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tciusa.sharepoint.com/sites/Imerys/Shared Documents/OR Lakeview/All Projects/253801.0017  CAO Call-In Support/07  Emission Calculations/"/>
    </mc:Choice>
  </mc:AlternateContent>
  <xr:revisionPtr revIDLastSave="812" documentId="8_{B7E43440-B9D8-4AAC-BBAC-FCDD5CB3221C}" xr6:coauthVersionLast="47" xr6:coauthVersionMax="47" xr10:uidLastSave="{78760322-56AA-46E1-B3EA-D4E8E0D511E9}"/>
  <bookViews>
    <workbookView minimized="1" xWindow="-28635" yWindow="0" windowWidth="15330" windowHeight="9645" firstSheet="9" activeTab="9" xr2:uid="{03CEF898-2CF5-439C-AD60-A9BC4EE6FD3E}"/>
  </bookViews>
  <sheets>
    <sheet name="Throughputs" sheetId="1" r:id="rId1"/>
    <sheet name="Test Data --&gt;" sheetId="24" r:id="rId2"/>
    <sheet name="Perlite Concentrations" sheetId="16" r:id="rId3"/>
    <sheet name="SDS Emissions --&gt;" sheetId="22" r:id="rId4"/>
    <sheet name="Maintenance Activities SDS" sheetId="3" r:id="rId5"/>
    <sheet name="Welding SDS Review" sheetId="4" r:id="rId6"/>
    <sheet name="Welding Emission Factors" sheetId="11" r:id="rId7"/>
    <sheet name="EU Emissions --&gt;" sheetId="23" r:id="rId8"/>
    <sheet name="Drop points" sheetId="5" r:id="rId9"/>
    <sheet name="Baghouses" sheetId="6" r:id="rId10"/>
    <sheet name="Dryer" sheetId="9" r:id="rId11"/>
    <sheet name="Stockpiles" sheetId="30" r:id="rId12"/>
    <sheet name="Crusher" sheetId="33" r:id="rId13"/>
    <sheet name="Unpaved Roads" sheetId="31" r:id="rId14"/>
    <sheet name="Storage Tanks" sheetId="32" r:id="rId15"/>
    <sheet name="ESP--&gt;" sheetId="35" r:id="rId16"/>
    <sheet name="ESP Input" sheetId="37" r:id="rId17"/>
    <sheet name="ESP Output" sheetId="38" r:id="rId18"/>
    <sheet name="Mock AQ520--&gt;" sheetId="17" r:id="rId19"/>
    <sheet name="2. Emissions Units &amp; Activities" sheetId="28" r:id="rId20"/>
    <sheet name="3. Pollutant Emissions - EF" sheetId="29" r:id="rId21"/>
    <sheet name="4. Material Balance Activities" sheetId="20" r:id="rId22"/>
    <sheet name="5. Pollutant Emissions - MB" sheetId="21" r:id="rId23"/>
    <sheet name="REF--&gt;" sheetId="8" r:id="rId24"/>
    <sheet name="DEQ Pollutant List" sheetId="7" r:id="rId25"/>
  </sheets>
  <definedNames>
    <definedName name="\P">#REF!</definedName>
    <definedName name="__________________PG9">#REF!</definedName>
    <definedName name="_________________PG9">#REF!</definedName>
    <definedName name="________________PG10">#REF!</definedName>
    <definedName name="________________PG2">#REF!</definedName>
    <definedName name="________________PG5">#REF!</definedName>
    <definedName name="________________PG8">#REF!</definedName>
    <definedName name="________________PG9">#REF!</definedName>
    <definedName name="_______________PG10">#REF!</definedName>
    <definedName name="_______________PG2">#REF!</definedName>
    <definedName name="_______________PG5">#REF!</definedName>
    <definedName name="_______________PG8">#REF!</definedName>
    <definedName name="_______________PG9">#REF!</definedName>
    <definedName name="_______________so2">#REF!</definedName>
    <definedName name="______________PG10">#REF!</definedName>
    <definedName name="______________PG2">#REF!</definedName>
    <definedName name="______________PG5">#REF!</definedName>
    <definedName name="______________PG8">#REF!</definedName>
    <definedName name="______________PG9">#REF!</definedName>
    <definedName name="______________so2">#REF!</definedName>
    <definedName name="_____________PG10">#REF!</definedName>
    <definedName name="_____________PG2">#REF!</definedName>
    <definedName name="_____________PG5">#REF!</definedName>
    <definedName name="_____________PG8">#REF!</definedName>
    <definedName name="_____________PG9">#REF!</definedName>
    <definedName name="_____________so2">#REF!</definedName>
    <definedName name="____________OP1">#REF!</definedName>
    <definedName name="____________OP10">#REF!</definedName>
    <definedName name="____________OP11">#REF!</definedName>
    <definedName name="____________OP12">#REF!</definedName>
    <definedName name="____________OP13">#REF!</definedName>
    <definedName name="____________OP14">#REF!</definedName>
    <definedName name="____________OP15">#REF!</definedName>
    <definedName name="____________OP2">#REF!</definedName>
    <definedName name="____________OP3">#REF!</definedName>
    <definedName name="____________OP4">#REF!</definedName>
    <definedName name="____________OP5">#REF!</definedName>
    <definedName name="____________OP6">#REF!</definedName>
    <definedName name="____________OP7">#REF!</definedName>
    <definedName name="____________OP8">#REF!</definedName>
    <definedName name="____________OP9">#REF!</definedName>
    <definedName name="____________PG10">#REF!</definedName>
    <definedName name="____________PG2">#REF!</definedName>
    <definedName name="____________PG5">#REF!</definedName>
    <definedName name="____________PG8">#REF!</definedName>
    <definedName name="____________PG9">#REF!</definedName>
    <definedName name="____________so2">#REF!</definedName>
    <definedName name="___________OP1">#REF!</definedName>
    <definedName name="___________OP10">#REF!</definedName>
    <definedName name="___________OP11">#REF!</definedName>
    <definedName name="___________OP12">#REF!</definedName>
    <definedName name="___________OP13">#REF!</definedName>
    <definedName name="___________OP14">#REF!</definedName>
    <definedName name="___________OP15">#REF!</definedName>
    <definedName name="___________OP2">#REF!</definedName>
    <definedName name="___________OP3">#REF!</definedName>
    <definedName name="___________OP4">#REF!</definedName>
    <definedName name="___________OP5">#REF!</definedName>
    <definedName name="___________OP6">#REF!</definedName>
    <definedName name="___________OP7">#REF!</definedName>
    <definedName name="___________OP8">#REF!</definedName>
    <definedName name="___________OP9">#REF!</definedName>
    <definedName name="___________PG10">#REF!</definedName>
    <definedName name="___________PG2">#REF!</definedName>
    <definedName name="___________PG5">#REF!</definedName>
    <definedName name="___________PG8">#REF!</definedName>
    <definedName name="___________PG9">#REF!</definedName>
    <definedName name="___________so2">#REF!</definedName>
    <definedName name="__________OP1">#REF!</definedName>
    <definedName name="__________OP10">#REF!</definedName>
    <definedName name="__________OP11">#REF!</definedName>
    <definedName name="__________OP12">#REF!</definedName>
    <definedName name="__________OP13">#REF!</definedName>
    <definedName name="__________OP14">#REF!</definedName>
    <definedName name="__________OP15">#REF!</definedName>
    <definedName name="__________OP2">#REF!</definedName>
    <definedName name="__________OP3">#REF!</definedName>
    <definedName name="__________OP4">#REF!</definedName>
    <definedName name="__________OP5">#REF!</definedName>
    <definedName name="__________OP6">#REF!</definedName>
    <definedName name="__________OP7">#REF!</definedName>
    <definedName name="__________OP8">#REF!</definedName>
    <definedName name="__________OP9">#REF!</definedName>
    <definedName name="__________PG10">#REF!</definedName>
    <definedName name="__________PG2">#REF!</definedName>
    <definedName name="__________PG5">#REF!</definedName>
    <definedName name="__________PG8">#REF!</definedName>
    <definedName name="__________PG9">#REF!</definedName>
    <definedName name="__________so2">#REF!</definedName>
    <definedName name="_________OP1">#REF!</definedName>
    <definedName name="_________OP10">#REF!</definedName>
    <definedName name="_________OP11">#REF!</definedName>
    <definedName name="_________OP12">#REF!</definedName>
    <definedName name="_________OP13">#REF!</definedName>
    <definedName name="_________OP14">#REF!</definedName>
    <definedName name="_________OP15">#REF!</definedName>
    <definedName name="_________OP2">#REF!</definedName>
    <definedName name="_________OP3">#REF!</definedName>
    <definedName name="_________OP4">#REF!</definedName>
    <definedName name="_________OP5">#REF!</definedName>
    <definedName name="_________OP6">#REF!</definedName>
    <definedName name="_________OP7">#REF!</definedName>
    <definedName name="_________OP8">#REF!</definedName>
    <definedName name="_________OP9">#REF!</definedName>
    <definedName name="_________PG10">#REF!</definedName>
    <definedName name="_________PG2">#REF!</definedName>
    <definedName name="_________PG5">#REF!</definedName>
    <definedName name="_________PG8">#REF!</definedName>
    <definedName name="_________PG9">#REF!</definedName>
    <definedName name="_________so2">#REF!</definedName>
    <definedName name="________OP1">#REF!</definedName>
    <definedName name="________OP10">#REF!</definedName>
    <definedName name="________OP11">#REF!</definedName>
    <definedName name="________OP12">#REF!</definedName>
    <definedName name="________OP13">#REF!</definedName>
    <definedName name="________OP14">#REF!</definedName>
    <definedName name="________OP15">#REF!</definedName>
    <definedName name="________OP2">#REF!</definedName>
    <definedName name="________OP3">#REF!</definedName>
    <definedName name="________OP4">#REF!</definedName>
    <definedName name="________OP5">#REF!</definedName>
    <definedName name="________OP6">#REF!</definedName>
    <definedName name="________OP7">#REF!</definedName>
    <definedName name="________OP8">#REF!</definedName>
    <definedName name="________OP9">#REF!</definedName>
    <definedName name="________PG10">#REF!</definedName>
    <definedName name="________PG2">#REF!</definedName>
    <definedName name="________PG5">#REF!</definedName>
    <definedName name="________PG8">#REF!</definedName>
    <definedName name="________PG9">#REF!</definedName>
    <definedName name="________so2">#REF!</definedName>
    <definedName name="_______key2" hidden="1">#REF!</definedName>
    <definedName name="_______OP1">#REF!</definedName>
    <definedName name="_______OP10">#REF!</definedName>
    <definedName name="_______OP11">#REF!</definedName>
    <definedName name="_______OP12">#REF!</definedName>
    <definedName name="_______OP13">#REF!</definedName>
    <definedName name="_______OP14">#REF!</definedName>
    <definedName name="_______OP15">#REF!</definedName>
    <definedName name="_______OP2">#REF!</definedName>
    <definedName name="_______OP3">#REF!</definedName>
    <definedName name="_______OP4">#REF!</definedName>
    <definedName name="_______OP5">#REF!</definedName>
    <definedName name="_______OP6">#REF!</definedName>
    <definedName name="_______OP7">#REF!</definedName>
    <definedName name="_______OP8">#REF!</definedName>
    <definedName name="_______OP9">#REF!</definedName>
    <definedName name="_______PG10">#REF!</definedName>
    <definedName name="_______PG2">#REF!</definedName>
    <definedName name="_______PG5">#REF!</definedName>
    <definedName name="_______PG8">#REF!</definedName>
    <definedName name="_______PG9">#REF!</definedName>
    <definedName name="_______so2">#REF!</definedName>
    <definedName name="______key2" hidden="1">#REF!</definedName>
    <definedName name="______OP1">#REF!</definedName>
    <definedName name="______OP10">#REF!</definedName>
    <definedName name="______OP11">#REF!</definedName>
    <definedName name="______OP12">#REF!</definedName>
    <definedName name="______OP13">#REF!</definedName>
    <definedName name="______OP14">#REF!</definedName>
    <definedName name="______OP15">#REF!</definedName>
    <definedName name="______OP2">#REF!</definedName>
    <definedName name="______OP3">#REF!</definedName>
    <definedName name="______OP4">#REF!</definedName>
    <definedName name="______OP5">#REF!</definedName>
    <definedName name="______OP6">#REF!</definedName>
    <definedName name="______OP7">#REF!</definedName>
    <definedName name="______OP8">#REF!</definedName>
    <definedName name="______OP9">#REF!</definedName>
    <definedName name="______PG10">#REF!</definedName>
    <definedName name="______PG2">#REF!</definedName>
    <definedName name="______PG5">#REF!</definedName>
    <definedName name="______PG8">#REF!</definedName>
    <definedName name="______PG9">#REF!</definedName>
    <definedName name="______so2">#REF!</definedName>
    <definedName name="_____DAT1">#REF!</definedName>
    <definedName name="_____DAT13">#REF!</definedName>
    <definedName name="_____DAT16">#REF!</definedName>
    <definedName name="_____DAT17">#REF!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key2" hidden="1">#REF!</definedName>
    <definedName name="_____OP1">#REF!</definedName>
    <definedName name="_____OP10">#REF!</definedName>
    <definedName name="_____OP11">#REF!</definedName>
    <definedName name="_____OP12">#REF!</definedName>
    <definedName name="_____OP13">#REF!</definedName>
    <definedName name="_____OP14">#REF!</definedName>
    <definedName name="_____OP15">#REF!</definedName>
    <definedName name="_____OP2">#REF!</definedName>
    <definedName name="_____OP3">#REF!</definedName>
    <definedName name="_____OP4">#REF!</definedName>
    <definedName name="_____OP5">#REF!</definedName>
    <definedName name="_____OP6">#REF!</definedName>
    <definedName name="_____OP7">#REF!</definedName>
    <definedName name="_____OP8">#REF!</definedName>
    <definedName name="_____OP9">#REF!</definedName>
    <definedName name="_____PG10">#REF!</definedName>
    <definedName name="_____PG2">#REF!</definedName>
    <definedName name="_____PG5">#REF!</definedName>
    <definedName name="_____PG8">#REF!</definedName>
    <definedName name="_____PG9">#REF!</definedName>
    <definedName name="_____so2">#REF!</definedName>
    <definedName name="____DAT1">#REF!</definedName>
    <definedName name="____DAT13">#REF!</definedName>
    <definedName name="____DAT16">#REF!</definedName>
    <definedName name="____DAT17">#REF!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key2" hidden="1">#REF!</definedName>
    <definedName name="____OP1">#REF!</definedName>
    <definedName name="____OP10">#REF!</definedName>
    <definedName name="____OP11">#REF!</definedName>
    <definedName name="____OP12">#REF!</definedName>
    <definedName name="____OP13">#REF!</definedName>
    <definedName name="____OP14">#REF!</definedName>
    <definedName name="____OP15">#REF!</definedName>
    <definedName name="____OP2">#REF!</definedName>
    <definedName name="____OP3">#REF!</definedName>
    <definedName name="____OP4">#REF!</definedName>
    <definedName name="____OP5">#REF!</definedName>
    <definedName name="____OP6">#REF!</definedName>
    <definedName name="____OP7">#REF!</definedName>
    <definedName name="____OP8">#REF!</definedName>
    <definedName name="____OP9">#REF!</definedName>
    <definedName name="____PG10">#REF!</definedName>
    <definedName name="____PG2">#REF!</definedName>
    <definedName name="____PG5">#REF!</definedName>
    <definedName name="____PG8">#REF!</definedName>
    <definedName name="____PG9">#REF!</definedName>
    <definedName name="____so2">#REF!</definedName>
    <definedName name="___DAT1">#REF!</definedName>
    <definedName name="___DAT13">#REF!</definedName>
    <definedName name="___DAT16">#REF!</definedName>
    <definedName name="___DAT17">#REF!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key2" hidden="1">#REF!</definedName>
    <definedName name="___OP1">#REF!</definedName>
    <definedName name="___OP10">#REF!</definedName>
    <definedName name="___OP11">#REF!</definedName>
    <definedName name="___OP12">#REF!</definedName>
    <definedName name="___OP13">#REF!</definedName>
    <definedName name="___OP14">#REF!</definedName>
    <definedName name="___OP15">#REF!</definedName>
    <definedName name="___OP2">#REF!</definedName>
    <definedName name="___OP3">#REF!</definedName>
    <definedName name="___OP4">#REF!</definedName>
    <definedName name="___OP5">#REF!</definedName>
    <definedName name="___OP6">#REF!</definedName>
    <definedName name="___OP7">#REF!</definedName>
    <definedName name="___OP8">#REF!</definedName>
    <definedName name="___OP9">#REF!</definedName>
    <definedName name="___PG10">#REF!</definedName>
    <definedName name="___PG2">#REF!</definedName>
    <definedName name="___PG5">#REF!</definedName>
    <definedName name="___PG8">#REF!</definedName>
    <definedName name="___PG9">#REF!</definedName>
    <definedName name="___so2">#REF!</definedName>
    <definedName name="__123Graph_X" hidden="1">#REF!</definedName>
    <definedName name="__1S" hidden="1">#REF!</definedName>
    <definedName name="__261_3000TV">#REF!</definedName>
    <definedName name="__261_5100TV">#REF!</definedName>
    <definedName name="__DAT1">#REF!</definedName>
    <definedName name="__DAT13">#REF!</definedName>
    <definedName name="__DAT16">#REF!</definedName>
    <definedName name="__DAT17">#REF!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key2" hidden="1">#REF!</definedName>
    <definedName name="__OP1">#REF!</definedName>
    <definedName name="__OP10">#REF!</definedName>
    <definedName name="__OP11">#REF!</definedName>
    <definedName name="__OP12">#REF!</definedName>
    <definedName name="__OP13">#REF!</definedName>
    <definedName name="__OP14">#REF!</definedName>
    <definedName name="__OP15">#REF!</definedName>
    <definedName name="__OP2">#REF!</definedName>
    <definedName name="__OP3">#REF!</definedName>
    <definedName name="__OP4">#REF!</definedName>
    <definedName name="__OP5">#REF!</definedName>
    <definedName name="__OP6">#REF!</definedName>
    <definedName name="__OP7">#REF!</definedName>
    <definedName name="__OP8">#REF!</definedName>
    <definedName name="__OP9">#REF!</definedName>
    <definedName name="__PG10">#REF!</definedName>
    <definedName name="__PG2">#REF!</definedName>
    <definedName name="__PG5">#REF!</definedName>
    <definedName name="__PG8">#REF!</definedName>
    <definedName name="__PG9">#REF!</definedName>
    <definedName name="__so2">#REF!</definedName>
    <definedName name="_1__123Graph_AHC_COMP" hidden="1">#REF!</definedName>
    <definedName name="_1_0_S" hidden="1">#REF!</definedName>
    <definedName name="_12_0_S" hidden="1">#REF!</definedName>
    <definedName name="_1S" hidden="1">#REF!</definedName>
    <definedName name="_2__123Graph_AHEAT_VALUE" hidden="1">#REF!</definedName>
    <definedName name="_2_0_S" hidden="1">#REF!</definedName>
    <definedName name="_24hrEF">#REF!</definedName>
    <definedName name="_261_3000TV">#REF!</definedName>
    <definedName name="_261_5100TV">#REF!</definedName>
    <definedName name="_3__123Graph_ALBS_DAY" hidden="1">#REF!</definedName>
    <definedName name="_3_0_S" hidden="1">#REF!</definedName>
    <definedName name="_3S" hidden="1">#REF!</definedName>
    <definedName name="_4__123Graph_BLBS_DAY" hidden="1">#REF!</definedName>
    <definedName name="_4S" hidden="1">#REF!</definedName>
    <definedName name="_5__123Graph_CLBS_DAY" hidden="1">#REF!</definedName>
    <definedName name="_6__123Graph_XCOMP_COST" hidden="1">#REF!</definedName>
    <definedName name="_6_0_S" hidden="1">#REF!</definedName>
    <definedName name="_6_9_94">#REF!</definedName>
    <definedName name="_7__123Graph_XHC_COMP" hidden="1">#REF!</definedName>
    <definedName name="_8__123Graph_XHEAT_VALUE" hidden="1">#REF!</definedName>
    <definedName name="_9__123Graph_XLBS_DAY" hidden="1">#REF!</definedName>
    <definedName name="_DAT10">#REF!</definedName>
    <definedName name="_DAT11">#REF!</definedName>
    <definedName name="_DAT12">#REF!</definedName>
    <definedName name="_DAT15">#REF!</definedName>
    <definedName name="_DAT16">#REF!</definedName>
    <definedName name="_DAT17">#REF!</definedName>
    <definedName name="_DAT18">#REF!</definedName>
    <definedName name="_DAT19">#REF!</definedName>
    <definedName name="_DAT9">#REF!</definedName>
    <definedName name="_Fill" hidden="1">#REF!</definedName>
    <definedName name="_xlnm._FilterDatabase" localSheetId="2" hidden="1">'Perlite Concentrations'!$B$3:$L$35</definedName>
    <definedName name="_Key1" hidden="1">#REF!</definedName>
    <definedName name="_Key2" hidden="1">#REF!</definedName>
    <definedName name="_OP1">#REF!</definedName>
    <definedName name="_OP10">#REF!</definedName>
    <definedName name="_OP11">#REF!</definedName>
    <definedName name="_OP12">#REF!</definedName>
    <definedName name="_OP13">#REF!</definedName>
    <definedName name="_OP14">#REF!</definedName>
    <definedName name="_OP15">#REF!</definedName>
    <definedName name="_OP2">#REF!</definedName>
    <definedName name="_OP3">#REF!</definedName>
    <definedName name="_OP4">#REF!</definedName>
    <definedName name="_OP5">#REF!</definedName>
    <definedName name="_OP6">#REF!</definedName>
    <definedName name="_OP7">#REF!</definedName>
    <definedName name="_OP8">#REF!</definedName>
    <definedName name="_OP9">#REF!</definedName>
    <definedName name="_Order1" localSheetId="19" hidden="1">255</definedName>
    <definedName name="_Order1" localSheetId="20" hidden="1">255</definedName>
    <definedName name="_Order1" localSheetId="21" hidden="1">255</definedName>
    <definedName name="_Order1" localSheetId="22" hidden="1">255</definedName>
    <definedName name="_Order1" hidden="1">0</definedName>
    <definedName name="_Order2" localSheetId="19" hidden="1">255</definedName>
    <definedName name="_Order2" localSheetId="20" hidden="1">255</definedName>
    <definedName name="_Order2" localSheetId="21" hidden="1">255</definedName>
    <definedName name="_Order2" localSheetId="22" hidden="1">255</definedName>
    <definedName name="_Order2" hidden="1">0</definedName>
    <definedName name="_PG10">#REF!</definedName>
    <definedName name="_PG2">#REF!</definedName>
    <definedName name="_PG5">#REF!</definedName>
    <definedName name="_PG8">#REF!</definedName>
    <definedName name="_PG9">#REF!</definedName>
    <definedName name="_Regression_Int" hidden="1">1</definedName>
    <definedName name="_Regression_Out" hidden="1">#REF!</definedName>
    <definedName name="_Regression_X" hidden="1">#REF!</definedName>
    <definedName name="_Regression_Y" hidden="1">#REF!</definedName>
    <definedName name="_so2">#REF!</definedName>
    <definedName name="_Sort" hidden="1">#REF!</definedName>
    <definedName name="_SP_GR_">#REF!</definedName>
    <definedName name="_SRC1">#REF!</definedName>
    <definedName name="_SRC10">#REF!</definedName>
    <definedName name="_SRC11">#REF!</definedName>
    <definedName name="_SRC12">#REF!</definedName>
    <definedName name="_SRC13">#REF!</definedName>
    <definedName name="_SRC17">#REF!</definedName>
    <definedName name="_SRC19">#REF!</definedName>
    <definedName name="_SRC2">#REF!</definedName>
    <definedName name="_SRC21">#REF!</definedName>
    <definedName name="_SRC24">#REF!</definedName>
    <definedName name="_SRC25">#REF!</definedName>
    <definedName name="_SRC26">#REF!</definedName>
    <definedName name="_SRC27">#REF!</definedName>
    <definedName name="_SRC28">#REF!</definedName>
    <definedName name="_SRC3">#REF!</definedName>
    <definedName name="_SRC31">#REF!</definedName>
    <definedName name="_SRC32">#REF!</definedName>
    <definedName name="_SRC33">#REF!</definedName>
    <definedName name="_SRC37">#REF!</definedName>
    <definedName name="_SRC38">#REF!</definedName>
    <definedName name="_SRC4">#REF!</definedName>
    <definedName name="_SRC44">#REF!</definedName>
    <definedName name="_SRC46">#REF!</definedName>
    <definedName name="_SRC47">#REF!</definedName>
    <definedName name="_SRC48">#REF!</definedName>
    <definedName name="_SRC49">#REF!</definedName>
    <definedName name="_SRC5">#REF!</definedName>
    <definedName name="_SRC50">#REF!</definedName>
    <definedName name="_SRC55">#REF!</definedName>
    <definedName name="_SRC56">#REF!</definedName>
    <definedName name="_SRC57">#REF!</definedName>
    <definedName name="_SRC58">#REF!</definedName>
    <definedName name="_SRC6">#REF!</definedName>
    <definedName name="_SRC60">#REF!</definedName>
    <definedName name="_SRC61">#REF!</definedName>
    <definedName name="_SRC62">#REF!</definedName>
    <definedName name="_SRC63">#REF!</definedName>
    <definedName name="_SRC64">#REF!</definedName>
    <definedName name="_SRC65">#REF!</definedName>
    <definedName name="_SRC67">#REF!</definedName>
    <definedName name="_SRC68">#REF!</definedName>
    <definedName name="_SRC69">#REF!</definedName>
    <definedName name="_SRC7">#REF!</definedName>
    <definedName name="_SRC70">#REF!</definedName>
    <definedName name="_SRC71">#REF!</definedName>
    <definedName name="_SRC72">#REF!</definedName>
    <definedName name="_SRC73">#REF!</definedName>
    <definedName name="_SRC74">#REF!</definedName>
    <definedName name="_SRC75">#REF!</definedName>
    <definedName name="_SRC76">#REF!</definedName>
    <definedName name="_SRC77">#REF!</definedName>
    <definedName name="_SRC78">#REF!</definedName>
    <definedName name="_SRC8">#REF!</definedName>
    <definedName name="_SRC81">#REF!</definedName>
    <definedName name="_SRC82">#REF!</definedName>
    <definedName name="_SRC83">#REF!</definedName>
    <definedName name="_SRC9">#REF!</definedName>
    <definedName name="_SRC90">#REF!</definedName>
    <definedName name="a" localSheetId="16" hidden="1">{#N/A,#N/A,FALSE,"Annual Summary";#N/A,#N/A,FALSE,"Hourly Summary";#N/A,#N/A,FALSE,"Flare Combustion";#N/A,#N/A,FALSE,"Shipping";#N/A,#N/A,FALSE,"Process Turnaround";#N/A,#N/A,FALSE,"Lab Samples";#N/A,#N/A,FALSE,"Product Cycles 5-4";#N/A,#N/A,FALSE,"5-4.1";#N/A,#N/A,FALSE,"5-4.2";#N/A,#N/A,FALSE,"Physical Prop Data"}</definedName>
    <definedName name="a" localSheetId="17" hidden="1">{#N/A,#N/A,FALSE,"Annual Summary";#N/A,#N/A,FALSE,"Hourly Summary";#N/A,#N/A,FALSE,"Flare Combustion";#N/A,#N/A,FALSE,"Shipping";#N/A,#N/A,FALSE,"Process Turnaround";#N/A,#N/A,FALSE,"Lab Samples";#N/A,#N/A,FALSE,"Product Cycles 5-4";#N/A,#N/A,FALSE,"5-4.1";#N/A,#N/A,FALSE,"5-4.2";#N/A,#N/A,FALSE,"Physical Prop Data"}</definedName>
    <definedName name="a" localSheetId="2" hidden="1">{#N/A,#N/A,FALSE,"Annual Summary";#N/A,#N/A,FALSE,"Hourly Summary";#N/A,#N/A,FALSE,"Flare Combustion";#N/A,#N/A,FALSE,"Shipping";#N/A,#N/A,FALSE,"Process Turnaround";#N/A,#N/A,FALSE,"Lab Samples";#N/A,#N/A,FALSE,"Product Cycles 5-4";#N/A,#N/A,FALSE,"5-4.1";#N/A,#N/A,FALSE,"5-4.2";#N/A,#N/A,FALSE,"Physical Prop Data"}</definedName>
    <definedName name="a" hidden="1">{#N/A,#N/A,FALSE,"Annual Summary";#N/A,#N/A,FALSE,"Hourly Summary";#N/A,#N/A,FALSE,"Flare Combustion";#N/A,#N/A,FALSE,"Shipping";#N/A,#N/A,FALSE,"Process Turnaround";#N/A,#N/A,FALSE,"Lab Samples";#N/A,#N/A,FALSE,"Product Cycles 5-4";#N/A,#N/A,FALSE,"5-4.1";#N/A,#N/A,FALSE,"5-4.2";#N/A,#N/A,FALSE,"Physical Prop Data"}</definedName>
    <definedName name="A16BLA3Ar" localSheetId="1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1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a">#REF!</definedName>
    <definedName name="aabbcc" localSheetId="16" hidden="1">{#N/A,#N/A,FALSE,"Annual Summary";#N/A,#N/A,FALSE,"Hourly Summary";#N/A,#N/A,FALSE,"Flare Combustion";#N/A,#N/A,FALSE,"Shipping";#N/A,#N/A,FALSE,"Process Turnaround";#N/A,#N/A,FALSE,"Lab Samples";#N/A,#N/A,FALSE,"Product Cycles 5-4";#N/A,#N/A,FALSE,"5-4.1";#N/A,#N/A,FALSE,"5-4.2";#N/A,#N/A,FALSE,"Physical Prop Data"}</definedName>
    <definedName name="aabbcc" localSheetId="17" hidden="1">{#N/A,#N/A,FALSE,"Annual Summary";#N/A,#N/A,FALSE,"Hourly Summary";#N/A,#N/A,FALSE,"Flare Combustion";#N/A,#N/A,FALSE,"Shipping";#N/A,#N/A,FALSE,"Process Turnaround";#N/A,#N/A,FALSE,"Lab Samples";#N/A,#N/A,FALSE,"Product Cycles 5-4";#N/A,#N/A,FALSE,"5-4.1";#N/A,#N/A,FALSE,"5-4.2";#N/A,#N/A,FALSE,"Physical Prop Data"}</definedName>
    <definedName name="aabbcc" localSheetId="2" hidden="1">{#N/A,#N/A,FALSE,"Annual Summary";#N/A,#N/A,FALSE,"Hourly Summary";#N/A,#N/A,FALSE,"Flare Combustion";#N/A,#N/A,FALSE,"Shipping";#N/A,#N/A,FALSE,"Process Turnaround";#N/A,#N/A,FALSE,"Lab Samples";#N/A,#N/A,FALSE,"Product Cycles 5-4";#N/A,#N/A,FALSE,"5-4.1";#N/A,#N/A,FALSE,"5-4.2";#N/A,#N/A,FALSE,"Physical Prop Data"}</definedName>
    <definedName name="aabbcc" hidden="1">{#N/A,#N/A,FALSE,"Annual Summary";#N/A,#N/A,FALSE,"Hourly Summary";#N/A,#N/A,FALSE,"Flare Combustion";#N/A,#N/A,FALSE,"Shipping";#N/A,#N/A,FALSE,"Process Turnaround";#N/A,#N/A,FALSE,"Lab Samples";#N/A,#N/A,FALSE,"Product Cycles 5-4";#N/A,#N/A,FALSE,"5-4.1";#N/A,#N/A,FALSE,"5-4.2";#N/A,#N/A,FALSE,"Physical Prop Data"}</definedName>
    <definedName name="aappii" localSheetId="16" hidden="1">{#N/A,#N/A,FALSE,"Annual Summary";#N/A,#N/A,FALSE,"Hourly Summary";#N/A,#N/A,FALSE,"Flare Combustion";#N/A,#N/A,FALSE,"Shipping";#N/A,#N/A,FALSE,"Process Turnaround";#N/A,#N/A,FALSE,"Lab Samples";#N/A,#N/A,FALSE,"Product Cycles 5-4";#N/A,#N/A,FALSE,"5-4.1";#N/A,#N/A,FALSE,"5-4.2";#N/A,#N/A,FALSE,"Physical Prop Data"}</definedName>
    <definedName name="aappii" localSheetId="17" hidden="1">{#N/A,#N/A,FALSE,"Annual Summary";#N/A,#N/A,FALSE,"Hourly Summary";#N/A,#N/A,FALSE,"Flare Combustion";#N/A,#N/A,FALSE,"Shipping";#N/A,#N/A,FALSE,"Process Turnaround";#N/A,#N/A,FALSE,"Lab Samples";#N/A,#N/A,FALSE,"Product Cycles 5-4";#N/A,#N/A,FALSE,"5-4.1";#N/A,#N/A,FALSE,"5-4.2";#N/A,#N/A,FALSE,"Physical Prop Data"}</definedName>
    <definedName name="aappii" localSheetId="2" hidden="1">{#N/A,#N/A,FALSE,"Annual Summary";#N/A,#N/A,FALSE,"Hourly Summary";#N/A,#N/A,FALSE,"Flare Combustion";#N/A,#N/A,FALSE,"Shipping";#N/A,#N/A,FALSE,"Process Turnaround";#N/A,#N/A,FALSE,"Lab Samples";#N/A,#N/A,FALSE,"Product Cycles 5-4";#N/A,#N/A,FALSE,"5-4.1";#N/A,#N/A,FALSE,"5-4.2";#N/A,#N/A,FALSE,"Physical Prop Data"}</definedName>
    <definedName name="aappii" hidden="1">{#N/A,#N/A,FALSE,"Annual Summary";#N/A,#N/A,FALSE,"Hourly Summary";#N/A,#N/A,FALSE,"Flare Combustion";#N/A,#N/A,FALSE,"Shipping";#N/A,#N/A,FALSE,"Process Turnaround";#N/A,#N/A,FALSE,"Lab Samples";#N/A,#N/A,FALSE,"Product Cycles 5-4";#N/A,#N/A,FALSE,"5-4.1";#N/A,#N/A,FALSE,"5-4.2";#N/A,#N/A,FALSE,"Physical Prop Data"}</definedName>
    <definedName name="Ab">#REF!</definedName>
    <definedName name="abc" localSheetId="16" hidden="1">{#N/A,#N/A,FALSE,"Annual Summary";#N/A,#N/A,FALSE,"Hourly Summary";#N/A,#N/A,FALSE,"Flare Combustion";#N/A,#N/A,FALSE,"Shipping";#N/A,#N/A,FALSE,"Process Turnaround";#N/A,#N/A,FALSE,"Lab Samples";#N/A,#N/A,FALSE,"Product Cycles 5-4";#N/A,#N/A,FALSE,"5-4.1";#N/A,#N/A,FALSE,"5-4.2";#N/A,#N/A,FALSE,"Physical Prop Data"}</definedName>
    <definedName name="abc" localSheetId="17" hidden="1">{#N/A,#N/A,FALSE,"Annual Summary";#N/A,#N/A,FALSE,"Hourly Summary";#N/A,#N/A,FALSE,"Flare Combustion";#N/A,#N/A,FALSE,"Shipping";#N/A,#N/A,FALSE,"Process Turnaround";#N/A,#N/A,FALSE,"Lab Samples";#N/A,#N/A,FALSE,"Product Cycles 5-4";#N/A,#N/A,FALSE,"5-4.1";#N/A,#N/A,FALSE,"5-4.2";#N/A,#N/A,FALSE,"Physical Prop Data"}</definedName>
    <definedName name="abc" localSheetId="2" hidden="1">{#N/A,#N/A,FALSE,"Annual Summary";#N/A,#N/A,FALSE,"Hourly Summary";#N/A,#N/A,FALSE,"Flare Combustion";#N/A,#N/A,FALSE,"Shipping";#N/A,#N/A,FALSE,"Process Turnaround";#N/A,#N/A,FALSE,"Lab Samples";#N/A,#N/A,FALSE,"Product Cycles 5-4";#N/A,#N/A,FALSE,"5-4.1";#N/A,#N/A,FALSE,"5-4.2";#N/A,#N/A,FALSE,"Physical Prop Data"}</definedName>
    <definedName name="abc" hidden="1">{#N/A,#N/A,FALSE,"Annual Summary";#N/A,#N/A,FALSE,"Hourly Summary";#N/A,#N/A,FALSE,"Flare Combustion";#N/A,#N/A,FALSE,"Shipping";#N/A,#N/A,FALSE,"Process Turnaround";#N/A,#N/A,FALSE,"Lab Samples";#N/A,#N/A,FALSE,"Product Cycles 5-4";#N/A,#N/A,FALSE,"5-4.1";#N/A,#N/A,FALSE,"5-4.2";#N/A,#N/A,FALSE,"Physical Prop Data"}</definedName>
    <definedName name="Ac">#REF!</definedName>
    <definedName name="Accurate">#REF!</definedName>
    <definedName name="ACT_FUEL_USE">#REF!</definedName>
    <definedName name="ActualAnnualPlywoodProduction">#REF!</definedName>
    <definedName name="ActualDryerProduction">#REF!</definedName>
    <definedName name="ACwvu.Detailed." hidden="1">#REF!</definedName>
    <definedName name="ACwvu.Detailed._.and._.Summary." hidden="1">#REF!</definedName>
    <definedName name="ACwvu.Summary." hidden="1">#REF!</definedName>
    <definedName name="ad" localSheetId="16" hidden="1">{#N/A,#N/A,FALSE,"Annual Summary";#N/A,#N/A,FALSE,"Hourly Summary";#N/A,#N/A,FALSE,"Flare Combustion";#N/A,#N/A,FALSE,"Shipping";#N/A,#N/A,FALSE,"Process Turnaround";#N/A,#N/A,FALSE,"Lab Samples";#N/A,#N/A,FALSE,"Product Cycles 5-4";#N/A,#N/A,FALSE,"5-4.1";#N/A,#N/A,FALSE,"5-4.2";#N/A,#N/A,FALSE,"Physical Prop Data"}</definedName>
    <definedName name="ad" localSheetId="17" hidden="1">{#N/A,#N/A,FALSE,"Annual Summary";#N/A,#N/A,FALSE,"Hourly Summary";#N/A,#N/A,FALSE,"Flare Combustion";#N/A,#N/A,FALSE,"Shipping";#N/A,#N/A,FALSE,"Process Turnaround";#N/A,#N/A,FALSE,"Lab Samples";#N/A,#N/A,FALSE,"Product Cycles 5-4";#N/A,#N/A,FALSE,"5-4.1";#N/A,#N/A,FALSE,"5-4.2";#N/A,#N/A,FALSE,"Physical Prop Data"}</definedName>
    <definedName name="ad" localSheetId="2" hidden="1">{#N/A,#N/A,FALSE,"Annual Summary";#N/A,#N/A,FALSE,"Hourly Summary";#N/A,#N/A,FALSE,"Flare Combustion";#N/A,#N/A,FALSE,"Shipping";#N/A,#N/A,FALSE,"Process Turnaround";#N/A,#N/A,FALSE,"Lab Samples";#N/A,#N/A,FALSE,"Product Cycles 5-4";#N/A,#N/A,FALSE,"5-4.1";#N/A,#N/A,FALSE,"5-4.2";#N/A,#N/A,FALSE,"Physical Prop Data"}</definedName>
    <definedName name="ad" hidden="1">{#N/A,#N/A,FALSE,"Annual Summary";#N/A,#N/A,FALSE,"Hourly Summary";#N/A,#N/A,FALSE,"Flare Combustion";#N/A,#N/A,FALSE,"Shipping";#N/A,#N/A,FALSE,"Process Turnaround";#N/A,#N/A,FALSE,"Lab Samples";#N/A,#N/A,FALSE,"Product Cycles 5-4";#N/A,#N/A,FALSE,"5-4.1";#N/A,#N/A,FALSE,"5-4.2";#N/A,#N/A,FALSE,"Physical Prop Data"}</definedName>
    <definedName name="adad">#REF!</definedName>
    <definedName name="Additional1">"Edit Box 20"</definedName>
    <definedName name="Additional2">"Edit Box 22"</definedName>
    <definedName name="Additional3">"Edit Box 24"</definedName>
    <definedName name="All_PM10">#REF!</definedName>
    <definedName name="All_PM10_and_TSPbl">#REF!</definedName>
    <definedName name="alpha">#REF!</definedName>
    <definedName name="AnnEF">#REF!</definedName>
    <definedName name="Annual_Spec">#REF!</definedName>
    <definedName name="AnnualSummary" localSheetId="16" hidden="1">{#N/A,#N/A,FALSE,"Annual Summary";#N/A,#N/A,FALSE,"Hourly Summary";#N/A,#N/A,FALSE,"Flare Combustion";#N/A,#N/A,FALSE,"Shipping";#N/A,#N/A,FALSE,"Process Turnaround";#N/A,#N/A,FALSE,"Lab Samples";#N/A,#N/A,FALSE,"Product Cycles 5-4";#N/A,#N/A,FALSE,"5-4.1";#N/A,#N/A,FALSE,"5-4.2";#N/A,#N/A,FALSE,"Physical Prop Data"}</definedName>
    <definedName name="AnnualSummary" localSheetId="17" hidden="1">{#N/A,#N/A,FALSE,"Annual Summary";#N/A,#N/A,FALSE,"Hourly Summary";#N/A,#N/A,FALSE,"Flare Combustion";#N/A,#N/A,FALSE,"Shipping";#N/A,#N/A,FALSE,"Process Turnaround";#N/A,#N/A,FALSE,"Lab Samples";#N/A,#N/A,FALSE,"Product Cycles 5-4";#N/A,#N/A,FALSE,"5-4.1";#N/A,#N/A,FALSE,"5-4.2";#N/A,#N/A,FALSE,"Physical Prop Data"}</definedName>
    <definedName name="AnnualSummary" localSheetId="2" hidden="1">{#N/A,#N/A,FALSE,"Annual Summary";#N/A,#N/A,FALSE,"Hourly Summary";#N/A,#N/A,FALSE,"Flare Combustion";#N/A,#N/A,FALSE,"Shipping";#N/A,#N/A,FALSE,"Process Turnaround";#N/A,#N/A,FALSE,"Lab Samples";#N/A,#N/A,FALSE,"Product Cycles 5-4";#N/A,#N/A,FALSE,"5-4.1";#N/A,#N/A,FALSE,"5-4.2";#N/A,#N/A,FALSE,"Physical Prop Data"}</definedName>
    <definedName name="AnnualSummary" hidden="1">{#N/A,#N/A,FALSE,"Annual Summary";#N/A,#N/A,FALSE,"Hourly Summary";#N/A,#N/A,FALSE,"Flare Combustion";#N/A,#N/A,FALSE,"Shipping";#N/A,#N/A,FALSE,"Process Turnaround";#N/A,#N/A,FALSE,"Lab Samples";#N/A,#N/A,FALSE,"Product Cycles 5-4";#N/A,#N/A,FALSE,"5-4.1";#N/A,#N/A,FALSE,"5-4.2";#N/A,#N/A,FALSE,"Physical Prop Data"}</definedName>
    <definedName name="anscount" hidden="1">2</definedName>
    <definedName name="api" localSheetId="16" hidden="1">{#N/A,#N/A,FALSE,"Annual Summary";#N/A,#N/A,FALSE,"Hourly Summary";#N/A,#N/A,FALSE,"Flare Combustion";#N/A,#N/A,FALSE,"Shipping";#N/A,#N/A,FALSE,"Process Turnaround";#N/A,#N/A,FALSE,"Lab Samples";#N/A,#N/A,FALSE,"Product Cycles 5-4";#N/A,#N/A,FALSE,"5-4.1";#N/A,#N/A,FALSE,"5-4.2";#N/A,#N/A,FALSE,"Physical Prop Data"}</definedName>
    <definedName name="api" localSheetId="17" hidden="1">{#N/A,#N/A,FALSE,"Annual Summary";#N/A,#N/A,FALSE,"Hourly Summary";#N/A,#N/A,FALSE,"Flare Combustion";#N/A,#N/A,FALSE,"Shipping";#N/A,#N/A,FALSE,"Process Turnaround";#N/A,#N/A,FALSE,"Lab Samples";#N/A,#N/A,FALSE,"Product Cycles 5-4";#N/A,#N/A,FALSE,"5-4.1";#N/A,#N/A,FALSE,"5-4.2";#N/A,#N/A,FALSE,"Physical Prop Data"}</definedName>
    <definedName name="api" localSheetId="2" hidden="1">{#N/A,#N/A,FALSE,"Annual Summary";#N/A,#N/A,FALSE,"Hourly Summary";#N/A,#N/A,FALSE,"Flare Combustion";#N/A,#N/A,FALSE,"Shipping";#N/A,#N/A,FALSE,"Process Turnaround";#N/A,#N/A,FALSE,"Lab Samples";#N/A,#N/A,FALSE,"Product Cycles 5-4";#N/A,#N/A,FALSE,"5-4.1";#N/A,#N/A,FALSE,"5-4.2";#N/A,#N/A,FALSE,"Physical Prop Data"}</definedName>
    <definedName name="api" hidden="1">{#N/A,#N/A,FALSE,"Annual Summary";#N/A,#N/A,FALSE,"Hourly Summary";#N/A,#N/A,FALSE,"Flare Combustion";#N/A,#N/A,FALSE,"Shipping";#N/A,#N/A,FALSE,"Process Turnaround";#N/A,#N/A,FALSE,"Lab Samples";#N/A,#N/A,FALSE,"Product Cycles 5-4";#N/A,#N/A,FALSE,"5-4.1";#N/A,#N/A,FALSE,"5-4.2";#N/A,#N/A,FALSE,"Physical Prop Data"}</definedName>
    <definedName name="asd" hidden="1">#REF!</definedName>
    <definedName name="asdf" localSheetId="16" hidden="1">{#N/A,#N/A,FALSE,"Annual Summary";#N/A,#N/A,FALSE,"Hourly Summary";#N/A,#N/A,FALSE,"Flare Combustion";#N/A,#N/A,FALSE,"Shipping";#N/A,#N/A,FALSE,"Process Turnaround";#N/A,#N/A,FALSE,"Lab Samples";#N/A,#N/A,FALSE,"Product Cycles 5-4";#N/A,#N/A,FALSE,"5-4.1";#N/A,#N/A,FALSE,"5-4.2";#N/A,#N/A,FALSE,"Physical Prop Data"}</definedName>
    <definedName name="asdf" localSheetId="17" hidden="1">{#N/A,#N/A,FALSE,"Annual Summary";#N/A,#N/A,FALSE,"Hourly Summary";#N/A,#N/A,FALSE,"Flare Combustion";#N/A,#N/A,FALSE,"Shipping";#N/A,#N/A,FALSE,"Process Turnaround";#N/A,#N/A,FALSE,"Lab Samples";#N/A,#N/A,FALSE,"Product Cycles 5-4";#N/A,#N/A,FALSE,"5-4.1";#N/A,#N/A,FALSE,"5-4.2";#N/A,#N/A,FALSE,"Physical Prop Data"}</definedName>
    <definedName name="asdf" localSheetId="2" hidden="1">{#N/A,#N/A,FALSE,"Annual Summary";#N/A,#N/A,FALSE,"Hourly Summary";#N/A,#N/A,FALSE,"Flare Combustion";#N/A,#N/A,FALSE,"Shipping";#N/A,#N/A,FALSE,"Process Turnaround";#N/A,#N/A,FALSE,"Lab Samples";#N/A,#N/A,FALSE,"Product Cycles 5-4";#N/A,#N/A,FALSE,"5-4.1";#N/A,#N/A,FALSE,"5-4.2";#N/A,#N/A,FALSE,"Physical Prop Data"}</definedName>
    <definedName name="asdf" hidden="1">{#N/A,#N/A,FALSE,"Annual Summary";#N/A,#N/A,FALSE,"Hourly Summary";#N/A,#N/A,FALSE,"Flare Combustion";#N/A,#N/A,FALSE,"Shipping";#N/A,#N/A,FALSE,"Process Turnaround";#N/A,#N/A,FALSE,"Lab Samples";#N/A,#N/A,FALSE,"Product Cycles 5-4";#N/A,#N/A,FALSE,"5-4.1";#N/A,#N/A,FALSE,"5-4.2";#N/A,#N/A,FALSE,"Physical Prop Data"}</definedName>
    <definedName name="Average_CO">#REF!</definedName>
    <definedName name="Average_NOx">#REF!</definedName>
    <definedName name="Average_SOx">#REF!</definedName>
    <definedName name="avgdpw">#REF!</definedName>
    <definedName name="avgfuel">#REF!</definedName>
    <definedName name="avghour">#REF!</definedName>
    <definedName name="avghpd">#REF!</definedName>
    <definedName name="avgrate">#REF!</definedName>
    <definedName name="avgwpy">#REF!</definedName>
    <definedName name="B" localSheetId="16" hidden="1">{#N/A,#N/A,FALSE,"Annual Summary";#N/A,#N/A,FALSE,"Hourly Summary";#N/A,#N/A,FALSE,"Flare Combustion";#N/A,#N/A,FALSE,"Shipping";#N/A,#N/A,FALSE,"Process Turnaround";#N/A,#N/A,FALSE,"Lab Samples";#N/A,#N/A,FALSE,"Product Cycles 5-4";#N/A,#N/A,FALSE,"5-4.1";#N/A,#N/A,FALSE,"5-4.2";#N/A,#N/A,FALSE,"Physical Prop Data"}</definedName>
    <definedName name="B" localSheetId="17" hidden="1">{#N/A,#N/A,FALSE,"Annual Summary";#N/A,#N/A,FALSE,"Hourly Summary";#N/A,#N/A,FALSE,"Flare Combustion";#N/A,#N/A,FALSE,"Shipping";#N/A,#N/A,FALSE,"Process Turnaround";#N/A,#N/A,FALSE,"Lab Samples";#N/A,#N/A,FALSE,"Product Cycles 5-4";#N/A,#N/A,FALSE,"5-4.1";#N/A,#N/A,FALSE,"5-4.2";#N/A,#N/A,FALSE,"Physical Prop Data"}</definedName>
    <definedName name="B" localSheetId="2" hidden="1">{#N/A,#N/A,FALSE,"Annual Summary";#N/A,#N/A,FALSE,"Hourly Summary";#N/A,#N/A,FALSE,"Flare Combustion";#N/A,#N/A,FALSE,"Shipping";#N/A,#N/A,FALSE,"Process Turnaround";#N/A,#N/A,FALSE,"Lab Samples";#N/A,#N/A,FALSE,"Product Cycles 5-4";#N/A,#N/A,FALSE,"5-4.1";#N/A,#N/A,FALSE,"5-4.2";#N/A,#N/A,FALSE,"Physical Prop Data"}</definedName>
    <definedName name="B" hidden="1">{#N/A,#N/A,FALSE,"Annual Summary";#N/A,#N/A,FALSE,"Hourly Summary";#N/A,#N/A,FALSE,"Flare Combustion";#N/A,#N/A,FALSE,"Shipping";#N/A,#N/A,FALSE,"Process Turnaround";#N/A,#N/A,FALSE,"Lab Samples";#N/A,#N/A,FALSE,"Product Cycles 5-4";#N/A,#N/A,FALSE,"5-4.1";#N/A,#N/A,FALSE,"5-4.2";#N/A,#N/A,FALSE,"Physical Prop Data"}</definedName>
    <definedName name="B1001btu">#REF!</definedName>
    <definedName name="B1010btu">#REF!</definedName>
    <definedName name="B1011btu">#REF!</definedName>
    <definedName name="B1btu">#REF!</definedName>
    <definedName name="B3btu">#REF!</definedName>
    <definedName name="Bad_Signal">#REF!</definedName>
    <definedName name="Bank">#REF!</definedName>
    <definedName name="base_avg">#REF!</definedName>
    <definedName name="base_peak">#REF!</definedName>
    <definedName name="BLC">#REF!</definedName>
    <definedName name="BLD">#REF!</definedName>
    <definedName name="BOIL_SIZE_TYPE">#REF!</definedName>
    <definedName name="BoilerHAPs">#REF!</definedName>
    <definedName name="CABANA1">#REF!</definedName>
    <definedName name="CABANA2">#REF!</definedName>
    <definedName name="CABANA3">#REF!</definedName>
    <definedName name="CABANA4">#REF!</definedName>
    <definedName name="CALC_FUEL_USE">#REF!</definedName>
    <definedName name="Carbons">#REF!</definedName>
    <definedName name="CAS_numbers">#REF!</definedName>
    <definedName name="CD">#REF!</definedName>
    <definedName name="CE1H1">#REF!</definedName>
    <definedName name="CE1H10">#REF!</definedName>
    <definedName name="CE1H11">#REF!</definedName>
    <definedName name="CE1H12">#REF!</definedName>
    <definedName name="CE1H13">#REF!</definedName>
    <definedName name="CE1H14">#REF!</definedName>
    <definedName name="CE1H15">#REF!</definedName>
    <definedName name="CE1H2">#REF!</definedName>
    <definedName name="CE1H3">#REF!</definedName>
    <definedName name="CE1H4">#REF!</definedName>
    <definedName name="CE1H5">#REF!</definedName>
    <definedName name="CE1H6">#REF!</definedName>
    <definedName name="CE1H7">#REF!</definedName>
    <definedName name="CE1H8">#REF!</definedName>
    <definedName name="CE1H9">#REF!</definedName>
    <definedName name="CE1IH1">#REF!</definedName>
    <definedName name="CE1IH2">#REF!</definedName>
    <definedName name="CE1IH3">#REF!</definedName>
    <definedName name="CE1IH4">#REF!</definedName>
    <definedName name="CE1IH5">#REF!</definedName>
    <definedName name="CE2H1">#REF!</definedName>
    <definedName name="CE2H10">#REF!</definedName>
    <definedName name="CE2H11">#REF!</definedName>
    <definedName name="CE2H12">#REF!</definedName>
    <definedName name="CE2H13">#REF!</definedName>
    <definedName name="CE2H14">#REF!</definedName>
    <definedName name="CE2H15">#REF!</definedName>
    <definedName name="CE2H2">#REF!</definedName>
    <definedName name="CE2H3">#REF!</definedName>
    <definedName name="CE2H4">#REF!</definedName>
    <definedName name="CE2H5">#REF!</definedName>
    <definedName name="CE2H6">#REF!</definedName>
    <definedName name="CE2H7">#REF!</definedName>
    <definedName name="CE2H8">#REF!</definedName>
    <definedName name="CE2H9">#REF!</definedName>
    <definedName name="CE2IH1">#REF!</definedName>
    <definedName name="CE2IH2">#REF!</definedName>
    <definedName name="CE2IH3">#REF!</definedName>
    <definedName name="CE2IH4">#REF!</definedName>
    <definedName name="CE2IH5">#REF!</definedName>
    <definedName name="CEM_Downtime">#REF!</definedName>
    <definedName name="Cg">#REF!</definedName>
    <definedName name="ChemData">#REF!</definedName>
    <definedName name="chemical_names">#REF!</definedName>
    <definedName name="chems">#REF!</definedName>
    <definedName name="childNRAFc">#REF!</definedName>
    <definedName name="childNRAFnc">#REF!</definedName>
    <definedName name="Clay_max">#REF!</definedName>
    <definedName name="Clay_percent">#REF!</definedName>
    <definedName name="cleanup">#REF!</definedName>
    <definedName name="Clinker_Limit">#REF!</definedName>
    <definedName name="Cn">#REF!</definedName>
    <definedName name="co">#REF!</definedName>
    <definedName name="CO_Downtime">#REF!</definedName>
    <definedName name="CO_EPA_K_Factor">#REF!</definedName>
    <definedName name="CO_Molecular_Weight">#REF!</definedName>
    <definedName name="CO_ppm_Range_Max">#REF!</definedName>
    <definedName name="CO_ppm_Range_Min">#REF!</definedName>
    <definedName name="CO_ppm_Table">#REF!</definedName>
    <definedName name="CO_ResultTable">#REF!</definedName>
    <definedName name="CO_Tons">#REF!</definedName>
    <definedName name="Coal">#REF!</definedName>
    <definedName name="CoalMax">#REF!</definedName>
    <definedName name="COBbtu">#REF!</definedName>
    <definedName name="coce">#REF!</definedName>
    <definedName name="Code" hidden="1">#REF!</definedName>
    <definedName name="COEF">#REF!</definedName>
    <definedName name="COfactor">#REF!</definedName>
    <definedName name="Combined" localSheetId="16">SUMMARY,Detailed</definedName>
    <definedName name="Combined" localSheetId="17">SUMMARY,Detailed</definedName>
    <definedName name="Combined" localSheetId="2">SUMMARY,Detailed</definedName>
    <definedName name="Combined" localSheetId="11">[0]!SUMMARY,Detailed</definedName>
    <definedName name="Combined">SUMMARY,Detailed</definedName>
    <definedName name="CompName">#REF!</definedName>
    <definedName name="Contam">#REF!</definedName>
    <definedName name="corate">#REF!</definedName>
    <definedName name="CostofGoodsMfg">#REF!</definedName>
    <definedName name="CPLEXOP1">#REF!</definedName>
    <definedName name="CPLEXOP2">#REF!</definedName>
    <definedName name="CPLOP1">#REF!</definedName>
    <definedName name="CPLOP10">#REF!</definedName>
    <definedName name="CPLOP11">#REF!</definedName>
    <definedName name="CPLOP12">#REF!</definedName>
    <definedName name="CPLOP13">#REF!</definedName>
    <definedName name="CPLOP14">#REF!</definedName>
    <definedName name="CPLOP15">#REF!</definedName>
    <definedName name="CPLOP2">#REF!</definedName>
    <definedName name="CPLOP3">#REF!</definedName>
    <definedName name="CPLOP4">#REF!</definedName>
    <definedName name="CPLOP5">#REF!</definedName>
    <definedName name="CPLOP6">#REF!</definedName>
    <definedName name="CPLOP7">#REF!</definedName>
    <definedName name="CPLOP8">#REF!</definedName>
    <definedName name="CPLOP9">#REF!</definedName>
    <definedName name="CPSEXOP1">#REF!</definedName>
    <definedName name="CPSEXOP2">#REF!</definedName>
    <definedName name="CPSOP1">#REF!</definedName>
    <definedName name="CPSOP10">#REF!</definedName>
    <definedName name="CPSOP11">#REF!</definedName>
    <definedName name="CPSOP12">#REF!</definedName>
    <definedName name="CPSOP13">#REF!</definedName>
    <definedName name="CPSOP14">#REF!</definedName>
    <definedName name="CPSOP15">#REF!</definedName>
    <definedName name="CPSOP2">#REF!</definedName>
    <definedName name="CPSOP3">#REF!</definedName>
    <definedName name="CPSOP4">#REF!</definedName>
    <definedName name="CPSOP5">#REF!</definedName>
    <definedName name="CPSOP6">#REF!</definedName>
    <definedName name="CPSOP7">#REF!</definedName>
    <definedName name="CPSOP8">#REF!</definedName>
    <definedName name="CPSOP9">#REF!</definedName>
    <definedName name="Cpsteam">#REF!</definedName>
    <definedName name="CpSVG">#REF!</definedName>
    <definedName name="_xlnm.Criteria">#REF!</definedName>
    <definedName name="CrushHrs">#REF!</definedName>
    <definedName name="csr" localSheetId="16"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localSheetId="17"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localSheetId="2"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T_EF">#REF!</definedName>
    <definedName name="CT_ER">#REF!</definedName>
    <definedName name="CVDEXOP1">#REF!</definedName>
    <definedName name="CVDEXOP2">#REF!</definedName>
    <definedName name="CVLEXOP1">#REF!</definedName>
    <definedName name="CVLEXOP2">#REF!</definedName>
    <definedName name="CVLOP1">#REF!</definedName>
    <definedName name="CVLOP10">#REF!</definedName>
    <definedName name="CVLOP11">#REF!</definedName>
    <definedName name="CVLOP12">#REF!</definedName>
    <definedName name="CVLOP13">#REF!</definedName>
    <definedName name="CVLOP14">#REF!</definedName>
    <definedName name="CVLOP15">#REF!</definedName>
    <definedName name="CVLOP2">#REF!</definedName>
    <definedName name="CVLOP3">#REF!</definedName>
    <definedName name="CVLOP4">#REF!</definedName>
    <definedName name="CVLOP5">#REF!</definedName>
    <definedName name="CVLOP6">#REF!</definedName>
    <definedName name="CVLOP7">#REF!</definedName>
    <definedName name="CVLOP8">#REF!</definedName>
    <definedName name="CVLOP9">#REF!</definedName>
    <definedName name="CVSEXOP1">#REF!</definedName>
    <definedName name="CVSEXOP2">#REF!</definedName>
    <definedName name="CVSOP1">#REF!</definedName>
    <definedName name="CVSOP10">#REF!</definedName>
    <definedName name="CVSOP11">#REF!</definedName>
    <definedName name="CVSOP12">#REF!</definedName>
    <definedName name="CVSOP13">#REF!</definedName>
    <definedName name="CVSOP14">#REF!</definedName>
    <definedName name="CVSOP15">#REF!</definedName>
    <definedName name="CVSOP2">#REF!</definedName>
    <definedName name="CVSOP3">#REF!</definedName>
    <definedName name="CVSOP4">#REF!</definedName>
    <definedName name="CVSOP5">#REF!</definedName>
    <definedName name="CVSOP6">#REF!</definedName>
    <definedName name="CVSOP7">#REF!</definedName>
    <definedName name="CVSOP8">#REF!</definedName>
    <definedName name="CVSOP9">#REF!</definedName>
    <definedName name="D">#REF!</definedName>
    <definedName name="data1" hidden="1">#REF!</definedName>
    <definedName name="data2" hidden="1">#REF!</definedName>
    <definedName name="data3" hidden="1">#REF!</definedName>
    <definedName name="_xlnm.Database">#N/A</definedName>
    <definedName name="Days">#REF!</definedName>
    <definedName name="Days_in_Report">#REF!</definedName>
    <definedName name="dd" localSheetId="16" hidden="1">{#N/A,#N/A,FALSE,"Rates";#N/A,#N/A,FALSE,"Summary";#N/A,#N/A,FALSE,"Boilers";#N/A,#N/A,FALSE,"Cyclones";#N/A,#N/A,FALSE,"Saws";#N/A,#N/A,FALSE,"Drops";#N/A,#N/A,FALSE,"Piles";#N/A,#N/A,FALSE,"Roads";#N/A,#N/A,FALSE,"Tanks";#N/A,#N/A,FALSE,"Kilns";#N/A,#N/A,FALSE,"Model"}</definedName>
    <definedName name="dd" localSheetId="17" hidden="1">{#N/A,#N/A,FALSE,"Rates";#N/A,#N/A,FALSE,"Summary";#N/A,#N/A,FALSE,"Boilers";#N/A,#N/A,FALSE,"Cyclones";#N/A,#N/A,FALSE,"Saws";#N/A,#N/A,FALSE,"Drops";#N/A,#N/A,FALSE,"Piles";#N/A,#N/A,FALSE,"Roads";#N/A,#N/A,FALSE,"Tanks";#N/A,#N/A,FALSE,"Kilns";#N/A,#N/A,FALSE,"Model"}</definedName>
    <definedName name="dd" localSheetId="2" hidden="1">{#N/A,#N/A,FALSE,"Rates";#N/A,#N/A,FALSE,"Summary";#N/A,#N/A,FALSE,"Boilers";#N/A,#N/A,FALSE,"Cyclones";#N/A,#N/A,FALSE,"Saws";#N/A,#N/A,FALSE,"Drops";#N/A,#N/A,FALSE,"Piles";#N/A,#N/A,FALSE,"Roads";#N/A,#N/A,FALSE,"Tanks";#N/A,#N/A,FALSE,"Kilns";#N/A,#N/A,FALSE,"Model"}</definedName>
    <definedName name="dd" hidden="1">{#N/A,#N/A,FALSE,"Rates";#N/A,#N/A,FALSE,"Summary";#N/A,#N/A,FALSE,"Boilers";#N/A,#N/A,FALSE,"Cyclones";#N/A,#N/A,FALSE,"Saws";#N/A,#N/A,FALSE,"Drops";#N/A,#N/A,FALSE,"Piles";#N/A,#N/A,FALSE,"Roads";#N/A,#N/A,FALSE,"Tanks";#N/A,#N/A,FALSE,"Kilns";#N/A,#N/A,FALSE,"Model"}</definedName>
    <definedName name="ddd" localSheetId="16" hidden="1">{#N/A,#N/A,FALSE,"Rates";#N/A,#N/A,FALSE,"Summary";#N/A,#N/A,FALSE,"Boilers";#N/A,#N/A,FALSE,"Cyclones";#N/A,#N/A,FALSE,"Saws";#N/A,#N/A,FALSE,"Drops";#N/A,#N/A,FALSE,"Piles";#N/A,#N/A,FALSE,"Roads";#N/A,#N/A,FALSE,"Tanks";#N/A,#N/A,FALSE,"Kilns";#N/A,#N/A,FALSE,"Model"}</definedName>
    <definedName name="ddd" localSheetId="17" hidden="1">{#N/A,#N/A,FALSE,"Rates";#N/A,#N/A,FALSE,"Summary";#N/A,#N/A,FALSE,"Boilers";#N/A,#N/A,FALSE,"Cyclones";#N/A,#N/A,FALSE,"Saws";#N/A,#N/A,FALSE,"Drops";#N/A,#N/A,FALSE,"Piles";#N/A,#N/A,FALSE,"Roads";#N/A,#N/A,FALSE,"Tanks";#N/A,#N/A,FALSE,"Kilns";#N/A,#N/A,FALSE,"Model"}</definedName>
    <definedName name="ddd" localSheetId="2" hidden="1">{#N/A,#N/A,FALSE,"Rates";#N/A,#N/A,FALSE,"Summary";#N/A,#N/A,FALSE,"Boilers";#N/A,#N/A,FALSE,"Cyclones";#N/A,#N/A,FALSE,"Saws";#N/A,#N/A,FALSE,"Drops";#N/A,#N/A,FALSE,"Piles";#N/A,#N/A,FALSE,"Roads";#N/A,#N/A,FALSE,"Tanks";#N/A,#N/A,FALSE,"Kilns";#N/A,#N/A,FALSE,"Model"}</definedName>
    <definedName name="ddd" hidden="1">{#N/A,#N/A,FALSE,"Rates";#N/A,#N/A,FALSE,"Summary";#N/A,#N/A,FALSE,"Boilers";#N/A,#N/A,FALSE,"Cyclones";#N/A,#N/A,FALSE,"Saws";#N/A,#N/A,FALSE,"Drops";#N/A,#N/A,FALSE,"Piles";#N/A,#N/A,FALSE,"Roads";#N/A,#N/A,FALSE,"Tanks";#N/A,#N/A,FALSE,"Kilns";#N/A,#N/A,FALSE,"Model"}</definedName>
    <definedName name="De">#REF!</definedName>
    <definedName name="Decrepitation_Kiln">#REF!</definedName>
    <definedName name="Density">#REF!</definedName>
    <definedName name="df" localSheetId="16"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localSheetId="17"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localSheetId="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a" localSheetId="1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localSheetId="1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i">#REF!</definedName>
    <definedName name="Diesel">#REF!</definedName>
    <definedName name="Discount" hidden="1">#REF!</definedName>
    <definedName name="display_area_2" hidden="1">#REF!</definedName>
    <definedName name="Dist_Units">#REF!</definedName>
    <definedName name="DISTILLATE">#REF!</definedName>
    <definedName name="Dome">#REF!</definedName>
    <definedName name="DPb">#REF!</definedName>
    <definedName name="DPv">#REF!</definedName>
    <definedName name="DTv">#REF!</definedName>
    <definedName name="E">#REF!</definedName>
    <definedName name="e147\">#REF!</definedName>
    <definedName name="ee" localSheetId="16" hidden="1">{#N/A,#N/A,FALSE,"Rates";#N/A,#N/A,FALSE,"Summary";#N/A,#N/A,FALSE,"Boilers";#N/A,#N/A,FALSE,"Cyclones";#N/A,#N/A,FALSE,"Saws";#N/A,#N/A,FALSE,"Drops";#N/A,#N/A,FALSE,"Piles";#N/A,#N/A,FALSE,"Roads";#N/A,#N/A,FALSE,"Tanks";#N/A,#N/A,FALSE,"Kilns";#N/A,#N/A,FALSE,"Model"}</definedName>
    <definedName name="ee" localSheetId="17" hidden="1">{#N/A,#N/A,FALSE,"Rates";#N/A,#N/A,FALSE,"Summary";#N/A,#N/A,FALSE,"Boilers";#N/A,#N/A,FALSE,"Cyclones";#N/A,#N/A,FALSE,"Saws";#N/A,#N/A,FALSE,"Drops";#N/A,#N/A,FALSE,"Piles";#N/A,#N/A,FALSE,"Roads";#N/A,#N/A,FALSE,"Tanks";#N/A,#N/A,FALSE,"Kilns";#N/A,#N/A,FALSE,"Model"}</definedName>
    <definedName name="ee" localSheetId="2" hidden="1">{#N/A,#N/A,FALSE,"Rates";#N/A,#N/A,FALSE,"Summary";#N/A,#N/A,FALSE,"Boilers";#N/A,#N/A,FALSE,"Cyclones";#N/A,#N/A,FALSE,"Saws";#N/A,#N/A,FALSE,"Drops";#N/A,#N/A,FALSE,"Piles";#N/A,#N/A,FALSE,"Roads";#N/A,#N/A,FALSE,"Tanks";#N/A,#N/A,FALSE,"Kilns";#N/A,#N/A,FALSE,"Model"}</definedName>
    <definedName name="ee" hidden="1">{#N/A,#N/A,FALSE,"Rates";#N/A,#N/A,FALSE,"Summary";#N/A,#N/A,FALSE,"Boilers";#N/A,#N/A,FALSE,"Cyclones";#N/A,#N/A,FALSE,"Saws";#N/A,#N/A,FALSE,"Drops";#N/A,#N/A,FALSE,"Piles";#N/A,#N/A,FALSE,"Roads";#N/A,#N/A,FALSE,"Tanks";#N/A,#N/A,FALSE,"Kilns";#N/A,#N/A,FALSE,"Model"}</definedName>
    <definedName name="Eff">#REF!</definedName>
    <definedName name="EHSData1">#REF!</definedName>
    <definedName name="EHSData13">#REF!</definedName>
    <definedName name="EHSTitle1">#REF!</definedName>
    <definedName name="EHSTitle13">#REF!</definedName>
    <definedName name="EHSTitle5">#REF!</definedName>
    <definedName name="EIyear">#REF!</definedName>
    <definedName name="ELAFnr">#REF!</definedName>
    <definedName name="ELAFr">#REF!</definedName>
    <definedName name="Emiss_Info">#REF!</definedName>
    <definedName name="emission">#REF!</definedName>
    <definedName name="Emissions_by_OPN_Freeport">#REF!</definedName>
    <definedName name="End_Date">#REF!</definedName>
    <definedName name="End_of_Month">#REF!</definedName>
    <definedName name="ENGINE_CALCULATIONS__Unspecified_Engine">#REF!,#REF!,#REF!,#REF!</definedName>
    <definedName name="Enter_Start_Date">#REF!</definedName>
    <definedName name="EPA">#REF!</definedName>
    <definedName name="Equipment">#REF!</definedName>
    <definedName name="ESL_LT">#REF!</definedName>
    <definedName name="ESL_ST">#REF!</definedName>
    <definedName name="EU_SCC">#REF!</definedName>
    <definedName name="EUIndex">#REF!</definedName>
    <definedName name="EUIndexColumns">#REF!</definedName>
    <definedName name="EXOP1">#REF!</definedName>
    <definedName name="EXOP2">#REF!</definedName>
    <definedName name="EXOPNM1">#REF!</definedName>
    <definedName name="EXOPNM2">#REF!</definedName>
    <definedName name="_xlnm.Extract">#REF!</definedName>
    <definedName name="f" localSheetId="1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localSheetId="1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1602btu">#REF!</definedName>
    <definedName name="F2201btu">#REF!</definedName>
    <definedName name="F3804btu">#REF!</definedName>
    <definedName name="F3901btu">#REF!</definedName>
    <definedName name="F4131btu">#REF!</definedName>
    <definedName name="F4150btu">#REF!</definedName>
    <definedName name="F4160btu">#REF!</definedName>
    <definedName name="F4170btu">#REF!</definedName>
    <definedName name="F4180btu">#REF!</definedName>
    <definedName name="FCCUFeedbtu">#REF!</definedName>
    <definedName name="FCode" hidden="1">#REF!</definedName>
    <definedName name="FinHrs">#REF!</definedName>
    <definedName name="FinMax">#REF!</definedName>
    <definedName name="FIRING_METHOD">#REF!</definedName>
    <definedName name="five">#REF!</definedName>
    <definedName name="Flare_Chem_List">#REF!</definedName>
    <definedName name="Flare_Emission_Sum">#REF!</definedName>
    <definedName name="Flare_General">#REF!</definedName>
    <definedName name="Flare_Strm_01">#REF!</definedName>
    <definedName name="Flare_Strm_02">#REF!</definedName>
    <definedName name="Flare_Strm_03">#REF!</definedName>
    <definedName name="Flare_Strm_04">#REF!</definedName>
    <definedName name="Flare_Strm_05">#REF!</definedName>
    <definedName name="Flare_Strm_06">#REF!</definedName>
    <definedName name="Flare_Strm_07">#REF!</definedName>
    <definedName name="Flare_Strm_08">#REF!</definedName>
    <definedName name="Flare_Strm_09">#REF!</definedName>
    <definedName name="Flare_Strm_10">#REF!</definedName>
    <definedName name="Flare_Strm_11">#REF!</definedName>
    <definedName name="Flare_Strm_12">#REF!</definedName>
    <definedName name="Flare_Strm_13">#REF!</definedName>
    <definedName name="Flare_Strm_14">#REF!</definedName>
    <definedName name="Flare_Strm_15">#REF!</definedName>
    <definedName name="Flare_Strm_16">#REF!</definedName>
    <definedName name="Flare_Strm_17">#REF!</definedName>
    <definedName name="Flare_Strm_18">#REF!</definedName>
    <definedName name="Flare_Strm_19">#REF!</definedName>
    <definedName name="Flare_Strm_20">#REF!</definedName>
    <definedName name="Flare_Strm_List_Bottom">#REF!</definedName>
    <definedName name="Flare_Strm_List_Top">#REF!</definedName>
    <definedName name="Flare_top">#REF!</definedName>
    <definedName name="Flow_Range_Max">#REF!</definedName>
    <definedName name="Flow_Range_Min">#REF!</definedName>
    <definedName name="flowsheet_rate">#REF!</definedName>
    <definedName name="flowsheet_vent">#REF!</definedName>
    <definedName name="fndSigFig" localSheetId="11">#REF!</definedName>
    <definedName name="fndSigFig">#REF!</definedName>
    <definedName name="fnsSigFig" localSheetId="11">#REF!</definedName>
    <definedName name="fnsSigFig">#REF!</definedName>
    <definedName name="four">#REF!</definedName>
    <definedName name="FourCLB">#REF!</definedName>
    <definedName name="FourCRB">#REF!</definedName>
    <definedName name="FUEL">#REF!</definedName>
    <definedName name="FUEL_OIL_TYPE">#REF!</definedName>
    <definedName name="Fuel_Type">#REF!</definedName>
    <definedName name="Fuel_Usage">#REF!</definedName>
    <definedName name="Fugitive_Emission_Sum">#REF!</definedName>
    <definedName name="Fugitive_Strm_01">#REF!</definedName>
    <definedName name="Fugitive_Strm_01_Emissions">#REF!</definedName>
    <definedName name="Fugitive_Strm_02">#REF!</definedName>
    <definedName name="Fugitive_Strm_02_Emissions">#REF!</definedName>
    <definedName name="Fugitive_Strm_03">#REF!</definedName>
    <definedName name="Fugitive_Strm_03_Emissions">#REF!</definedName>
    <definedName name="Fugitive_Strm_04">#REF!</definedName>
    <definedName name="Fugitive_Strm_04_Emissions">#REF!</definedName>
    <definedName name="Fugitive_Strm_05">#REF!</definedName>
    <definedName name="Fugitive_Strm_05_Emissions">#REF!</definedName>
    <definedName name="Fugitive_Strm_06">#REF!</definedName>
    <definedName name="Fugitive_Strm_06_Emissions">#REF!</definedName>
    <definedName name="Fugitive_Strm_07">#REF!</definedName>
    <definedName name="Fugitive_Strm_07_Emissions">#REF!</definedName>
    <definedName name="Fugitive_Strm_08">#REF!</definedName>
    <definedName name="Fugitive_Strm_08_Emissions">#REF!</definedName>
    <definedName name="Fugitive_Strm_09">#REF!</definedName>
    <definedName name="Fugitive_Strm_09_Emissions">#REF!</definedName>
    <definedName name="Fugitive_Strm_10">#REF!</definedName>
    <definedName name="Fugitive_Strm_10_Emissions">#REF!</definedName>
    <definedName name="Fugitive_Strm_11">#REF!</definedName>
    <definedName name="Fugitive_Strm_11_Emissions">#REF!</definedName>
    <definedName name="Fugitive_Strm_12">#REF!</definedName>
    <definedName name="Fugitive_Strm_12_Emissions">#REF!</definedName>
    <definedName name="Fugitive_Strm_13">#REF!</definedName>
    <definedName name="Fugitive_Strm_13_Emissions">#REF!</definedName>
    <definedName name="Fugitive_Strm_14">#REF!</definedName>
    <definedName name="Fugitive_Strm_14_Emissions">#REF!</definedName>
    <definedName name="Fugitive_Strm_15">#REF!</definedName>
    <definedName name="Fugitive_Strm_15_Emissions">#REF!</definedName>
    <definedName name="Fugitive_Strm_16">#REF!</definedName>
    <definedName name="Fugitive_Strm_16_Emissions">#REF!</definedName>
    <definedName name="Fugitive_Strm_17">#REF!</definedName>
    <definedName name="Fugitive_Strm_17_Emissions">#REF!</definedName>
    <definedName name="Fugitive_Strm_18">#REF!</definedName>
    <definedName name="Fugitive_Strm_18_Emissions">#REF!</definedName>
    <definedName name="Fugitive_Strm_19">#REF!</definedName>
    <definedName name="Fugitive_Strm_19_Emissions">#REF!</definedName>
    <definedName name="Fugitive_Strm_20">#REF!</definedName>
    <definedName name="Fugitive_Strm_20_Emissions">#REF!</definedName>
    <definedName name="Fugitive_Strm_List">#REF!</definedName>
    <definedName name="Fugitive_Top">#REF!</definedName>
    <definedName name="future_avg">#REF!</definedName>
    <definedName name="future_peak">#REF!</definedName>
    <definedName name="FWPbtu">#REF!</definedName>
    <definedName name="Gals">#REF!</definedName>
    <definedName name="gas">#REF!</definedName>
    <definedName name="gh" localSheetId="16"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localSheetId="17"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localSheetId="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g" localSheetId="16">SUMMARY,Detailed</definedName>
    <definedName name="ghg" localSheetId="17">SUMMARY,Detailed</definedName>
    <definedName name="ghg" localSheetId="2">SUMMARY,Detailed</definedName>
    <definedName name="ghg" localSheetId="11">[0]!SUMMARY,Detailed</definedName>
    <definedName name="ghg">SUMMARY,Detailed</definedName>
    <definedName name="GO_T0_18">#REF!</definedName>
    <definedName name="GO_TO_1">#REF!</definedName>
    <definedName name="GO_TO_10">#REF!</definedName>
    <definedName name="GO_TO_11">#REF!</definedName>
    <definedName name="GO_TO_12">#REF!</definedName>
    <definedName name="GO_TO_13">#REF!</definedName>
    <definedName name="GO_TO_14">#REF!</definedName>
    <definedName name="GO_TO_15">#REF!</definedName>
    <definedName name="GO_TO_16">#REF!</definedName>
    <definedName name="GO_TO_17">#REF!</definedName>
    <definedName name="GO_TO_19">#REF!</definedName>
    <definedName name="GO_TO_2">#REF!</definedName>
    <definedName name="GO_TO_20">#REF!</definedName>
    <definedName name="GO_TO_3">#REF!</definedName>
    <definedName name="GO_TO_4">#REF!</definedName>
    <definedName name="GO_TO_5">#REF!</definedName>
    <definedName name="GO_TO_6">#REF!</definedName>
    <definedName name="GO_TO_7">#REF!</definedName>
    <definedName name="GO_TO_8">#REF!</definedName>
    <definedName name="GO_TO_9">#REF!</definedName>
    <definedName name="GOTO1">#REF!</definedName>
    <definedName name="GotoMainMenu" localSheetId="16">'ESP Input'!GotoMainMenu</definedName>
    <definedName name="GotoMainMenu" localSheetId="17">'ESP Output'!GotoMainMenu</definedName>
    <definedName name="GotoMainMenu" localSheetId="2">'Perlite Concentrations'!GotoMainMenu</definedName>
    <definedName name="GotoMainMenu">[0]!GotoMainMenu</definedName>
    <definedName name="GotoPrintMenu" localSheetId="16">'ESP Input'!GotoPrintMenu</definedName>
    <definedName name="GotoPrintMenu" localSheetId="17">'ESP Output'!GotoPrintMenu</definedName>
    <definedName name="GotoPrintMenu" localSheetId="2">'Perlite Concentrations'!GotoPrintMenu</definedName>
    <definedName name="GotoPrintMenu">[0]!GotoPrintMenu</definedName>
    <definedName name="GotoPrintViewMenu" localSheetId="16">'ESP Input'!GotoPrintViewMenu</definedName>
    <definedName name="GotoPrintViewMenu" localSheetId="17">'ESP Output'!GotoPrintViewMenu</definedName>
    <definedName name="GotoPrintViewMenu" localSheetId="2">'Perlite Concentrations'!GotoPrintViewMenu</definedName>
    <definedName name="GotoPrintViewMenu">[0]!GotoPrintViewMenu</definedName>
    <definedName name="GotoUtilityMenu" localSheetId="16">'ESP Input'!GotoUtilityMenu</definedName>
    <definedName name="GotoUtilityMenu" localSheetId="17">'ESP Output'!GotoUtilityMenu</definedName>
    <definedName name="GotoUtilityMenu" localSheetId="2">'Perlite Concentrations'!GotoUtilityMenu</definedName>
    <definedName name="GotoUtilityMenu">[0]!GotoUtilityMenu</definedName>
    <definedName name="GRAVIMETRIC">#REF!</definedName>
    <definedName name="Gyp_percent">#REF!</definedName>
    <definedName name="H101Ebtu">#REF!</definedName>
    <definedName name="H102btu">#REF!</definedName>
    <definedName name="H10C1">#REF!</definedName>
    <definedName name="H10C10">#REF!</definedName>
    <definedName name="H10C11">#REF!</definedName>
    <definedName name="H10C12">#REF!</definedName>
    <definedName name="H10C13">#REF!</definedName>
    <definedName name="H10C14">#REF!</definedName>
    <definedName name="H10C15">#REF!</definedName>
    <definedName name="H10C2">#REF!</definedName>
    <definedName name="H10C3">#REF!</definedName>
    <definedName name="H10C4">#REF!</definedName>
    <definedName name="H10C5">#REF!</definedName>
    <definedName name="H10C6">#REF!</definedName>
    <definedName name="H10C7">#REF!</definedName>
    <definedName name="H10C8">#REF!</definedName>
    <definedName name="H10C9">#REF!</definedName>
    <definedName name="H1101btu">#REF!</definedName>
    <definedName name="H11C1">#REF!</definedName>
    <definedName name="H11C10">#REF!</definedName>
    <definedName name="H11C11">#REF!</definedName>
    <definedName name="H11C12">#REF!</definedName>
    <definedName name="H11C13">#REF!</definedName>
    <definedName name="H11C14">#REF!</definedName>
    <definedName name="H11C15">#REF!</definedName>
    <definedName name="H11C2">#REF!</definedName>
    <definedName name="H11C3">#REF!</definedName>
    <definedName name="H11C4">#REF!</definedName>
    <definedName name="H11C5">#REF!</definedName>
    <definedName name="H11C6">#REF!</definedName>
    <definedName name="H11C7">#REF!</definedName>
    <definedName name="H11C8">#REF!</definedName>
    <definedName name="H11C9">#REF!</definedName>
    <definedName name="H12C1">#REF!</definedName>
    <definedName name="H12C10">#REF!</definedName>
    <definedName name="H12C11">#REF!</definedName>
    <definedName name="H12C12">#REF!</definedName>
    <definedName name="H12C13">#REF!</definedName>
    <definedName name="H12C14">#REF!</definedName>
    <definedName name="H12C15">#REF!</definedName>
    <definedName name="H12C2">#REF!</definedName>
    <definedName name="H12C3">#REF!</definedName>
    <definedName name="H12C4">#REF!</definedName>
    <definedName name="H12C5">#REF!</definedName>
    <definedName name="H12C6">#REF!</definedName>
    <definedName name="H12C7">#REF!</definedName>
    <definedName name="H12C8">#REF!</definedName>
    <definedName name="H12C9">#REF!</definedName>
    <definedName name="H13C1">#REF!</definedName>
    <definedName name="H13C10">#REF!</definedName>
    <definedName name="H13C11">#REF!</definedName>
    <definedName name="H13C12">#REF!</definedName>
    <definedName name="H13C13">#REF!</definedName>
    <definedName name="H13C14">#REF!</definedName>
    <definedName name="H13C15">#REF!</definedName>
    <definedName name="H13C2">#REF!</definedName>
    <definedName name="H13C3">#REF!</definedName>
    <definedName name="H13C4">#REF!</definedName>
    <definedName name="H13C5">#REF!</definedName>
    <definedName name="H13C6">#REF!</definedName>
    <definedName name="H13C7">#REF!</definedName>
    <definedName name="H13C8">#REF!</definedName>
    <definedName name="H13C9">#REF!</definedName>
    <definedName name="H14C1">#REF!</definedName>
    <definedName name="H14C10">#REF!</definedName>
    <definedName name="H14C11">#REF!</definedName>
    <definedName name="H14C12">#REF!</definedName>
    <definedName name="H14C13">#REF!</definedName>
    <definedName name="H14C14">#REF!</definedName>
    <definedName name="H14C15">#REF!</definedName>
    <definedName name="H14C2">#REF!</definedName>
    <definedName name="H14C3">#REF!</definedName>
    <definedName name="H14C4">#REF!</definedName>
    <definedName name="H14C5">#REF!</definedName>
    <definedName name="H14C6">#REF!</definedName>
    <definedName name="H14C7">#REF!</definedName>
    <definedName name="H14C8">#REF!</definedName>
    <definedName name="H14C9">#REF!</definedName>
    <definedName name="H15C1">#REF!</definedName>
    <definedName name="H15C10">#REF!</definedName>
    <definedName name="H15C11">#REF!</definedName>
    <definedName name="H15C12">#REF!</definedName>
    <definedName name="H15C13">#REF!</definedName>
    <definedName name="H15C14">#REF!</definedName>
    <definedName name="H15C15">#REF!</definedName>
    <definedName name="H15C2">#REF!</definedName>
    <definedName name="H15C3">#REF!</definedName>
    <definedName name="H15C4">#REF!</definedName>
    <definedName name="H15C5">#REF!</definedName>
    <definedName name="H15C6">#REF!</definedName>
    <definedName name="H15C7">#REF!</definedName>
    <definedName name="H15C8">#REF!</definedName>
    <definedName name="H15C9">#REF!</definedName>
    <definedName name="H1601btu">#REF!</definedName>
    <definedName name="H1C1">#REF!</definedName>
    <definedName name="H1C10">#REF!</definedName>
    <definedName name="H1C11">#REF!</definedName>
    <definedName name="H1C12">#REF!</definedName>
    <definedName name="H1C13">#REF!</definedName>
    <definedName name="H1C14">#REF!</definedName>
    <definedName name="H1C15">#REF!</definedName>
    <definedName name="H1C2">#REF!</definedName>
    <definedName name="H1C3">#REF!</definedName>
    <definedName name="H1C4">#REF!</definedName>
    <definedName name="H1C5">#REF!</definedName>
    <definedName name="H1C6">#REF!</definedName>
    <definedName name="H1C7">#REF!</definedName>
    <definedName name="H1C8">#REF!</definedName>
    <definedName name="H1C9">#REF!</definedName>
    <definedName name="H2C1">#REF!</definedName>
    <definedName name="H2C10">#REF!</definedName>
    <definedName name="H2C11">#REF!</definedName>
    <definedName name="H2C12">#REF!</definedName>
    <definedName name="H2C13">#REF!</definedName>
    <definedName name="H2C14">#REF!</definedName>
    <definedName name="H2C15">#REF!</definedName>
    <definedName name="H2C2">#REF!</definedName>
    <definedName name="H2C3">#REF!</definedName>
    <definedName name="H2C4">#REF!</definedName>
    <definedName name="H2C5">#REF!</definedName>
    <definedName name="H2C6">#REF!</definedName>
    <definedName name="H2C7">#REF!</definedName>
    <definedName name="H2C8">#REF!</definedName>
    <definedName name="H2C9">#REF!</definedName>
    <definedName name="h2olbgal">#REF!</definedName>
    <definedName name="H2ventedoutFlare">#REF!</definedName>
    <definedName name="H3505btu">#REF!</definedName>
    <definedName name="H3C1">#REF!</definedName>
    <definedName name="H3C10">#REF!</definedName>
    <definedName name="H3C11">#REF!</definedName>
    <definedName name="H3C12">#REF!</definedName>
    <definedName name="H3C13">#REF!</definedName>
    <definedName name="H3C14">#REF!</definedName>
    <definedName name="H3C15">#REF!</definedName>
    <definedName name="H3C2">#REF!</definedName>
    <definedName name="H3C3">#REF!</definedName>
    <definedName name="H3C4">#REF!</definedName>
    <definedName name="H3C5">#REF!</definedName>
    <definedName name="H3C6">#REF!</definedName>
    <definedName name="H3C7">#REF!</definedName>
    <definedName name="H3C8">#REF!</definedName>
    <definedName name="H3C9">#REF!</definedName>
    <definedName name="H401btu">#REF!</definedName>
    <definedName name="H402btu">#REF!</definedName>
    <definedName name="H4C1">#REF!</definedName>
    <definedName name="H4C10">#REF!</definedName>
    <definedName name="H4C11">#REF!</definedName>
    <definedName name="H4C12">#REF!</definedName>
    <definedName name="H4C13">#REF!</definedName>
    <definedName name="H4C14">#REF!</definedName>
    <definedName name="H4C15">#REF!</definedName>
    <definedName name="H4C2">#REF!</definedName>
    <definedName name="H4C3">#REF!</definedName>
    <definedName name="H4C4">#REF!</definedName>
    <definedName name="H4C5">#REF!</definedName>
    <definedName name="H4C6">#REF!</definedName>
    <definedName name="H4C7">#REF!</definedName>
    <definedName name="H4C8">#REF!</definedName>
    <definedName name="H4C9">#REF!</definedName>
    <definedName name="H5C1">#REF!</definedName>
    <definedName name="H5C10">#REF!</definedName>
    <definedName name="H5C11">#REF!</definedName>
    <definedName name="H5C12">#REF!</definedName>
    <definedName name="H5C13">#REF!</definedName>
    <definedName name="H5C14">#REF!</definedName>
    <definedName name="H5C15">#REF!</definedName>
    <definedName name="H5C2">#REF!</definedName>
    <definedName name="H5C3">#REF!</definedName>
    <definedName name="H5C4">#REF!</definedName>
    <definedName name="H5C5">#REF!</definedName>
    <definedName name="H5C6">#REF!</definedName>
    <definedName name="H5C7">#REF!</definedName>
    <definedName name="H5C8">#REF!</definedName>
    <definedName name="H5C9">#REF!</definedName>
    <definedName name="H6C1">#REF!</definedName>
    <definedName name="H6C10">#REF!</definedName>
    <definedName name="H6C11">#REF!</definedName>
    <definedName name="H6C12">#REF!</definedName>
    <definedName name="H6C13">#REF!</definedName>
    <definedName name="H6C14">#REF!</definedName>
    <definedName name="H6C15">#REF!</definedName>
    <definedName name="H6C2">#REF!</definedName>
    <definedName name="H6C3">#REF!</definedName>
    <definedName name="H6C4">#REF!</definedName>
    <definedName name="H6C5">#REF!</definedName>
    <definedName name="H6C6">#REF!</definedName>
    <definedName name="H6C7">#REF!</definedName>
    <definedName name="H6C8">#REF!</definedName>
    <definedName name="H6C9">#REF!</definedName>
    <definedName name="H7C1">#REF!</definedName>
    <definedName name="H7C10">#REF!</definedName>
    <definedName name="H7C11">#REF!</definedName>
    <definedName name="H7C12">#REF!</definedName>
    <definedName name="H7C13">#REF!</definedName>
    <definedName name="H7C14">#REF!</definedName>
    <definedName name="H7C15">#REF!</definedName>
    <definedName name="H7C2">#REF!</definedName>
    <definedName name="H7C3">#REF!</definedName>
    <definedName name="H7C4">#REF!</definedName>
    <definedName name="H7C5">#REF!</definedName>
    <definedName name="H7C6">#REF!</definedName>
    <definedName name="H7C7">#REF!</definedName>
    <definedName name="H7C8">#REF!</definedName>
    <definedName name="H7C9">#REF!</definedName>
    <definedName name="H8C1">#REF!</definedName>
    <definedName name="H8C10">#REF!</definedName>
    <definedName name="H8C11">#REF!</definedName>
    <definedName name="H8C12">#REF!</definedName>
    <definedName name="H8C13">#REF!</definedName>
    <definedName name="H8C14">#REF!</definedName>
    <definedName name="H8C15">#REF!</definedName>
    <definedName name="H8C2">#REF!</definedName>
    <definedName name="H8C3">#REF!</definedName>
    <definedName name="H8C4">#REF!</definedName>
    <definedName name="H8C5">#REF!</definedName>
    <definedName name="H8C6">#REF!</definedName>
    <definedName name="H8C7">#REF!</definedName>
    <definedName name="H8C8">#REF!</definedName>
    <definedName name="H8C9">#REF!</definedName>
    <definedName name="H9C1">#REF!</definedName>
    <definedName name="H9C10">#REF!</definedName>
    <definedName name="H9C11">#REF!</definedName>
    <definedName name="H9C12">#REF!</definedName>
    <definedName name="H9C13">#REF!</definedName>
    <definedName name="H9C14">#REF!</definedName>
    <definedName name="H9C15">#REF!</definedName>
    <definedName name="H9C2">#REF!</definedName>
    <definedName name="H9C3">#REF!</definedName>
    <definedName name="H9C4">#REF!</definedName>
    <definedName name="H9C5">#REF!</definedName>
    <definedName name="H9C6">#REF!</definedName>
    <definedName name="H9C7">#REF!</definedName>
    <definedName name="H9C8">#REF!</definedName>
    <definedName name="H9C9">#REF!</definedName>
    <definedName name="HAPs">#REF!</definedName>
    <definedName name="HC_soil_HC_content">#REF!</definedName>
    <definedName name="HDC_Attribute">#REF!</definedName>
    <definedName name="HDC_attributes">#REF!</definedName>
    <definedName name="HDC_chart1.def">#REF!</definedName>
    <definedName name="HDC_chart2.def">#REF!</definedName>
    <definedName name="HDC_chart3.def">#REF!</definedName>
    <definedName name="HDC_chart4.def">#REF!</definedName>
    <definedName name="HDC_chartn.NoSeries">#REF!</definedName>
    <definedName name="HDC_Chartn.TagList">#REF!</definedName>
    <definedName name="HDC_Connect">#REF!</definedName>
    <definedName name="HDC_data.out">#REF!</definedName>
    <definedName name="HDC_def.float">4</definedName>
    <definedName name="HDC_def.option">1</definedName>
    <definedName name="HDC_desc">#REF!</definedName>
    <definedName name="HDC_GetData.Time">34708.5716782407</definedName>
    <definedName name="HDC_HeadFootDef">#REF!</definedName>
    <definedName name="HDC_inp.end">#REF!</definedName>
    <definedName name="HDC_inp.interval">#REF!</definedName>
    <definedName name="HDC_inp.nopnts">#REF!</definedName>
    <definedName name="HDC_inp.start">#REF!</definedName>
    <definedName name="HDC_N.Columns">#REF!</definedName>
    <definedName name="HDC_N.Rows">#REF!</definedName>
    <definedName name="HDC_NoofCharts">#REF!</definedName>
    <definedName name="HDC_nopnts">#REF!</definedName>
    <definedName name="HDC_out1">#REF!</definedName>
    <definedName name="HDC_Paper.Size">#REF!</definedName>
    <definedName name="HDC_Portrait">#REF!</definedName>
    <definedName name="HDC_PrintDef">#REF!</definedName>
    <definedName name="HDC_res.end">#REF!</definedName>
    <definedName name="HDC_res.interval">#REF!</definedName>
    <definedName name="HDC_res.nopnts">#REF!</definedName>
    <definedName name="HDC_res.start">#REF!</definedName>
    <definedName name="HDC_server.name">#REF!</definedName>
    <definedName name="HDC_tag.attr">#REF!</definedName>
    <definedName name="HDC_tag.end">#REF!</definedName>
    <definedName name="HDC_tag.names">#REF!</definedName>
    <definedName name="HDC_tag.number">8</definedName>
    <definedName name="HDC_tag.start">#REF!</definedName>
    <definedName name="HDC_time.stamp">#REF!</definedName>
    <definedName name="HDC_unit.desc">#REF!</definedName>
    <definedName name="HDC_ViewOption">#REF!</definedName>
    <definedName name="HEAD">#REF!</definedName>
    <definedName name="Header">#REF!</definedName>
    <definedName name="HEAT_VALUE">#REF!</definedName>
    <definedName name="Heater">#REF!</definedName>
    <definedName name="help2" localSheetId="16"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localSheetId="17"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localSheetId="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iddenRows" hidden="1">#REF!</definedName>
    <definedName name="Hl">#REF!</definedName>
    <definedName name="Hlx">#REF!</definedName>
    <definedName name="HOC">#REF!</definedName>
    <definedName name="Home">#REF!</definedName>
    <definedName name="HomeChemList">#REF!</definedName>
    <definedName name="HOT_OIL_HEATER">#REF!</definedName>
    <definedName name="HOUR_PER_YEAR">#REF!</definedName>
    <definedName name="Hourly_Spec">#REF!</definedName>
    <definedName name="Hours">#REF!</definedName>
    <definedName name="Hrd">#REF!</definedName>
    <definedName name="Hro">#REF!</definedName>
    <definedName name="Hroc">#REF!</definedName>
    <definedName name="Hrod">#REF!</definedName>
    <definedName name="Hs">#REF!</definedName>
    <definedName name="Hvo">#REF!</definedName>
    <definedName name="I">#REF!</definedName>
    <definedName name="IH1C1">#REF!</definedName>
    <definedName name="IH1C10">#REF!</definedName>
    <definedName name="IH1C11">#REF!</definedName>
    <definedName name="IH1C12">#REF!</definedName>
    <definedName name="IH1C13">#REF!</definedName>
    <definedName name="IH1C14">#REF!</definedName>
    <definedName name="IH1C15">#REF!</definedName>
    <definedName name="IH1C2">#REF!</definedName>
    <definedName name="IH1C3">#REF!</definedName>
    <definedName name="IH1C4">#REF!</definedName>
    <definedName name="IH1C5">#REF!</definedName>
    <definedName name="IH1C6">#REF!</definedName>
    <definedName name="IH1C7">#REF!</definedName>
    <definedName name="IH1C8">#REF!</definedName>
    <definedName name="IH1C9">#REF!</definedName>
    <definedName name="IH2C1">#REF!</definedName>
    <definedName name="IH2C10">#REF!</definedName>
    <definedName name="IH2C11">#REF!</definedName>
    <definedName name="IH2C12">#REF!</definedName>
    <definedName name="IH2C13">#REF!</definedName>
    <definedName name="IH2C14">#REF!</definedName>
    <definedName name="IH2C15">#REF!</definedName>
    <definedName name="IH2C2">#REF!</definedName>
    <definedName name="IH2C3">#REF!</definedName>
    <definedName name="IH2C4">#REF!</definedName>
    <definedName name="IH2C5">#REF!</definedName>
    <definedName name="IH2C6">#REF!</definedName>
    <definedName name="IH2C7">#REF!</definedName>
    <definedName name="IH2C8">#REF!</definedName>
    <definedName name="IH2C9">#REF!</definedName>
    <definedName name="IH3C1">#REF!</definedName>
    <definedName name="IH3C10">#REF!</definedName>
    <definedName name="IH3C11">#REF!</definedName>
    <definedName name="IH3C12">#REF!</definedName>
    <definedName name="IH3C13">#REF!</definedName>
    <definedName name="IH3C14">#REF!</definedName>
    <definedName name="IH3C15">#REF!</definedName>
    <definedName name="IH3C2">#REF!</definedName>
    <definedName name="IH3C3">#REF!</definedName>
    <definedName name="IH3C4">#REF!</definedName>
    <definedName name="IH3C5">#REF!</definedName>
    <definedName name="IH3C6">#REF!</definedName>
    <definedName name="IH3C7">#REF!</definedName>
    <definedName name="IH3C8">#REF!</definedName>
    <definedName name="IH3C9">#REF!</definedName>
    <definedName name="IH4C1">#REF!</definedName>
    <definedName name="IH4C10">#REF!</definedName>
    <definedName name="IH4C11">#REF!</definedName>
    <definedName name="IH4C12">#REF!</definedName>
    <definedName name="IH4C13">#REF!</definedName>
    <definedName name="IH4C14">#REF!</definedName>
    <definedName name="IH4C15">#REF!</definedName>
    <definedName name="IH4C2">#REF!</definedName>
    <definedName name="IH4C3">#REF!</definedName>
    <definedName name="IH4C4">#REF!</definedName>
    <definedName name="IH4C5">#REF!</definedName>
    <definedName name="IH4C6">#REF!</definedName>
    <definedName name="IH4C7">#REF!</definedName>
    <definedName name="IH4C8">#REF!</definedName>
    <definedName name="IH4C9">#REF!</definedName>
    <definedName name="IH5C1">#REF!</definedName>
    <definedName name="IH5C10">#REF!</definedName>
    <definedName name="IH5C11">#REF!</definedName>
    <definedName name="IH5C12">#REF!</definedName>
    <definedName name="IH5C13">#REF!</definedName>
    <definedName name="IH5C14">#REF!</definedName>
    <definedName name="IH5C15">#REF!</definedName>
    <definedName name="IH5C2">#REF!</definedName>
    <definedName name="IH5C3">#REF!</definedName>
    <definedName name="IH5C4">#REF!</definedName>
    <definedName name="IH5C5">#REF!</definedName>
    <definedName name="IH5C6">#REF!</definedName>
    <definedName name="IH5C7">#REF!</definedName>
    <definedName name="IH5C8">#REF!</definedName>
    <definedName name="IH5C9">#REF!</definedName>
    <definedName name="Input">#REF!</definedName>
    <definedName name="Input1">#REF!</definedName>
    <definedName name="InputData">#REF!</definedName>
    <definedName name="Inputs_are_shaded_gray_throughout">#REF!</definedName>
    <definedName name="Int">#REF!</definedName>
    <definedName name="inter1">#REF!</definedName>
    <definedName name="inter2">#REF!</definedName>
    <definedName name="inter3">#REF!</definedName>
    <definedName name="inter4">#REF!</definedName>
    <definedName name="inter5">#REF!</definedName>
    <definedName name="interest">#REF!</definedName>
    <definedName name="Isobutyl">#REF!</definedName>
    <definedName name="isopropyl">#REF!</definedName>
    <definedName name="jj" hidden="1">#REF!</definedName>
    <definedName name="jk" hidden="1">#REF!</definedName>
    <definedName name="Ke">#REF!</definedName>
    <definedName name="Kerosene">#REF!</definedName>
    <definedName name="Kiln_Down_Display">#REF!</definedName>
    <definedName name="Kiln_Feed_Tag">#REF!</definedName>
    <definedName name="Kiln_O2">#REF!</definedName>
    <definedName name="KilnHrs">#REF!</definedName>
    <definedName name="KilnMinFeed">#REF!</definedName>
    <definedName name="KilnText">#REF!</definedName>
    <definedName name="kk" localSheetId="16" hidden="1">{#N/A,#N/A,FALSE,"Annual Summary";#N/A,#N/A,FALSE,"Hourly Summary";#N/A,#N/A,FALSE,"Flare Combustion";#N/A,#N/A,FALSE,"Shipping";#N/A,#N/A,FALSE,"Process Turnaround";#N/A,#N/A,FALSE,"Lab Samples";#N/A,#N/A,FALSE,"Product Cycles 5-4";#N/A,#N/A,FALSE,"5-4.1";#N/A,#N/A,FALSE,"5-4.2";#N/A,#N/A,FALSE,"Physical Prop Data"}</definedName>
    <definedName name="kk" localSheetId="17" hidden="1">{#N/A,#N/A,FALSE,"Annual Summary";#N/A,#N/A,FALSE,"Hourly Summary";#N/A,#N/A,FALSE,"Flare Combustion";#N/A,#N/A,FALSE,"Shipping";#N/A,#N/A,FALSE,"Process Turnaround";#N/A,#N/A,FALSE,"Lab Samples";#N/A,#N/A,FALSE,"Product Cycles 5-4";#N/A,#N/A,FALSE,"5-4.1";#N/A,#N/A,FALSE,"5-4.2";#N/A,#N/A,FALSE,"Physical Prop Data"}</definedName>
    <definedName name="kk" localSheetId="2" hidden="1">{#N/A,#N/A,FALSE,"Annual Summary";#N/A,#N/A,FALSE,"Hourly Summary";#N/A,#N/A,FALSE,"Flare Combustion";#N/A,#N/A,FALSE,"Shipping";#N/A,#N/A,FALSE,"Process Turnaround";#N/A,#N/A,FALSE,"Lab Samples";#N/A,#N/A,FALSE,"Product Cycles 5-4";#N/A,#N/A,FALSE,"5-4.1";#N/A,#N/A,FALSE,"5-4.2";#N/A,#N/A,FALSE,"Physical Prop Data"}</definedName>
    <definedName name="kk" hidden="1">{#N/A,#N/A,FALSE,"Annual Summary";#N/A,#N/A,FALSE,"Hourly Summary";#N/A,#N/A,FALSE,"Flare Combustion";#N/A,#N/A,FALSE,"Shipping";#N/A,#N/A,FALSE,"Process Turnaround";#N/A,#N/A,FALSE,"Lab Samples";#N/A,#N/A,FALSE,"Product Cycles 5-4";#N/A,#N/A,FALSE,"5-4.1";#N/A,#N/A,FALSE,"5-4.2";#N/A,#N/A,FALSE,"Physical Prop Data"}</definedName>
    <definedName name="KKmax">#REF!</definedName>
    <definedName name="Kn">#REF!</definedName>
    <definedName name="Kp">#REF!</definedName>
    <definedName name="Ks">#REF!</definedName>
    <definedName name="L1_CO_Downtime">#REF!</definedName>
    <definedName name="L1_NOx_Downtime">#REF!</definedName>
    <definedName name="L1_Opacity_Downtime">#REF!</definedName>
    <definedName name="L1_SOx_Downtime">#REF!</definedName>
    <definedName name="L1_SOx_Prior_Downtime">#REF!</definedName>
    <definedName name="L2_KF_Recirculation_Gate">#REF!</definedName>
    <definedName name="lbhr2gs">#REF!</definedName>
    <definedName name="Lbs_Hr_EPA_conversion_factor">#REF!</definedName>
    <definedName name="LD_data">#REF!</definedName>
    <definedName name="LDA_Dry_Annual">#REF!</definedName>
    <definedName name="LDA_Dry_Aug">#REF!</definedName>
    <definedName name="LDA_Dry_Jul">#REF!</definedName>
    <definedName name="LDA_Dry_Jun">#REF!</definedName>
    <definedName name="leah" localSheetId="16" hidden="1">{#N/A,#N/A,FALSE,"Annual Summary";#N/A,#N/A,FALSE,"Hourly Summary";#N/A,#N/A,FALSE,"Flare Combustion";#N/A,#N/A,FALSE,"Shipping";#N/A,#N/A,FALSE,"Process Turnaround";#N/A,#N/A,FALSE,"Lab Samples";#N/A,#N/A,FALSE,"Product Cycles 5-4";#N/A,#N/A,FALSE,"5-4.1";#N/A,#N/A,FALSE,"5-4.2";#N/A,#N/A,FALSE,"Physical Prop Data"}</definedName>
    <definedName name="leah" localSheetId="17" hidden="1">{#N/A,#N/A,FALSE,"Annual Summary";#N/A,#N/A,FALSE,"Hourly Summary";#N/A,#N/A,FALSE,"Flare Combustion";#N/A,#N/A,FALSE,"Shipping";#N/A,#N/A,FALSE,"Process Turnaround";#N/A,#N/A,FALSE,"Lab Samples";#N/A,#N/A,FALSE,"Product Cycles 5-4";#N/A,#N/A,FALSE,"5-4.1";#N/A,#N/A,FALSE,"5-4.2";#N/A,#N/A,FALSE,"Physical Prop Data"}</definedName>
    <definedName name="leah" localSheetId="2" hidden="1">{#N/A,#N/A,FALSE,"Annual Summary";#N/A,#N/A,FALSE,"Hourly Summary";#N/A,#N/A,FALSE,"Flare Combustion";#N/A,#N/A,FALSE,"Shipping";#N/A,#N/A,FALSE,"Process Turnaround";#N/A,#N/A,FALSE,"Lab Samples";#N/A,#N/A,FALSE,"Product Cycles 5-4";#N/A,#N/A,FALSE,"5-4.1";#N/A,#N/A,FALSE,"5-4.2";#N/A,#N/A,FALSE,"Physical Prop Data"}</definedName>
    <definedName name="leah" hidden="1">{#N/A,#N/A,FALSE,"Annual Summary";#N/A,#N/A,FALSE,"Hourly Summary";#N/A,#N/A,FALSE,"Flare Combustion";#N/A,#N/A,FALSE,"Shipping";#N/A,#N/A,FALSE,"Process Turnaround";#N/A,#N/A,FALSE,"Lab Samples";#N/A,#N/A,FALSE,"Product Cycles 5-4";#N/A,#N/A,FALSE,"5-4.1";#N/A,#N/A,FALSE,"5-4.2";#N/A,#N/A,FALSE,"Physical Prop Data"}</definedName>
    <definedName name="liqheight">#REF!</definedName>
    <definedName name="Literal_Month">#REF!</definedName>
    <definedName name="Load_Emission_btm">#REF!</definedName>
    <definedName name="Load_HomeChemList">#REF!</definedName>
    <definedName name="LOAD_LOSS_">#REF!</definedName>
    <definedName name="Load_Strm_01">#REF!</definedName>
    <definedName name="Load_Strm_01_Comp">#REF!</definedName>
    <definedName name="Load_Strm_01_Emissions">#REF!</definedName>
    <definedName name="Load_Strm_02">#REF!</definedName>
    <definedName name="Load_Strm_02_Comp">#REF!</definedName>
    <definedName name="Load_Strm_02_Emissions">#REF!</definedName>
    <definedName name="Load_Strm_03">#REF!</definedName>
    <definedName name="Load_Strm_03_Comp">#REF!</definedName>
    <definedName name="Load_Strm_03_Emissions">#REF!</definedName>
    <definedName name="Load_Strm_04">#REF!</definedName>
    <definedName name="Load_Strm_04_Comp">#REF!</definedName>
    <definedName name="Load_Strm_04_Emissions">#REF!</definedName>
    <definedName name="Load_Strm_05">#REF!</definedName>
    <definedName name="Load_Strm_05_Comp">#REF!</definedName>
    <definedName name="Load_Strm_05_Emissions">#REF!</definedName>
    <definedName name="Load_Strm_06">#REF!</definedName>
    <definedName name="Load_Strm_06_Comp">#REF!</definedName>
    <definedName name="Load_Strm_06_Emissions">#REF!</definedName>
    <definedName name="Load_Strm_07">#REF!</definedName>
    <definedName name="Load_Strm_07_Comp">#REF!</definedName>
    <definedName name="Load_Strm_07_Emissions">#REF!</definedName>
    <definedName name="Load_Strm_08">#REF!</definedName>
    <definedName name="Load_Strm_08_Comp">#REF!</definedName>
    <definedName name="Load_Strm_08_Emissions">#REF!</definedName>
    <definedName name="Load_Strm_09">#REF!</definedName>
    <definedName name="Load_Strm_09_Comp">#REF!</definedName>
    <definedName name="Load_Strm_09_Emissions">#REF!</definedName>
    <definedName name="Load_Strm_10">#REF!</definedName>
    <definedName name="Load_Strm_10_Comp">#REF!</definedName>
    <definedName name="Load_Strm_10_Emissions">#REF!</definedName>
    <definedName name="Load_Strm_11">#REF!</definedName>
    <definedName name="Load_Strm_11_Comp">#REF!</definedName>
    <definedName name="Load_Strm_11_Emissions">#REF!</definedName>
    <definedName name="Load_Strm_12">#REF!</definedName>
    <definedName name="Load_Strm_12_Comp">#REF!</definedName>
    <definedName name="Load_Strm_12_Emissions">#REF!</definedName>
    <definedName name="Load_Strm_13">#REF!</definedName>
    <definedName name="Load_Strm_13_Comp">#REF!</definedName>
    <definedName name="Load_Strm_13_Emissions">#REF!</definedName>
    <definedName name="Load_Strm_14">#REF!</definedName>
    <definedName name="Load_Strm_14_Comp">#REF!</definedName>
    <definedName name="Load_Strm_14_Emissions">#REF!</definedName>
    <definedName name="Load_Strm_15">#REF!</definedName>
    <definedName name="Load_Strm_15_Comp">#REF!</definedName>
    <definedName name="Load_Strm_15_Emissions">#REF!</definedName>
    <definedName name="Load_Strm_16">#REF!</definedName>
    <definedName name="Load_Strm_16_Comp">#REF!</definedName>
    <definedName name="Load_Strm_16_Emissions">#REF!</definedName>
    <definedName name="Load_Strm_17">#REF!</definedName>
    <definedName name="Load_Strm_17_Comp">#REF!</definedName>
    <definedName name="Load_Strm_17_Emissions">#REF!</definedName>
    <definedName name="Load_Strm_18">#REF!</definedName>
    <definedName name="Load_Strm_18_Comp">#REF!</definedName>
    <definedName name="Load_Strm_18_Emissions">#REF!</definedName>
    <definedName name="Load_Strm_19">#REF!</definedName>
    <definedName name="Load_Strm_19_Comp">#REF!</definedName>
    <definedName name="Load_Strm_19_Emissions">#REF!</definedName>
    <definedName name="Load_Strm_20">#REF!</definedName>
    <definedName name="Load_Strm_20_Comp">#REF!</definedName>
    <definedName name="Load_Strm_20_Emissions">#REF!</definedName>
    <definedName name="Load_Strm_Lis_Btm">#REF!</definedName>
    <definedName name="Load_Strm_List">#REF!</definedName>
    <definedName name="Load_Top">#REF!</definedName>
    <definedName name="location">#REF!</definedName>
    <definedName name="Ls">#REF!</definedName>
    <definedName name="LTAP_Standards">#REF!</definedName>
    <definedName name="Lw">#REF!</definedName>
    <definedName name="m">#REF!</definedName>
    <definedName name="ManualXAxis">"Check Box 12"</definedName>
    <definedName name="ManualYAxis">"Check Box 17"</definedName>
    <definedName name="match">#REF!</definedName>
    <definedName name="Max">#REF!</definedName>
    <definedName name="Max_Ann_Avg_FG">#REF!</definedName>
    <definedName name="Max_HC_soil_HC_content">#REF!</definedName>
    <definedName name="MAX_HEAT_INPUT">#REF!</definedName>
    <definedName name="MaxAnnHrs">#REF!</definedName>
    <definedName name="MAXCOLBHOUR">#REF!</definedName>
    <definedName name="maxdpw">#REF!</definedName>
    <definedName name="maxfuel">#REF!</definedName>
    <definedName name="maxhour">#REF!</definedName>
    <definedName name="maxhpd">#REF!</definedName>
    <definedName name="MaximumDryerProduction">#REF!</definedName>
    <definedName name="MAXNOXLBHOUR">#REF!</definedName>
    <definedName name="maxrate">#REF!</definedName>
    <definedName name="maxwpy">#REF!</definedName>
    <definedName name="MaxXAxis">"Edit Box 14"</definedName>
    <definedName name="MaxYAxis">"Edit Box 19"</definedName>
    <definedName name="MethaneUse">#REF!</definedName>
    <definedName name="Mineral_Oil">#REF!</definedName>
    <definedName name="MinXAxis">"Edit Box 13"</definedName>
    <definedName name="MinYAxis">"Edit Box 18"</definedName>
    <definedName name="MITI" localSheetId="16">'ESP Input'!MITI</definedName>
    <definedName name="MITI" localSheetId="17">'ESP Output'!MITI</definedName>
    <definedName name="MITI" localSheetId="2">'Perlite Concentrations'!MITI</definedName>
    <definedName name="MITI">[0]!MITI</definedName>
    <definedName name="MODINPUT_H2SO4" localSheetId="16" hidden="1">{"Detailed",#N/A,FALSE,"GAS-COMB";"Summary",#N/A,FALSE,"GAS-COMB"}</definedName>
    <definedName name="MODINPUT_H2SO4" localSheetId="17" hidden="1">{"Detailed",#N/A,FALSE,"GAS-COMB";"Summary",#N/A,FALSE,"GAS-COMB"}</definedName>
    <definedName name="MODINPUT_H2SO4" localSheetId="2" hidden="1">{"Detailed",#N/A,FALSE,"GAS-COMB";"Summary",#N/A,FALSE,"GAS-COMB"}</definedName>
    <definedName name="MODINPUT_H2SO4" hidden="1">{"Detailed",#N/A,FALSE,"GAS-COMB";"Summary",#N/A,FALSE,"GAS-COMB"}</definedName>
    <definedName name="Moisture">#REF!</definedName>
    <definedName name="Month">"SRU"</definedName>
    <definedName name="Month_Has_29?">#REF!</definedName>
    <definedName name="Month_Has_30?">#REF!</definedName>
    <definedName name="Month_Has_31?">#REF!</definedName>
    <definedName name="Month_of_Interest">#REF!</definedName>
    <definedName name="msw" localSheetId="16" hidden="1">{#N/A,#N/A,FALSE,"Rates";#N/A,#N/A,FALSE,"Summary";#N/A,#N/A,FALSE,"Boilers";#N/A,#N/A,FALSE,"Cyclones";#N/A,#N/A,FALSE,"Saws";#N/A,#N/A,FALSE,"Drops";#N/A,#N/A,FALSE,"Piles";#N/A,#N/A,FALSE,"Roads";#N/A,#N/A,FALSE,"Tanks";#N/A,#N/A,FALSE,"Kilns";#N/A,#N/A,FALSE,"Model"}</definedName>
    <definedName name="msw" localSheetId="17" hidden="1">{#N/A,#N/A,FALSE,"Rates";#N/A,#N/A,FALSE,"Summary";#N/A,#N/A,FALSE,"Boilers";#N/A,#N/A,FALSE,"Cyclones";#N/A,#N/A,FALSE,"Saws";#N/A,#N/A,FALSE,"Drops";#N/A,#N/A,FALSE,"Piles";#N/A,#N/A,FALSE,"Roads";#N/A,#N/A,FALSE,"Tanks";#N/A,#N/A,FALSE,"Kilns";#N/A,#N/A,FALSE,"Model"}</definedName>
    <definedName name="msw" localSheetId="2" hidden="1">{#N/A,#N/A,FALSE,"Rates";#N/A,#N/A,FALSE,"Summary";#N/A,#N/A,FALSE,"Boilers";#N/A,#N/A,FALSE,"Cyclones";#N/A,#N/A,FALSE,"Saws";#N/A,#N/A,FALSE,"Drops";#N/A,#N/A,FALSE,"Piles";#N/A,#N/A,FALSE,"Roads";#N/A,#N/A,FALSE,"Tanks";#N/A,#N/A,FALSE,"Kilns";#N/A,#N/A,FALSE,"Model"}</definedName>
    <definedName name="msw" hidden="1">{#N/A,#N/A,FALSE,"Rates";#N/A,#N/A,FALSE,"Summary";#N/A,#N/A,FALSE,"Boilers";#N/A,#N/A,FALSE,"Cyclones";#N/A,#N/A,FALSE,"Saws";#N/A,#N/A,FALSE,"Drops";#N/A,#N/A,FALSE,"Piles";#N/A,#N/A,FALSE,"Roads";#N/A,#N/A,FALSE,"Tanks";#N/A,#N/A,FALSE,"Kilns";#N/A,#N/A,FALSE,"Model"}</definedName>
    <definedName name="Mv">#REF!</definedName>
    <definedName name="mw">#REF!</definedName>
    <definedName name="MW_67">#REF!</definedName>
    <definedName name="MW_data">#REF!</definedName>
    <definedName name="MW_HCN">#REF!</definedName>
    <definedName name="mwC">#REF!</definedName>
    <definedName name="MWCO2">#REF!</definedName>
    <definedName name="MWt">#REF!</definedName>
    <definedName name="N">#REF!</definedName>
    <definedName name="Name">"Aromatics and Dienes"</definedName>
    <definedName name="nametable">#REF!</definedName>
    <definedName name="nametable1">#REF!</definedName>
    <definedName name="NATGASSUM">#REF!</definedName>
    <definedName name="Natural_Gas">#REF!</definedName>
    <definedName name="NetHOC">#REF!</definedName>
    <definedName name="New.Allowables">#REF!</definedName>
    <definedName name="NG_HV">#REF!</definedName>
    <definedName name="ngheatcontent">#REF!</definedName>
    <definedName name="NH3_conc">#REF!</definedName>
    <definedName name="No_6">#REF!</definedName>
    <definedName name="NoData">#REF!</definedName>
    <definedName name="NormalPrintRange">#REF!</definedName>
    <definedName name="nox">#REF!</definedName>
    <definedName name="NOx_Downtime">#REF!</definedName>
    <definedName name="NOx_EPA_K_Factor">#REF!</definedName>
    <definedName name="NOx_Molecular_Weight">#REF!</definedName>
    <definedName name="NOx_ppm_Range_Max">#REF!</definedName>
    <definedName name="NOx_ppm_Range_Min">#REF!</definedName>
    <definedName name="NOx_ppm_Table">#REF!</definedName>
    <definedName name="NOx_ResultTable">#REF!</definedName>
    <definedName name="NOx_Tons">#REF!</definedName>
    <definedName name="noxce">#REF!</definedName>
    <definedName name="NOXEF">#REF!</definedName>
    <definedName name="NOxFactor">#REF!</definedName>
    <definedName name="noxrate">#REF!</definedName>
    <definedName name="NSRUIncin">#REF!</definedName>
    <definedName name="NT">#REF!</definedName>
    <definedName name="num">#REF!</definedName>
    <definedName name="O2_Table">#REF!</definedName>
    <definedName name="Old">#REF!</definedName>
    <definedName name="one">#REF!</definedName>
    <definedName name="One_Hour">#REF!</definedName>
    <definedName name="OneHour_CO">#REF!</definedName>
    <definedName name="OneHour_NOx">#REF!</definedName>
    <definedName name="OneHour_SOx">#REF!</definedName>
    <definedName name="Opacity_Downtime">#REF!</definedName>
    <definedName name="Operating_Days">#REF!</definedName>
    <definedName name="OPNM1">#REF!</definedName>
    <definedName name="OPNM10">#REF!</definedName>
    <definedName name="OPNM11">#REF!</definedName>
    <definedName name="OPNM12">#REF!</definedName>
    <definedName name="OPNM13">#REF!</definedName>
    <definedName name="OPNM14">#REF!</definedName>
    <definedName name="OPNM15">#REF!</definedName>
    <definedName name="OPNM2">#REF!</definedName>
    <definedName name="OPNM3">#REF!</definedName>
    <definedName name="OPNM4">#REF!</definedName>
    <definedName name="OPNM5">#REF!</definedName>
    <definedName name="OPNM6">#REF!</definedName>
    <definedName name="OPNM7">#REF!</definedName>
    <definedName name="OPNM8">#REF!</definedName>
    <definedName name="OPNM9">#REF!</definedName>
    <definedName name="OrderTable" hidden="1">#REF!</definedName>
    <definedName name="Ore">#REF!</definedName>
    <definedName name="OUTPUT">#REF!</definedName>
    <definedName name="p">#REF!</definedName>
    <definedName name="Pa">#REF!</definedName>
    <definedName name="Pbp">#REF!</definedName>
    <definedName name="PBR" localSheetId="16"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localSheetId="17"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localSheetId="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v">#REF!</definedName>
    <definedName name="PD_25_hours">#REF!</definedName>
    <definedName name="Phase">#REF!</definedName>
    <definedName name="Physprops">#REF!</definedName>
    <definedName name="pm">#REF!</definedName>
    <definedName name="PM_CONT_EFF">#REF!</definedName>
    <definedName name="PM_EF">#REF!</definedName>
    <definedName name="PM10_CONT_EFF">#REF!</definedName>
    <definedName name="PM2.5_CONT_EFF">#REF!</definedName>
    <definedName name="pmce">#REF!</definedName>
    <definedName name="PMEF">#REF!</definedName>
    <definedName name="pmrate">#REF!</definedName>
    <definedName name="ppyCO">#REF!</definedName>
    <definedName name="ppyCO2">#REF!</definedName>
    <definedName name="ppyEmit">#REF!</definedName>
    <definedName name="ppyNOx">#REF!</definedName>
    <definedName name="Prange">#REF!</definedName>
    <definedName name="_xlnm.Print_Area" localSheetId="10">Dryer!$A$1:$G$56</definedName>
    <definedName name="_xlnm.Print_Area" localSheetId="13">'Unpaved Roads'!$A$1:$I$75</definedName>
    <definedName name="_xlnm.Print_Area" localSheetId="6">'Welding Emission Factors'!$A$1:$O$34</definedName>
    <definedName name="PRINT_AREA_MI">#REF!</definedName>
    <definedName name="_xlnm.Print_Titles">#N/A</definedName>
    <definedName name="PRINTSUMMARY">#REF!</definedName>
    <definedName name="PROD">#REF!</definedName>
    <definedName name="PRODEF">#REF!</definedName>
    <definedName name="ProdForm" hidden="1">#REF!</definedName>
    <definedName name="Product" hidden="1">#REF!</definedName>
    <definedName name="Propane">#REF!</definedName>
    <definedName name="PT_SOURCE">#REF!</definedName>
    <definedName name="PT_SOURCE_Columns">#REF!</definedName>
    <definedName name="PT_SRC">#REF!</definedName>
    <definedName name="Ptitle_Fugi_1">#REF!,#REF!</definedName>
    <definedName name="Ptitle_Fugi_2">#REF!,#REF!</definedName>
    <definedName name="PUMP">#REF!</definedName>
    <definedName name="Pva">#REF!</definedName>
    <definedName name="Pvap">#REF!</definedName>
    <definedName name="Pvn">#REF!</definedName>
    <definedName name="Pvx">#REF!</definedName>
    <definedName name="Q">#REF!</definedName>
    <definedName name="Qg">#REF!</definedName>
    <definedName name="Query1">#REF!</definedName>
    <definedName name="rated">#REF!</definedName>
    <definedName name="Ratio">#REF!</definedName>
    <definedName name="RawActual">#REF!</definedName>
    <definedName name="RawHrs">#REF!</definedName>
    <definedName name="Rawmax">#REF!</definedName>
    <definedName name="RCArea" hidden="1">#REF!</definedName>
    <definedName name="RCO_capture">#REF!</definedName>
    <definedName name="RCO_CO_control">#REF!</definedName>
    <definedName name="RCO_NOx_control">#REF!</definedName>
    <definedName name="RCO_PM_control">#REF!</definedName>
    <definedName name="RCO_SO2_control">#REF!</definedName>
    <definedName name="RCO_VOC_control">#REF!</definedName>
    <definedName name="_xlnm.Recorder">#REF!</definedName>
    <definedName name="References">#REF!</definedName>
    <definedName name="Reg_No">#N/A</definedName>
    <definedName name="repeat">#REF!</definedName>
    <definedName name="ReportingYear">#REF!</definedName>
    <definedName name="RESIDUAL">#REF!</definedName>
    <definedName name="ResultsSummary">#REF!</definedName>
    <definedName name="Rr">#REF!</definedName>
    <definedName name="Run1Input">#REF!</definedName>
    <definedName name="Run2Input">#REF!</definedName>
    <definedName name="Run3Input">#REF!</definedName>
    <definedName name="RunTime_days">#REF!</definedName>
    <definedName name="sand_only">#REF!,#REF!,#REF!,#REF!</definedName>
    <definedName name="SAPBEXrevision" hidden="1">10</definedName>
    <definedName name="SAPBEXsysID" hidden="1">"BWP"</definedName>
    <definedName name="SAPBEXwbID" hidden="1">"6BE1CVLWKVY9BYDN5RVHT5N3P"</definedName>
    <definedName name="SAT_FAC">#REF!</definedName>
    <definedName name="scc">#REF!</definedName>
    <definedName name="Select1">#REF!</definedName>
    <definedName name="silt">#REF!</definedName>
    <definedName name="SixMinuteOpacity">#REF!</definedName>
    <definedName name="slope1">#REF!</definedName>
    <definedName name="slope2">#REF!</definedName>
    <definedName name="slope3">#REF!</definedName>
    <definedName name="slope4">#REF!</definedName>
    <definedName name="slope5">#REF!</definedName>
    <definedName name="so2ce">#REF!</definedName>
    <definedName name="SO2EF">#REF!</definedName>
    <definedName name="so2rate">#REF!</definedName>
    <definedName name="SOx_Downtime">#REF!</definedName>
    <definedName name="SOx_EPA_K_Factor">#REF!</definedName>
    <definedName name="SOx_Molecular_Weight">#REF!</definedName>
    <definedName name="SOx_ppm_Range_Max">#REF!</definedName>
    <definedName name="SOx_ppm_Range_Min">#REF!</definedName>
    <definedName name="SOx_ppm_Table">#REF!</definedName>
    <definedName name="SOx_Prior_Downtime">#REF!</definedName>
    <definedName name="SOx_ResultTable">#REF!</definedName>
    <definedName name="SOx_Tons">#REF!</definedName>
    <definedName name="spec">#REF!</definedName>
    <definedName name="SpecialPrice" hidden="1">#REF!</definedName>
    <definedName name="specm">#REF!</definedName>
    <definedName name="SPLASHC">#REF!</definedName>
    <definedName name="SPLASHD">#REF!</definedName>
    <definedName name="SPLASHD_5">#REF!</definedName>
    <definedName name="Sr">#REF!</definedName>
    <definedName name="SRUIbtu">#REF!</definedName>
    <definedName name="St">#REF!</definedName>
    <definedName name="Stack_CO_Tag">#REF!</definedName>
    <definedName name="Stack_Flow_Tag">#REF!</definedName>
    <definedName name="Stack_NOx_Tag">#REF!</definedName>
    <definedName name="Stack_SOx_Tag">#REF!</definedName>
    <definedName name="StackFlowTable">#REF!</definedName>
    <definedName name="STACKS">#REF!</definedName>
    <definedName name="Start_Date">#REF!</definedName>
    <definedName name="Start10">#REF!</definedName>
    <definedName name="Start101">#REF!</definedName>
    <definedName name="Start102">#REF!</definedName>
    <definedName name="Start108">#REF!</definedName>
    <definedName name="Start11">#REF!</definedName>
    <definedName name="Start111">#REF!</definedName>
    <definedName name="Start112">#REF!</definedName>
    <definedName name="Start113">#REF!</definedName>
    <definedName name="Start114">#REF!</definedName>
    <definedName name="Start115">#REF!</definedName>
    <definedName name="Start116">#REF!</definedName>
    <definedName name="Start117">#REF!</definedName>
    <definedName name="Start118">#REF!</definedName>
    <definedName name="Start16">#REF!</definedName>
    <definedName name="Start18">#REF!</definedName>
    <definedName name="Start19">#REF!</definedName>
    <definedName name="Start2">#REF!</definedName>
    <definedName name="Start20">#REF!</definedName>
    <definedName name="Start21">#REF!</definedName>
    <definedName name="Start22">#REF!</definedName>
    <definedName name="Start23">#REF!</definedName>
    <definedName name="Start24">#REF!</definedName>
    <definedName name="Start26">#REF!</definedName>
    <definedName name="Start27">#REF!</definedName>
    <definedName name="Start29">#REF!</definedName>
    <definedName name="Start3">#REF!</definedName>
    <definedName name="Start31">#REF!</definedName>
    <definedName name="Start37">#REF!</definedName>
    <definedName name="Start38">#REF!</definedName>
    <definedName name="Start39">#REF!</definedName>
    <definedName name="Start40">#REF!</definedName>
    <definedName name="Start41">#REF!</definedName>
    <definedName name="Start42">#REF!</definedName>
    <definedName name="Start5">#REF!</definedName>
    <definedName name="Start54">#REF!</definedName>
    <definedName name="Start56">#REF!</definedName>
    <definedName name="Start63">#REF!</definedName>
    <definedName name="Start64">#REF!</definedName>
    <definedName name="Start7">#REF!</definedName>
    <definedName name="Start87">#REF!</definedName>
    <definedName name="Start88">#REF!</definedName>
    <definedName name="Start89">#REF!</definedName>
    <definedName name="Start91">#REF!</definedName>
    <definedName name="status">#REF!</definedName>
    <definedName name="Step">#REF!</definedName>
    <definedName name="Step_Name">#REF!</definedName>
    <definedName name="SU">#REF!</definedName>
    <definedName name="SUBC">#REF!</definedName>
    <definedName name="SUBD">#REF!</definedName>
    <definedName name="SUBD_5">#REF!</definedName>
    <definedName name="sulfur">#REF!</definedName>
    <definedName name="SULFUR_CONTENT">#REF!</definedName>
    <definedName name="SUMMARY">#REF!</definedName>
    <definedName name="SVGCp">#REF!</definedName>
    <definedName name="Swvu.Detailed." hidden="1">#REF!</definedName>
    <definedName name="Swvu.Detailed._.and._.Summary." hidden="1">#REF!</definedName>
    <definedName name="Swvu.Summary." hidden="1">#REF!</definedName>
    <definedName name="T">#REF!</definedName>
    <definedName name="T10H2545Max">#REF!</definedName>
    <definedName name="T250_3003">#REF!</definedName>
    <definedName name="T250_3003_O3_Season">#REF!</definedName>
    <definedName name="T260_3013">#REF!</definedName>
    <definedName name="T260_3013_O3_Season">#REF!</definedName>
    <definedName name="T260_3014">#REF!</definedName>
    <definedName name="T260_3014_O3_Season">#REF!</definedName>
    <definedName name="T261_5100_O3_Season">#REF!</definedName>
    <definedName name="T450_3007_VP02">#REF!</definedName>
    <definedName name="T450_3008_VP02">#REF!</definedName>
    <definedName name="T450_3008_VP03_O3_Season">#REF!</definedName>
    <definedName name="T450_3008_VP12_">#REF!</definedName>
    <definedName name="T450_307_VP12">#REF!</definedName>
    <definedName name="T454_3000">#REF!</definedName>
    <definedName name="T4543000_O3_Season">#REF!</definedName>
    <definedName name="Taa">#REF!</definedName>
    <definedName name="TABLE">#REF!</definedName>
    <definedName name="Table_1_a">#REF!</definedName>
    <definedName name="Table1a">#REF!</definedName>
    <definedName name="Table2">#REF!</definedName>
    <definedName name="Tan">#REF!</definedName>
    <definedName name="tank">#REF!</definedName>
    <definedName name="Tank_Emis">#REF!</definedName>
    <definedName name="Tank_Emis_Summary">#REF!</definedName>
    <definedName name="Tank_Emission">#REF!</definedName>
    <definedName name="Tax">#REF!</definedName>
    <definedName name="Tb">#REF!</definedName>
    <definedName name="tbl_ProdInfo" hidden="1">#REF!</definedName>
    <definedName name="TEMP">#REF!</definedName>
    <definedName name="TEMP_67">#REF!</definedName>
    <definedName name="test">#REF!</definedName>
    <definedName name="TEST0">#REF!</definedName>
    <definedName name="test1" localSheetId="1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localSheetId="1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1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1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Averages">#REF!</definedName>
    <definedName name="TESTHKEY">#REF!</definedName>
    <definedName name="testing" localSheetId="16" hidden="1">{"Detailed",#N/A,FALSE,"GAS-COMB";"Summary",#N/A,FALSE,"GAS-COMB"}</definedName>
    <definedName name="testing" localSheetId="17" hidden="1">{"Detailed",#N/A,FALSE,"GAS-COMB";"Summary",#N/A,FALSE,"GAS-COMB"}</definedName>
    <definedName name="testing" localSheetId="2" hidden="1">{"Detailed",#N/A,FALSE,"GAS-COMB";"Summary",#N/A,FALSE,"GAS-COMB"}</definedName>
    <definedName name="testing" hidden="1">{"Detailed",#N/A,FALSE,"GAS-COMB";"Summary",#N/A,FALSE,"GAS-COMB"}</definedName>
    <definedName name="TESTKEYS">#REF!</definedName>
    <definedName name="tests2" hidden="1">#REF!</definedName>
    <definedName name="TESTVKEY">#REF!</definedName>
    <definedName name="Tf">#REF!</definedName>
    <definedName name="three">#REF!</definedName>
    <definedName name="ThreeHour_SOx">#REF!</definedName>
    <definedName name="Title">#REF!</definedName>
    <definedName name="TITLE1">#REF!</definedName>
    <definedName name="TITLE2">#REF!</definedName>
    <definedName name="Tla">#REF!</definedName>
    <definedName name="Tln">#REF!</definedName>
    <definedName name="Tlx">#REF!</definedName>
    <definedName name="ton_lb">#REF!</definedName>
    <definedName name="TOT_P_">#REF!</definedName>
    <definedName name="TOT_P_67">#REF!</definedName>
    <definedName name="TOT_P2_">#REF!</definedName>
    <definedName name="Total">#REF!</definedName>
    <definedName name="TotalCO_ppy">#REF!</definedName>
    <definedName name="TotalCO2_ppy">#REF!</definedName>
    <definedName name="tote2" localSheetId="1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localSheetId="1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Flow">#REF!</definedName>
    <definedName name="TOXICS">#REF!</definedName>
    <definedName name="TP">#REF!</definedName>
    <definedName name="TPH_Range_Max">#REF!</definedName>
    <definedName name="TPH_Range_Min">#REF!</definedName>
    <definedName name="TPH_Table">#REF!</definedName>
    <definedName name="TPYFeed">#REF!</definedName>
    <definedName name="TPYFlow">#REF!</definedName>
    <definedName name="Tr">#REF!</definedName>
    <definedName name="Trange">#REF!</definedName>
    <definedName name="Ts">#REF!</definedName>
    <definedName name="Tsteam">#REF!</definedName>
    <definedName name="Tsvg">#REF!</definedName>
    <definedName name="ttttt" localSheetId="16">'ESP Input'!ttttt</definedName>
    <definedName name="ttttt" localSheetId="17">'ESP Output'!ttttt</definedName>
    <definedName name="ttttt" localSheetId="2">'Perlite Concentrations'!ttttt</definedName>
    <definedName name="ttttt">[0]!ttttt</definedName>
    <definedName name="Turbine">#REF!</definedName>
    <definedName name="TwentyFourHour_SOx">#REF!</definedName>
    <definedName name="two">#REF!</definedName>
    <definedName name="TwoCLB">#REF!</definedName>
    <definedName name="Type">#REF!</definedName>
    <definedName name="U10H1">#REF!</definedName>
    <definedName name="U10H10">#REF!</definedName>
    <definedName name="U10H11">#REF!</definedName>
    <definedName name="U10H12">#REF!</definedName>
    <definedName name="U10H13">#REF!</definedName>
    <definedName name="U10H14">#REF!</definedName>
    <definedName name="U10H15">#REF!</definedName>
    <definedName name="U10H2">#REF!</definedName>
    <definedName name="U10H3">#REF!</definedName>
    <definedName name="U10H4">#REF!</definedName>
    <definedName name="U10H5">#REF!</definedName>
    <definedName name="U10H6">#REF!</definedName>
    <definedName name="U10H7">#REF!</definedName>
    <definedName name="U10H8">#REF!</definedName>
    <definedName name="U10H9">#REF!</definedName>
    <definedName name="U10IH1">#REF!</definedName>
    <definedName name="U10IH2">#REF!</definedName>
    <definedName name="U10IH3">#REF!</definedName>
    <definedName name="U10IH4">#REF!</definedName>
    <definedName name="U10IH5">#REF!</definedName>
    <definedName name="U11H1">#REF!</definedName>
    <definedName name="U11H10">#REF!</definedName>
    <definedName name="U11H11">#REF!</definedName>
    <definedName name="U11H12">#REF!</definedName>
    <definedName name="U11H13">#REF!</definedName>
    <definedName name="U11H14">#REF!</definedName>
    <definedName name="U11H15">#REF!</definedName>
    <definedName name="U11H2">#REF!</definedName>
    <definedName name="U11H3">#REF!</definedName>
    <definedName name="U11H4">#REF!</definedName>
    <definedName name="U11H5">#REF!</definedName>
    <definedName name="U11H6">#REF!</definedName>
    <definedName name="U11H7">#REF!</definedName>
    <definedName name="U11H8">#REF!</definedName>
    <definedName name="U11H9">#REF!</definedName>
    <definedName name="U11IH1">#REF!</definedName>
    <definedName name="U11IH2">#REF!</definedName>
    <definedName name="U11IH3">#REF!</definedName>
    <definedName name="U11IH4">#REF!</definedName>
    <definedName name="U11IH5">#REF!</definedName>
    <definedName name="U12H1">#REF!</definedName>
    <definedName name="U12H10">#REF!</definedName>
    <definedName name="U12H11">#REF!</definedName>
    <definedName name="U12H12">#REF!</definedName>
    <definedName name="U12H13">#REF!</definedName>
    <definedName name="U12H14">#REF!</definedName>
    <definedName name="U12H15">#REF!</definedName>
    <definedName name="U12H2">#REF!</definedName>
    <definedName name="U12H3">#REF!</definedName>
    <definedName name="U12H4">#REF!</definedName>
    <definedName name="U12H5">#REF!</definedName>
    <definedName name="U12H6">#REF!</definedName>
    <definedName name="U12H7">#REF!</definedName>
    <definedName name="U12H8">#REF!</definedName>
    <definedName name="U12H9">#REF!</definedName>
    <definedName name="U12IH1">#REF!</definedName>
    <definedName name="U12IH2">#REF!</definedName>
    <definedName name="U12IH3">#REF!</definedName>
    <definedName name="U12IH4">#REF!</definedName>
    <definedName name="U12IH5">#REF!</definedName>
    <definedName name="U13H1">#REF!</definedName>
    <definedName name="U13H10">#REF!</definedName>
    <definedName name="U13H11">#REF!</definedName>
    <definedName name="U13H12">#REF!</definedName>
    <definedName name="U13H13">#REF!</definedName>
    <definedName name="U13H14">#REF!</definedName>
    <definedName name="U13H15">#REF!</definedName>
    <definedName name="U13H2">#REF!</definedName>
    <definedName name="U13H3">#REF!</definedName>
    <definedName name="U13H4">#REF!</definedName>
    <definedName name="U13H5">#REF!</definedName>
    <definedName name="U13H6">#REF!</definedName>
    <definedName name="U13H7">#REF!</definedName>
    <definedName name="U13H8">#REF!</definedName>
    <definedName name="U13H9">#REF!</definedName>
    <definedName name="U13IH1">#REF!</definedName>
    <definedName name="U13IH2">#REF!</definedName>
    <definedName name="U13IH3">#REF!</definedName>
    <definedName name="U13IH4">#REF!</definedName>
    <definedName name="U13IH5">#REF!</definedName>
    <definedName name="U14H1">#REF!</definedName>
    <definedName name="U14H10">#REF!</definedName>
    <definedName name="U14H11">#REF!</definedName>
    <definedName name="U14H12">#REF!</definedName>
    <definedName name="U14H13">#REF!</definedName>
    <definedName name="U14H14">#REF!</definedName>
    <definedName name="U14H15">#REF!</definedName>
    <definedName name="U14H2">#REF!</definedName>
    <definedName name="U14H3">#REF!</definedName>
    <definedName name="U14H4">#REF!</definedName>
    <definedName name="U14H5">#REF!</definedName>
    <definedName name="U14H6">#REF!</definedName>
    <definedName name="U14H7">#REF!</definedName>
    <definedName name="U14H8">#REF!</definedName>
    <definedName name="U14H9">#REF!</definedName>
    <definedName name="U14IH1">#REF!</definedName>
    <definedName name="U14IH2">#REF!</definedName>
    <definedName name="U14IH3">#REF!</definedName>
    <definedName name="U14IH4">#REF!</definedName>
    <definedName name="U14IH5">#REF!</definedName>
    <definedName name="U15H1">#REF!</definedName>
    <definedName name="U15H10">#REF!</definedName>
    <definedName name="U15H11">#REF!</definedName>
    <definedName name="U15H12">#REF!</definedName>
    <definedName name="U15H13">#REF!</definedName>
    <definedName name="U15H14">#REF!</definedName>
    <definedName name="U15H15">#REF!</definedName>
    <definedName name="U15H2">#REF!</definedName>
    <definedName name="U15H3">#REF!</definedName>
    <definedName name="U15H4">#REF!</definedName>
    <definedName name="U15H5">#REF!</definedName>
    <definedName name="U15H6">#REF!</definedName>
    <definedName name="U15H7">#REF!</definedName>
    <definedName name="U15H8">#REF!</definedName>
    <definedName name="U15H9">#REF!</definedName>
    <definedName name="U15IH1">#REF!</definedName>
    <definedName name="U15IH2">#REF!</definedName>
    <definedName name="U15IH3">#REF!</definedName>
    <definedName name="U15IH4">#REF!</definedName>
    <definedName name="U15IH5">#REF!</definedName>
    <definedName name="U1H1">#REF!</definedName>
    <definedName name="U1H10">#REF!</definedName>
    <definedName name="U1H11">#REF!</definedName>
    <definedName name="U1H12">#REF!</definedName>
    <definedName name="U1H13">#REF!</definedName>
    <definedName name="U1H14">#REF!</definedName>
    <definedName name="U1H15">#REF!</definedName>
    <definedName name="U1H2">#REF!</definedName>
    <definedName name="U1H3">#REF!</definedName>
    <definedName name="U1H4">#REF!</definedName>
    <definedName name="U1H5">#REF!</definedName>
    <definedName name="U1H6">#REF!</definedName>
    <definedName name="U1H7">#REF!</definedName>
    <definedName name="U1H8">#REF!</definedName>
    <definedName name="U1H9">#REF!</definedName>
    <definedName name="U1IH1">#REF!</definedName>
    <definedName name="U1IH2">#REF!</definedName>
    <definedName name="U1IH3">#REF!</definedName>
    <definedName name="U1IH4">#REF!</definedName>
    <definedName name="U1IH5">#REF!</definedName>
    <definedName name="U2H1">#REF!</definedName>
    <definedName name="U2H10">#REF!</definedName>
    <definedName name="U2H11">#REF!</definedName>
    <definedName name="U2H12">#REF!</definedName>
    <definedName name="U2H13">#REF!</definedName>
    <definedName name="U2H14">#REF!</definedName>
    <definedName name="U2H15">#REF!</definedName>
    <definedName name="U2H2">#REF!</definedName>
    <definedName name="U2H3">#REF!</definedName>
    <definedName name="U2H4">#REF!</definedName>
    <definedName name="U2H5">#REF!</definedName>
    <definedName name="U2H6">#REF!</definedName>
    <definedName name="U2H7">#REF!</definedName>
    <definedName name="U2H8">#REF!</definedName>
    <definedName name="U2H9">#REF!</definedName>
    <definedName name="U2IH1">#REF!</definedName>
    <definedName name="U2IH2">#REF!</definedName>
    <definedName name="U2IH3">#REF!</definedName>
    <definedName name="U2IH4">#REF!</definedName>
    <definedName name="U2IH5">#REF!</definedName>
    <definedName name="U3H1">#REF!</definedName>
    <definedName name="U3H10">#REF!</definedName>
    <definedName name="U3H11">#REF!</definedName>
    <definedName name="U3H12">#REF!</definedName>
    <definedName name="U3H13">#REF!</definedName>
    <definedName name="U3H14">#REF!</definedName>
    <definedName name="U3H15">#REF!</definedName>
    <definedName name="U3H2">#REF!</definedName>
    <definedName name="U3H3">#REF!</definedName>
    <definedName name="U3H4">#REF!</definedName>
    <definedName name="U3H5">#REF!</definedName>
    <definedName name="U3H6">#REF!</definedName>
    <definedName name="U3H7">#REF!</definedName>
    <definedName name="U3H8">#REF!</definedName>
    <definedName name="U3H9">#REF!</definedName>
    <definedName name="U3IH1">#REF!</definedName>
    <definedName name="U3IH2">#REF!</definedName>
    <definedName name="U3IH3">#REF!</definedName>
    <definedName name="U3IH4">#REF!</definedName>
    <definedName name="U3IH5">#REF!</definedName>
    <definedName name="U4H1">#REF!</definedName>
    <definedName name="U4H10">#REF!</definedName>
    <definedName name="U4H11">#REF!</definedName>
    <definedName name="U4H12">#REF!</definedName>
    <definedName name="U4H13">#REF!</definedName>
    <definedName name="U4H14">#REF!</definedName>
    <definedName name="U4H15">#REF!</definedName>
    <definedName name="U4H2">#REF!</definedName>
    <definedName name="U4H3">#REF!</definedName>
    <definedName name="U4H4">#REF!</definedName>
    <definedName name="U4H5">#REF!</definedName>
    <definedName name="U4H6">#REF!</definedName>
    <definedName name="U4H7">#REF!</definedName>
    <definedName name="U4H8">#REF!</definedName>
    <definedName name="U4H9">#REF!</definedName>
    <definedName name="U4IH1">#REF!</definedName>
    <definedName name="U4IH2">#REF!</definedName>
    <definedName name="U4IH3">#REF!</definedName>
    <definedName name="U4IH4">#REF!</definedName>
    <definedName name="U4IH5">#REF!</definedName>
    <definedName name="U5H1">#REF!</definedName>
    <definedName name="U5H10">#REF!</definedName>
    <definedName name="U5H11">#REF!</definedName>
    <definedName name="U5H12">#REF!</definedName>
    <definedName name="U5H13">#REF!</definedName>
    <definedName name="U5H14">#REF!</definedName>
    <definedName name="U5H15">#REF!</definedName>
    <definedName name="U5H2">#REF!</definedName>
    <definedName name="U5H3">#REF!</definedName>
    <definedName name="U5H4">#REF!</definedName>
    <definedName name="U5H5">#REF!</definedName>
    <definedName name="U5H6">#REF!</definedName>
    <definedName name="U5H7">#REF!</definedName>
    <definedName name="U5H8">#REF!</definedName>
    <definedName name="U5H9">#REF!</definedName>
    <definedName name="U5IH1">#REF!</definedName>
    <definedName name="U5IH2">#REF!</definedName>
    <definedName name="U5IH3">#REF!</definedName>
    <definedName name="U5IH4">#REF!</definedName>
    <definedName name="U5IH5">#REF!</definedName>
    <definedName name="U6H1">#REF!</definedName>
    <definedName name="U6H10">#REF!</definedName>
    <definedName name="U6H11">#REF!</definedName>
    <definedName name="U6H12">#REF!</definedName>
    <definedName name="U6H13">#REF!</definedName>
    <definedName name="U6H14">#REF!</definedName>
    <definedName name="U6H15">#REF!</definedName>
    <definedName name="U6H2">#REF!</definedName>
    <definedName name="U6H3">#REF!</definedName>
    <definedName name="U6H4">#REF!</definedName>
    <definedName name="U6H5">#REF!</definedName>
    <definedName name="U6H6">#REF!</definedName>
    <definedName name="U6H7">#REF!</definedName>
    <definedName name="U6H8">#REF!</definedName>
    <definedName name="U6H9">#REF!</definedName>
    <definedName name="U6IH1">#REF!</definedName>
    <definedName name="U6IH2">#REF!</definedName>
    <definedName name="U6IH3">#REF!</definedName>
    <definedName name="U6IH4">#REF!</definedName>
    <definedName name="U6IH5">#REF!</definedName>
    <definedName name="U7H1">#REF!</definedName>
    <definedName name="U7H10">#REF!</definedName>
    <definedName name="U7H11">#REF!</definedName>
    <definedName name="U7H12">#REF!</definedName>
    <definedName name="U7H13">#REF!</definedName>
    <definedName name="U7H14">#REF!</definedName>
    <definedName name="U7H15">#REF!</definedName>
    <definedName name="U7H2">#REF!</definedName>
    <definedName name="U7H3">#REF!</definedName>
    <definedName name="U7H4">#REF!</definedName>
    <definedName name="U7H5">#REF!</definedName>
    <definedName name="U7H6">#REF!</definedName>
    <definedName name="U7H7">#REF!</definedName>
    <definedName name="U7H8">#REF!</definedName>
    <definedName name="U7H9">#REF!</definedName>
    <definedName name="U7IH1">#REF!</definedName>
    <definedName name="U7IH2">#REF!</definedName>
    <definedName name="U7IH3">#REF!</definedName>
    <definedName name="U7IH4">#REF!</definedName>
    <definedName name="U7IH5">#REF!</definedName>
    <definedName name="U8H1">#REF!</definedName>
    <definedName name="U8H10">#REF!</definedName>
    <definedName name="U8H11">#REF!</definedName>
    <definedName name="U8H12">#REF!</definedName>
    <definedName name="U8H13">#REF!</definedName>
    <definedName name="U8H14">#REF!</definedName>
    <definedName name="U8H15">#REF!</definedName>
    <definedName name="U8H2">#REF!</definedName>
    <definedName name="U8H3">#REF!</definedName>
    <definedName name="U8H4">#REF!</definedName>
    <definedName name="U8H5">#REF!</definedName>
    <definedName name="U8H6">#REF!</definedName>
    <definedName name="U8H7">#REF!</definedName>
    <definedName name="U8H8">#REF!</definedName>
    <definedName name="U8H9">#REF!</definedName>
    <definedName name="U8IH1">#REF!</definedName>
    <definedName name="U8IH2">#REF!</definedName>
    <definedName name="U8IH3">#REF!</definedName>
    <definedName name="U8IH4">#REF!</definedName>
    <definedName name="U8IH5">#REF!</definedName>
    <definedName name="U9H1">#REF!</definedName>
    <definedName name="U9H10">#REF!</definedName>
    <definedName name="U9H11">#REF!</definedName>
    <definedName name="U9H12">#REF!</definedName>
    <definedName name="U9H13">#REF!</definedName>
    <definedName name="U9H14">#REF!</definedName>
    <definedName name="U9H15">#REF!</definedName>
    <definedName name="U9H2">#REF!</definedName>
    <definedName name="U9H3">#REF!</definedName>
    <definedName name="U9H4">#REF!</definedName>
    <definedName name="U9H5">#REF!</definedName>
    <definedName name="U9H6">#REF!</definedName>
    <definedName name="U9H7">#REF!</definedName>
    <definedName name="U9H8">#REF!</definedName>
    <definedName name="U9H9">#REF!</definedName>
    <definedName name="U9IH1">#REF!</definedName>
    <definedName name="U9IH2">#REF!</definedName>
    <definedName name="U9IH3">#REF!</definedName>
    <definedName name="U9IH4">#REF!</definedName>
    <definedName name="U9IH5">#REF!</definedName>
    <definedName name="UE1H1">#REF!</definedName>
    <definedName name="UE1H10">#REF!</definedName>
    <definedName name="UE1H11">#REF!</definedName>
    <definedName name="UE1H12">#REF!</definedName>
    <definedName name="UE1H13">#REF!</definedName>
    <definedName name="UE1H14">#REF!</definedName>
    <definedName name="UE1H15">#REF!</definedName>
    <definedName name="UE1H2">#REF!</definedName>
    <definedName name="UE1H3">#REF!</definedName>
    <definedName name="UE1H4">#REF!</definedName>
    <definedName name="UE1H5">#REF!</definedName>
    <definedName name="UE1H6">#REF!</definedName>
    <definedName name="UE1H7">#REF!</definedName>
    <definedName name="UE1H8">#REF!</definedName>
    <definedName name="UE1H9">#REF!</definedName>
    <definedName name="UE1IH1">#REF!</definedName>
    <definedName name="UE1IH2">#REF!</definedName>
    <definedName name="UE1IH3">#REF!</definedName>
    <definedName name="UE1IH4">#REF!</definedName>
    <definedName name="UE1IH5">#REF!</definedName>
    <definedName name="UE2H1">#REF!</definedName>
    <definedName name="UE2H10">#REF!</definedName>
    <definedName name="UE2H11">#REF!</definedName>
    <definedName name="UE2H12">#REF!</definedName>
    <definedName name="UE2H13">#REF!</definedName>
    <definedName name="UE2H14">#REF!</definedName>
    <definedName name="UE2H15">#REF!</definedName>
    <definedName name="UE2H2">#REF!</definedName>
    <definedName name="UE2H3">#REF!</definedName>
    <definedName name="UE2H4">#REF!</definedName>
    <definedName name="UE2H5">#REF!</definedName>
    <definedName name="UE2H6">#REF!</definedName>
    <definedName name="UE2H7">#REF!</definedName>
    <definedName name="UE2H8">#REF!</definedName>
    <definedName name="UE2H9">#REF!</definedName>
    <definedName name="UE2IH1">#REF!</definedName>
    <definedName name="UE2IH2">#REF!</definedName>
    <definedName name="UE2IH3">#REF!</definedName>
    <definedName name="UE2IH4">#REF!</definedName>
    <definedName name="UE2IH5">#REF!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7C1" hidden="1">#REF!</definedName>
    <definedName name="UNIFORMANCES1R7C13"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UNIFORMANCES3R15C10" hidden="1">#REF!</definedName>
    <definedName name="UNIFORMANCES3R15C11" hidden="1">#REF!</definedName>
    <definedName name="UNIFORMANCES3R15C12" hidden="1">#REF!</definedName>
    <definedName name="UNIFORMANCES3R15C13" hidden="1">#REF!</definedName>
    <definedName name="UNIFORMANCES3R15C14" hidden="1">#REF!</definedName>
    <definedName name="UNIFORMANCES3R15C15" hidden="1">#REF!</definedName>
    <definedName name="UNIFORMANCES3R15C16" hidden="1">#REF!</definedName>
    <definedName name="UNIFORMANCES3R15C17" hidden="1">#REF!</definedName>
    <definedName name="UNIFORMANCES3R15C18" hidden="1">#REF!</definedName>
    <definedName name="UNIFORMANCES3R15C19" hidden="1">#REF!</definedName>
    <definedName name="UNIFORMANCES3R15C2" hidden="1">#REF!</definedName>
    <definedName name="UNIFORMANCES3R15C20" hidden="1">#REF!</definedName>
    <definedName name="UNIFORMANCES3R15C21" hidden="1">#REF!</definedName>
    <definedName name="UNIFORMANCES3R15C22" hidden="1">#REF!</definedName>
    <definedName name="UNIFORMANCES3R15C23" hidden="1">#REF!</definedName>
    <definedName name="UNIFORMANCES3R15C24" hidden="1">#REF!</definedName>
    <definedName name="UNIFORMANCES3R15C25" hidden="1">#REF!</definedName>
    <definedName name="UNIFORMANCES3R15C26" hidden="1">#REF!</definedName>
    <definedName name="UNIFORMANCES3R15C27" hidden="1">#REF!</definedName>
    <definedName name="UNIFORMANCES3R15C28" hidden="1">#REF!</definedName>
    <definedName name="UNIFORMANCES3R15C29" hidden="1">#REF!</definedName>
    <definedName name="UNIFORMANCES3R15C30" hidden="1">#REF!</definedName>
    <definedName name="UNIFORMANCES3R15C31" hidden="1">#REF!</definedName>
    <definedName name="UNIFORMANCES3R15C32" hidden="1">#REF!</definedName>
    <definedName name="UNIFORMANCES3R15C33" hidden="1">#REF!</definedName>
    <definedName name="UNIFORMANCES3R15C34" hidden="1">#REF!</definedName>
    <definedName name="UNIFORMANCES3R15C35" hidden="1">#REF!</definedName>
    <definedName name="UNIFORMANCES3R15C36" hidden="1">#REF!</definedName>
    <definedName name="UNIFORMANCES3R15C37" hidden="1">#REF!</definedName>
    <definedName name="UNIFORMANCES3R15C38" hidden="1">#REF!</definedName>
    <definedName name="UNIFORMANCES3R15C39" hidden="1">#REF!</definedName>
    <definedName name="UNIFORMANCES3R15C4" hidden="1">#REF!</definedName>
    <definedName name="UNIFORMANCES3R15C40" hidden="1">#REF!</definedName>
    <definedName name="UNIFORMANCES3R15C41" hidden="1">#REF!</definedName>
    <definedName name="UNIFORMANCES3R15C42" hidden="1">#REF!</definedName>
    <definedName name="UNIFORMANCES3R15C43" hidden="1">#REF!</definedName>
    <definedName name="UNIFORMANCES3R15C44" hidden="1">#REF!</definedName>
    <definedName name="UNIFORMANCES3R15C45" hidden="1">#REF!</definedName>
    <definedName name="UNIFORMANCES3R15C46" hidden="1">#REF!</definedName>
    <definedName name="UNIFORMANCES3R15C47" hidden="1">#REF!</definedName>
    <definedName name="UNIFORMANCES3R15C48" hidden="1">#REF!</definedName>
    <definedName name="UNIFORMANCES3R15C49" hidden="1">#REF!</definedName>
    <definedName name="UNIFORMANCES3R15C5" hidden="1">#REF!</definedName>
    <definedName name="UNIFORMANCES3R15C52" hidden="1">#REF!</definedName>
    <definedName name="UNIFORMANCES3R15C53" hidden="1">#REF!</definedName>
    <definedName name="UNIFORMANCES3R15C54" hidden="1">#REF!</definedName>
    <definedName name="UNIFORMANCES3R15C55" hidden="1">#REF!</definedName>
    <definedName name="UNIFORMANCES3R15C56" hidden="1">#REF!</definedName>
    <definedName name="UNIFORMANCES3R15C57" hidden="1">#REF!</definedName>
    <definedName name="UNIFORMANCES3R15C58" hidden="1">#REF!</definedName>
    <definedName name="UNIFORMANCES3R15C59" hidden="1">#REF!</definedName>
    <definedName name="UNIFORMANCES3R15C6" hidden="1">#REF!</definedName>
    <definedName name="UNIFORMANCES3R15C60" hidden="1">#REF!</definedName>
    <definedName name="UNIFORMANCES3R15C61" hidden="1">#REF!</definedName>
    <definedName name="UNIFORMANCES3R15C62" hidden="1">#REF!</definedName>
    <definedName name="UNIFORMANCES3R15C63" hidden="1">#REF!</definedName>
    <definedName name="UNIFORMANCES3R15C64" hidden="1">#REF!</definedName>
    <definedName name="UNIFORMANCES3R15C65" hidden="1">#REF!</definedName>
    <definedName name="UNIFORMANCES3R15C66" hidden="1">#REF!</definedName>
    <definedName name="UNIFORMANCES3R15C67" hidden="1">#REF!</definedName>
    <definedName name="UNIFORMANCES3R15C68" hidden="1">#REF!</definedName>
    <definedName name="UNIFORMANCES3R15C69" hidden="1">#REF!</definedName>
    <definedName name="UNIFORMANCES3R15C7" hidden="1">#REF!</definedName>
    <definedName name="UNIFORMANCES3R15C70" hidden="1">#REF!</definedName>
    <definedName name="UNIFORMANCES3R15C8" hidden="1">#REF!</definedName>
    <definedName name="UNIFORMANCES3R15C9" hidden="1">#REF!</definedName>
    <definedName name="UNIFORMANCES4R5C11" hidden="1">#REF!</definedName>
    <definedName name="UNIFORMANCES4R5C22" hidden="1">#REF!</definedName>
    <definedName name="UNIT_LBHR">"(lb/hr)"</definedName>
    <definedName name="UNIT_LBTON">"(lb/ton)"</definedName>
    <definedName name="UPLEXOP1">#REF!</definedName>
    <definedName name="UPLEXOP2">#REF!</definedName>
    <definedName name="UPLOP1">#REF!</definedName>
    <definedName name="UPLOP10">#REF!</definedName>
    <definedName name="UPLOP11">#REF!</definedName>
    <definedName name="UPLOP12">#REF!</definedName>
    <definedName name="UPLOP13">#REF!</definedName>
    <definedName name="UPLOP14">#REF!</definedName>
    <definedName name="UPLOP15">#REF!</definedName>
    <definedName name="UPLOP2">#REF!</definedName>
    <definedName name="UPLOP3">#REF!</definedName>
    <definedName name="UPLOP4">#REF!</definedName>
    <definedName name="UPLOP5">#REF!</definedName>
    <definedName name="UPLOP6">#REF!</definedName>
    <definedName name="UPLOP7">#REF!</definedName>
    <definedName name="UPLOP8">#REF!</definedName>
    <definedName name="UPLOP9">#REF!</definedName>
    <definedName name="UPSEXOP1">#REF!</definedName>
    <definedName name="UPSEXOP2">#REF!</definedName>
    <definedName name="UPSOP1">#REF!</definedName>
    <definedName name="UPSOP10">#REF!</definedName>
    <definedName name="UPSOP11">#REF!</definedName>
    <definedName name="UPSOP12">#REF!</definedName>
    <definedName name="UPSOP13">#REF!</definedName>
    <definedName name="UPSOP14">#REF!</definedName>
    <definedName name="UPSOP15">#REF!</definedName>
    <definedName name="UPSOP2">#REF!</definedName>
    <definedName name="UPSOP3">#REF!</definedName>
    <definedName name="UPSOP4">#REF!</definedName>
    <definedName name="UPSOP5">#REF!</definedName>
    <definedName name="UPSOP6">#REF!</definedName>
    <definedName name="UPSOP7">#REF!</definedName>
    <definedName name="UPSOP8">#REF!</definedName>
    <definedName name="UPSOP9">#REF!</definedName>
    <definedName name="Uptime">#REF!</definedName>
    <definedName name="UVDEXOP1">#REF!</definedName>
    <definedName name="UVDEXOP2">#REF!</definedName>
    <definedName name="UVLEXOP1">#REF!</definedName>
    <definedName name="UVLEXOP2">#REF!</definedName>
    <definedName name="UVLOP1">#REF!</definedName>
    <definedName name="UVLOP10">#REF!</definedName>
    <definedName name="UVLOP11">#REF!</definedName>
    <definedName name="UVLOP12">#REF!</definedName>
    <definedName name="UVLOP13">#REF!</definedName>
    <definedName name="UVLOP14">#REF!</definedName>
    <definedName name="UVLOP15">#REF!</definedName>
    <definedName name="UVLOP2">#REF!</definedName>
    <definedName name="UVLOP3">#REF!</definedName>
    <definedName name="UVLOP4">#REF!</definedName>
    <definedName name="UVLOP5">#REF!</definedName>
    <definedName name="UVLOP6">#REF!</definedName>
    <definedName name="UVLOP7">#REF!</definedName>
    <definedName name="UVLOP8">#REF!</definedName>
    <definedName name="UVLOP9">#REF!</definedName>
    <definedName name="UVSEXOP1">#REF!</definedName>
    <definedName name="UVSEXOP2">#REF!</definedName>
    <definedName name="UVSOP1">#REF!</definedName>
    <definedName name="UVSOP10">#REF!</definedName>
    <definedName name="UVSOP11">#REF!</definedName>
    <definedName name="UVSOP12">#REF!</definedName>
    <definedName name="UVSOP13">#REF!</definedName>
    <definedName name="UVSOP14">#REF!</definedName>
    <definedName name="UVSOP15">#REF!</definedName>
    <definedName name="UVSOP2">#REF!</definedName>
    <definedName name="UVSOP3">#REF!</definedName>
    <definedName name="UVSOP4">#REF!</definedName>
    <definedName name="UVSOP5">#REF!</definedName>
    <definedName name="UVSOP6">#REF!</definedName>
    <definedName name="UVSOP7">#REF!</definedName>
    <definedName name="UVSOP8">#REF!</definedName>
    <definedName name="UVSOP9">#REF!</definedName>
    <definedName name="V">#REF!</definedName>
    <definedName name="V_MW_">#REF!</definedName>
    <definedName name="V_MW_67">#REF!</definedName>
    <definedName name="V_MW2_">#REF!</definedName>
    <definedName name="valve_ct">#REF!</definedName>
    <definedName name="VAP_P_67">#REF!</definedName>
    <definedName name="VEL">#REF!</definedName>
    <definedName name="Vlx">#REF!</definedName>
    <definedName name="VOC">#REF!</definedName>
    <definedName name="VOCfuel">#REF!</definedName>
    <definedName name="VOLUMES">#REF!</definedName>
    <definedName name="vom">#REF!</definedName>
    <definedName name="vomce">#REF!</definedName>
    <definedName name="VOMEF">#REF!</definedName>
    <definedName name="vomrate">#REF!</definedName>
    <definedName name="VP_data">#REF!</definedName>
    <definedName name="Vv">#REF!</definedName>
    <definedName name="Vvv">#REF!</definedName>
    <definedName name="WhichKiln">#REF!</definedName>
    <definedName name="Without_PM_NH3_HAP">#REF!,#REF!,#REF!,#REF!</definedName>
    <definedName name="workNRAFc">#REF!</definedName>
    <definedName name="workNRAFnc">#REF!</definedName>
    <definedName name="wrn.1995._.TEDI._.Calcs." localSheetId="16" hidden="1">{#N/A,#N/A,TRUE,"TEDI Calc's (Summary)";#N/A,#N/A,TRUE,"TEDI Calc's (Detailed)"}</definedName>
    <definedName name="wrn.1995._.TEDI._.Calcs." localSheetId="17" hidden="1">{#N/A,#N/A,TRUE,"TEDI Calc's (Summary)";#N/A,#N/A,TRUE,"TEDI Calc's (Detailed)"}</definedName>
    <definedName name="wrn.1995._.TEDI._.Calcs." localSheetId="2" hidden="1">{#N/A,#N/A,TRUE,"TEDI Calc's (Summary)";#N/A,#N/A,TRUE,"TEDI Calc's (Detailed)"}</definedName>
    <definedName name="wrn.1995._.TEDI._.Calcs." hidden="1">{#N/A,#N/A,TRUE,"TEDI Calc's (Summary)";#N/A,#N/A,TRUE,"TEDI Calc's (Detailed)"}</definedName>
    <definedName name="wrn.1996._.EIS._.Report." localSheetId="16"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localSheetId="17"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localSheetId="2"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mission._.Inventory." localSheetId="1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1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all." localSheetId="16" hidden="1">{#N/A,#N/A,FALSE,"Results";#N/A,#N/A,FALSE,"Composition";#N/A,#N/A,FALSE,"Speciation"}</definedName>
    <definedName name="wrn.all." localSheetId="17" hidden="1">{#N/A,#N/A,FALSE,"Results";#N/A,#N/A,FALSE,"Composition";#N/A,#N/A,FALSE,"Speciation"}</definedName>
    <definedName name="wrn.all." localSheetId="2" hidden="1">{#N/A,#N/A,FALSE,"Results";#N/A,#N/A,FALSE,"Composition";#N/A,#N/A,FALSE,"Speciation"}</definedName>
    <definedName name="wrn.all." hidden="1">{#N/A,#N/A,FALSE,"Results";#N/A,#N/A,FALSE,"Composition";#N/A,#N/A,FALSE,"Speciation"}</definedName>
    <definedName name="wrn.COMPLETEPRINT." localSheetId="16" hidden="1">{#N/A,#N/A,FALSE,"Rates";#N/A,#N/A,FALSE,"Summary";#N/A,#N/A,FALSE,"Boilers";#N/A,#N/A,FALSE,"Cyclones";#N/A,#N/A,FALSE,"Saws";#N/A,#N/A,FALSE,"Drops";#N/A,#N/A,FALSE,"Piles";#N/A,#N/A,FALSE,"Roads";#N/A,#N/A,FALSE,"Tanks";#N/A,#N/A,FALSE,"Kilns";#N/A,#N/A,FALSE,"Model"}</definedName>
    <definedName name="wrn.COMPLETEPRINT." localSheetId="17" hidden="1">{#N/A,#N/A,FALSE,"Rates";#N/A,#N/A,FALSE,"Summary";#N/A,#N/A,FALSE,"Boilers";#N/A,#N/A,FALSE,"Cyclones";#N/A,#N/A,FALSE,"Saws";#N/A,#N/A,FALSE,"Drops";#N/A,#N/A,FALSE,"Piles";#N/A,#N/A,FALSE,"Roads";#N/A,#N/A,FALSE,"Tanks";#N/A,#N/A,FALSE,"Kilns";#N/A,#N/A,FALSE,"Model"}</definedName>
    <definedName name="wrn.COMPLETEPRINT." localSheetId="2" hidden="1">{#N/A,#N/A,FALSE,"Rates";#N/A,#N/A,FALSE,"Summary";#N/A,#N/A,FALSE,"Boilers";#N/A,#N/A,FALSE,"Cyclones";#N/A,#N/A,FALSE,"Saws";#N/A,#N/A,FALSE,"Drops";#N/A,#N/A,FALSE,"Piles";#N/A,#N/A,FALSE,"Roads";#N/A,#N/A,FALSE,"Tanks";#N/A,#N/A,FALSE,"Kilns";#N/A,#N/A,FALSE,"Model"}</definedName>
    <definedName name="wrn.COMPLETEPRINT." hidden="1">{#N/A,#N/A,FALSE,"Rates";#N/A,#N/A,FALSE,"Summary";#N/A,#N/A,FALSE,"Boilers";#N/A,#N/A,FALSE,"Cyclones";#N/A,#N/A,FALSE,"Saws";#N/A,#N/A,FALSE,"Drops";#N/A,#N/A,FALSE,"Piles";#N/A,#N/A,FALSE,"Roads";#N/A,#N/A,FALSE,"Tanks";#N/A,#N/A,FALSE,"Kilns";#N/A,#N/A,FALSE,"Model"}</definedName>
    <definedName name="wrn.Compositions." localSheetId="16" hidden="1">{"Compositions",#N/A,FALSE,"TTU Summary"}</definedName>
    <definedName name="wrn.Compositions." localSheetId="17" hidden="1">{"Compositions",#N/A,FALSE,"TTU Summary"}</definedName>
    <definedName name="wrn.Compositions." localSheetId="2" hidden="1">{"Compositions",#N/A,FALSE,"TTU Summary"}</definedName>
    <definedName name="wrn.Compositions." hidden="1">{"Compositions",#N/A,FALSE,"TTU Summary"}</definedName>
    <definedName name="wrn.Confidential." localSheetId="19"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1"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2"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7"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riteria._.Summary." localSheetId="16"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localSheetId="17"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localSheetId="2"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hidden="1">{"CO",#N/A,FALSE,"Criteria Summary";"H2S",#N/A,FALSE,"Criteria Summary";"NOx",#N/A,FALSE,"Criteria Summary";"Other TRS",#N/A,FALSE,"Criteria Summary";"PM10",#N/A,FALSE,"Criteria Summary";"SO2",#N/A,FALSE,"Criteria Summary";"VOC",#N/A,FALSE,"Criteria Summary";#N/A,#N/A,FALSE,"VOC Summary";#N/A,#N/A,FALSE,"Other Toxics"}</definedName>
    <definedName name="wrn.Crosby._.Modeling._.Summary." localSheetId="16" hidden="1">{#N/A,#N/A,FALSE,"Modeled Emissions";#N/A,#N/A,FALSE,"Modeling Results"}</definedName>
    <definedName name="wrn.Crosby._.Modeling._.Summary." localSheetId="17" hidden="1">{#N/A,#N/A,FALSE,"Modeled Emissions";#N/A,#N/A,FALSE,"Modeling Results"}</definedName>
    <definedName name="wrn.Crosby._.Modeling._.Summary." localSheetId="2" hidden="1">{#N/A,#N/A,FALSE,"Modeled Emissions";#N/A,#N/A,FALSE,"Modeling Results"}</definedName>
    <definedName name="wrn.Crosby._.Modeling._.Summary." hidden="1">{#N/A,#N/A,FALSE,"Modeled Emissions";#N/A,#N/A,FALSE,"Modeling Results"}</definedName>
    <definedName name="wrn.Data._.Reduction." localSheetId="16" hidden="1">{"Inputs",#N/A,FALSE,"Data Reduction";"Outputs",#N/A,FALSE,"Data Reduction";"Cycle Deck Comparison",#N/A,FALSE,"Data Reduction"}</definedName>
    <definedName name="wrn.Data._.Reduction." localSheetId="17" hidden="1">{"Inputs",#N/A,FALSE,"Data Reduction";"Outputs",#N/A,FALSE,"Data Reduction";"Cycle Deck Comparison",#N/A,FALSE,"Data Reduction"}</definedName>
    <definedName name="wrn.Data._.Reduction." localSheetId="2" hidden="1">{"Inputs",#N/A,FALSE,"Data Reduction";"Outputs",#N/A,FALSE,"Data Reduction";"Cycle Deck Comparison",#N/A,FALSE,"Data Reduction"}</definedName>
    <definedName name="wrn.Data._.Reduction." hidden="1">{"Inputs",#N/A,FALSE,"Data Reduction";"Outputs",#N/A,FALSE,"Data Reduction";"Cycle Deck Comparison",#N/A,FALSE,"Data Reduction"}</definedName>
    <definedName name="wrn.Detailed._.and._.Summary._.Report." localSheetId="16" hidden="1">{"Detailed",#N/A,FALSE,"GAS-COMB";"Summary",#N/A,FALSE,"GAS-COMB"}</definedName>
    <definedName name="wrn.Detailed._.and._.Summary._.Report." localSheetId="17" hidden="1">{"Detailed",#N/A,FALSE,"GAS-COMB";"Summary",#N/A,FALSE,"GAS-COMB"}</definedName>
    <definedName name="wrn.Detailed._.and._.Summary._.Report." localSheetId="2" hidden="1">{"Detailed",#N/A,FALSE,"GAS-COMB";"Summary",#N/A,FALSE,"GAS-COMB"}</definedName>
    <definedName name="wrn.Detailed._.and._.Summary._.Report." hidden="1">{"Detailed",#N/A,FALSE,"GAS-COMB";"Summary",#N/A,FALSE,"GAS-COMB"}</definedName>
    <definedName name="wrn.Detailed._.Report." localSheetId="16" hidden="1">{"Detailed",#N/A,FALSE,"GAS-COMB"}</definedName>
    <definedName name="wrn.Detailed._.Report." localSheetId="17" hidden="1">{"Detailed",#N/A,FALSE,"GAS-COMB"}</definedName>
    <definedName name="wrn.Detailed._.Report." localSheetId="2" hidden="1">{"Detailed",#N/A,FALSE,"GAS-COMB"}</definedName>
    <definedName name="wrn.Detailed._.Report." hidden="1">{"Detailed",#N/A,FALSE,"GAS-COMB"}</definedName>
    <definedName name="wrn.EPNs." localSheetId="1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1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Flare._.Permit._.Tables." localSheetId="16" hidden="1">{#N/A,#N/A,FALSE,"Annual Summary";#N/A,#N/A,FALSE,"Hourly Summary";#N/A,#N/A,FALSE,"Flare Combustion";#N/A,#N/A,FALSE,"Shipping";#N/A,#N/A,FALSE,"Process Turnaround";#N/A,#N/A,FALSE,"Lab Samples";#N/A,#N/A,FALSE,"Product Cycles 5-4";#N/A,#N/A,FALSE,"5-4.1";#N/A,#N/A,FALSE,"5-4.2";#N/A,#N/A,FALSE,"Physical Prop Data"}</definedName>
    <definedName name="wrn.Flare._.Permit._.Tables." localSheetId="17" hidden="1">{#N/A,#N/A,FALSE,"Annual Summary";#N/A,#N/A,FALSE,"Hourly Summary";#N/A,#N/A,FALSE,"Flare Combustion";#N/A,#N/A,FALSE,"Shipping";#N/A,#N/A,FALSE,"Process Turnaround";#N/A,#N/A,FALSE,"Lab Samples";#N/A,#N/A,FALSE,"Product Cycles 5-4";#N/A,#N/A,FALSE,"5-4.1";#N/A,#N/A,FALSE,"5-4.2";#N/A,#N/A,FALSE,"Physical Prop Data"}</definedName>
    <definedName name="wrn.Flare._.Permit._.Tables." localSheetId="2" hidden="1">{#N/A,#N/A,FALSE,"Annual Summary";#N/A,#N/A,FALSE,"Hourly Summary";#N/A,#N/A,FALSE,"Flare Combustion";#N/A,#N/A,FALSE,"Shipping";#N/A,#N/A,FALSE,"Process Turnaround";#N/A,#N/A,FALSE,"Lab Samples";#N/A,#N/A,FALSE,"Product Cycles 5-4";#N/A,#N/A,FALSE,"5-4.1";#N/A,#N/A,FALSE,"5-4.2";#N/A,#N/A,FALSE,"Physical Prop Data"}</definedName>
    <definedName name="wrn.Flare._.Permit._.Tables." hidden="1">{#N/A,#N/A,FALSE,"Annual Summary";#N/A,#N/A,FALSE,"Hourly Summary";#N/A,#N/A,FALSE,"Flare Combustion";#N/A,#N/A,FALSE,"Shipping";#N/A,#N/A,FALSE,"Process Turnaround";#N/A,#N/A,FALSE,"Lab Samples";#N/A,#N/A,FALSE,"Product Cycles 5-4";#N/A,#N/A,FALSE,"5-4.1";#N/A,#N/A,FALSE,"5-4.2";#N/A,#N/A,FALSE,"Physical Prop Data"}</definedName>
    <definedName name="wrn.Input._.Section." localSheetId="16" hidden="1">{"Input Section",#N/A,FALSE,"TTU Summary"}</definedName>
    <definedName name="wrn.Input._.Section." localSheetId="17" hidden="1">{"Input Section",#N/A,FALSE,"TTU Summary"}</definedName>
    <definedName name="wrn.Input._.Section." localSheetId="2" hidden="1">{"Input Section",#N/A,FALSE,"TTU Summary"}</definedName>
    <definedName name="wrn.Input._.Section." hidden="1">{"Input Section",#N/A,FALSE,"TTU Summary"}</definedName>
    <definedName name="wrn.Instructions." localSheetId="16" hidden="1">{"Instructions",#N/A,FALSE,"TTU Summary"}</definedName>
    <definedName name="wrn.Instructions." localSheetId="17" hidden="1">{"Instructions",#N/A,FALSE,"TTU Summary"}</definedName>
    <definedName name="wrn.Instructions." localSheetId="2" hidden="1">{"Instructions",#N/A,FALSE,"TTU Summary"}</definedName>
    <definedName name="wrn.Instructions." hidden="1">{"Instructions",#N/A,FALSE,"TTU Summary"}</definedName>
    <definedName name="wrn.NSR._.Calculations._.Report." localSheetId="16"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localSheetId="17"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localSheetId="2"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hidden="1">{#N/A,#N/A,FALSE,"PSD";"boiler criteria",#N/A,FALSE,"Boiler (T5)";"boiler toxic",#N/A,FALSE,"Boiler (T5)";#N/A,#N/A,FALSE,"Boiler (1994)";#N/A,#N/A,FALSE,"Boiler (1995)";#N/A,#N/A,FALSE,"Cyclones";"title v",#N/A,FALSE,"DRYERS1";"actual",#N/A,FALSE,"DRYERS1";"title v",#N/A,FALSE,"DRYERS2";"actual",#N/A,FALSE,"DRYERS2";#N/A,#N/A,FALSE,"Press"}</definedName>
    <definedName name="wrn.Output._.Reports." localSheetId="16" hidden="1">{"Total TTU Output",#N/A,FALSE,"TTU Summary";"B_68 OPN Output",#N/A,FALSE,"TTU Summary";"B_19 OPN Output",#N/A,FALSE,"TTU Summary"}</definedName>
    <definedName name="wrn.Output._.Reports." localSheetId="17" hidden="1">{"Total TTU Output",#N/A,FALSE,"TTU Summary";"B_68 OPN Output",#N/A,FALSE,"TTU Summary";"B_19 OPN Output",#N/A,FALSE,"TTU Summary"}</definedName>
    <definedName name="wrn.Output._.Reports." localSheetId="2" hidden="1">{"Total TTU Output",#N/A,FALSE,"TTU Summary";"B_68 OPN Output",#N/A,FALSE,"TTU Summary";"B_19 OPN Output",#N/A,FALSE,"TTU Summary"}</definedName>
    <definedName name="wrn.Output._.Reports." hidden="1">{"Total TTU Output",#N/A,FALSE,"TTU Summary";"B_68 OPN Output",#N/A,FALSE,"TTU Summary";"B_19 OPN Output",#N/A,FALSE,"TTU Summary"}</definedName>
    <definedName name="wrn.Permit._.Mod." localSheetId="16"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localSheetId="17"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localSheetId="2"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rint._.All." localSheetId="16"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17"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2"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B19._.Detail." localSheetId="16" hidden="1">{"F210 detailed output",#N/A,FALSE,"F-210 TTU";"F11 detailed output",#N/A,FALSE,"F-11 TTU"}</definedName>
    <definedName name="wrn.Print._.B19._.Detail." localSheetId="17" hidden="1">{"F210 detailed output",#N/A,FALSE,"F-210 TTU";"F11 detailed output",#N/A,FALSE,"F-11 TTU"}</definedName>
    <definedName name="wrn.Print._.B19._.Detail." localSheetId="2" hidden="1">{"F210 detailed output",#N/A,FALSE,"F-210 TTU";"F11 detailed output",#N/A,FALSE,"F-11 TTU"}</definedName>
    <definedName name="wrn.Print._.B19._.Detail." hidden="1">{"F210 detailed output",#N/A,FALSE,"F-210 TTU";"F11 detailed output",#N/A,FALSE,"F-11 TTU"}</definedName>
    <definedName name="wrn.Print._.B68._.Details." localSheetId="16" hidden="1">{"f-603 detailed output",#N/A,FALSE,"FTB-603 TTU";"f-2 detailed output",#N/A,FALSE,"F-2 TTU"}</definedName>
    <definedName name="wrn.Print._.B68._.Details." localSheetId="17" hidden="1">{"f-603 detailed output",#N/A,FALSE,"FTB-603 TTU";"f-2 detailed output",#N/A,FALSE,"F-2 TTU"}</definedName>
    <definedName name="wrn.Print._.B68._.Details." localSheetId="2" hidden="1">{"f-603 detailed output",#N/A,FALSE,"FTB-603 TTU";"f-2 detailed output",#N/A,FALSE,"F-2 TTU"}</definedName>
    <definedName name="wrn.Print._.B68._.Details." hidden="1">{"f-603 detailed output",#N/A,FALSE,"FTB-603 TTU";"f-2 detailed output",#N/A,FALSE,"F-2 TTU"}</definedName>
    <definedName name="wrn.r1." localSheetId="16" hidden="1">{"boiler",#N/A,TRUE,"Hogged Fuel Boiler (B1)";"boiltox",#N/A,TRUE,"Hogged Fuel Boiler (B1)";"natgas",#N/A,TRUE,"Nat. Gas Package Boiler (B2)";"cyclones",#N/A,TRUE,"Cyclones";"dryview1",#N/A,TRUE,"Dryers (1-4)";"dryview2",#N/A,TRUE,"Dryers (1-4)";"glue",#N/A,TRUE,"Press Vents (PV)";"vc",#N/A,TRUE,"Press Vents (PV)"}</definedName>
    <definedName name="wrn.r1." localSheetId="17" hidden="1">{"boiler",#N/A,TRUE,"Hogged Fuel Boiler (B1)";"boiltox",#N/A,TRUE,"Hogged Fuel Boiler (B1)";"natgas",#N/A,TRUE,"Nat. Gas Package Boiler (B2)";"cyclones",#N/A,TRUE,"Cyclones";"dryview1",#N/A,TRUE,"Dryers (1-4)";"dryview2",#N/A,TRUE,"Dryers (1-4)";"glue",#N/A,TRUE,"Press Vents (PV)";"vc",#N/A,TRUE,"Press Vents (PV)"}</definedName>
    <definedName name="wrn.r1." localSheetId="2" hidden="1">{"boiler",#N/A,TRUE,"Hogged Fuel Boiler (B1)";"boiltox",#N/A,TRUE,"Hogged Fuel Boiler (B1)";"natgas",#N/A,TRUE,"Nat. Gas Package Boiler (B2)";"cyclones",#N/A,TRUE,"Cyclones";"dryview1",#N/A,TRUE,"Dryers (1-4)";"dryview2",#N/A,TRUE,"Dryers (1-4)";"glue",#N/A,TRUE,"Press Vents (PV)";"vc",#N/A,TRUE,"Press Vents (PV)"}</definedName>
    <definedName name="wrn.r1." hidden="1">{"boiler",#N/A,TRUE,"Hogged Fuel Boiler (B1)";"boiltox",#N/A,TRUE,"Hogged Fuel Boiler (B1)";"natgas",#N/A,TRUE,"Nat. Gas Package Boiler (B2)";"cyclones",#N/A,TRUE,"Cyclones";"dryview1",#N/A,TRUE,"Dryers (1-4)";"dryview2",#N/A,TRUE,"Dryers (1-4)";"glue",#N/A,TRUE,"Press Vents (PV)";"vc",#N/A,TRUE,"Press Vents (PV)"}</definedName>
    <definedName name="wrn.Redacted." localSheetId="19"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1"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2"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7"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localSheetId="16" hidden="1">{"Page1",#N/A,FALSE,"Flare1"}</definedName>
    <definedName name="wrn.report" localSheetId="17" hidden="1">{"Page1",#N/A,FALSE,"Flare1"}</definedName>
    <definedName name="wrn.report" localSheetId="2" hidden="1">{"Page1",#N/A,FALSE,"Flare1"}</definedName>
    <definedName name="wrn.report" hidden="1">{"Page1",#N/A,FALSE,"Flare1"}</definedName>
    <definedName name="wrn.report." localSheetId="16" hidden="1">{#N/A,#N/A,FALSE,"F1-Currrent";#N/A,#N/A,FALSE,"F2-Current";#N/A,#N/A,FALSE,"F2-Proposed";#N/A,#N/A,FALSE,"F3-Current";#N/A,#N/A,FALSE,"F4-Current";#N/A,#N/A,FALSE,"F4-Proposed";#N/A,#N/A,FALSE,"Controls"}</definedName>
    <definedName name="wrn.report." localSheetId="17" hidden="1">{#N/A,#N/A,FALSE,"F1-Currrent";#N/A,#N/A,FALSE,"F2-Current";#N/A,#N/A,FALSE,"F2-Proposed";#N/A,#N/A,FALSE,"F3-Current";#N/A,#N/A,FALSE,"F4-Current";#N/A,#N/A,FALSE,"F4-Proposed";#N/A,#N/A,FALSE,"Controls"}</definedName>
    <definedName name="wrn.report." localSheetId="2" hidden="1">{#N/A,#N/A,FALSE,"F1-Currrent";#N/A,#N/A,FALSE,"F2-Current";#N/A,#N/A,FALSE,"F2-Proposed";#N/A,#N/A,FALSE,"F3-Current";#N/A,#N/A,FALSE,"F4-Current";#N/A,#N/A,FALSE,"F4-Proposed";#N/A,#N/A,FALSE,"Controls"}</definedName>
    <definedName name="wrn.report." hidden="1">{#N/A,#N/A,FALSE,"F1-Currrent";#N/A,#N/A,FALSE,"F2-Current";#N/A,#N/A,FALSE,"F2-Proposed";#N/A,#N/A,FALSE,"F3-Current";#N/A,#N/A,FALSE,"F4-Current";#N/A,#N/A,FALSE,"F4-Proposed";#N/A,#N/A,FALSE,"Controls"}</definedName>
    <definedName name="wrn.report1." localSheetId="16" hidden="1">{"Page1",#N/A,FALSE,"Flare1"}</definedName>
    <definedName name="wrn.report1." localSheetId="17" hidden="1">{"Page1",#N/A,FALSE,"Flare1"}</definedName>
    <definedName name="wrn.report1." localSheetId="2" hidden="1">{"Page1",#N/A,FALSE,"Flare1"}</definedName>
    <definedName name="wrn.report1." hidden="1">{"Page1",#N/A,FALSE,"Flare1"}</definedName>
    <definedName name="wrn.Report2." localSheetId="16" hidden="1">{"page2",#N/A,FALSE,"Flare1"}</definedName>
    <definedName name="wrn.Report2." localSheetId="17" hidden="1">{"page2",#N/A,FALSE,"Flare1"}</definedName>
    <definedName name="wrn.Report2." localSheetId="2" hidden="1">{"page2",#N/A,FALSE,"Flare1"}</definedName>
    <definedName name="wrn.Report2." hidden="1">{"page2",#N/A,FALSE,"Flare1"}</definedName>
    <definedName name="wrn.Reporting._.Responsibilites." localSheetId="16" hidden="1">{"Reporting Responsibilities",#N/A,FALSE,"TTU Summary"}</definedName>
    <definedName name="wrn.Reporting._.Responsibilites." localSheetId="17" hidden="1">{"Reporting Responsibilities",#N/A,FALSE,"TTU Summary"}</definedName>
    <definedName name="wrn.Reporting._.Responsibilites." localSheetId="2" hidden="1">{"Reporting Responsibilities",#N/A,FALSE,"TTU Summary"}</definedName>
    <definedName name="wrn.Reporting._.Responsibilites." hidden="1">{"Reporting Responsibilities",#N/A,FALSE,"TTU Summary"}</definedName>
    <definedName name="wrn.rp1." localSheetId="16" hidden="1">{"sum1",#N/A,TRUE,"Summary";"boil",#N/A,TRUE,"Boilers";"paints95",#N/A,TRUE,"Paints";"tanks95",#N/A,TRUE,"TANKINBD";"dock1",#N/A,TRUE,"DOCKS";"tcars1",#N/A,TRUE,"TCARS";"trucks1",#N/A,TRUE,"TTRUCKS";"sol1",#N/A,TRUE,"Solvents";"wwt1",#N/A,TRUE,"WWT";"fug",#N/A,TRUE,"Fugitives"}</definedName>
    <definedName name="wrn.rp1." localSheetId="17" hidden="1">{"sum1",#N/A,TRUE,"Summary";"boil",#N/A,TRUE,"Boilers";"paints95",#N/A,TRUE,"Paints";"tanks95",#N/A,TRUE,"TANKINBD";"dock1",#N/A,TRUE,"DOCKS";"tcars1",#N/A,TRUE,"TCARS";"trucks1",#N/A,TRUE,"TTRUCKS";"sol1",#N/A,TRUE,"Solvents";"wwt1",#N/A,TRUE,"WWT";"fug",#N/A,TRUE,"Fugitives"}</definedName>
    <definedName name="wrn.rp1." localSheetId="2" hidden="1">{"sum1",#N/A,TRUE,"Summary";"boil",#N/A,TRUE,"Boilers";"paints95",#N/A,TRUE,"Paints";"tanks95",#N/A,TRUE,"TANKINBD";"dock1",#N/A,TRUE,"DOCKS";"tcars1",#N/A,TRUE,"TCARS";"trucks1",#N/A,TRUE,"TTRUCKS";"sol1",#N/A,TRUE,"Solvents";"wwt1",#N/A,TRUE,"WWT";"fug",#N/A,TRUE,"Fugitives"}</definedName>
    <definedName name="wrn.rp1." hidden="1">{"sum1",#N/A,TRUE,"Summary";"boil",#N/A,TRUE,"Boilers";"paints95",#N/A,TRUE,"Paints";"tanks95",#N/A,TRUE,"TANKINBD";"dock1",#N/A,TRUE,"DOCKS";"tcars1",#N/A,TRUE,"TCARS";"trucks1",#N/A,TRUE,"TTRUCKS";"sol1",#N/A,TRUE,"Solvents";"wwt1",#N/A,TRUE,"WWT";"fug",#N/A,TRUE,"Fugitives"}</definedName>
    <definedName name="wrn.State._.Permit._.Modification." localSheetId="16"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localSheetId="17"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localSheetId="2"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UBMIT." localSheetId="16" hidden="1">{"MODELING",#N/A,TRUE,"BPIP"}</definedName>
    <definedName name="wrn.SUBMIT." localSheetId="17" hidden="1">{"MODELING",#N/A,TRUE,"BPIP"}</definedName>
    <definedName name="wrn.SUBMIT." localSheetId="2" hidden="1">{"MODELING",#N/A,TRUE,"BPIP"}</definedName>
    <definedName name="wrn.SUBMIT." hidden="1">{"MODELING",#N/A,TRUE,"BPIP"}</definedName>
    <definedName name="wrn.Summary." localSheetId="16" hidden="1">{"CO",#N/A,FALSE,"Summary Sheet";"H2S",#N/A,FALSE,"Summary Sheet";"NOx",#N/A,FALSE,"Summary Sheet";"SO2",#N/A,FALSE,"Summary Sheet";"PM",#N/A,FALSE,"Summary Sheet";"TRS",#N/A,FALSE,"Summary Sheet";"VOCs",#N/A,FALSE,"Summary Sheet"}</definedName>
    <definedName name="wrn.Summary." localSheetId="17" hidden="1">{"CO",#N/A,FALSE,"Summary Sheet";"H2S",#N/A,FALSE,"Summary Sheet";"NOx",#N/A,FALSE,"Summary Sheet";"SO2",#N/A,FALSE,"Summary Sheet";"PM",#N/A,FALSE,"Summary Sheet";"TRS",#N/A,FALSE,"Summary Sheet";"VOCs",#N/A,FALSE,"Summary Sheet"}</definedName>
    <definedName name="wrn.Summary." localSheetId="2" hidden="1">{"CO",#N/A,FALSE,"Summary Sheet";"H2S",#N/A,FALSE,"Summary Sheet";"NOx",#N/A,FALSE,"Summary Sheet";"SO2",#N/A,FALSE,"Summary Sheet";"PM",#N/A,FALSE,"Summary Sheet";"TRS",#N/A,FALSE,"Summary Sheet";"VOCs",#N/A,FALSE,"Summary Sheet"}</definedName>
    <definedName name="wrn.Summary." hidden="1">{"CO",#N/A,FALSE,"Summary Sheet";"H2S",#N/A,FALSE,"Summary Sheet";"NOx",#N/A,FALSE,"Summary Sheet";"SO2",#N/A,FALSE,"Summary Sheet";"PM",#N/A,FALSE,"Summary Sheet";"TRS",#N/A,FALSE,"Summary Sheet";"VOCs",#N/A,FALSE,"Summary Sheet"}</definedName>
    <definedName name="wrn.Summary._.Report." localSheetId="16" hidden="1">{"Summary",#N/A,FALSE,"GAS-COMB"}</definedName>
    <definedName name="wrn.Summary._.Report." localSheetId="17" hidden="1">{"Summary",#N/A,FALSE,"GAS-COMB"}</definedName>
    <definedName name="wrn.Summary._.Report." localSheetId="2" hidden="1">{"Summary",#N/A,FALSE,"GAS-COMB"}</definedName>
    <definedName name="wrn.Summary._.Report." hidden="1">{"Summary",#N/A,FALSE,"GAS-COMB"}</definedName>
    <definedName name="wrn.T5COMBO._.Report." localSheetId="16" hidden="1">{#N/A,#N/A,FALSE,"Reconciled Quantified Sources";#N/A,#N/A,FALSE,"Source Group Splitting";#N/A,#N/A,FALSE,"CO";#N/A,#N/A,FALSE,"H2S";#N/A,#N/A,FALSE,"NOx";#N/A,#N/A,FALSE,"Other TRS";#N/A,#N/A,FALSE,"SO2";#N/A,#N/A,FALSE,"PM";#N/A,#N/A,FALSE,"VOC";#N/A,#N/A,FALSE,"Other Toxics"}</definedName>
    <definedName name="wrn.T5COMBO._.Report." localSheetId="17" hidden="1">{#N/A,#N/A,FALSE,"Reconciled Quantified Sources";#N/A,#N/A,FALSE,"Source Group Splitting";#N/A,#N/A,FALSE,"CO";#N/A,#N/A,FALSE,"H2S";#N/A,#N/A,FALSE,"NOx";#N/A,#N/A,FALSE,"Other TRS";#N/A,#N/A,FALSE,"SO2";#N/A,#N/A,FALSE,"PM";#N/A,#N/A,FALSE,"VOC";#N/A,#N/A,FALSE,"Other Toxics"}</definedName>
    <definedName name="wrn.T5COMBO._.Report." localSheetId="2" hidden="1">{#N/A,#N/A,FALSE,"Reconciled Quantified Sources";#N/A,#N/A,FALSE,"Source Group Splitting";#N/A,#N/A,FALSE,"CO";#N/A,#N/A,FALSE,"H2S";#N/A,#N/A,FALSE,"NOx";#N/A,#N/A,FALSE,"Other TRS";#N/A,#N/A,FALSE,"SO2";#N/A,#N/A,FALSE,"PM";#N/A,#N/A,FALSE,"VOC";#N/A,#N/A,FALSE,"Other Toxics"}</definedName>
    <definedName name="wrn.T5COMBO._.Report." hidden="1">{#N/A,#N/A,FALSE,"Reconciled Quantified Sources";#N/A,#N/A,FALSE,"Source Group Splitting";#N/A,#N/A,FALSE,"CO";#N/A,#N/A,FALSE,"H2S";#N/A,#N/A,FALSE,"NOx";#N/A,#N/A,FALSE,"Other TRS";#N/A,#N/A,FALSE,"SO2";#N/A,#N/A,FALSE,"PM";#N/A,#N/A,FALSE,"VOC";#N/A,#N/A,FALSE,"Other Toxics"}</definedName>
    <definedName name="wrn.Tank._.Emissions." localSheetId="16"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localSheetId="17"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localSheetId="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itle._.V._.Emissions._.Report." localSheetId="16"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localSheetId="17"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localSheetId="2"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TU._.Detail." localSheetId="16" hidden="1">{"B68 TTU Detail",#N/A,FALSE,"TTU Summary";"B19 TTU Detail",#N/A,FALSE,"TTU Summary"}</definedName>
    <definedName name="wrn.TTU._.Detail." localSheetId="17" hidden="1">{"B68 TTU Detail",#N/A,FALSE,"TTU Summary";"B19 TTU Detail",#N/A,FALSE,"TTU Summary"}</definedName>
    <definedName name="wrn.TTU._.Detail." localSheetId="2" hidden="1">{"B68 TTU Detail",#N/A,FALSE,"TTU Summary";"B19 TTU Detail",#N/A,FALSE,"TTU Summary"}</definedName>
    <definedName name="wrn.TTU._.Detail." hidden="1">{"B68 TTU Detail",#N/A,FALSE,"TTU Summary";"B19 TTU Detail",#N/A,FALSE,"TTU Summary"}</definedName>
    <definedName name="ws3_EU_ID_blank">#REF!</definedName>
    <definedName name="ws3_matching_error_msg">#REF!</definedName>
    <definedName name="wSheet.Name101">#REF!</definedName>
    <definedName name="wSheet.Name102">#REF!</definedName>
    <definedName name="wSheet.Name108">#REF!</definedName>
    <definedName name="wSheet.Name111">#REF!</definedName>
    <definedName name="wSheet.Name112">#REF!</definedName>
    <definedName name="wSheet.Name113">#REF!</definedName>
    <definedName name="wSheet.Name114">#REF!</definedName>
    <definedName name="wSheet.Name115">#REF!</definedName>
    <definedName name="wSheet.Name116">#REF!</definedName>
    <definedName name="wSheet.Name117">#REF!</definedName>
    <definedName name="wSheet.Name118">#REF!</definedName>
    <definedName name="wSheet.Name25">#REF!</definedName>
    <definedName name="wSheet.Name26">#REF!</definedName>
    <definedName name="wSheet.Name27">#REF!</definedName>
    <definedName name="wSheet.Name28">#REF!</definedName>
    <definedName name="wSheet.Name29">#REF!</definedName>
    <definedName name="wSheet.Name30">#REF!</definedName>
    <definedName name="wSheet.Name32">#REF!</definedName>
    <definedName name="wSheet.Name33">#REF!</definedName>
    <definedName name="wSheet.Name34">#REF!</definedName>
    <definedName name="wSheet.Name35">#REF!</definedName>
    <definedName name="wSheet.Name39">#REF!</definedName>
    <definedName name="wSheet.Name4">#REF!</definedName>
    <definedName name="wSheet.Name42">#REF!</definedName>
    <definedName name="wSheet.Name48">#REF!</definedName>
    <definedName name="wSheet.Name49">#REF!</definedName>
    <definedName name="wSheet.Name50">#REF!</definedName>
    <definedName name="wSheet.Name51">#REF!</definedName>
    <definedName name="wSheet.Name52">#REF!</definedName>
    <definedName name="wSheet.Name53">#REF!</definedName>
    <definedName name="wSheet.Name54">#REF!</definedName>
    <definedName name="wSheet.Name55">#REF!</definedName>
    <definedName name="wSheet.Name56">#REF!</definedName>
    <definedName name="wSheet.Name57">#REF!</definedName>
    <definedName name="wSheet.Name58">#REF!</definedName>
    <definedName name="wSheet.Name59">#REF!</definedName>
    <definedName name="wSheet.Name6">#REF!</definedName>
    <definedName name="wSheet.Name60">#REF!</definedName>
    <definedName name="wSheet.Name61">#REF!</definedName>
    <definedName name="wSheet.Name64">#REF!</definedName>
    <definedName name="wSheet.Name68">#REF!</definedName>
    <definedName name="wSheet.Name7">#REF!</definedName>
    <definedName name="wSheet.Name77">#REF!</definedName>
    <definedName name="wSheet.Name87">#REF!</definedName>
    <definedName name="wSheet.Name88">#REF!</definedName>
    <definedName name="wSheet.Name89">#REF!</definedName>
    <definedName name="wSheet.Name91">#REF!</definedName>
    <definedName name="Wv">#REF!</definedName>
    <definedName name="wvu.Detailed." localSheetId="16"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localSheetId="17"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localSheetId="2"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_.and._.Summary." localSheetId="16"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localSheetId="17"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localSheetId="2"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Summary." localSheetId="16"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localSheetId="17"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localSheetId="2"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WTP">#REF!</definedName>
    <definedName name="XAxisTitle">"Edit Box 32"</definedName>
    <definedName name="xxx" localSheetId="16" hidden="1">{#N/A,#N/A,FALSE,"Annual Summary";#N/A,#N/A,FALSE,"Hourly Summary";#N/A,#N/A,FALSE,"Flare Combustion";#N/A,#N/A,FALSE,"Shipping";#N/A,#N/A,FALSE,"Process Turnaround";#N/A,#N/A,FALSE,"Lab Samples";#N/A,#N/A,FALSE,"Product Cycles 5-4";#N/A,#N/A,FALSE,"5-4.1";#N/A,#N/A,FALSE,"5-4.2";#N/A,#N/A,FALSE,"Physical Prop Data"}</definedName>
    <definedName name="xxx" localSheetId="17" hidden="1">{#N/A,#N/A,FALSE,"Annual Summary";#N/A,#N/A,FALSE,"Hourly Summary";#N/A,#N/A,FALSE,"Flare Combustion";#N/A,#N/A,FALSE,"Shipping";#N/A,#N/A,FALSE,"Process Turnaround";#N/A,#N/A,FALSE,"Lab Samples";#N/A,#N/A,FALSE,"Product Cycles 5-4";#N/A,#N/A,FALSE,"5-4.1";#N/A,#N/A,FALSE,"5-4.2";#N/A,#N/A,FALSE,"Physical Prop Data"}</definedName>
    <definedName name="xxx" localSheetId="2" hidden="1">{#N/A,#N/A,FALSE,"Annual Summary";#N/A,#N/A,FALSE,"Hourly Summary";#N/A,#N/A,FALSE,"Flare Combustion";#N/A,#N/A,FALSE,"Shipping";#N/A,#N/A,FALSE,"Process Turnaround";#N/A,#N/A,FALSE,"Lab Samples";#N/A,#N/A,FALSE,"Product Cycles 5-4";#N/A,#N/A,FALSE,"5-4.1";#N/A,#N/A,FALSE,"5-4.2";#N/A,#N/A,FALSE,"Physical Prop Data"}</definedName>
    <definedName name="xxx" hidden="1">{#N/A,#N/A,FALSE,"Annual Summary";#N/A,#N/A,FALSE,"Hourly Summary";#N/A,#N/A,FALSE,"Flare Combustion";#N/A,#N/A,FALSE,"Shipping";#N/A,#N/A,FALSE,"Process Turnaround";#N/A,#N/A,FALSE,"Lab Samples";#N/A,#N/A,FALSE,"Product Cycles 5-4";#N/A,#N/A,FALSE,"5-4.1";#N/A,#N/A,FALSE,"5-4.2";#N/A,#N/A,FALSE,"Physical Prop Data"}</definedName>
    <definedName name="xxxx">#REF!</definedName>
    <definedName name="xxxxxx" localSheetId="16" hidden="1">{"Detailed",#N/A,FALSE,"GAS-COMB";"Summary",#N/A,FALSE,"GAS-COMB"}</definedName>
    <definedName name="xxxxxx" localSheetId="17" hidden="1">{"Detailed",#N/A,FALSE,"GAS-COMB";"Summary",#N/A,FALSE,"GAS-COMB"}</definedName>
    <definedName name="xxxxxx" localSheetId="2" hidden="1">{"Detailed",#N/A,FALSE,"GAS-COMB";"Summary",#N/A,FALSE,"GAS-COMB"}</definedName>
    <definedName name="xxxxxx" hidden="1">{"Detailed",#N/A,FALSE,"GAS-COMB";"Summary",#N/A,FALSE,"GAS-COMB"}</definedName>
    <definedName name="YAxisTitle">"Edit Box 33"</definedName>
    <definedName name="yr_hr">#REF!</definedName>
    <definedName name="z" localSheetId="16" hidden="1">{#N/A,#N/A,FALSE,"Annual Summary";#N/A,#N/A,FALSE,"Hourly Summary";#N/A,#N/A,FALSE,"Flare Combustion";#N/A,#N/A,FALSE,"Shipping";#N/A,#N/A,FALSE,"Process Turnaround";#N/A,#N/A,FALSE,"Lab Samples";#N/A,#N/A,FALSE,"Product Cycles 5-4";#N/A,#N/A,FALSE,"5-4.1";#N/A,#N/A,FALSE,"5-4.2";#N/A,#N/A,FALSE,"Physical Prop Data"}</definedName>
    <definedName name="z" localSheetId="17" hidden="1">{#N/A,#N/A,FALSE,"Annual Summary";#N/A,#N/A,FALSE,"Hourly Summary";#N/A,#N/A,FALSE,"Flare Combustion";#N/A,#N/A,FALSE,"Shipping";#N/A,#N/A,FALSE,"Process Turnaround";#N/A,#N/A,FALSE,"Lab Samples";#N/A,#N/A,FALSE,"Product Cycles 5-4";#N/A,#N/A,FALSE,"5-4.1";#N/A,#N/A,FALSE,"5-4.2";#N/A,#N/A,FALSE,"Physical Prop Data"}</definedName>
    <definedName name="z" localSheetId="2" hidden="1">{#N/A,#N/A,FALSE,"Annual Summary";#N/A,#N/A,FALSE,"Hourly Summary";#N/A,#N/A,FALSE,"Flare Combustion";#N/A,#N/A,FALSE,"Shipping";#N/A,#N/A,FALSE,"Process Turnaround";#N/A,#N/A,FALSE,"Lab Samples";#N/A,#N/A,FALSE,"Product Cycles 5-4";#N/A,#N/A,FALSE,"5-4.1";#N/A,#N/A,FALSE,"5-4.2";#N/A,#N/A,FALSE,"Physical Prop Data"}</definedName>
    <definedName name="z" hidden="1">{#N/A,#N/A,FALSE,"Annual Summary";#N/A,#N/A,FALSE,"Hourly Summary";#N/A,#N/A,FALSE,"Flare Combustion";#N/A,#N/A,FALSE,"Shipping";#N/A,#N/A,FALSE,"Process Turnaround";#N/A,#N/A,FALSE,"Lab Samples";#N/A,#N/A,FALSE,"Product Cycles 5-4";#N/A,#N/A,FALSE,"5-4.1";#N/A,#N/A,FALSE,"5-4.2";#N/A,#N/A,FALSE,"Physical Prop Data"}</definedName>
    <definedName name="Zero">#REF!</definedName>
    <definedName name="zzzzz" localSheetId="16">'ESP Input'!zzzzz</definedName>
    <definedName name="zzzzz" localSheetId="17">'ESP Output'!zzzzz</definedName>
    <definedName name="zzzzz" localSheetId="2">'Perlite Concentrations'!zzzzz</definedName>
    <definedName name="zzzzz">[0]!zzzzz</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4" i="6" l="1"/>
  <c r="J43" i="6" l="1"/>
  <c r="E39" i="31" l="1"/>
  <c r="F30" i="11"/>
  <c r="H30" i="11"/>
  <c r="K22" i="4"/>
  <c r="K21" i="4"/>
  <c r="K17" i="4"/>
  <c r="K18" i="4"/>
  <c r="K12" i="4"/>
  <c r="K9" i="4"/>
  <c r="K8" i="4"/>
  <c r="K7" i="4"/>
  <c r="I9" i="11"/>
  <c r="F31" i="11"/>
  <c r="K29" i="4"/>
  <c r="K23" i="4"/>
  <c r="G178" i="29" l="1"/>
  <c r="G179" i="29"/>
  <c r="G180" i="29"/>
  <c r="G181" i="29"/>
  <c r="G182" i="29"/>
  <c r="G183" i="29"/>
  <c r="G184" i="29"/>
  <c r="G185" i="29"/>
  <c r="G186" i="29"/>
  <c r="G187" i="29"/>
  <c r="G188" i="29"/>
  <c r="G189" i="29"/>
  <c r="G190" i="29"/>
  <c r="G191" i="29"/>
  <c r="G192" i="29"/>
  <c r="G193" i="29"/>
  <c r="G194" i="29"/>
  <c r="G195" i="29"/>
  <c r="G196" i="29"/>
  <c r="G197" i="29"/>
  <c r="G198" i="29"/>
  <c r="G199" i="29"/>
  <c r="G177" i="29"/>
  <c r="K11" i="4" l="1"/>
  <c r="C24" i="5"/>
  <c r="C19" i="30"/>
  <c r="D28" i="30"/>
  <c r="E51" i="30" s="1"/>
  <c r="F51" i="30" s="1"/>
  <c r="D40" i="30"/>
  <c r="D41" i="30"/>
  <c r="D39" i="30"/>
  <c r="D38" i="30"/>
  <c r="E80" i="30" s="1"/>
  <c r="K29" i="28" l="1"/>
  <c r="C15" i="31" l="1"/>
  <c r="I22" i="21"/>
  <c r="E31" i="30"/>
  <c r="E30" i="30"/>
  <c r="D31" i="30"/>
  <c r="D30" i="30"/>
  <c r="B22" i="32" l="1"/>
  <c r="B23" i="32"/>
  <c r="B24" i="32"/>
  <c r="B25" i="32"/>
  <c r="B26" i="32"/>
  <c r="B27" i="32"/>
  <c r="B28" i="32"/>
  <c r="B29" i="32"/>
  <c r="B21" i="32"/>
  <c r="C327" i="29"/>
  <c r="C326" i="29"/>
  <c r="E29" i="32"/>
  <c r="D29" i="32"/>
  <c r="E27" i="32"/>
  <c r="E28" i="32" s="1"/>
  <c r="D27" i="32"/>
  <c r="E26" i="32"/>
  <c r="D26" i="32"/>
  <c r="E25" i="32"/>
  <c r="D25" i="32"/>
  <c r="E24" i="32"/>
  <c r="D24" i="32"/>
  <c r="E23" i="32"/>
  <c r="D23" i="32"/>
  <c r="E22" i="32"/>
  <c r="D22" i="32"/>
  <c r="E21" i="32"/>
  <c r="D21" i="32"/>
  <c r="D15" i="32"/>
  <c r="C15" i="32"/>
  <c r="D28" i="32"/>
  <c r="BK774" i="38"/>
  <c r="BJ774" i="38"/>
  <c r="BI774" i="38"/>
  <c r="BH774" i="38"/>
  <c r="BG774" i="38"/>
  <c r="BF774" i="38"/>
  <c r="BE774" i="38"/>
  <c r="BD774" i="38"/>
  <c r="BC774" i="38"/>
  <c r="BB774" i="38"/>
  <c r="BA774" i="38"/>
  <c r="AZ774" i="38"/>
  <c r="AY774" i="38"/>
  <c r="AX774" i="38"/>
  <c r="AW774" i="38"/>
  <c r="AV774" i="38"/>
  <c r="AU774" i="38"/>
  <c r="AT774" i="38"/>
  <c r="AS774" i="38"/>
  <c r="AR774" i="38"/>
  <c r="AQ774" i="38"/>
  <c r="AP774" i="38"/>
  <c r="AO774" i="38"/>
  <c r="AN774" i="38"/>
  <c r="AM774" i="38"/>
  <c r="AL774" i="38"/>
  <c r="AK774" i="38"/>
  <c r="AJ774" i="38"/>
  <c r="AI774" i="38"/>
  <c r="AH774" i="38"/>
  <c r="AG774" i="38"/>
  <c r="AF774" i="38"/>
  <c r="AE774" i="38"/>
  <c r="AD774" i="38"/>
  <c r="AC774" i="38"/>
  <c r="AB774" i="38"/>
  <c r="AA774" i="38"/>
  <c r="Z774" i="38"/>
  <c r="Y774" i="38"/>
  <c r="X774" i="38"/>
  <c r="W774" i="38"/>
  <c r="V774" i="38"/>
  <c r="U774" i="38"/>
  <c r="T774" i="38"/>
  <c r="S774" i="38"/>
  <c r="BK773" i="38"/>
  <c r="BJ773" i="38"/>
  <c r="BI773" i="38"/>
  <c r="BH773" i="38"/>
  <c r="BG773" i="38"/>
  <c r="BF773" i="38"/>
  <c r="BE773" i="38"/>
  <c r="BD773" i="38"/>
  <c r="BC773" i="38"/>
  <c r="BB773" i="38"/>
  <c r="BA773" i="38"/>
  <c r="AZ773" i="38"/>
  <c r="AY773" i="38"/>
  <c r="AX773" i="38"/>
  <c r="AW773" i="38"/>
  <c r="AV773" i="38"/>
  <c r="AU773" i="38"/>
  <c r="AT773" i="38"/>
  <c r="AS773" i="38"/>
  <c r="AR773" i="38"/>
  <c r="AQ773" i="38"/>
  <c r="AP773" i="38"/>
  <c r="AO773" i="38"/>
  <c r="AN773" i="38"/>
  <c r="AM773" i="38"/>
  <c r="AL773" i="38"/>
  <c r="AK773" i="38"/>
  <c r="AJ773" i="38"/>
  <c r="AI773" i="38"/>
  <c r="AH773" i="38"/>
  <c r="AG773" i="38"/>
  <c r="AF773" i="38"/>
  <c r="AE773" i="38"/>
  <c r="AD773" i="38"/>
  <c r="AC773" i="38"/>
  <c r="AB773" i="38"/>
  <c r="AA773" i="38"/>
  <c r="Z773" i="38"/>
  <c r="Y773" i="38"/>
  <c r="X773" i="38"/>
  <c r="W773" i="38"/>
  <c r="V773" i="38"/>
  <c r="U773" i="38"/>
  <c r="T773" i="38"/>
  <c r="S773" i="38"/>
  <c r="BK772" i="38"/>
  <c r="BJ772" i="38"/>
  <c r="BI772" i="38"/>
  <c r="BH772" i="38"/>
  <c r="BG772" i="38"/>
  <c r="BF772" i="38"/>
  <c r="BE772" i="38"/>
  <c r="BD772" i="38"/>
  <c r="BC772" i="38"/>
  <c r="BB772" i="38"/>
  <c r="BA772" i="38"/>
  <c r="AZ772" i="38"/>
  <c r="AY772" i="38"/>
  <c r="AX772" i="38"/>
  <c r="AW772" i="38"/>
  <c r="AV772" i="38"/>
  <c r="AU772" i="38"/>
  <c r="AT772" i="38"/>
  <c r="AS772" i="38"/>
  <c r="AR772" i="38"/>
  <c r="AQ772" i="38"/>
  <c r="AP772" i="38"/>
  <c r="AO772" i="38"/>
  <c r="AN772" i="38"/>
  <c r="AM772" i="38"/>
  <c r="AL772" i="38"/>
  <c r="AK772" i="38"/>
  <c r="AJ772" i="38"/>
  <c r="AI772" i="38"/>
  <c r="AH772" i="38"/>
  <c r="AG772" i="38"/>
  <c r="AF772" i="38"/>
  <c r="AE772" i="38"/>
  <c r="AD772" i="38"/>
  <c r="AC772" i="38"/>
  <c r="AB772" i="38"/>
  <c r="AA772" i="38"/>
  <c r="Z772" i="38"/>
  <c r="Y772" i="38"/>
  <c r="X772" i="38"/>
  <c r="W772" i="38"/>
  <c r="V772" i="38"/>
  <c r="U772" i="38"/>
  <c r="T772" i="38"/>
  <c r="S772" i="38"/>
  <c r="BK34" i="38"/>
  <c r="BJ34" i="38"/>
  <c r="BI34" i="38"/>
  <c r="BH34" i="38"/>
  <c r="BG34" i="38"/>
  <c r="BF34" i="38"/>
  <c r="BE34" i="38"/>
  <c r="BD34" i="38"/>
  <c r="BC34" i="38"/>
  <c r="BB34" i="38"/>
  <c r="BA34" i="38"/>
  <c r="AZ34" i="38"/>
  <c r="AY34" i="38"/>
  <c r="AX34" i="38"/>
  <c r="AW34" i="38"/>
  <c r="AV34" i="38"/>
  <c r="AU34" i="38"/>
  <c r="AT34" i="38"/>
  <c r="AS34" i="38"/>
  <c r="AR34" i="38"/>
  <c r="AQ34" i="38"/>
  <c r="AP34" i="38"/>
  <c r="AO34" i="38"/>
  <c r="AN34" i="38"/>
  <c r="AM34" i="38"/>
  <c r="AL34" i="38"/>
  <c r="AK34" i="38"/>
  <c r="AJ34" i="38"/>
  <c r="AI34" i="38"/>
  <c r="AH34" i="38"/>
  <c r="AG34" i="38"/>
  <c r="AF34" i="38"/>
  <c r="AE34" i="38"/>
  <c r="AD34" i="38"/>
  <c r="AC34" i="38"/>
  <c r="AB34" i="38"/>
  <c r="AA34" i="38"/>
  <c r="Z34" i="38"/>
  <c r="Y34" i="38"/>
  <c r="X34" i="38"/>
  <c r="W34" i="38"/>
  <c r="V34" i="38"/>
  <c r="U34" i="38"/>
  <c r="T34" i="38"/>
  <c r="S34" i="38"/>
  <c r="J17" i="20" l="1"/>
  <c r="K17" i="20"/>
  <c r="L17" i="20"/>
  <c r="J18" i="20"/>
  <c r="K18" i="20"/>
  <c r="L18" i="20"/>
  <c r="J19" i="20"/>
  <c r="K19" i="20"/>
  <c r="L19" i="20"/>
  <c r="J20" i="20"/>
  <c r="K20" i="20"/>
  <c r="L20" i="20"/>
  <c r="J21" i="20"/>
  <c r="K21" i="20"/>
  <c r="L21" i="20"/>
  <c r="L16" i="20"/>
  <c r="K16" i="20"/>
  <c r="J16" i="20"/>
  <c r="M369" i="29"/>
  <c r="M370" i="29"/>
  <c r="M371" i="29"/>
  <c r="M372" i="29"/>
  <c r="M373" i="29"/>
  <c r="M374" i="29"/>
  <c r="M375" i="29"/>
  <c r="M376" i="29"/>
  <c r="M368" i="29"/>
  <c r="M360" i="29"/>
  <c r="N360" i="29"/>
  <c r="M361" i="29"/>
  <c r="N361" i="29"/>
  <c r="O361" i="29" s="1"/>
  <c r="M362" i="29"/>
  <c r="N362" i="29"/>
  <c r="M363" i="29"/>
  <c r="N363" i="29"/>
  <c r="O363" i="29" s="1"/>
  <c r="M364" i="29"/>
  <c r="N364" i="29"/>
  <c r="O364" i="29" s="1"/>
  <c r="M365" i="29"/>
  <c r="N365" i="29"/>
  <c r="O365" i="29" s="1"/>
  <c r="M366" i="29"/>
  <c r="N366" i="29"/>
  <c r="O366" i="29" s="1"/>
  <c r="M367" i="29"/>
  <c r="N367" i="29"/>
  <c r="O367" i="29" s="1"/>
  <c r="O362" i="29"/>
  <c r="N359" i="29"/>
  <c r="O359" i="29" s="1"/>
  <c r="M359" i="29"/>
  <c r="O360" i="29"/>
  <c r="N369" i="29"/>
  <c r="O369" i="29" s="1"/>
  <c r="N370" i="29"/>
  <c r="O370" i="29" s="1"/>
  <c r="N371" i="29"/>
  <c r="O371" i="29" s="1"/>
  <c r="N372" i="29"/>
  <c r="O372" i="29" s="1"/>
  <c r="N373" i="29"/>
  <c r="O373" i="29" s="1"/>
  <c r="N374" i="29"/>
  <c r="O374" i="29" s="1"/>
  <c r="N375" i="29"/>
  <c r="O375" i="29" s="1"/>
  <c r="N376" i="29"/>
  <c r="O376" i="29" s="1"/>
  <c r="K376" i="29"/>
  <c r="L376" i="29" s="1"/>
  <c r="K369" i="29"/>
  <c r="L369" i="29" s="1"/>
  <c r="J370" i="29"/>
  <c r="J371" i="29"/>
  <c r="J372" i="29"/>
  <c r="J373" i="29"/>
  <c r="K374" i="29"/>
  <c r="L374" i="29" s="1"/>
  <c r="K375" i="29"/>
  <c r="L375" i="29" s="1"/>
  <c r="K370" i="29"/>
  <c r="L370" i="29" s="1"/>
  <c r="K362" i="29"/>
  <c r="L362" i="29" s="1"/>
  <c r="J376" i="29"/>
  <c r="K359" i="29"/>
  <c r="L359" i="29" s="1"/>
  <c r="N368" i="29"/>
  <c r="O368" i="29" s="1"/>
  <c r="K373" i="29"/>
  <c r="L373" i="29" s="1"/>
  <c r="K363" i="29"/>
  <c r="L363" i="29" s="1"/>
  <c r="K364" i="29"/>
  <c r="L364" i="29" s="1"/>
  <c r="K365" i="29"/>
  <c r="L365" i="29" s="1"/>
  <c r="J369" i="29"/>
  <c r="J364" i="29"/>
  <c r="J365" i="29"/>
  <c r="J367" i="29"/>
  <c r="C369" i="29"/>
  <c r="C370" i="29"/>
  <c r="C371" i="29"/>
  <c r="C372" i="29"/>
  <c r="C373" i="29"/>
  <c r="C374" i="29"/>
  <c r="C375" i="29"/>
  <c r="C376" i="29"/>
  <c r="C359" i="29"/>
  <c r="C360" i="29"/>
  <c r="C361" i="29"/>
  <c r="C362" i="29"/>
  <c r="C363" i="29"/>
  <c r="C364" i="29"/>
  <c r="C365" i="29"/>
  <c r="C366" i="29"/>
  <c r="C367" i="29"/>
  <c r="C368" i="29"/>
  <c r="H10" i="1"/>
  <c r="G10" i="1"/>
  <c r="F10" i="1"/>
  <c r="E10" i="1"/>
  <c r="C10" i="1"/>
  <c r="D10" i="1"/>
  <c r="J366" i="29" l="1"/>
  <c r="K366" i="29"/>
  <c r="L366" i="29" s="1"/>
  <c r="J375" i="29"/>
  <c r="K361" i="29"/>
  <c r="L361" i="29" s="1"/>
  <c r="K360" i="29"/>
  <c r="L360" i="29" s="1"/>
  <c r="J363" i="29"/>
  <c r="K372" i="29"/>
  <c r="L372" i="29" s="1"/>
  <c r="J360" i="29"/>
  <c r="J374" i="29"/>
  <c r="K367" i="29"/>
  <c r="L367" i="29" s="1"/>
  <c r="J362" i="29"/>
  <c r="K371" i="29"/>
  <c r="L371" i="29" s="1"/>
  <c r="J361" i="29"/>
  <c r="J368" i="29"/>
  <c r="J359" i="29"/>
  <c r="K368" i="29"/>
  <c r="L368" i="29" s="1"/>
  <c r="G20" i="20" l="1"/>
  <c r="G16" i="20"/>
  <c r="G21" i="20"/>
  <c r="G17" i="20"/>
  <c r="G18" i="20"/>
  <c r="G19" i="20"/>
  <c r="C335" i="29" l="1"/>
  <c r="C336" i="29"/>
  <c r="C337" i="29"/>
  <c r="C338" i="29"/>
  <c r="C339" i="29"/>
  <c r="C340" i="29"/>
  <c r="C341" i="29"/>
  <c r="C342" i="29"/>
  <c r="C343" i="29"/>
  <c r="C344" i="29"/>
  <c r="C345" i="29"/>
  <c r="C346" i="29"/>
  <c r="C347" i="29"/>
  <c r="C348" i="29"/>
  <c r="C349" i="29"/>
  <c r="C350" i="29"/>
  <c r="C351" i="29"/>
  <c r="C352" i="29"/>
  <c r="C353" i="29"/>
  <c r="C354" i="29"/>
  <c r="C355" i="29"/>
  <c r="C356" i="29"/>
  <c r="C357" i="29"/>
  <c r="C358" i="29"/>
  <c r="C322" i="29"/>
  <c r="C312" i="29"/>
  <c r="C313" i="29"/>
  <c r="C314" i="29"/>
  <c r="C315" i="29"/>
  <c r="C316" i="29"/>
  <c r="C317" i="29"/>
  <c r="C318" i="29"/>
  <c r="C319" i="29"/>
  <c r="C320" i="29"/>
  <c r="C321" i="29"/>
  <c r="C323" i="29"/>
  <c r="C324" i="29"/>
  <c r="C325" i="29"/>
  <c r="C328" i="29"/>
  <c r="C329" i="29"/>
  <c r="C330" i="29"/>
  <c r="C331" i="29"/>
  <c r="C332" i="29"/>
  <c r="C333" i="29"/>
  <c r="C334" i="29"/>
  <c r="C311" i="29"/>
  <c r="L35" i="28"/>
  <c r="M35" i="28" s="1"/>
  <c r="K35" i="28"/>
  <c r="I35" i="28"/>
  <c r="J35" i="28" s="1"/>
  <c r="H35" i="28"/>
  <c r="L24" i="28"/>
  <c r="M24" i="28" s="1"/>
  <c r="K24" i="28"/>
  <c r="L22" i="28"/>
  <c r="K22" i="28"/>
  <c r="I24" i="28"/>
  <c r="J24" i="28" s="1"/>
  <c r="H24" i="28"/>
  <c r="I22" i="28"/>
  <c r="H22" i="28"/>
  <c r="F300" i="29"/>
  <c r="G300" i="29" s="1"/>
  <c r="F299" i="29"/>
  <c r="G299" i="29" s="1"/>
  <c r="F298" i="29"/>
  <c r="G298" i="29" s="1"/>
  <c r="F297" i="29"/>
  <c r="C296" i="29"/>
  <c r="C303" i="29"/>
  <c r="C300" i="29"/>
  <c r="C301" i="29"/>
  <c r="C302" i="29"/>
  <c r="C271" i="29"/>
  <c r="C270" i="29"/>
  <c r="C269" i="29"/>
  <c r="C268" i="29"/>
  <c r="D267" i="29"/>
  <c r="C267" i="29"/>
  <c r="D266" i="29"/>
  <c r="C266" i="29"/>
  <c r="D265" i="29"/>
  <c r="C265" i="29"/>
  <c r="D264" i="29"/>
  <c r="C264" i="29"/>
  <c r="D263" i="29"/>
  <c r="C263" i="29"/>
  <c r="D262" i="29"/>
  <c r="C262" i="29"/>
  <c r="D261" i="29"/>
  <c r="C261" i="29"/>
  <c r="D260" i="29"/>
  <c r="C260" i="29"/>
  <c r="D259" i="29"/>
  <c r="C259" i="29"/>
  <c r="D258" i="29"/>
  <c r="C258" i="29"/>
  <c r="D257" i="29"/>
  <c r="C257" i="29"/>
  <c r="D256" i="29"/>
  <c r="C256" i="29"/>
  <c r="D255" i="29"/>
  <c r="C255" i="29"/>
  <c r="D254" i="29"/>
  <c r="C254" i="29"/>
  <c r="D253" i="29"/>
  <c r="C253" i="29"/>
  <c r="D252" i="29"/>
  <c r="C252" i="29"/>
  <c r="D251" i="29"/>
  <c r="C251" i="29"/>
  <c r="D250" i="29"/>
  <c r="C250" i="29"/>
  <c r="D249" i="29"/>
  <c r="C249" i="29"/>
  <c r="D248" i="29"/>
  <c r="C248" i="29"/>
  <c r="C223" i="29"/>
  <c r="C222" i="29"/>
  <c r="C221" i="29"/>
  <c r="C220" i="29"/>
  <c r="D219" i="29"/>
  <c r="C219" i="29"/>
  <c r="D218" i="29"/>
  <c r="C218" i="29"/>
  <c r="D217" i="29"/>
  <c r="C217" i="29"/>
  <c r="D216" i="29"/>
  <c r="C216" i="29"/>
  <c r="D215" i="29"/>
  <c r="C215" i="29"/>
  <c r="D214" i="29"/>
  <c r="C214" i="29"/>
  <c r="D213" i="29"/>
  <c r="C213" i="29"/>
  <c r="D212" i="29"/>
  <c r="C212" i="29"/>
  <c r="D211" i="29"/>
  <c r="C211" i="29"/>
  <c r="D210" i="29"/>
  <c r="C210" i="29"/>
  <c r="D209" i="29"/>
  <c r="C209" i="29"/>
  <c r="D208" i="29"/>
  <c r="C208" i="29"/>
  <c r="D207" i="29"/>
  <c r="C207" i="29"/>
  <c r="D206" i="29"/>
  <c r="C206" i="29"/>
  <c r="D205" i="29"/>
  <c r="C205" i="29"/>
  <c r="D204" i="29"/>
  <c r="C204" i="29"/>
  <c r="D203" i="29"/>
  <c r="C203" i="29"/>
  <c r="D202" i="29"/>
  <c r="C202" i="29"/>
  <c r="D201" i="29"/>
  <c r="C201" i="29"/>
  <c r="D200" i="29"/>
  <c r="C200" i="29"/>
  <c r="H20" i="28"/>
  <c r="I20" i="28"/>
  <c r="J20" i="28" s="1"/>
  <c r="L20" i="28"/>
  <c r="L19" i="28"/>
  <c r="I19" i="28"/>
  <c r="H19" i="28"/>
  <c r="C175" i="29"/>
  <c r="C174" i="29"/>
  <c r="C173" i="29"/>
  <c r="C172" i="29"/>
  <c r="D171" i="29"/>
  <c r="C171" i="29"/>
  <c r="D170" i="29"/>
  <c r="C170" i="29"/>
  <c r="D169" i="29"/>
  <c r="C169" i="29"/>
  <c r="D168" i="29"/>
  <c r="C168" i="29"/>
  <c r="D167" i="29"/>
  <c r="C167" i="29"/>
  <c r="D166" i="29"/>
  <c r="C166" i="29"/>
  <c r="D165" i="29"/>
  <c r="C165" i="29"/>
  <c r="D164" i="29"/>
  <c r="C164" i="29"/>
  <c r="D163" i="29"/>
  <c r="C163" i="29"/>
  <c r="D162" i="29"/>
  <c r="C162" i="29"/>
  <c r="D161" i="29"/>
  <c r="C161" i="29"/>
  <c r="D160" i="29"/>
  <c r="C160" i="29"/>
  <c r="D159" i="29"/>
  <c r="C159" i="29"/>
  <c r="D158" i="29"/>
  <c r="C158" i="29"/>
  <c r="D157" i="29"/>
  <c r="C157" i="29"/>
  <c r="D156" i="29"/>
  <c r="C156" i="29"/>
  <c r="D155" i="29"/>
  <c r="C155" i="29"/>
  <c r="D154" i="29"/>
  <c r="C154" i="29"/>
  <c r="D153" i="29"/>
  <c r="C153" i="29"/>
  <c r="D152" i="29"/>
  <c r="C152" i="29"/>
  <c r="F17" i="29"/>
  <c r="F18" i="29"/>
  <c r="F19" i="29"/>
  <c r="G19" i="29" s="1"/>
  <c r="F20" i="29"/>
  <c r="F22" i="29"/>
  <c r="F23" i="29"/>
  <c r="G23" i="29" s="1"/>
  <c r="F24" i="29"/>
  <c r="F25" i="29"/>
  <c r="G25" i="29" s="1"/>
  <c r="F26" i="29"/>
  <c r="F27" i="29"/>
  <c r="G27" i="29" s="1"/>
  <c r="F29" i="29"/>
  <c r="F30" i="29"/>
  <c r="F31" i="29"/>
  <c r="F32" i="29"/>
  <c r="F33" i="29"/>
  <c r="F34" i="29"/>
  <c r="G34" i="29" s="1"/>
  <c r="F35" i="29"/>
  <c r="G35" i="29" s="1"/>
  <c r="F36" i="29"/>
  <c r="F37" i="29"/>
  <c r="G37" i="29" s="1"/>
  <c r="F38" i="29"/>
  <c r="G38" i="29" s="1"/>
  <c r="F39" i="29"/>
  <c r="F41" i="29"/>
  <c r="F42" i="29"/>
  <c r="F43" i="29"/>
  <c r="G43" i="29" s="1"/>
  <c r="F44" i="29"/>
  <c r="F45" i="29"/>
  <c r="F46" i="29"/>
  <c r="G46" i="29" s="1"/>
  <c r="F47" i="29"/>
  <c r="G47" i="29" s="1"/>
  <c r="F49" i="29"/>
  <c r="G49" i="29" s="1"/>
  <c r="F50" i="29"/>
  <c r="G50" i="29" s="1"/>
  <c r="F51" i="29"/>
  <c r="F52" i="29"/>
  <c r="F53" i="29"/>
  <c r="F54" i="29"/>
  <c r="F55" i="29"/>
  <c r="G55" i="29" s="1"/>
  <c r="F16" i="29"/>
  <c r="D55" i="29"/>
  <c r="C55" i="29"/>
  <c r="D54" i="29"/>
  <c r="C54" i="29"/>
  <c r="D53" i="29"/>
  <c r="C53" i="29"/>
  <c r="D52" i="29"/>
  <c r="C52" i="29"/>
  <c r="D51" i="29"/>
  <c r="C51" i="29"/>
  <c r="D50" i="29"/>
  <c r="C50" i="29"/>
  <c r="D49" i="29"/>
  <c r="C49" i="29"/>
  <c r="D48" i="29"/>
  <c r="C48" i="29"/>
  <c r="D47" i="29"/>
  <c r="C47" i="29"/>
  <c r="D46" i="29"/>
  <c r="C46" i="29"/>
  <c r="D45" i="29"/>
  <c r="C45" i="29"/>
  <c r="D44" i="29"/>
  <c r="C44" i="29"/>
  <c r="D43" i="29"/>
  <c r="D42" i="29"/>
  <c r="C42" i="29"/>
  <c r="D41" i="29"/>
  <c r="C41" i="29"/>
  <c r="C40" i="29"/>
  <c r="C39" i="29"/>
  <c r="C104" i="29"/>
  <c r="C105" i="29"/>
  <c r="C106" i="29"/>
  <c r="C107" i="29"/>
  <c r="C108" i="29"/>
  <c r="C109" i="29"/>
  <c r="C110" i="29"/>
  <c r="C111" i="29"/>
  <c r="C112" i="29"/>
  <c r="C113" i="29"/>
  <c r="C114" i="29"/>
  <c r="C115" i="29"/>
  <c r="C116" i="29"/>
  <c r="C117" i="29"/>
  <c r="C118" i="29"/>
  <c r="C119" i="29"/>
  <c r="C120" i="29"/>
  <c r="C121" i="29"/>
  <c r="C122" i="29"/>
  <c r="C123" i="29"/>
  <c r="C124" i="29"/>
  <c r="C125" i="29"/>
  <c r="C126" i="29"/>
  <c r="C127" i="29"/>
  <c r="H18" i="28"/>
  <c r="I18" i="28"/>
  <c r="J18" i="28" s="1"/>
  <c r="L18" i="28"/>
  <c r="M18" i="28" s="1"/>
  <c r="L17" i="28"/>
  <c r="I17" i="28"/>
  <c r="H17" i="28"/>
  <c r="D127" i="29"/>
  <c r="D126" i="29"/>
  <c r="D125" i="29"/>
  <c r="D124" i="29"/>
  <c r="D123" i="29"/>
  <c r="D122" i="29"/>
  <c r="D121" i="29"/>
  <c r="D120" i="29"/>
  <c r="D119" i="29"/>
  <c r="D118" i="29"/>
  <c r="D117" i="29"/>
  <c r="D116" i="29"/>
  <c r="D115" i="29"/>
  <c r="D114" i="29"/>
  <c r="D113" i="29"/>
  <c r="D112" i="29"/>
  <c r="D111" i="29"/>
  <c r="D110" i="29"/>
  <c r="D109" i="29"/>
  <c r="L16" i="28"/>
  <c r="I16" i="28"/>
  <c r="H16" i="28"/>
  <c r="E40" i="30"/>
  <c r="C7" i="32"/>
  <c r="C4" i="32"/>
  <c r="H37" i="28" l="1"/>
  <c r="I38" i="28"/>
  <c r="J38" i="28" s="1"/>
  <c r="H38" i="28"/>
  <c r="G297" i="29"/>
  <c r="I37" i="28"/>
  <c r="J37" i="28" s="1"/>
  <c r="M22" i="28"/>
  <c r="J22" i="28"/>
  <c r="M20" i="28"/>
  <c r="G22" i="29"/>
  <c r="G45" i="29"/>
  <c r="G41" i="29"/>
  <c r="G33" i="29"/>
  <c r="G32" i="29"/>
  <c r="G29" i="29"/>
  <c r="G53" i="29"/>
  <c r="G18" i="29"/>
  <c r="G52" i="29"/>
  <c r="G17" i="29"/>
  <c r="G44" i="29"/>
  <c r="G31" i="29"/>
  <c r="G20" i="29"/>
  <c r="G54" i="29"/>
  <c r="G42" i="29"/>
  <c r="G30" i="29"/>
  <c r="G51" i="29"/>
  <c r="G39" i="29"/>
  <c r="G26" i="29"/>
  <c r="G36" i="29"/>
  <c r="G24" i="29"/>
  <c r="D39" i="31"/>
  <c r="H36" i="28" s="1"/>
  <c r="E39" i="30"/>
  <c r="F39" i="30" s="1"/>
  <c r="E38" i="30"/>
  <c r="E41" i="30"/>
  <c r="C44" i="31"/>
  <c r="B25" i="31"/>
  <c r="E38" i="5"/>
  <c r="C25" i="5"/>
  <c r="D5" i="30"/>
  <c r="C31" i="30" s="1"/>
  <c r="D4" i="30"/>
  <c r="C30" i="30" s="1"/>
  <c r="C20" i="30"/>
  <c r="F9" i="9"/>
  <c r="D47" i="9" s="1"/>
  <c r="F48" i="29" s="1"/>
  <c r="G48" i="29" s="1"/>
  <c r="F5" i="9"/>
  <c r="D20" i="9" s="1"/>
  <c r="F21" i="29" s="1"/>
  <c r="G21" i="29" s="1"/>
  <c r="F6" i="9"/>
  <c r="D27" i="9" s="1"/>
  <c r="F28" i="29" s="1"/>
  <c r="G28" i="29" s="1"/>
  <c r="C47"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8" i="9"/>
  <c r="C49" i="9"/>
  <c r="C50" i="9"/>
  <c r="C51" i="9"/>
  <c r="C52" i="9"/>
  <c r="C53" i="9"/>
  <c r="C54" i="9"/>
  <c r="C15" i="9"/>
  <c r="F42" i="6"/>
  <c r="E42" i="6"/>
  <c r="H42" i="6" s="1"/>
  <c r="G17" i="16"/>
  <c r="B32" i="31" l="1"/>
  <c r="K23" i="28"/>
  <c r="L23" i="28"/>
  <c r="L21" i="28"/>
  <c r="K21" i="28"/>
  <c r="F43" i="6" l="1"/>
  <c r="F44" i="6"/>
  <c r="E44" i="6"/>
  <c r="E43" i="6"/>
  <c r="J17" i="16"/>
  <c r="K16" i="16"/>
  <c r="L16" i="16" s="1"/>
  <c r="H16" i="16"/>
  <c r="I16" i="16" s="1"/>
  <c r="M16" i="16" s="1"/>
  <c r="F16" i="16"/>
  <c r="G13" i="16"/>
  <c r="J15" i="4"/>
  <c r="I29" i="28"/>
  <c r="K15" i="4" l="1"/>
  <c r="H43" i="6"/>
  <c r="H44" i="6"/>
  <c r="E28" i="30"/>
  <c r="D29" i="30"/>
  <c r="H16" i="20"/>
  <c r="H21" i="20"/>
  <c r="H17" i="20"/>
  <c r="H19" i="20"/>
  <c r="G7" i="3"/>
  <c r="G6" i="3"/>
  <c r="G5" i="3"/>
  <c r="G4" i="3"/>
  <c r="H20" i="20" s="1"/>
  <c r="G14" i="3"/>
  <c r="G13" i="3"/>
  <c r="C5" i="30"/>
  <c r="C29" i="30" s="1"/>
  <c r="C4" i="30"/>
  <c r="C28" i="30" s="1"/>
  <c r="F38" i="30"/>
  <c r="I16" i="20" l="1"/>
  <c r="I21" i="28"/>
  <c r="H21" i="28"/>
  <c r="H23" i="28"/>
  <c r="I23" i="28"/>
  <c r="I19" i="20"/>
  <c r="I17" i="20"/>
  <c r="I21" i="20"/>
  <c r="I20" i="20"/>
  <c r="F29" i="30"/>
  <c r="F28" i="30"/>
  <c r="H18" i="20"/>
  <c r="E29" i="30"/>
  <c r="I18" i="20" l="1"/>
  <c r="C43" i="31" l="1"/>
  <c r="D38" i="5"/>
  <c r="G22" i="21"/>
  <c r="I11" i="3"/>
  <c r="J11" i="3" s="1"/>
  <c r="D22" i="21" s="1"/>
  <c r="C37" i="29"/>
  <c r="C38" i="29"/>
  <c r="C17" i="29"/>
  <c r="C18" i="29"/>
  <c r="C19" i="29"/>
  <c r="C21" i="29"/>
  <c r="C22" i="29"/>
  <c r="C23" i="29"/>
  <c r="C24" i="29"/>
  <c r="C25" i="29"/>
  <c r="C26" i="29"/>
  <c r="C27" i="29"/>
  <c r="C28" i="29"/>
  <c r="C29" i="29"/>
  <c r="C30" i="29"/>
  <c r="C31" i="29"/>
  <c r="C32" i="29"/>
  <c r="C33" i="29"/>
  <c r="C34" i="29"/>
  <c r="C35" i="29"/>
  <c r="C36" i="29"/>
  <c r="C273" i="29"/>
  <c r="C274" i="29"/>
  <c r="C275" i="29"/>
  <c r="C276" i="29"/>
  <c r="C277" i="29"/>
  <c r="C278" i="29"/>
  <c r="C279" i="29"/>
  <c r="C280" i="29"/>
  <c r="C281" i="29"/>
  <c r="C282" i="29"/>
  <c r="C283" i="29"/>
  <c r="C284" i="29"/>
  <c r="C285" i="29"/>
  <c r="C286" i="29"/>
  <c r="C287" i="29"/>
  <c r="C288" i="29"/>
  <c r="C289" i="29"/>
  <c r="C290" i="29"/>
  <c r="C291" i="29"/>
  <c r="C292" i="29"/>
  <c r="C293" i="29"/>
  <c r="C294" i="29"/>
  <c r="C295" i="29"/>
  <c r="C225" i="29"/>
  <c r="C226" i="29"/>
  <c r="C227" i="29"/>
  <c r="C228" i="29"/>
  <c r="C229" i="29"/>
  <c r="C230" i="29"/>
  <c r="C231" i="29"/>
  <c r="C232" i="29"/>
  <c r="C233" i="29"/>
  <c r="C234" i="29"/>
  <c r="C235" i="29"/>
  <c r="C236" i="29"/>
  <c r="C237" i="29"/>
  <c r="C238" i="29"/>
  <c r="C239" i="29"/>
  <c r="C240" i="29"/>
  <c r="C241" i="29"/>
  <c r="C242" i="29"/>
  <c r="C243" i="29"/>
  <c r="C244" i="29"/>
  <c r="C245" i="29"/>
  <c r="C246" i="29"/>
  <c r="C247" i="29"/>
  <c r="C188" i="29"/>
  <c r="C177" i="29"/>
  <c r="C178" i="29"/>
  <c r="C179" i="29"/>
  <c r="C180" i="29"/>
  <c r="C181" i="29"/>
  <c r="C182" i="29"/>
  <c r="C183" i="29"/>
  <c r="C184" i="29"/>
  <c r="C185" i="29"/>
  <c r="C186" i="29"/>
  <c r="C187" i="29"/>
  <c r="C189" i="29"/>
  <c r="C190" i="29"/>
  <c r="C191" i="29"/>
  <c r="C192" i="29"/>
  <c r="C193" i="29"/>
  <c r="C194" i="29"/>
  <c r="C195" i="29"/>
  <c r="C196" i="29"/>
  <c r="C197" i="29"/>
  <c r="C198" i="29"/>
  <c r="C199" i="29"/>
  <c r="C148" i="29"/>
  <c r="C149" i="29"/>
  <c r="C150" i="29"/>
  <c r="C151" i="29"/>
  <c r="C80" i="29"/>
  <c r="C81" i="29"/>
  <c r="C82" i="29"/>
  <c r="C83" i="29"/>
  <c r="C84" i="29"/>
  <c r="C76" i="29"/>
  <c r="C77" i="29"/>
  <c r="C78" i="29"/>
  <c r="C79" i="29"/>
  <c r="K12" i="16"/>
  <c r="L12" i="16" s="1"/>
  <c r="J13" i="16"/>
  <c r="K13" i="16" s="1"/>
  <c r="L13" i="16" s="1"/>
  <c r="H12" i="16"/>
  <c r="I12" i="16" s="1"/>
  <c r="H13" i="16"/>
  <c r="I13" i="16" s="1"/>
  <c r="F13" i="16"/>
  <c r="H8" i="16"/>
  <c r="D11" i="11"/>
  <c r="J11" i="11"/>
  <c r="C30" i="11"/>
  <c r="D9" i="11" s="1"/>
  <c r="F296" i="29" s="1"/>
  <c r="G296" i="29" s="1"/>
  <c r="D30" i="11"/>
  <c r="D31" i="11"/>
  <c r="E31" i="11"/>
  <c r="G31" i="11"/>
  <c r="H31" i="11"/>
  <c r="F8" i="9"/>
  <c r="D39" i="9" s="1"/>
  <c r="F40" i="29" s="1"/>
  <c r="G40" i="29" s="1"/>
  <c r="F7" i="9"/>
  <c r="F12" i="16"/>
  <c r="F17" i="16"/>
  <c r="H17" i="16"/>
  <c r="I17" i="16" s="1"/>
  <c r="K17" i="16"/>
  <c r="L17" i="16" s="1"/>
  <c r="C8" i="1"/>
  <c r="H29" i="28" s="1"/>
  <c r="L22" i="21" l="1"/>
  <c r="J22" i="21"/>
  <c r="K22" i="21"/>
  <c r="M22" i="21"/>
  <c r="N22" i="21"/>
  <c r="C39" i="31"/>
  <c r="F39" i="31" s="1"/>
  <c r="D88" i="30"/>
  <c r="D59" i="30"/>
  <c r="D91" i="30"/>
  <c r="D62" i="30"/>
  <c r="M12" i="16"/>
  <c r="M13" i="16"/>
  <c r="M17" i="16"/>
  <c r="G21" i="21"/>
  <c r="G20" i="21"/>
  <c r="G19" i="21"/>
  <c r="C297" i="29"/>
  <c r="L26" i="28"/>
  <c r="K26" i="28"/>
  <c r="L27" i="28"/>
  <c r="K27" i="28"/>
  <c r="F302" i="29"/>
  <c r="C299" i="29"/>
  <c r="D299" i="29"/>
  <c r="D302" i="29"/>
  <c r="J26" i="28"/>
  <c r="M26" i="28" s="1"/>
  <c r="J27" i="28"/>
  <c r="M27" i="28" s="1"/>
  <c r="J17" i="28"/>
  <c r="J16" i="28"/>
  <c r="I15" i="28"/>
  <c r="H15" i="28"/>
  <c r="C6" i="6"/>
  <c r="C5" i="6"/>
  <c r="C4" i="6"/>
  <c r="I42" i="6" s="1"/>
  <c r="C17" i="5"/>
  <c r="C38" i="5"/>
  <c r="F38" i="5" s="1"/>
  <c r="K6" i="11"/>
  <c r="I6" i="11"/>
  <c r="I7" i="11" s="1"/>
  <c r="F5" i="4"/>
  <c r="F20" i="4"/>
  <c r="N22" i="4" s="1"/>
  <c r="F26" i="4"/>
  <c r="N29" i="4" s="1"/>
  <c r="F14" i="4"/>
  <c r="I8" i="3"/>
  <c r="J8" i="3" s="1"/>
  <c r="D20" i="21" s="1"/>
  <c r="M6" i="3"/>
  <c r="I10" i="3"/>
  <c r="J10" i="3" s="1"/>
  <c r="D21" i="21" s="1"/>
  <c r="M4" i="3"/>
  <c r="M16" i="28"/>
  <c r="G4" i="1"/>
  <c r="N23" i="4" l="1"/>
  <c r="N21" i="4"/>
  <c r="N18" i="4"/>
  <c r="N17" i="4"/>
  <c r="N12" i="4"/>
  <c r="N9" i="4"/>
  <c r="N8" i="4"/>
  <c r="N7" i="4"/>
  <c r="N15" i="4"/>
  <c r="N11" i="4"/>
  <c r="E62" i="30"/>
  <c r="F62" i="30" s="1"/>
  <c r="G62" i="30"/>
  <c r="H62" i="30" s="1"/>
  <c r="E91" i="30"/>
  <c r="F91" i="30" s="1"/>
  <c r="G91" i="30"/>
  <c r="H91" i="30" s="1"/>
  <c r="E59" i="30"/>
  <c r="F59" i="30" s="1"/>
  <c r="G59" i="30"/>
  <c r="H59" i="30" s="1"/>
  <c r="E88" i="30"/>
  <c r="F88" i="30" s="1"/>
  <c r="G88" i="30"/>
  <c r="H88" i="30" s="1"/>
  <c r="I19" i="21"/>
  <c r="L19" i="21"/>
  <c r="M19" i="21"/>
  <c r="J19" i="21"/>
  <c r="N19" i="21"/>
  <c r="K19" i="21"/>
  <c r="I20" i="21"/>
  <c r="L20" i="21"/>
  <c r="J20" i="21"/>
  <c r="K20" i="21"/>
  <c r="M20" i="21"/>
  <c r="N20" i="21"/>
  <c r="I21" i="21"/>
  <c r="L21" i="21"/>
  <c r="J21" i="21"/>
  <c r="K21" i="21"/>
  <c r="M21" i="21"/>
  <c r="N21" i="21"/>
  <c r="G302" i="29"/>
  <c r="I36" i="28"/>
  <c r="K36" i="28"/>
  <c r="L36" i="28"/>
  <c r="M36" i="28" s="1"/>
  <c r="J54" i="29"/>
  <c r="J55" i="29"/>
  <c r="J42" i="29"/>
  <c r="J49" i="29"/>
  <c r="J46" i="29"/>
  <c r="J26" i="29"/>
  <c r="J43" i="29"/>
  <c r="J30" i="29"/>
  <c r="J51" i="29"/>
  <c r="J52" i="29"/>
  <c r="J36" i="29"/>
  <c r="J27" i="29"/>
  <c r="J48" i="29"/>
  <c r="J39" i="29"/>
  <c r="J25" i="29"/>
  <c r="J35" i="29"/>
  <c r="J47" i="29"/>
  <c r="J37" i="29"/>
  <c r="J50" i="29"/>
  <c r="J34" i="29"/>
  <c r="J53" i="29"/>
  <c r="J19" i="29"/>
  <c r="J23" i="29"/>
  <c r="J24" i="29"/>
  <c r="J44" i="29"/>
  <c r="J41" i="29"/>
  <c r="J28" i="29"/>
  <c r="J38" i="29"/>
  <c r="J45" i="29"/>
  <c r="J32" i="29"/>
  <c r="J31" i="29"/>
  <c r="J29" i="29"/>
  <c r="J17" i="29"/>
  <c r="J40" i="29"/>
  <c r="J33" i="29"/>
  <c r="J21" i="29"/>
  <c r="J20" i="29"/>
  <c r="J18" i="29"/>
  <c r="J22" i="29"/>
  <c r="J16" i="29"/>
  <c r="J15" i="28"/>
  <c r="K43" i="29"/>
  <c r="L43" i="29" s="1"/>
  <c r="K30" i="29"/>
  <c r="L30" i="29" s="1"/>
  <c r="K53" i="29"/>
  <c r="L53" i="29" s="1"/>
  <c r="K50" i="29"/>
  <c r="L50" i="29" s="1"/>
  <c r="K54" i="29"/>
  <c r="L54" i="29" s="1"/>
  <c r="K46" i="29"/>
  <c r="L46" i="29" s="1"/>
  <c r="K44" i="29"/>
  <c r="L44" i="29" s="1"/>
  <c r="K34" i="29"/>
  <c r="L34" i="29" s="1"/>
  <c r="K47" i="29"/>
  <c r="L47" i="29" s="1"/>
  <c r="K35" i="29"/>
  <c r="L35" i="29" s="1"/>
  <c r="K36" i="29"/>
  <c r="L36" i="29" s="1"/>
  <c r="K52" i="29"/>
  <c r="L52" i="29" s="1"/>
  <c r="K25" i="29"/>
  <c r="L25" i="29" s="1"/>
  <c r="K41" i="29"/>
  <c r="L41" i="29" s="1"/>
  <c r="K19" i="29"/>
  <c r="L19" i="29" s="1"/>
  <c r="K22" i="29"/>
  <c r="L22" i="29" s="1"/>
  <c r="K17" i="29"/>
  <c r="L17" i="29" s="1"/>
  <c r="K16" i="29"/>
  <c r="K40" i="29"/>
  <c r="L40" i="29" s="1"/>
  <c r="K28" i="29"/>
  <c r="L28" i="29" s="1"/>
  <c r="K38" i="29"/>
  <c r="L38" i="29" s="1"/>
  <c r="K21" i="29"/>
  <c r="L21" i="29" s="1"/>
  <c r="K42" i="29"/>
  <c r="L42" i="29" s="1"/>
  <c r="K29" i="29"/>
  <c r="L29" i="29" s="1"/>
  <c r="K32" i="29"/>
  <c r="L32" i="29" s="1"/>
  <c r="K24" i="29"/>
  <c r="L24" i="29" s="1"/>
  <c r="K39" i="29"/>
  <c r="L39" i="29" s="1"/>
  <c r="K27" i="29"/>
  <c r="L27" i="29" s="1"/>
  <c r="K26" i="29"/>
  <c r="L26" i="29" s="1"/>
  <c r="K55" i="29"/>
  <c r="L55" i="29" s="1"/>
  <c r="K23" i="29"/>
  <c r="L23" i="29" s="1"/>
  <c r="K18" i="29"/>
  <c r="L18" i="29" s="1"/>
  <c r="K20" i="29"/>
  <c r="L20" i="29" s="1"/>
  <c r="K51" i="29"/>
  <c r="L51" i="29" s="1"/>
  <c r="K33" i="29"/>
  <c r="L33" i="29" s="1"/>
  <c r="K45" i="29"/>
  <c r="L45" i="29" s="1"/>
  <c r="K48" i="29"/>
  <c r="L48" i="29" s="1"/>
  <c r="K49" i="29"/>
  <c r="L49" i="29" s="1"/>
  <c r="K37" i="29"/>
  <c r="L37" i="29" s="1"/>
  <c r="K31" i="29"/>
  <c r="L31" i="29" s="1"/>
  <c r="J19" i="28"/>
  <c r="L29" i="28"/>
  <c r="C5" i="32"/>
  <c r="F4" i="1"/>
  <c r="K15" i="28" s="1"/>
  <c r="L91" i="30"/>
  <c r="D63" i="6"/>
  <c r="E63" i="6" s="1"/>
  <c r="D24" i="6"/>
  <c r="E24" i="6" s="1"/>
  <c r="F67" i="29" s="1"/>
  <c r="J63" i="6"/>
  <c r="K63" i="6" s="1"/>
  <c r="F163" i="29" s="1"/>
  <c r="J60" i="6"/>
  <c r="K60" i="6" s="1"/>
  <c r="D60" i="6"/>
  <c r="E60" i="6" s="1"/>
  <c r="D21" i="6"/>
  <c r="E21" i="6" s="1"/>
  <c r="F64" i="29" s="1"/>
  <c r="L88" i="30"/>
  <c r="I43" i="6"/>
  <c r="I44" i="6"/>
  <c r="L62" i="30"/>
  <c r="D60" i="31"/>
  <c r="D27" i="33"/>
  <c r="G27" i="33" s="1"/>
  <c r="H27" i="33" s="1"/>
  <c r="L59" i="30"/>
  <c r="D57" i="31"/>
  <c r="D24" i="33"/>
  <c r="G24" i="33" s="1"/>
  <c r="H24" i="33" s="1"/>
  <c r="D25" i="31"/>
  <c r="D32" i="31" s="1"/>
  <c r="C25" i="31"/>
  <c r="C32" i="31" s="1"/>
  <c r="P24" i="6"/>
  <c r="Q24" i="6" s="1"/>
  <c r="F139" i="29" s="1"/>
  <c r="G139" i="29" s="1"/>
  <c r="D55" i="5"/>
  <c r="G55" i="5" s="1"/>
  <c r="J24" i="6"/>
  <c r="K24" i="6" s="1"/>
  <c r="F91" i="29" s="1"/>
  <c r="P21" i="6"/>
  <c r="Q21" i="6" s="1"/>
  <c r="F136" i="29" s="1"/>
  <c r="G136" i="29" s="1"/>
  <c r="J21" i="6"/>
  <c r="K21" i="6" s="1"/>
  <c r="F88" i="29" s="1"/>
  <c r="D52" i="5"/>
  <c r="D5" i="6"/>
  <c r="F6" i="1"/>
  <c r="M17" i="28"/>
  <c r="D6" i="6"/>
  <c r="F7" i="1"/>
  <c r="D4" i="6"/>
  <c r="F5" i="1"/>
  <c r="K16" i="28" s="1"/>
  <c r="L15" i="28"/>
  <c r="K9" i="11"/>
  <c r="F303" i="29" s="1"/>
  <c r="G303" i="29" s="1"/>
  <c r="C16" i="29"/>
  <c r="F187" i="29" l="1"/>
  <c r="J187" i="29" s="1"/>
  <c r="L63" i="6"/>
  <c r="O62" i="30"/>
  <c r="M62" i="30"/>
  <c r="N62" i="30" s="1"/>
  <c r="O91" i="30"/>
  <c r="M91" i="30"/>
  <c r="N91" i="30" s="1"/>
  <c r="H55" i="5"/>
  <c r="G283" i="29"/>
  <c r="M283" i="29" s="1"/>
  <c r="F184" i="29"/>
  <c r="O88" i="30"/>
  <c r="M88" i="30"/>
  <c r="N88" i="30" s="1"/>
  <c r="M59" i="30"/>
  <c r="N59" i="30" s="1"/>
  <c r="O59" i="30"/>
  <c r="K38" i="28"/>
  <c r="L38" i="28"/>
  <c r="M38" i="28" s="1"/>
  <c r="E57" i="31"/>
  <c r="G57" i="31"/>
  <c r="E60" i="31"/>
  <c r="G60" i="31"/>
  <c r="J36" i="28"/>
  <c r="F211" i="29"/>
  <c r="G211" i="29"/>
  <c r="F208" i="29"/>
  <c r="G208" i="29"/>
  <c r="K139" i="29"/>
  <c r="L139" i="29" s="1"/>
  <c r="L37" i="28"/>
  <c r="M37" i="28" s="1"/>
  <c r="K37" i="28"/>
  <c r="E24" i="33"/>
  <c r="E27" i="33"/>
  <c r="K18" i="28"/>
  <c r="K17" i="28"/>
  <c r="K20" i="28"/>
  <c r="K19" i="28"/>
  <c r="M139" i="29" s="1"/>
  <c r="J139" i="29"/>
  <c r="F60" i="6"/>
  <c r="F112" i="29"/>
  <c r="L60" i="6"/>
  <c r="F160" i="29"/>
  <c r="J136" i="29"/>
  <c r="J163" i="29"/>
  <c r="G163" i="29"/>
  <c r="K163" i="29"/>
  <c r="L163" i="29" s="1"/>
  <c r="F63" i="6"/>
  <c r="F115" i="29"/>
  <c r="G64" i="29"/>
  <c r="J64" i="29"/>
  <c r="K88" i="29"/>
  <c r="L88" i="29" s="1"/>
  <c r="J88" i="29"/>
  <c r="G88" i="29"/>
  <c r="G91" i="29"/>
  <c r="K91" i="29"/>
  <c r="L91" i="29" s="1"/>
  <c r="J91" i="29"/>
  <c r="G67" i="29"/>
  <c r="J67" i="29"/>
  <c r="K136" i="29"/>
  <c r="L136" i="29" s="1"/>
  <c r="M19" i="28"/>
  <c r="N136" i="29"/>
  <c r="O136" i="29" s="1"/>
  <c r="N139" i="29"/>
  <c r="O139" i="29" s="1"/>
  <c r="M46" i="29"/>
  <c r="M19" i="29"/>
  <c r="M43" i="29"/>
  <c r="M35" i="29"/>
  <c r="M50" i="29"/>
  <c r="M37" i="29"/>
  <c r="M25" i="29"/>
  <c r="M34" i="29"/>
  <c r="M47" i="29"/>
  <c r="M38" i="29"/>
  <c r="M27" i="29"/>
  <c r="M23" i="29"/>
  <c r="M55" i="29"/>
  <c r="M49" i="29"/>
  <c r="M17" i="29"/>
  <c r="M22" i="29"/>
  <c r="M33" i="29"/>
  <c r="M21" i="29"/>
  <c r="M26" i="29"/>
  <c r="M28" i="29"/>
  <c r="M48" i="29"/>
  <c r="M30" i="29"/>
  <c r="M36" i="29"/>
  <c r="M40" i="29"/>
  <c r="M32" i="29"/>
  <c r="M20" i="29"/>
  <c r="M42" i="29"/>
  <c r="M24" i="29"/>
  <c r="M39" i="29"/>
  <c r="M29" i="29"/>
  <c r="M18" i="29"/>
  <c r="M51" i="29"/>
  <c r="M52" i="29"/>
  <c r="M31" i="29"/>
  <c r="M45" i="29"/>
  <c r="M53" i="29"/>
  <c r="M41" i="29"/>
  <c r="M44" i="29"/>
  <c r="M54" i="29"/>
  <c r="N35" i="29"/>
  <c r="O35" i="29" s="1"/>
  <c r="N25" i="29"/>
  <c r="O25" i="29" s="1"/>
  <c r="N47" i="29"/>
  <c r="O47" i="29" s="1"/>
  <c r="N50" i="29"/>
  <c r="O50" i="29" s="1"/>
  <c r="N49" i="29"/>
  <c r="O49" i="29" s="1"/>
  <c r="N46" i="29"/>
  <c r="O46" i="29" s="1"/>
  <c r="N19" i="29"/>
  <c r="O19" i="29" s="1"/>
  <c r="N38" i="29"/>
  <c r="O38" i="29" s="1"/>
  <c r="N33" i="29"/>
  <c r="O33" i="29" s="1"/>
  <c r="N29" i="29"/>
  <c r="O29" i="29" s="1"/>
  <c r="N37" i="29"/>
  <c r="O37" i="29" s="1"/>
  <c r="N34" i="29"/>
  <c r="O34" i="29" s="1"/>
  <c r="N27" i="29"/>
  <c r="O27" i="29" s="1"/>
  <c r="N23" i="29"/>
  <c r="O23" i="29" s="1"/>
  <c r="N53" i="29"/>
  <c r="O53" i="29" s="1"/>
  <c r="N55" i="29"/>
  <c r="O55" i="29" s="1"/>
  <c r="N43" i="29"/>
  <c r="O43" i="29" s="1"/>
  <c r="N22" i="29"/>
  <c r="O22" i="29" s="1"/>
  <c r="N36" i="29"/>
  <c r="O36" i="29" s="1"/>
  <c r="N54" i="29"/>
  <c r="O54" i="29" s="1"/>
  <c r="N44" i="29"/>
  <c r="O44" i="29" s="1"/>
  <c r="N42" i="29"/>
  <c r="O42" i="29" s="1"/>
  <c r="N24" i="29"/>
  <c r="O24" i="29" s="1"/>
  <c r="N18" i="29"/>
  <c r="O18" i="29" s="1"/>
  <c r="N26" i="29"/>
  <c r="O26" i="29" s="1"/>
  <c r="N28" i="29"/>
  <c r="O28" i="29" s="1"/>
  <c r="N48" i="29"/>
  <c r="O48" i="29" s="1"/>
  <c r="N30" i="29"/>
  <c r="O30" i="29" s="1"/>
  <c r="N52" i="29"/>
  <c r="O52" i="29" s="1"/>
  <c r="N40" i="29"/>
  <c r="O40" i="29" s="1"/>
  <c r="N45" i="29"/>
  <c r="O45" i="29" s="1"/>
  <c r="N32" i="29"/>
  <c r="O32" i="29" s="1"/>
  <c r="N17" i="29"/>
  <c r="O17" i="29" s="1"/>
  <c r="N41" i="29"/>
  <c r="O41" i="29" s="1"/>
  <c r="N21" i="29"/>
  <c r="O21" i="29" s="1"/>
  <c r="N39" i="29"/>
  <c r="O39" i="29" s="1"/>
  <c r="N20" i="29"/>
  <c r="O20" i="29" s="1"/>
  <c r="N51" i="29"/>
  <c r="O51" i="29" s="1"/>
  <c r="N31" i="29"/>
  <c r="O31" i="29" s="1"/>
  <c r="J42" i="6"/>
  <c r="M15" i="28"/>
  <c r="E52" i="5"/>
  <c r="F280" i="29" s="1"/>
  <c r="G52" i="5"/>
  <c r="L24" i="6"/>
  <c r="R21" i="6"/>
  <c r="E55" i="5"/>
  <c r="F283" i="29" s="1"/>
  <c r="L21" i="6"/>
  <c r="F24" i="6"/>
  <c r="F21" i="6"/>
  <c r="R24" i="6"/>
  <c r="G16" i="29"/>
  <c r="M16" i="29" s="1"/>
  <c r="H4" i="16"/>
  <c r="H25" i="28"/>
  <c r="C308" i="29"/>
  <c r="H5" i="11"/>
  <c r="H6" i="11"/>
  <c r="D6" i="11"/>
  <c r="D7" i="11" s="1"/>
  <c r="K187" i="29" l="1"/>
  <c r="L187" i="29" s="1"/>
  <c r="F235" i="29"/>
  <c r="K235" i="29" s="1"/>
  <c r="L235" i="29" s="1"/>
  <c r="F232" i="29"/>
  <c r="H52" i="5"/>
  <c r="G280" i="29"/>
  <c r="N283" i="29"/>
  <c r="O283" i="29" s="1"/>
  <c r="K280" i="29"/>
  <c r="L280" i="29" s="1"/>
  <c r="J280" i="29"/>
  <c r="K184" i="29"/>
  <c r="L184" i="29" s="1"/>
  <c r="J184" i="29"/>
  <c r="K283" i="29"/>
  <c r="L283" i="29" s="1"/>
  <c r="J283" i="29"/>
  <c r="G235" i="29"/>
  <c r="P62" i="30"/>
  <c r="G232" i="29"/>
  <c r="P59" i="30"/>
  <c r="J299" i="29"/>
  <c r="J297" i="29"/>
  <c r="J300" i="29"/>
  <c r="J296" i="29"/>
  <c r="J303" i="29"/>
  <c r="J298" i="29"/>
  <c r="J302" i="29"/>
  <c r="J211" i="29"/>
  <c r="K211" i="29"/>
  <c r="L211" i="29" s="1"/>
  <c r="P88" i="30"/>
  <c r="G256" i="29"/>
  <c r="M187" i="29"/>
  <c r="N187" i="29"/>
  <c r="O187" i="29" s="1"/>
  <c r="M208" i="29"/>
  <c r="N208" i="29"/>
  <c r="O208" i="29" s="1"/>
  <c r="J208" i="29"/>
  <c r="K208" i="29"/>
  <c r="L208" i="29" s="1"/>
  <c r="F259" i="29"/>
  <c r="P91" i="30"/>
  <c r="G259" i="29"/>
  <c r="F256" i="29"/>
  <c r="J235" i="29"/>
  <c r="K232" i="29"/>
  <c r="L232" i="29" s="1"/>
  <c r="J232" i="29"/>
  <c r="M211" i="29"/>
  <c r="N211" i="29"/>
  <c r="O211" i="29" s="1"/>
  <c r="H57" i="31"/>
  <c r="G343" i="29"/>
  <c r="F57" i="31"/>
  <c r="F343" i="29"/>
  <c r="G346" i="29"/>
  <c r="H60" i="31"/>
  <c r="F60" i="31"/>
  <c r="F346" i="29"/>
  <c r="F27" i="33"/>
  <c r="F322" i="29"/>
  <c r="G322" i="29"/>
  <c r="F319" i="29"/>
  <c r="F24" i="33"/>
  <c r="G319" i="29"/>
  <c r="M136" i="29"/>
  <c r="N67" i="29"/>
  <c r="O67" i="29" s="1"/>
  <c r="K67" i="29"/>
  <c r="L67" i="29" s="1"/>
  <c r="M67" i="29"/>
  <c r="N163" i="29"/>
  <c r="O163" i="29" s="1"/>
  <c r="M163" i="29"/>
  <c r="M91" i="29"/>
  <c r="N91" i="29"/>
  <c r="O91" i="29" s="1"/>
  <c r="J160" i="29"/>
  <c r="K160" i="29"/>
  <c r="L160" i="29" s="1"/>
  <c r="G160" i="29"/>
  <c r="M88" i="29"/>
  <c r="N88" i="29"/>
  <c r="O88" i="29" s="1"/>
  <c r="M64" i="29"/>
  <c r="N64" i="29"/>
  <c r="O64" i="29" s="1"/>
  <c r="K64" i="29"/>
  <c r="L64" i="29" s="1"/>
  <c r="G115" i="29"/>
  <c r="J115" i="29"/>
  <c r="K115" i="29"/>
  <c r="L115" i="29" s="1"/>
  <c r="G112" i="29"/>
  <c r="J112" i="29"/>
  <c r="K112" i="29"/>
  <c r="L112" i="29" s="1"/>
  <c r="F52" i="5"/>
  <c r="F55" i="5"/>
  <c r="M184" i="29" l="1"/>
  <c r="N184" i="29"/>
  <c r="O184" i="29" s="1"/>
  <c r="M280" i="29"/>
  <c r="N280" i="29"/>
  <c r="O280" i="29" s="1"/>
  <c r="J346" i="29"/>
  <c r="K346" i="29"/>
  <c r="L346" i="29" s="1"/>
  <c r="J343" i="29"/>
  <c r="K343" i="29"/>
  <c r="L343" i="29" s="1"/>
  <c r="K259" i="29"/>
  <c r="L259" i="29" s="1"/>
  <c r="J259" i="29"/>
  <c r="N232" i="29"/>
  <c r="O232" i="29" s="1"/>
  <c r="M232" i="29"/>
  <c r="N259" i="29"/>
  <c r="O259" i="29" s="1"/>
  <c r="M259" i="29"/>
  <c r="N235" i="29"/>
  <c r="O235" i="29" s="1"/>
  <c r="M235" i="29"/>
  <c r="K256" i="29"/>
  <c r="L256" i="29" s="1"/>
  <c r="J256" i="29"/>
  <c r="N256" i="29"/>
  <c r="O256" i="29" s="1"/>
  <c r="M256" i="29"/>
  <c r="M346" i="29"/>
  <c r="N346" i="29"/>
  <c r="O346" i="29" s="1"/>
  <c r="N343" i="29"/>
  <c r="O343" i="29" s="1"/>
  <c r="M343" i="29"/>
  <c r="M319" i="29"/>
  <c r="N319" i="29"/>
  <c r="O319" i="29" s="1"/>
  <c r="K319" i="29"/>
  <c r="L319" i="29" s="1"/>
  <c r="J319" i="29"/>
  <c r="M322" i="29"/>
  <c r="N322" i="29"/>
  <c r="O322" i="29" s="1"/>
  <c r="J322" i="29"/>
  <c r="K322" i="29"/>
  <c r="L322" i="29" s="1"/>
  <c r="M160" i="29"/>
  <c r="N160" i="29"/>
  <c r="O160" i="29" s="1"/>
  <c r="N112" i="29"/>
  <c r="O112" i="29" s="1"/>
  <c r="M112" i="29"/>
  <c r="N115" i="29"/>
  <c r="O115" i="29" s="1"/>
  <c r="M115" i="29"/>
  <c r="M23" i="28"/>
  <c r="M21" i="28"/>
  <c r="C573" i="29"/>
  <c r="D573" i="29" s="1"/>
  <c r="C572" i="29"/>
  <c r="D572" i="29" s="1"/>
  <c r="C571" i="29"/>
  <c r="D571" i="29" s="1"/>
  <c r="C570" i="29"/>
  <c r="D570" i="29" s="1"/>
  <c r="C569" i="29"/>
  <c r="D569" i="29" s="1"/>
  <c r="C568" i="29"/>
  <c r="D568" i="29" s="1"/>
  <c r="C567" i="29"/>
  <c r="D567" i="29" s="1"/>
  <c r="C566" i="29"/>
  <c r="D566" i="29" s="1"/>
  <c r="C565" i="29"/>
  <c r="D565" i="29" s="1"/>
  <c r="C564" i="29"/>
  <c r="D564" i="29" s="1"/>
  <c r="C563" i="29"/>
  <c r="D563" i="29" s="1"/>
  <c r="C562" i="29"/>
  <c r="D562" i="29" s="1"/>
  <c r="C561" i="29"/>
  <c r="D561" i="29" s="1"/>
  <c r="C560" i="29"/>
  <c r="D560" i="29" s="1"/>
  <c r="C559" i="29"/>
  <c r="D559" i="29" s="1"/>
  <c r="C558" i="29"/>
  <c r="D558" i="29" s="1"/>
  <c r="C557" i="29"/>
  <c r="D557" i="29" s="1"/>
  <c r="C556" i="29"/>
  <c r="D556" i="29" s="1"/>
  <c r="C555" i="29"/>
  <c r="D555" i="29" s="1"/>
  <c r="C554" i="29"/>
  <c r="D554" i="29" s="1"/>
  <c r="C553" i="29"/>
  <c r="D553" i="29" s="1"/>
  <c r="C552" i="29"/>
  <c r="D552" i="29" s="1"/>
  <c r="C551" i="29"/>
  <c r="D551" i="29" s="1"/>
  <c r="C550" i="29"/>
  <c r="D550" i="29" s="1"/>
  <c r="C549" i="29"/>
  <c r="D549" i="29" s="1"/>
  <c r="C548" i="29"/>
  <c r="D548" i="29" s="1"/>
  <c r="C547" i="29"/>
  <c r="D547" i="29" s="1"/>
  <c r="C546" i="29"/>
  <c r="D546" i="29" s="1"/>
  <c r="C545" i="29"/>
  <c r="D545" i="29" s="1"/>
  <c r="C544" i="29"/>
  <c r="D544" i="29" s="1"/>
  <c r="C543" i="29"/>
  <c r="D543" i="29" s="1"/>
  <c r="C542" i="29"/>
  <c r="D542" i="29" s="1"/>
  <c r="C541" i="29"/>
  <c r="D541" i="29" s="1"/>
  <c r="C540" i="29"/>
  <c r="D540" i="29" s="1"/>
  <c r="C539" i="29"/>
  <c r="D539" i="29" s="1"/>
  <c r="C538" i="29"/>
  <c r="D538" i="29" s="1"/>
  <c r="C537" i="29"/>
  <c r="D537" i="29" s="1"/>
  <c r="C536" i="29"/>
  <c r="D536" i="29" s="1"/>
  <c r="C535" i="29"/>
  <c r="D535" i="29" s="1"/>
  <c r="C534" i="29"/>
  <c r="D534" i="29" s="1"/>
  <c r="C533" i="29"/>
  <c r="D533" i="29" s="1"/>
  <c r="C532" i="29"/>
  <c r="D532" i="29" s="1"/>
  <c r="C531" i="29"/>
  <c r="D531" i="29" s="1"/>
  <c r="C530" i="29"/>
  <c r="D530" i="29" s="1"/>
  <c r="C529" i="29"/>
  <c r="D529" i="29" s="1"/>
  <c r="C528" i="29"/>
  <c r="D528" i="29" s="1"/>
  <c r="C527" i="29"/>
  <c r="D527" i="29" s="1"/>
  <c r="C526" i="29"/>
  <c r="D526" i="29" s="1"/>
  <c r="C525" i="29"/>
  <c r="D525" i="29" s="1"/>
  <c r="C524" i="29"/>
  <c r="D524" i="29" s="1"/>
  <c r="C523" i="29"/>
  <c r="D523" i="29" s="1"/>
  <c r="C522" i="29"/>
  <c r="D522" i="29" s="1"/>
  <c r="C521" i="29"/>
  <c r="D521" i="29" s="1"/>
  <c r="C520" i="29"/>
  <c r="D520" i="29" s="1"/>
  <c r="C519" i="29"/>
  <c r="D519" i="29" s="1"/>
  <c r="C518" i="29"/>
  <c r="D518" i="29" s="1"/>
  <c r="C517" i="29"/>
  <c r="D517" i="29" s="1"/>
  <c r="C516" i="29"/>
  <c r="D516" i="29" s="1"/>
  <c r="C515" i="29"/>
  <c r="D515" i="29" s="1"/>
  <c r="C514" i="29"/>
  <c r="D514" i="29" s="1"/>
  <c r="C513" i="29"/>
  <c r="D513" i="29" s="1"/>
  <c r="C512" i="29"/>
  <c r="D512" i="29" s="1"/>
  <c r="C511" i="29"/>
  <c r="D511" i="29" s="1"/>
  <c r="C510" i="29"/>
  <c r="D510" i="29" s="1"/>
  <c r="C509" i="29"/>
  <c r="D509" i="29" s="1"/>
  <c r="C508" i="29"/>
  <c r="D508" i="29" s="1"/>
  <c r="C507" i="29"/>
  <c r="D507" i="29" s="1"/>
  <c r="C506" i="29"/>
  <c r="D506" i="29" s="1"/>
  <c r="C505" i="29"/>
  <c r="D505" i="29" s="1"/>
  <c r="C504" i="29"/>
  <c r="D504" i="29" s="1"/>
  <c r="C503" i="29"/>
  <c r="D503" i="29" s="1"/>
  <c r="C502" i="29"/>
  <c r="D502" i="29" s="1"/>
  <c r="C501" i="29"/>
  <c r="D501" i="29" s="1"/>
  <c r="C500" i="29"/>
  <c r="D500" i="29" s="1"/>
  <c r="C499" i="29"/>
  <c r="D499" i="29" s="1"/>
  <c r="C498" i="29"/>
  <c r="D498" i="29" s="1"/>
  <c r="C497" i="29"/>
  <c r="D497" i="29" s="1"/>
  <c r="C496" i="29"/>
  <c r="D496" i="29" s="1"/>
  <c r="C495" i="29"/>
  <c r="D495" i="29" s="1"/>
  <c r="C494" i="29"/>
  <c r="D494" i="29" s="1"/>
  <c r="C493" i="29"/>
  <c r="D493" i="29" s="1"/>
  <c r="C492" i="29"/>
  <c r="D492" i="29" s="1"/>
  <c r="C491" i="29"/>
  <c r="D491" i="29" s="1"/>
  <c r="C490" i="29"/>
  <c r="D490" i="29" s="1"/>
  <c r="C489" i="29"/>
  <c r="D489" i="29" s="1"/>
  <c r="C488" i="29"/>
  <c r="D488" i="29" s="1"/>
  <c r="C487" i="29"/>
  <c r="D487" i="29" s="1"/>
  <c r="C486" i="29"/>
  <c r="D486" i="29" s="1"/>
  <c r="C485" i="29"/>
  <c r="D485" i="29" s="1"/>
  <c r="C484" i="29"/>
  <c r="D484" i="29" s="1"/>
  <c r="C483" i="29"/>
  <c r="D483" i="29" s="1"/>
  <c r="C482" i="29"/>
  <c r="D482" i="29" s="1"/>
  <c r="C481" i="29"/>
  <c r="D481" i="29" s="1"/>
  <c r="C480" i="29"/>
  <c r="D480" i="29" s="1"/>
  <c r="C479" i="29"/>
  <c r="D479" i="29" s="1"/>
  <c r="C478" i="29"/>
  <c r="D478" i="29" s="1"/>
  <c r="C477" i="29"/>
  <c r="D477" i="29" s="1"/>
  <c r="C476" i="29"/>
  <c r="D476" i="29" s="1"/>
  <c r="C475" i="29"/>
  <c r="D475" i="29" s="1"/>
  <c r="C474" i="29"/>
  <c r="D474" i="29" s="1"/>
  <c r="C473" i="29"/>
  <c r="D473" i="29" s="1"/>
  <c r="C472" i="29"/>
  <c r="D472" i="29" s="1"/>
  <c r="C471" i="29"/>
  <c r="D471" i="29" s="1"/>
  <c r="C470" i="29"/>
  <c r="D470" i="29" s="1"/>
  <c r="C469" i="29"/>
  <c r="D469" i="29" s="1"/>
  <c r="C468" i="29"/>
  <c r="D468" i="29" s="1"/>
  <c r="C467" i="29"/>
  <c r="D467" i="29" s="1"/>
  <c r="C466" i="29"/>
  <c r="D466" i="29" s="1"/>
  <c r="C465" i="29"/>
  <c r="D465" i="29" s="1"/>
  <c r="C464" i="29"/>
  <c r="D464" i="29" s="1"/>
  <c r="C463" i="29"/>
  <c r="D463" i="29" s="1"/>
  <c r="C462" i="29"/>
  <c r="D462" i="29" s="1"/>
  <c r="C461" i="29"/>
  <c r="D461" i="29" s="1"/>
  <c r="C460" i="29"/>
  <c r="D460" i="29" s="1"/>
  <c r="C459" i="29"/>
  <c r="D459" i="29" s="1"/>
  <c r="C458" i="29"/>
  <c r="D458" i="29" s="1"/>
  <c r="C457" i="29"/>
  <c r="D457" i="29" s="1"/>
  <c r="C456" i="29"/>
  <c r="D456" i="29" s="1"/>
  <c r="C455" i="29"/>
  <c r="D455" i="29" s="1"/>
  <c r="C454" i="29"/>
  <c r="D454" i="29" s="1"/>
  <c r="C453" i="29"/>
  <c r="D453" i="29" s="1"/>
  <c r="C452" i="29"/>
  <c r="D452" i="29" s="1"/>
  <c r="C451" i="29"/>
  <c r="D451" i="29" s="1"/>
  <c r="C450" i="29"/>
  <c r="D450" i="29" s="1"/>
  <c r="C449" i="29"/>
  <c r="D449" i="29" s="1"/>
  <c r="C448" i="29"/>
  <c r="D448" i="29" s="1"/>
  <c r="C447" i="29"/>
  <c r="D447" i="29" s="1"/>
  <c r="C446" i="29"/>
  <c r="D446" i="29" s="1"/>
  <c r="C445" i="29"/>
  <c r="D445" i="29" s="1"/>
  <c r="C444" i="29"/>
  <c r="D444" i="29" s="1"/>
  <c r="C443" i="29"/>
  <c r="D443" i="29" s="1"/>
  <c r="C442" i="29"/>
  <c r="D442" i="29" s="1"/>
  <c r="C441" i="29"/>
  <c r="D441" i="29" s="1"/>
  <c r="C440" i="29"/>
  <c r="D440" i="29" s="1"/>
  <c r="C439" i="29"/>
  <c r="D439" i="29" s="1"/>
  <c r="C438" i="29"/>
  <c r="D438" i="29" s="1"/>
  <c r="C437" i="29"/>
  <c r="D437" i="29" s="1"/>
  <c r="C436" i="29"/>
  <c r="D436" i="29" s="1"/>
  <c r="C435" i="29"/>
  <c r="D435" i="29" s="1"/>
  <c r="C434" i="29"/>
  <c r="D434" i="29" s="1"/>
  <c r="C433" i="29"/>
  <c r="D433" i="29" s="1"/>
  <c r="C432" i="29"/>
  <c r="D432" i="29" s="1"/>
  <c r="C431" i="29"/>
  <c r="D431" i="29" s="1"/>
  <c r="C430" i="29"/>
  <c r="D430" i="29" s="1"/>
  <c r="C429" i="29"/>
  <c r="D429" i="29" s="1"/>
  <c r="C428" i="29"/>
  <c r="D428" i="29" s="1"/>
  <c r="C427" i="29"/>
  <c r="D427" i="29" s="1"/>
  <c r="C426" i="29"/>
  <c r="D426" i="29" s="1"/>
  <c r="C425" i="29"/>
  <c r="D425" i="29" s="1"/>
  <c r="C424" i="29"/>
  <c r="D424" i="29" s="1"/>
  <c r="C423" i="29"/>
  <c r="D423" i="29" s="1"/>
  <c r="C422" i="29"/>
  <c r="D422" i="29" s="1"/>
  <c r="C421" i="29"/>
  <c r="D421" i="29" s="1"/>
  <c r="C420" i="29"/>
  <c r="D420" i="29" s="1"/>
  <c r="C419" i="29"/>
  <c r="D419" i="29" s="1"/>
  <c r="C418" i="29"/>
  <c r="D418" i="29" s="1"/>
  <c r="C417" i="29"/>
  <c r="D417" i="29" s="1"/>
  <c r="C416" i="29"/>
  <c r="D416" i="29" s="1"/>
  <c r="C415" i="29"/>
  <c r="D415" i="29" s="1"/>
  <c r="C414" i="29"/>
  <c r="D414" i="29" s="1"/>
  <c r="C413" i="29"/>
  <c r="D413" i="29" s="1"/>
  <c r="C412" i="29"/>
  <c r="D412" i="29" s="1"/>
  <c r="C411" i="29"/>
  <c r="D411" i="29" s="1"/>
  <c r="C410" i="29"/>
  <c r="D410" i="29" s="1"/>
  <c r="C409" i="29"/>
  <c r="D409" i="29" s="1"/>
  <c r="C408" i="29"/>
  <c r="D408" i="29" s="1"/>
  <c r="C407" i="29"/>
  <c r="D407" i="29" s="1"/>
  <c r="C406" i="29"/>
  <c r="D406" i="29" s="1"/>
  <c r="C405" i="29"/>
  <c r="D405" i="29" s="1"/>
  <c r="C404" i="29"/>
  <c r="D404" i="29" s="1"/>
  <c r="C403" i="29"/>
  <c r="D403" i="29" s="1"/>
  <c r="C402" i="29"/>
  <c r="D402" i="29" s="1"/>
  <c r="C401" i="29"/>
  <c r="D401" i="29" s="1"/>
  <c r="C400" i="29"/>
  <c r="D400" i="29" s="1"/>
  <c r="C399" i="29"/>
  <c r="D399" i="29" s="1"/>
  <c r="C398" i="29"/>
  <c r="D398" i="29" s="1"/>
  <c r="C397" i="29"/>
  <c r="D397" i="29" s="1"/>
  <c r="C396" i="29"/>
  <c r="D396" i="29" s="1"/>
  <c r="C395" i="29"/>
  <c r="D395" i="29" s="1"/>
  <c r="C394" i="29"/>
  <c r="D394" i="29" s="1"/>
  <c r="C393" i="29"/>
  <c r="D393" i="29" s="1"/>
  <c r="C392" i="29"/>
  <c r="D392" i="29" s="1"/>
  <c r="C391" i="29"/>
  <c r="D391" i="29" s="1"/>
  <c r="C390" i="29"/>
  <c r="D390" i="29" s="1"/>
  <c r="C389" i="29"/>
  <c r="D389" i="29" s="1"/>
  <c r="C388" i="29"/>
  <c r="D388" i="29" s="1"/>
  <c r="C387" i="29"/>
  <c r="D387" i="29" s="1"/>
  <c r="C386" i="29"/>
  <c r="D386" i="29" s="1"/>
  <c r="C385" i="29"/>
  <c r="D385" i="29" s="1"/>
  <c r="C384" i="29"/>
  <c r="D384" i="29" s="1"/>
  <c r="C383" i="29"/>
  <c r="D383" i="29" s="1"/>
  <c r="C382" i="29"/>
  <c r="D382" i="29" s="1"/>
  <c r="C381" i="29"/>
  <c r="D381" i="29" s="1"/>
  <c r="C380" i="29"/>
  <c r="D380" i="29" s="1"/>
  <c r="C379" i="29"/>
  <c r="D379" i="29" s="1"/>
  <c r="C378" i="29"/>
  <c r="D378" i="29" s="1"/>
  <c r="C377" i="29"/>
  <c r="D377" i="29" s="1"/>
  <c r="D376" i="29"/>
  <c r="D375" i="29"/>
  <c r="D374" i="29"/>
  <c r="D373" i="29"/>
  <c r="D372" i="29"/>
  <c r="D371" i="29"/>
  <c r="D370" i="29"/>
  <c r="D358" i="29"/>
  <c r="D357" i="29"/>
  <c r="D356" i="29"/>
  <c r="D355" i="29"/>
  <c r="D354" i="29"/>
  <c r="D353" i="29"/>
  <c r="D352" i="29"/>
  <c r="D351" i="29"/>
  <c r="D350" i="29"/>
  <c r="D349" i="29"/>
  <c r="D348" i="29"/>
  <c r="D347" i="29"/>
  <c r="D346" i="29"/>
  <c r="D345" i="29"/>
  <c r="D344" i="29"/>
  <c r="D343" i="29"/>
  <c r="D342" i="29"/>
  <c r="D341" i="29"/>
  <c r="D340" i="29"/>
  <c r="D339" i="29"/>
  <c r="D338" i="29"/>
  <c r="D337" i="29"/>
  <c r="D336" i="29"/>
  <c r="D335" i="29"/>
  <c r="D334" i="29"/>
  <c r="D333" i="29"/>
  <c r="D332" i="29"/>
  <c r="D331" i="29"/>
  <c r="D330" i="29"/>
  <c r="D329" i="29"/>
  <c r="D328" i="29"/>
  <c r="D327" i="29"/>
  <c r="D326" i="29"/>
  <c r="D325" i="29"/>
  <c r="D324" i="29"/>
  <c r="D323" i="29"/>
  <c r="D322" i="29"/>
  <c r="D321" i="29"/>
  <c r="D320" i="29"/>
  <c r="D319" i="29"/>
  <c r="D318" i="29"/>
  <c r="D317" i="29"/>
  <c r="D316" i="29"/>
  <c r="D315" i="29"/>
  <c r="D314" i="29"/>
  <c r="D313" i="29"/>
  <c r="D312" i="29"/>
  <c r="D311" i="29"/>
  <c r="D307" i="29"/>
  <c r="D306" i="29"/>
  <c r="D305" i="29"/>
  <c r="D304" i="29"/>
  <c r="D301" i="29"/>
  <c r="D298" i="29"/>
  <c r="D291" i="29"/>
  <c r="D290" i="29"/>
  <c r="D289" i="29"/>
  <c r="D288" i="29"/>
  <c r="D287" i="29"/>
  <c r="D286" i="29"/>
  <c r="D285" i="29"/>
  <c r="D284" i="29"/>
  <c r="D283" i="29"/>
  <c r="D282" i="29"/>
  <c r="D281" i="29"/>
  <c r="D280" i="29"/>
  <c r="D279" i="29"/>
  <c r="D278" i="29"/>
  <c r="D277" i="29"/>
  <c r="D276" i="29"/>
  <c r="D275" i="29"/>
  <c r="D274" i="29"/>
  <c r="D273" i="29"/>
  <c r="D272" i="29"/>
  <c r="D243" i="29"/>
  <c r="D242" i="29"/>
  <c r="D241" i="29"/>
  <c r="D240" i="29"/>
  <c r="D239" i="29"/>
  <c r="D238" i="29"/>
  <c r="D237" i="29"/>
  <c r="D236" i="29"/>
  <c r="D235" i="29"/>
  <c r="D234" i="29"/>
  <c r="D233" i="29"/>
  <c r="D232" i="29"/>
  <c r="D231" i="29"/>
  <c r="D230" i="29"/>
  <c r="D229" i="29"/>
  <c r="D228" i="29"/>
  <c r="D227" i="29"/>
  <c r="D226" i="29"/>
  <c r="D225" i="29"/>
  <c r="D224" i="29"/>
  <c r="D195" i="29"/>
  <c r="D194" i="29"/>
  <c r="D193" i="29"/>
  <c r="D192" i="29"/>
  <c r="D191" i="29"/>
  <c r="D190" i="29"/>
  <c r="D189" i="29"/>
  <c r="D188" i="29"/>
  <c r="D187" i="29"/>
  <c r="D186" i="29"/>
  <c r="D185" i="29"/>
  <c r="D184" i="29"/>
  <c r="D183" i="29"/>
  <c r="D182" i="29"/>
  <c r="D181" i="29"/>
  <c r="D180" i="29"/>
  <c r="D179" i="29"/>
  <c r="D178" i="29"/>
  <c r="D177" i="29"/>
  <c r="D176" i="29"/>
  <c r="D147" i="29"/>
  <c r="D146" i="29"/>
  <c r="D145" i="29"/>
  <c r="D144" i="29"/>
  <c r="D143" i="29"/>
  <c r="D142" i="29"/>
  <c r="D141" i="29"/>
  <c r="D140" i="29"/>
  <c r="D139" i="29"/>
  <c r="D138" i="29"/>
  <c r="D137" i="29"/>
  <c r="D136" i="29"/>
  <c r="D135" i="29"/>
  <c r="D134" i="29"/>
  <c r="D133" i="29"/>
  <c r="D132" i="29"/>
  <c r="D131" i="29"/>
  <c r="D130" i="29"/>
  <c r="D129" i="29"/>
  <c r="D128" i="29"/>
  <c r="D103" i="29"/>
  <c r="D102" i="29"/>
  <c r="D101" i="29"/>
  <c r="D100" i="29"/>
  <c r="D99" i="29"/>
  <c r="D98" i="29"/>
  <c r="D97" i="29"/>
  <c r="D96" i="29"/>
  <c r="D95" i="29"/>
  <c r="D94" i="29"/>
  <c r="D93" i="29"/>
  <c r="D92" i="29"/>
  <c r="D91" i="29"/>
  <c r="D90" i="29"/>
  <c r="D89" i="29"/>
  <c r="D88" i="29"/>
  <c r="D87" i="29"/>
  <c r="D86" i="29"/>
  <c r="D85" i="29"/>
  <c r="D75" i="29"/>
  <c r="D74" i="29"/>
  <c r="D73" i="29"/>
  <c r="D72" i="29"/>
  <c r="D71" i="29"/>
  <c r="D70" i="29"/>
  <c r="D69" i="29"/>
  <c r="D68" i="29"/>
  <c r="D67" i="29"/>
  <c r="D66" i="29"/>
  <c r="D65" i="29"/>
  <c r="D64" i="29"/>
  <c r="D63" i="29"/>
  <c r="D62" i="29"/>
  <c r="D61" i="29"/>
  <c r="D60" i="29"/>
  <c r="D59" i="29"/>
  <c r="D58" i="29"/>
  <c r="D57" i="29"/>
  <c r="D56" i="29"/>
  <c r="D32" i="29"/>
  <c r="D31" i="29"/>
  <c r="D30" i="29"/>
  <c r="D29" i="29"/>
  <c r="D28" i="29"/>
  <c r="D27" i="29"/>
  <c r="D26" i="29"/>
  <c r="D25" i="29"/>
  <c r="D24" i="29"/>
  <c r="D23" i="29"/>
  <c r="D22" i="29"/>
  <c r="D21" i="29"/>
  <c r="D20" i="29"/>
  <c r="D19" i="29"/>
  <c r="D18" i="29"/>
  <c r="O14" i="29"/>
  <c r="N14" i="29"/>
  <c r="M14" i="29"/>
  <c r="L14" i="29"/>
  <c r="K14" i="29"/>
  <c r="J14" i="29"/>
  <c r="D14" i="29"/>
  <c r="C14" i="29"/>
  <c r="O13" i="29"/>
  <c r="N13" i="29"/>
  <c r="M13" i="29"/>
  <c r="L13" i="29"/>
  <c r="K13" i="29"/>
  <c r="J13" i="29"/>
  <c r="D13" i="29"/>
  <c r="C13" i="29"/>
  <c r="D496" i="21"/>
  <c r="E496" i="21" s="1"/>
  <c r="D495" i="21"/>
  <c r="E495" i="21" s="1"/>
  <c r="D494" i="21"/>
  <c r="E494" i="21" s="1"/>
  <c r="D493" i="21"/>
  <c r="E493" i="21" s="1"/>
  <c r="D492" i="21"/>
  <c r="E492" i="21" s="1"/>
  <c r="D491" i="21"/>
  <c r="E491" i="21" s="1"/>
  <c r="D490" i="21"/>
  <c r="E490" i="21" s="1"/>
  <c r="D489" i="21"/>
  <c r="E489" i="21" s="1"/>
  <c r="D488" i="21"/>
  <c r="E488" i="21" s="1"/>
  <c r="D487" i="21"/>
  <c r="E487" i="21" s="1"/>
  <c r="D486" i="21"/>
  <c r="E486" i="21" s="1"/>
  <c r="D485" i="21"/>
  <c r="E485" i="21" s="1"/>
  <c r="D484" i="21"/>
  <c r="E484" i="21" s="1"/>
  <c r="D483" i="21"/>
  <c r="E483" i="21" s="1"/>
  <c r="D482" i="21"/>
  <c r="E482" i="21" s="1"/>
  <c r="D481" i="21"/>
  <c r="E481" i="21" s="1"/>
  <c r="D480" i="21"/>
  <c r="E480" i="21" s="1"/>
  <c r="D479" i="21"/>
  <c r="E479" i="21" s="1"/>
  <c r="D478" i="21"/>
  <c r="E478" i="21" s="1"/>
  <c r="D477" i="21"/>
  <c r="E477" i="21" s="1"/>
  <c r="D476" i="21"/>
  <c r="E476" i="21" s="1"/>
  <c r="D475" i="21"/>
  <c r="E475" i="21" s="1"/>
  <c r="D474" i="21"/>
  <c r="E474" i="21" s="1"/>
  <c r="D473" i="21"/>
  <c r="E473" i="21" s="1"/>
  <c r="D472" i="21"/>
  <c r="E472" i="21" s="1"/>
  <c r="D471" i="21"/>
  <c r="E471" i="21" s="1"/>
  <c r="D470" i="21"/>
  <c r="E470" i="21" s="1"/>
  <c r="D469" i="21"/>
  <c r="E469" i="21" s="1"/>
  <c r="D468" i="21"/>
  <c r="E468" i="21" s="1"/>
  <c r="D467" i="21"/>
  <c r="E467" i="21" s="1"/>
  <c r="D466" i="21"/>
  <c r="E466" i="21" s="1"/>
  <c r="D465" i="21"/>
  <c r="E465" i="21" s="1"/>
  <c r="D464" i="21"/>
  <c r="E464" i="21" s="1"/>
  <c r="D463" i="21"/>
  <c r="E463" i="21" s="1"/>
  <c r="D462" i="21"/>
  <c r="E462" i="21" s="1"/>
  <c r="D461" i="21"/>
  <c r="E461" i="21" s="1"/>
  <c r="D460" i="21"/>
  <c r="E460" i="21" s="1"/>
  <c r="D459" i="21"/>
  <c r="E459" i="21" s="1"/>
  <c r="D458" i="21"/>
  <c r="E458" i="21" s="1"/>
  <c r="D457" i="21"/>
  <c r="E457" i="21" s="1"/>
  <c r="D456" i="21"/>
  <c r="E456" i="21" s="1"/>
  <c r="D455" i="21"/>
  <c r="E455" i="21" s="1"/>
  <c r="D454" i="21"/>
  <c r="E454" i="21" s="1"/>
  <c r="D453" i="21"/>
  <c r="E453" i="21" s="1"/>
  <c r="D452" i="21"/>
  <c r="E452" i="21" s="1"/>
  <c r="D451" i="21"/>
  <c r="E451" i="21" s="1"/>
  <c r="D450" i="21"/>
  <c r="E450" i="21" s="1"/>
  <c r="D449" i="21"/>
  <c r="E449" i="21" s="1"/>
  <c r="D448" i="21"/>
  <c r="E448" i="21" s="1"/>
  <c r="D447" i="21"/>
  <c r="E447" i="21" s="1"/>
  <c r="D446" i="21"/>
  <c r="E446" i="21" s="1"/>
  <c r="D445" i="21"/>
  <c r="E445" i="21" s="1"/>
  <c r="D444" i="21"/>
  <c r="E444" i="21" s="1"/>
  <c r="D443" i="21"/>
  <c r="E443" i="21" s="1"/>
  <c r="D442" i="21"/>
  <c r="E442" i="21" s="1"/>
  <c r="D441" i="21"/>
  <c r="E441" i="21" s="1"/>
  <c r="D440" i="21"/>
  <c r="E440" i="21" s="1"/>
  <c r="D439" i="21"/>
  <c r="E439" i="21" s="1"/>
  <c r="D438" i="21"/>
  <c r="E438" i="21" s="1"/>
  <c r="D437" i="21"/>
  <c r="E437" i="21" s="1"/>
  <c r="D436" i="21"/>
  <c r="E436" i="21" s="1"/>
  <c r="D435" i="21"/>
  <c r="E435" i="21" s="1"/>
  <c r="D434" i="21"/>
  <c r="E434" i="21" s="1"/>
  <c r="D433" i="21"/>
  <c r="E433" i="21" s="1"/>
  <c r="D432" i="21"/>
  <c r="E432" i="21" s="1"/>
  <c r="D431" i="21"/>
  <c r="E431" i="21" s="1"/>
  <c r="D430" i="21"/>
  <c r="E430" i="21" s="1"/>
  <c r="D429" i="21"/>
  <c r="E429" i="21" s="1"/>
  <c r="D428" i="21"/>
  <c r="E428" i="21" s="1"/>
  <c r="D427" i="21"/>
  <c r="E427" i="21" s="1"/>
  <c r="D426" i="21"/>
  <c r="E426" i="21" s="1"/>
  <c r="D425" i="21"/>
  <c r="E425" i="21" s="1"/>
  <c r="D424" i="21"/>
  <c r="E424" i="21" s="1"/>
  <c r="D423" i="21"/>
  <c r="E423" i="21" s="1"/>
  <c r="D422" i="21"/>
  <c r="E422" i="21" s="1"/>
  <c r="D421" i="21"/>
  <c r="E421" i="21" s="1"/>
  <c r="D420" i="21"/>
  <c r="E420" i="21" s="1"/>
  <c r="D419" i="21"/>
  <c r="E419" i="21" s="1"/>
  <c r="D418" i="21"/>
  <c r="E418" i="21" s="1"/>
  <c r="D417" i="21"/>
  <c r="E417" i="21" s="1"/>
  <c r="D416" i="21"/>
  <c r="E416" i="21" s="1"/>
  <c r="D415" i="21"/>
  <c r="E415" i="21" s="1"/>
  <c r="D414" i="21"/>
  <c r="E414" i="21" s="1"/>
  <c r="D413" i="21"/>
  <c r="E413" i="21" s="1"/>
  <c r="D412" i="21"/>
  <c r="E412" i="21" s="1"/>
  <c r="D411" i="21"/>
  <c r="E411" i="21" s="1"/>
  <c r="D410" i="21"/>
  <c r="E410" i="21" s="1"/>
  <c r="D409" i="21"/>
  <c r="E409" i="21" s="1"/>
  <c r="D408" i="21"/>
  <c r="E408" i="21" s="1"/>
  <c r="D407" i="21"/>
  <c r="E407" i="21" s="1"/>
  <c r="D406" i="21"/>
  <c r="E406" i="21" s="1"/>
  <c r="D405" i="21"/>
  <c r="E405" i="21" s="1"/>
  <c r="D404" i="21"/>
  <c r="E404" i="21" s="1"/>
  <c r="D403" i="21"/>
  <c r="E403" i="21" s="1"/>
  <c r="D402" i="21"/>
  <c r="E402" i="21" s="1"/>
  <c r="D401" i="21"/>
  <c r="E401" i="21" s="1"/>
  <c r="D400" i="21"/>
  <c r="E400" i="21" s="1"/>
  <c r="D399" i="21"/>
  <c r="E399" i="21" s="1"/>
  <c r="D398" i="21"/>
  <c r="E398" i="21" s="1"/>
  <c r="D397" i="21"/>
  <c r="E397" i="21" s="1"/>
  <c r="D396" i="21"/>
  <c r="E396" i="21" s="1"/>
  <c r="D395" i="21"/>
  <c r="E395" i="21" s="1"/>
  <c r="D394" i="21"/>
  <c r="E394" i="21" s="1"/>
  <c r="D393" i="21"/>
  <c r="E393" i="21" s="1"/>
  <c r="D392" i="21"/>
  <c r="E392" i="21" s="1"/>
  <c r="D391" i="21"/>
  <c r="E391" i="21" s="1"/>
  <c r="D390" i="21"/>
  <c r="E390" i="21" s="1"/>
  <c r="D389" i="21"/>
  <c r="E389" i="21" s="1"/>
  <c r="D388" i="21"/>
  <c r="E388" i="21" s="1"/>
  <c r="D387" i="21"/>
  <c r="E387" i="21" s="1"/>
  <c r="D386" i="21"/>
  <c r="E386" i="21" s="1"/>
  <c r="D385" i="21"/>
  <c r="E385" i="21" s="1"/>
  <c r="D384" i="21"/>
  <c r="E384" i="21" s="1"/>
  <c r="D383" i="21"/>
  <c r="E383" i="21" s="1"/>
  <c r="D382" i="21"/>
  <c r="E382" i="21" s="1"/>
  <c r="D381" i="21"/>
  <c r="E381" i="21" s="1"/>
  <c r="D380" i="21"/>
  <c r="E380" i="21" s="1"/>
  <c r="D379" i="21"/>
  <c r="E379" i="21" s="1"/>
  <c r="D378" i="21"/>
  <c r="E378" i="21" s="1"/>
  <c r="D377" i="21"/>
  <c r="E377" i="21" s="1"/>
  <c r="D376" i="21"/>
  <c r="E376" i="21" s="1"/>
  <c r="D375" i="21"/>
  <c r="E375" i="21" s="1"/>
  <c r="D374" i="21"/>
  <c r="E374" i="21" s="1"/>
  <c r="D373" i="21"/>
  <c r="E373" i="21" s="1"/>
  <c r="D372" i="21"/>
  <c r="E372" i="21" s="1"/>
  <c r="D371" i="21"/>
  <c r="E371" i="21" s="1"/>
  <c r="D370" i="21"/>
  <c r="E370" i="21" s="1"/>
  <c r="D369" i="21"/>
  <c r="E369" i="21" s="1"/>
  <c r="D368" i="21"/>
  <c r="E368" i="21" s="1"/>
  <c r="D367" i="21"/>
  <c r="E367" i="21" s="1"/>
  <c r="D366" i="21"/>
  <c r="E366" i="21" s="1"/>
  <c r="D365" i="21"/>
  <c r="E365" i="21" s="1"/>
  <c r="D364" i="21"/>
  <c r="E364" i="21" s="1"/>
  <c r="D363" i="21"/>
  <c r="E363" i="21" s="1"/>
  <c r="D362" i="21"/>
  <c r="E362" i="21" s="1"/>
  <c r="D361" i="21"/>
  <c r="E361" i="21" s="1"/>
  <c r="D360" i="21"/>
  <c r="E360" i="21" s="1"/>
  <c r="D359" i="21"/>
  <c r="E359" i="21" s="1"/>
  <c r="D358" i="21"/>
  <c r="E358" i="21" s="1"/>
  <c r="D357" i="21"/>
  <c r="E357" i="21" s="1"/>
  <c r="D356" i="21"/>
  <c r="E356" i="21" s="1"/>
  <c r="D355" i="21"/>
  <c r="E355" i="21" s="1"/>
  <c r="D354" i="21"/>
  <c r="E354" i="21" s="1"/>
  <c r="D353" i="21"/>
  <c r="E353" i="21" s="1"/>
  <c r="D352" i="21"/>
  <c r="E352" i="21" s="1"/>
  <c r="D351" i="21"/>
  <c r="E351" i="21" s="1"/>
  <c r="D350" i="21"/>
  <c r="E350" i="21" s="1"/>
  <c r="D349" i="21"/>
  <c r="E349" i="21" s="1"/>
  <c r="D348" i="21"/>
  <c r="E348" i="21" s="1"/>
  <c r="D347" i="21"/>
  <c r="E347" i="21" s="1"/>
  <c r="D346" i="21"/>
  <c r="E346" i="21" s="1"/>
  <c r="D345" i="21"/>
  <c r="E345" i="21" s="1"/>
  <c r="D344" i="21"/>
  <c r="E344" i="21" s="1"/>
  <c r="D343" i="21"/>
  <c r="E343" i="21" s="1"/>
  <c r="D342" i="21"/>
  <c r="E342" i="21" s="1"/>
  <c r="D341" i="21"/>
  <c r="E341" i="21" s="1"/>
  <c r="D340" i="21"/>
  <c r="E340" i="21" s="1"/>
  <c r="D339" i="21"/>
  <c r="E339" i="21" s="1"/>
  <c r="D338" i="21"/>
  <c r="E338" i="21" s="1"/>
  <c r="D337" i="21"/>
  <c r="E337" i="21" s="1"/>
  <c r="D336" i="21"/>
  <c r="E336" i="21" s="1"/>
  <c r="D335" i="21"/>
  <c r="E335" i="21" s="1"/>
  <c r="D334" i="21"/>
  <c r="E334" i="21" s="1"/>
  <c r="D333" i="21"/>
  <c r="E333" i="21" s="1"/>
  <c r="D332" i="21"/>
  <c r="E332" i="21" s="1"/>
  <c r="D331" i="21"/>
  <c r="E331" i="21" s="1"/>
  <c r="D330" i="21"/>
  <c r="E330" i="21" s="1"/>
  <c r="D329" i="21"/>
  <c r="E329" i="21" s="1"/>
  <c r="D328" i="21"/>
  <c r="E328" i="21" s="1"/>
  <c r="D327" i="21"/>
  <c r="E327" i="21" s="1"/>
  <c r="D326" i="21"/>
  <c r="E326" i="21" s="1"/>
  <c r="D325" i="21"/>
  <c r="E325" i="21" s="1"/>
  <c r="D324" i="21"/>
  <c r="E324" i="21" s="1"/>
  <c r="D323" i="21"/>
  <c r="E323" i="21" s="1"/>
  <c r="D322" i="21"/>
  <c r="E322" i="21" s="1"/>
  <c r="D321" i="21"/>
  <c r="E321" i="21" s="1"/>
  <c r="D320" i="21"/>
  <c r="E320" i="21" s="1"/>
  <c r="D319" i="21"/>
  <c r="E319" i="21" s="1"/>
  <c r="D318" i="21"/>
  <c r="E318" i="21" s="1"/>
  <c r="D317" i="21"/>
  <c r="E317" i="21" s="1"/>
  <c r="D316" i="21"/>
  <c r="E316" i="21" s="1"/>
  <c r="D315" i="21"/>
  <c r="E315" i="21" s="1"/>
  <c r="D314" i="21"/>
  <c r="E314" i="21" s="1"/>
  <c r="D313" i="21"/>
  <c r="E313" i="21" s="1"/>
  <c r="D312" i="21"/>
  <c r="E312" i="21" s="1"/>
  <c r="D311" i="21"/>
  <c r="E311" i="21" s="1"/>
  <c r="D310" i="21"/>
  <c r="E310" i="21" s="1"/>
  <c r="D309" i="21"/>
  <c r="E309" i="21" s="1"/>
  <c r="D308" i="21"/>
  <c r="E308" i="21" s="1"/>
  <c r="D307" i="21"/>
  <c r="E307" i="21" s="1"/>
  <c r="D306" i="21"/>
  <c r="E306" i="21" s="1"/>
  <c r="D305" i="21"/>
  <c r="E305" i="21" s="1"/>
  <c r="D304" i="21"/>
  <c r="E304" i="21" s="1"/>
  <c r="D303" i="21"/>
  <c r="E303" i="21" s="1"/>
  <c r="D302" i="21"/>
  <c r="E302" i="21" s="1"/>
  <c r="D301" i="21"/>
  <c r="E301" i="21" s="1"/>
  <c r="D300" i="21"/>
  <c r="E300" i="21" s="1"/>
  <c r="D299" i="21"/>
  <c r="E299" i="21" s="1"/>
  <c r="D298" i="21"/>
  <c r="E298" i="21" s="1"/>
  <c r="D297" i="21"/>
  <c r="E297" i="21" s="1"/>
  <c r="D296" i="21"/>
  <c r="E296" i="21" s="1"/>
  <c r="D295" i="21"/>
  <c r="E295" i="21" s="1"/>
  <c r="D294" i="21"/>
  <c r="E294" i="21" s="1"/>
  <c r="D293" i="21"/>
  <c r="E293" i="21" s="1"/>
  <c r="D292" i="21"/>
  <c r="E292" i="21" s="1"/>
  <c r="D291" i="21"/>
  <c r="E291" i="21" s="1"/>
  <c r="D290" i="21"/>
  <c r="E290" i="21" s="1"/>
  <c r="D289" i="21"/>
  <c r="E289" i="21" s="1"/>
  <c r="D288" i="21"/>
  <c r="E288" i="21" s="1"/>
  <c r="D287" i="21"/>
  <c r="E287" i="21" s="1"/>
  <c r="D286" i="21"/>
  <c r="E286" i="21" s="1"/>
  <c r="D285" i="21"/>
  <c r="E285" i="21" s="1"/>
  <c r="D284" i="21"/>
  <c r="E284" i="21" s="1"/>
  <c r="D283" i="21"/>
  <c r="E283" i="21" s="1"/>
  <c r="D282" i="21"/>
  <c r="E282" i="21" s="1"/>
  <c r="D281" i="21"/>
  <c r="E281" i="21" s="1"/>
  <c r="D280" i="21"/>
  <c r="E280" i="21" s="1"/>
  <c r="D279" i="21"/>
  <c r="E279" i="21" s="1"/>
  <c r="D278" i="21"/>
  <c r="E278" i="21" s="1"/>
  <c r="D277" i="21"/>
  <c r="E277" i="21" s="1"/>
  <c r="D276" i="21"/>
  <c r="E276" i="21" s="1"/>
  <c r="D275" i="21"/>
  <c r="E275" i="21" s="1"/>
  <c r="D274" i="21"/>
  <c r="E274" i="21" s="1"/>
  <c r="D273" i="21"/>
  <c r="E273" i="21" s="1"/>
  <c r="D272" i="21"/>
  <c r="E272" i="21" s="1"/>
  <c r="D271" i="21"/>
  <c r="E271" i="21" s="1"/>
  <c r="D270" i="21"/>
  <c r="E270" i="21" s="1"/>
  <c r="D269" i="21"/>
  <c r="E269" i="21" s="1"/>
  <c r="D268" i="21"/>
  <c r="E268" i="21" s="1"/>
  <c r="D267" i="21"/>
  <c r="E267" i="21" s="1"/>
  <c r="D266" i="21"/>
  <c r="E266" i="21" s="1"/>
  <c r="D265" i="21"/>
  <c r="E265" i="21" s="1"/>
  <c r="D264" i="21"/>
  <c r="E264" i="21" s="1"/>
  <c r="D263" i="21"/>
  <c r="E263" i="21" s="1"/>
  <c r="D262" i="21"/>
  <c r="E262" i="21" s="1"/>
  <c r="D261" i="21"/>
  <c r="E261" i="21" s="1"/>
  <c r="D260" i="21"/>
  <c r="E260" i="21" s="1"/>
  <c r="D259" i="21"/>
  <c r="E259" i="21" s="1"/>
  <c r="D258" i="21"/>
  <c r="E258" i="21" s="1"/>
  <c r="D257" i="21"/>
  <c r="E257" i="21" s="1"/>
  <c r="D256" i="21"/>
  <c r="E256" i="21" s="1"/>
  <c r="D255" i="21"/>
  <c r="E255" i="21" s="1"/>
  <c r="D254" i="21"/>
  <c r="E254" i="21" s="1"/>
  <c r="D253" i="21"/>
  <c r="E253" i="21" s="1"/>
  <c r="D252" i="21"/>
  <c r="E252" i="21" s="1"/>
  <c r="D251" i="21"/>
  <c r="E251" i="21" s="1"/>
  <c r="D250" i="21"/>
  <c r="E250" i="21" s="1"/>
  <c r="D249" i="21"/>
  <c r="E249" i="21" s="1"/>
  <c r="D248" i="21"/>
  <c r="E248" i="21" s="1"/>
  <c r="D247" i="21"/>
  <c r="E247" i="21" s="1"/>
  <c r="D246" i="21"/>
  <c r="E246" i="21" s="1"/>
  <c r="D245" i="21"/>
  <c r="E245" i="21" s="1"/>
  <c r="D244" i="21"/>
  <c r="E244" i="21" s="1"/>
  <c r="D243" i="21"/>
  <c r="E243" i="21" s="1"/>
  <c r="D242" i="21"/>
  <c r="E242" i="21" s="1"/>
  <c r="D241" i="21"/>
  <c r="E241" i="21" s="1"/>
  <c r="D240" i="21"/>
  <c r="E240" i="21" s="1"/>
  <c r="D239" i="21"/>
  <c r="E239" i="21" s="1"/>
  <c r="D238" i="21"/>
  <c r="E238" i="21" s="1"/>
  <c r="D237" i="21"/>
  <c r="E237" i="21" s="1"/>
  <c r="D236" i="21"/>
  <c r="E236" i="21" s="1"/>
  <c r="D235" i="21"/>
  <c r="E235" i="21" s="1"/>
  <c r="D234" i="21"/>
  <c r="E234" i="21" s="1"/>
  <c r="D233" i="21"/>
  <c r="E233" i="21" s="1"/>
  <c r="D232" i="21"/>
  <c r="E232" i="21" s="1"/>
  <c r="D231" i="21"/>
  <c r="E231" i="21" s="1"/>
  <c r="D230" i="21"/>
  <c r="E230" i="21" s="1"/>
  <c r="D229" i="21"/>
  <c r="E229" i="21" s="1"/>
  <c r="D228" i="21"/>
  <c r="E228" i="21" s="1"/>
  <c r="D227" i="21"/>
  <c r="E227" i="21" s="1"/>
  <c r="D226" i="21"/>
  <c r="E226" i="21" s="1"/>
  <c r="D225" i="21"/>
  <c r="E225" i="21" s="1"/>
  <c r="D224" i="21"/>
  <c r="E224" i="21" s="1"/>
  <c r="D223" i="21"/>
  <c r="E223" i="21" s="1"/>
  <c r="D222" i="21"/>
  <c r="E222" i="21" s="1"/>
  <c r="D221" i="21"/>
  <c r="E221" i="21" s="1"/>
  <c r="D220" i="21"/>
  <c r="E220" i="21" s="1"/>
  <c r="D219" i="21"/>
  <c r="E219" i="21" s="1"/>
  <c r="D218" i="21"/>
  <c r="E218" i="21" s="1"/>
  <c r="D217" i="21"/>
  <c r="E217" i="21" s="1"/>
  <c r="D216" i="21"/>
  <c r="E216" i="21" s="1"/>
  <c r="D215" i="21"/>
  <c r="E215" i="21" s="1"/>
  <c r="D214" i="21"/>
  <c r="E214" i="21" s="1"/>
  <c r="D213" i="21"/>
  <c r="E213" i="21" s="1"/>
  <c r="D212" i="21"/>
  <c r="E212" i="21" s="1"/>
  <c r="D211" i="21"/>
  <c r="E211" i="21" s="1"/>
  <c r="D210" i="21"/>
  <c r="E210" i="21" s="1"/>
  <c r="D209" i="21"/>
  <c r="E209" i="21" s="1"/>
  <c r="D208" i="21"/>
  <c r="E208" i="21" s="1"/>
  <c r="D207" i="21"/>
  <c r="E207" i="21" s="1"/>
  <c r="D206" i="21"/>
  <c r="E206" i="21" s="1"/>
  <c r="D205" i="21"/>
  <c r="E205" i="21" s="1"/>
  <c r="D204" i="21"/>
  <c r="E204" i="21" s="1"/>
  <c r="D203" i="21"/>
  <c r="E203" i="21" s="1"/>
  <c r="D202" i="21"/>
  <c r="E202" i="21" s="1"/>
  <c r="D201" i="21"/>
  <c r="E201" i="21" s="1"/>
  <c r="D200" i="21"/>
  <c r="E200" i="21" s="1"/>
  <c r="D199" i="21"/>
  <c r="E199" i="21" s="1"/>
  <c r="D198" i="21"/>
  <c r="E198" i="21" s="1"/>
  <c r="D197" i="21"/>
  <c r="E197" i="21" s="1"/>
  <c r="D196" i="21"/>
  <c r="E196" i="21" s="1"/>
  <c r="D195" i="21"/>
  <c r="E195" i="21" s="1"/>
  <c r="D194" i="21"/>
  <c r="E194" i="21" s="1"/>
  <c r="D193" i="21"/>
  <c r="E193" i="21" s="1"/>
  <c r="D192" i="21"/>
  <c r="E192" i="21" s="1"/>
  <c r="D191" i="21"/>
  <c r="E191" i="21" s="1"/>
  <c r="D190" i="21"/>
  <c r="E190" i="21" s="1"/>
  <c r="D189" i="21"/>
  <c r="E189" i="21" s="1"/>
  <c r="D188" i="21"/>
  <c r="E188" i="21" s="1"/>
  <c r="D187" i="21"/>
  <c r="E187" i="21" s="1"/>
  <c r="D186" i="21"/>
  <c r="E186" i="21" s="1"/>
  <c r="D185" i="21"/>
  <c r="E185" i="21" s="1"/>
  <c r="D184" i="21"/>
  <c r="E184" i="21" s="1"/>
  <c r="D183" i="21"/>
  <c r="E183" i="21" s="1"/>
  <c r="D182" i="21"/>
  <c r="E182" i="21" s="1"/>
  <c r="D181" i="21"/>
  <c r="E181" i="21" s="1"/>
  <c r="D180" i="21"/>
  <c r="E180" i="21" s="1"/>
  <c r="D179" i="21"/>
  <c r="E179" i="21" s="1"/>
  <c r="D178" i="21"/>
  <c r="E178" i="21" s="1"/>
  <c r="D177" i="21"/>
  <c r="E177" i="21" s="1"/>
  <c r="D176" i="21"/>
  <c r="E176" i="21" s="1"/>
  <c r="D175" i="21"/>
  <c r="E175" i="21" s="1"/>
  <c r="D174" i="21"/>
  <c r="E174" i="21" s="1"/>
  <c r="D173" i="21"/>
  <c r="E173" i="21" s="1"/>
  <c r="D172" i="21"/>
  <c r="E172" i="21" s="1"/>
  <c r="D171" i="21"/>
  <c r="E171" i="21" s="1"/>
  <c r="D170" i="21"/>
  <c r="E170" i="21" s="1"/>
  <c r="D169" i="21"/>
  <c r="E169" i="21" s="1"/>
  <c r="D168" i="21"/>
  <c r="E168" i="21" s="1"/>
  <c r="D167" i="21"/>
  <c r="E167" i="21" s="1"/>
  <c r="D166" i="21"/>
  <c r="E166" i="21" s="1"/>
  <c r="D165" i="21"/>
  <c r="E165" i="21" s="1"/>
  <c r="D164" i="21"/>
  <c r="E164" i="21" s="1"/>
  <c r="D163" i="21"/>
  <c r="E163" i="21" s="1"/>
  <c r="D162" i="21"/>
  <c r="E162" i="21" s="1"/>
  <c r="D161" i="21"/>
  <c r="E161" i="21" s="1"/>
  <c r="D160" i="21"/>
  <c r="E160" i="21" s="1"/>
  <c r="D159" i="21"/>
  <c r="E159" i="21" s="1"/>
  <c r="D158" i="21"/>
  <c r="E158" i="21" s="1"/>
  <c r="D157" i="21"/>
  <c r="E157" i="21" s="1"/>
  <c r="D156" i="21"/>
  <c r="E156" i="21" s="1"/>
  <c r="D155" i="21"/>
  <c r="E155" i="21" s="1"/>
  <c r="D154" i="21"/>
  <c r="E154" i="21" s="1"/>
  <c r="D153" i="21"/>
  <c r="E153" i="21" s="1"/>
  <c r="D152" i="21"/>
  <c r="E152" i="21" s="1"/>
  <c r="D151" i="21"/>
  <c r="E151" i="21" s="1"/>
  <c r="D150" i="21"/>
  <c r="E150" i="21" s="1"/>
  <c r="D149" i="21"/>
  <c r="E149" i="21" s="1"/>
  <c r="D148" i="21"/>
  <c r="E148" i="21" s="1"/>
  <c r="D147" i="21"/>
  <c r="E147" i="21" s="1"/>
  <c r="D146" i="21"/>
  <c r="E146" i="21" s="1"/>
  <c r="D145" i="21"/>
  <c r="E145" i="21" s="1"/>
  <c r="D144" i="21"/>
  <c r="E144" i="21" s="1"/>
  <c r="D143" i="21"/>
  <c r="E143" i="21" s="1"/>
  <c r="D142" i="21"/>
  <c r="E142" i="21" s="1"/>
  <c r="D141" i="21"/>
  <c r="E141" i="21" s="1"/>
  <c r="D140" i="21"/>
  <c r="E140" i="21" s="1"/>
  <c r="D139" i="21"/>
  <c r="E139" i="21" s="1"/>
  <c r="D138" i="21"/>
  <c r="E138" i="21" s="1"/>
  <c r="D137" i="21"/>
  <c r="E137" i="21" s="1"/>
  <c r="D136" i="21"/>
  <c r="E136" i="21" s="1"/>
  <c r="D135" i="21"/>
  <c r="E135" i="21" s="1"/>
  <c r="D134" i="21"/>
  <c r="E134" i="21" s="1"/>
  <c r="D133" i="21"/>
  <c r="E133" i="21" s="1"/>
  <c r="D132" i="21"/>
  <c r="E132" i="21" s="1"/>
  <c r="D131" i="21"/>
  <c r="E131" i="21" s="1"/>
  <c r="D130" i="21"/>
  <c r="E130" i="21" s="1"/>
  <c r="D129" i="21"/>
  <c r="E129" i="21" s="1"/>
  <c r="D128" i="21"/>
  <c r="E128" i="21" s="1"/>
  <c r="D127" i="21"/>
  <c r="E127" i="21" s="1"/>
  <c r="D126" i="21"/>
  <c r="E126" i="21" s="1"/>
  <c r="D125" i="21"/>
  <c r="E125" i="21" s="1"/>
  <c r="D124" i="21"/>
  <c r="E124" i="21" s="1"/>
  <c r="D123" i="21"/>
  <c r="E123" i="21" s="1"/>
  <c r="D122" i="21"/>
  <c r="E122" i="21" s="1"/>
  <c r="D121" i="21"/>
  <c r="E121" i="21" s="1"/>
  <c r="D120" i="21"/>
  <c r="E120" i="21" s="1"/>
  <c r="D119" i="21"/>
  <c r="E119" i="21" s="1"/>
  <c r="D118" i="21"/>
  <c r="E118" i="21" s="1"/>
  <c r="D117" i="21"/>
  <c r="E117" i="21" s="1"/>
  <c r="D116" i="21"/>
  <c r="E116" i="21" s="1"/>
  <c r="D115" i="21"/>
  <c r="E115" i="21" s="1"/>
  <c r="D114" i="21"/>
  <c r="E114" i="21" s="1"/>
  <c r="D113" i="21"/>
  <c r="E113" i="21" s="1"/>
  <c r="D112" i="21"/>
  <c r="E112" i="21" s="1"/>
  <c r="D111" i="21"/>
  <c r="E111" i="21" s="1"/>
  <c r="D110" i="21"/>
  <c r="E110" i="21" s="1"/>
  <c r="D109" i="21"/>
  <c r="E109" i="21" s="1"/>
  <c r="D108" i="21"/>
  <c r="E108" i="21" s="1"/>
  <c r="D107" i="21"/>
  <c r="E107" i="21" s="1"/>
  <c r="D106" i="21"/>
  <c r="E106" i="21" s="1"/>
  <c r="D105" i="21"/>
  <c r="E105" i="21" s="1"/>
  <c r="D104" i="21"/>
  <c r="E104" i="21" s="1"/>
  <c r="D103" i="21"/>
  <c r="E103" i="21" s="1"/>
  <c r="D102" i="21"/>
  <c r="E102" i="21" s="1"/>
  <c r="D101" i="21"/>
  <c r="E101" i="21" s="1"/>
  <c r="D100" i="21"/>
  <c r="E100" i="21" s="1"/>
  <c r="D99" i="21"/>
  <c r="E99" i="21" s="1"/>
  <c r="D98" i="21"/>
  <c r="E98" i="21" s="1"/>
  <c r="D97" i="21"/>
  <c r="E97" i="21" s="1"/>
  <c r="D96" i="21"/>
  <c r="E96" i="21" s="1"/>
  <c r="D95" i="21"/>
  <c r="E95" i="21" s="1"/>
  <c r="D94" i="21"/>
  <c r="E94" i="21" s="1"/>
  <c r="D93" i="21"/>
  <c r="E93" i="21" s="1"/>
  <c r="D92" i="21"/>
  <c r="E92" i="21" s="1"/>
  <c r="D91" i="21"/>
  <c r="E91" i="21" s="1"/>
  <c r="D90" i="21"/>
  <c r="E90" i="21" s="1"/>
  <c r="D89" i="21"/>
  <c r="E89" i="21" s="1"/>
  <c r="D88" i="21"/>
  <c r="E88" i="21" s="1"/>
  <c r="D87" i="21"/>
  <c r="E87" i="21" s="1"/>
  <c r="D86" i="21"/>
  <c r="E86" i="21" s="1"/>
  <c r="D85" i="21"/>
  <c r="E85" i="21" s="1"/>
  <c r="D84" i="21"/>
  <c r="E84" i="21" s="1"/>
  <c r="D83" i="21"/>
  <c r="E83" i="21" s="1"/>
  <c r="D82" i="21"/>
  <c r="E82" i="21" s="1"/>
  <c r="D81" i="21"/>
  <c r="E81" i="21" s="1"/>
  <c r="D80" i="21"/>
  <c r="E80" i="21" s="1"/>
  <c r="D79" i="21"/>
  <c r="E79" i="21" s="1"/>
  <c r="D78" i="21"/>
  <c r="E78" i="21" s="1"/>
  <c r="D77" i="21"/>
  <c r="E77" i="21" s="1"/>
  <c r="D76" i="21"/>
  <c r="E76" i="21" s="1"/>
  <c r="D75" i="21"/>
  <c r="E75" i="21" s="1"/>
  <c r="D74" i="21"/>
  <c r="E74" i="21" s="1"/>
  <c r="D73" i="21"/>
  <c r="E73" i="21" s="1"/>
  <c r="D72" i="21"/>
  <c r="E72" i="21" s="1"/>
  <c r="D71" i="21"/>
  <c r="E71" i="21" s="1"/>
  <c r="D70" i="21"/>
  <c r="E70" i="21" s="1"/>
  <c r="D69" i="21"/>
  <c r="E69" i="21" s="1"/>
  <c r="D68" i="21"/>
  <c r="E68" i="21" s="1"/>
  <c r="D67" i="21"/>
  <c r="E67" i="21" s="1"/>
  <c r="D66" i="21"/>
  <c r="E66" i="21" s="1"/>
  <c r="D65" i="21"/>
  <c r="E65" i="21" s="1"/>
  <c r="D64" i="21"/>
  <c r="E64" i="21" s="1"/>
  <c r="D63" i="21"/>
  <c r="E63" i="21" s="1"/>
  <c r="D62" i="21"/>
  <c r="E62" i="21" s="1"/>
  <c r="E61" i="21"/>
  <c r="E18" i="21"/>
  <c r="E17" i="21"/>
  <c r="D17" i="21"/>
  <c r="N16" i="21"/>
  <c r="M16" i="21"/>
  <c r="L16" i="21"/>
  <c r="K16" i="21"/>
  <c r="J16" i="21"/>
  <c r="I16" i="21"/>
  <c r="E16" i="21"/>
  <c r="D16" i="21"/>
  <c r="N15" i="21"/>
  <c r="M15" i="21"/>
  <c r="L15" i="21"/>
  <c r="K15" i="21"/>
  <c r="J15" i="21"/>
  <c r="I15" i="21"/>
  <c r="E15" i="21"/>
  <c r="D15" i="21"/>
  <c r="E14" i="21"/>
  <c r="D14" i="21"/>
  <c r="N13" i="21"/>
  <c r="M13" i="21"/>
  <c r="L13" i="21"/>
  <c r="K13" i="21"/>
  <c r="J13" i="21"/>
  <c r="I13" i="21"/>
  <c r="E13" i="21"/>
  <c r="D13" i="21"/>
  <c r="N12" i="21"/>
  <c r="M12" i="21"/>
  <c r="L12" i="21"/>
  <c r="K12" i="21"/>
  <c r="J12" i="21"/>
  <c r="I12" i="21"/>
  <c r="E12" i="21"/>
  <c r="D12" i="21"/>
  <c r="D308" i="29"/>
  <c r="K25" i="28"/>
  <c r="K28" i="28"/>
  <c r="C56" i="29"/>
  <c r="C57" i="29"/>
  <c r="C58" i="29"/>
  <c r="C59" i="29"/>
  <c r="C60" i="29"/>
  <c r="C61" i="29"/>
  <c r="C62" i="29"/>
  <c r="C63" i="29"/>
  <c r="C64" i="29"/>
  <c r="C65" i="29"/>
  <c r="C66" i="29"/>
  <c r="C67" i="29"/>
  <c r="C68" i="29"/>
  <c r="C69" i="29"/>
  <c r="C70" i="29"/>
  <c r="C71" i="29"/>
  <c r="C72" i="29"/>
  <c r="C73" i="29"/>
  <c r="C74" i="29"/>
  <c r="C75" i="29"/>
  <c r="C85" i="29"/>
  <c r="C86" i="29"/>
  <c r="C87" i="29"/>
  <c r="C88" i="29"/>
  <c r="C89" i="29"/>
  <c r="C90" i="29"/>
  <c r="C91" i="29"/>
  <c r="C92" i="29"/>
  <c r="C93" i="29"/>
  <c r="C94" i="29"/>
  <c r="C95" i="29"/>
  <c r="C96" i="29"/>
  <c r="C97" i="29"/>
  <c r="C98" i="29"/>
  <c r="C99" i="29"/>
  <c r="C100" i="29"/>
  <c r="C101" i="29"/>
  <c r="C102" i="29"/>
  <c r="C103" i="29"/>
  <c r="C128" i="29"/>
  <c r="C129" i="29"/>
  <c r="C130" i="29"/>
  <c r="C131" i="29"/>
  <c r="C132" i="29"/>
  <c r="C133" i="29"/>
  <c r="C134" i="29"/>
  <c r="C135" i="29"/>
  <c r="C136" i="29"/>
  <c r="C137" i="29"/>
  <c r="C138" i="29"/>
  <c r="C139" i="29"/>
  <c r="C140" i="29"/>
  <c r="C141" i="29"/>
  <c r="C142" i="29"/>
  <c r="C143" i="29"/>
  <c r="C144" i="29"/>
  <c r="C145" i="29"/>
  <c r="C146" i="29"/>
  <c r="C147" i="29"/>
  <c r="C176" i="29"/>
  <c r="C224" i="29"/>
  <c r="C272" i="29"/>
  <c r="C298" i="29"/>
  <c r="C304" i="29"/>
  <c r="C305" i="29"/>
  <c r="C306" i="29"/>
  <c r="C307" i="29"/>
  <c r="M300" i="29" l="1"/>
  <c r="M296" i="29"/>
  <c r="M303" i="29"/>
  <c r="M299" i="29"/>
  <c r="M298" i="29"/>
  <c r="M297" i="29"/>
  <c r="M302" i="29"/>
  <c r="C15" i="29"/>
  <c r="D15" i="29" s="1"/>
  <c r="M29" i="28"/>
  <c r="J29" i="28"/>
  <c r="L28" i="28"/>
  <c r="M28" i="28" s="1"/>
  <c r="I28" i="28"/>
  <c r="J28" i="28" s="1"/>
  <c r="L25" i="28"/>
  <c r="I25" i="28"/>
  <c r="J23" i="28"/>
  <c r="J21" i="28"/>
  <c r="E4" i="16"/>
  <c r="F4" i="16" s="1"/>
  <c r="K297" i="29" l="1"/>
  <c r="L297" i="29" s="1"/>
  <c r="K299" i="29"/>
  <c r="L299" i="29" s="1"/>
  <c r="K296" i="29"/>
  <c r="L296" i="29" s="1"/>
  <c r="K300" i="29"/>
  <c r="L300" i="29" s="1"/>
  <c r="K303" i="29"/>
  <c r="L303" i="29" s="1"/>
  <c r="K298" i="29"/>
  <c r="L298" i="29" s="1"/>
  <c r="K302" i="29"/>
  <c r="L302" i="29" s="1"/>
  <c r="N300" i="29"/>
  <c r="O300" i="29" s="1"/>
  <c r="N296" i="29"/>
  <c r="O296" i="29" s="1"/>
  <c r="N298" i="29"/>
  <c r="O298" i="29" s="1"/>
  <c r="N299" i="29"/>
  <c r="O299" i="29" s="1"/>
  <c r="N303" i="29"/>
  <c r="O303" i="29" s="1"/>
  <c r="N297" i="29"/>
  <c r="O297" i="29" s="1"/>
  <c r="N302" i="29"/>
  <c r="O302" i="29" s="1"/>
  <c r="J25" i="28"/>
  <c r="M25" i="28"/>
  <c r="N16" i="29" l="1"/>
  <c r="L16" i="29"/>
  <c r="O16" i="29" l="1"/>
  <c r="F17" i="21"/>
  <c r="F14" i="21"/>
  <c r="E27" i="16"/>
  <c r="J5" i="4"/>
  <c r="N5" i="4" s="1"/>
  <c r="J6" i="4"/>
  <c r="N6" i="4" s="1"/>
  <c r="J10" i="4"/>
  <c r="N10" i="4" s="1"/>
  <c r="J13" i="4"/>
  <c r="N13" i="4" s="1"/>
  <c r="J14" i="4"/>
  <c r="N14" i="4" s="1"/>
  <c r="J16" i="4"/>
  <c r="N16" i="4" s="1"/>
  <c r="J19" i="4"/>
  <c r="N19" i="4" s="1"/>
  <c r="J20" i="4"/>
  <c r="N20" i="4" s="1"/>
  <c r="J24" i="4"/>
  <c r="N24" i="4" s="1"/>
  <c r="J25" i="4"/>
  <c r="N25" i="4" s="1"/>
  <c r="J26" i="4"/>
  <c r="N26" i="4" s="1"/>
  <c r="J27" i="4"/>
  <c r="N27" i="4" s="1"/>
  <c r="J28" i="4"/>
  <c r="N28" i="4" s="1"/>
  <c r="J30" i="4"/>
  <c r="N30" i="4" s="1"/>
  <c r="J17" i="21" l="1"/>
  <c r="I17" i="21"/>
  <c r="M17" i="21"/>
  <c r="N17" i="21"/>
  <c r="L17" i="21"/>
  <c r="K17" i="21"/>
  <c r="J14" i="21"/>
  <c r="I14" i="21"/>
  <c r="L14" i="21"/>
  <c r="M14" i="21"/>
  <c r="N14" i="21"/>
  <c r="K14" i="21"/>
  <c r="E8" i="16" l="1"/>
  <c r="F8" i="16" s="1"/>
  <c r="E30" i="16"/>
  <c r="F30" i="16" s="1"/>
  <c r="E7" i="16"/>
  <c r="F7" i="16" s="1"/>
  <c r="E29" i="16"/>
  <c r="F29" i="16" s="1"/>
  <c r="E28" i="16"/>
  <c r="F28" i="16" s="1"/>
  <c r="E6" i="16"/>
  <c r="F6" i="16" s="1"/>
  <c r="E26" i="16"/>
  <c r="F26" i="16" s="1"/>
  <c r="E25" i="16"/>
  <c r="F25" i="16" s="1"/>
  <c r="E24" i="16"/>
  <c r="F24" i="16" s="1"/>
  <c r="E5" i="16"/>
  <c r="E23" i="16"/>
  <c r="F23" i="16" s="1"/>
  <c r="E22" i="16"/>
  <c r="F22" i="16" s="1"/>
  <c r="E21" i="16"/>
  <c r="F21" i="16" s="1"/>
  <c r="E20" i="16"/>
  <c r="F20" i="16" s="1"/>
  <c r="E19" i="16"/>
  <c r="F19" i="16" s="1"/>
  <c r="E18" i="16"/>
  <c r="F18" i="16" s="1"/>
  <c r="E15" i="16"/>
  <c r="F15" i="16" s="1"/>
  <c r="E14" i="16"/>
  <c r="F14" i="16" s="1"/>
  <c r="E11" i="16"/>
  <c r="F11" i="16" s="1"/>
  <c r="E10" i="16"/>
  <c r="F10" i="16" s="1"/>
  <c r="E9" i="16"/>
  <c r="F9" i="16" s="1"/>
  <c r="H10" i="16"/>
  <c r="I10" i="16" s="1"/>
  <c r="K4" i="16"/>
  <c r="L4" i="16" s="1"/>
  <c r="F31" i="16"/>
  <c r="K31" i="16"/>
  <c r="L31" i="16" s="1"/>
  <c r="H31" i="16"/>
  <c r="I31" i="16" s="1"/>
  <c r="K30" i="16"/>
  <c r="L30" i="16" s="1"/>
  <c r="H30" i="16"/>
  <c r="I30" i="16" s="1"/>
  <c r="K29" i="16"/>
  <c r="L29" i="16" s="1"/>
  <c r="H29" i="16"/>
  <c r="K28" i="16"/>
  <c r="L28" i="16" s="1"/>
  <c r="H28" i="16"/>
  <c r="I28" i="16" s="1"/>
  <c r="K27" i="16"/>
  <c r="L27" i="16" s="1"/>
  <c r="H27" i="16"/>
  <c r="I27" i="16" s="1"/>
  <c r="F27" i="16"/>
  <c r="K26" i="16"/>
  <c r="L26" i="16" s="1"/>
  <c r="H26" i="16"/>
  <c r="I26" i="16" s="1"/>
  <c r="K25" i="16"/>
  <c r="L25" i="16" s="1"/>
  <c r="H25" i="16"/>
  <c r="I25" i="16" s="1"/>
  <c r="K24" i="16"/>
  <c r="L24" i="16" s="1"/>
  <c r="H24" i="16"/>
  <c r="I24" i="16" s="1"/>
  <c r="K23" i="16"/>
  <c r="L23" i="16" s="1"/>
  <c r="H23" i="16"/>
  <c r="I23" i="16" s="1"/>
  <c r="K22" i="16"/>
  <c r="L22" i="16" s="1"/>
  <c r="H22" i="16"/>
  <c r="I22" i="16" s="1"/>
  <c r="K21" i="16"/>
  <c r="L21" i="16" s="1"/>
  <c r="H21" i="16"/>
  <c r="I21" i="16" s="1"/>
  <c r="K20" i="16"/>
  <c r="L20" i="16" s="1"/>
  <c r="H20" i="16"/>
  <c r="I20" i="16" s="1"/>
  <c r="K19" i="16"/>
  <c r="L19" i="16" s="1"/>
  <c r="H19" i="16"/>
  <c r="I19" i="16" s="1"/>
  <c r="K18" i="16"/>
  <c r="L18" i="16" s="1"/>
  <c r="H18" i="16"/>
  <c r="I18" i="16" s="1"/>
  <c r="K15" i="16"/>
  <c r="L15" i="16" s="1"/>
  <c r="H15" i="16"/>
  <c r="I15" i="16" s="1"/>
  <c r="K14" i="16"/>
  <c r="L14" i="16" s="1"/>
  <c r="H14" i="16"/>
  <c r="I14" i="16" s="1"/>
  <c r="K11" i="16"/>
  <c r="L11" i="16" s="1"/>
  <c r="H11" i="16"/>
  <c r="I11" i="16" s="1"/>
  <c r="K10" i="16"/>
  <c r="L10" i="16" s="1"/>
  <c r="K9" i="16"/>
  <c r="L9" i="16" s="1"/>
  <c r="H9" i="16"/>
  <c r="I9" i="16" s="1"/>
  <c r="K8" i="16"/>
  <c r="L8" i="16" s="1"/>
  <c r="I8" i="16"/>
  <c r="K7" i="16"/>
  <c r="L7" i="16" s="1"/>
  <c r="H7" i="16"/>
  <c r="I7" i="16" s="1"/>
  <c r="K6" i="16"/>
  <c r="L6" i="16" s="1"/>
  <c r="H6" i="16"/>
  <c r="I6" i="16" s="1"/>
  <c r="K5" i="16"/>
  <c r="L5" i="16" s="1"/>
  <c r="H5" i="16"/>
  <c r="I5" i="16" s="1"/>
  <c r="I4" i="16"/>
  <c r="K32" i="16"/>
  <c r="L32" i="16" s="1"/>
  <c r="H32" i="16"/>
  <c r="I32" i="16" s="1"/>
  <c r="D89" i="30" l="1"/>
  <c r="D60" i="30"/>
  <c r="D66" i="30"/>
  <c r="D95" i="30"/>
  <c r="D53" i="30"/>
  <c r="D82" i="30"/>
  <c r="D100" i="30"/>
  <c r="D71" i="30"/>
  <c r="D86" i="30"/>
  <c r="D57" i="30"/>
  <c r="D92" i="30"/>
  <c r="D63" i="30"/>
  <c r="D55" i="30"/>
  <c r="D84" i="30"/>
  <c r="D67" i="30"/>
  <c r="D96" i="30"/>
  <c r="D54" i="30"/>
  <c r="D83" i="30"/>
  <c r="D101" i="30"/>
  <c r="D72" i="30"/>
  <c r="D99" i="30"/>
  <c r="D70" i="30"/>
  <c r="D103" i="30"/>
  <c r="D74" i="30"/>
  <c r="D93" i="30"/>
  <c r="D64" i="30"/>
  <c r="D81" i="30"/>
  <c r="D52" i="30"/>
  <c r="D90" i="30"/>
  <c r="D61" i="30"/>
  <c r="D97" i="30"/>
  <c r="D68" i="30"/>
  <c r="D85" i="30"/>
  <c r="D56" i="30"/>
  <c r="D80" i="30"/>
  <c r="D51" i="30"/>
  <c r="D87" i="30"/>
  <c r="D58" i="30"/>
  <c r="D65" i="30"/>
  <c r="D94" i="30"/>
  <c r="D98" i="30"/>
  <c r="D69" i="30"/>
  <c r="M31" i="16"/>
  <c r="M4" i="16"/>
  <c r="I29" i="16"/>
  <c r="M29" i="16" s="1"/>
  <c r="M32" i="16"/>
  <c r="M30" i="16"/>
  <c r="M23" i="16"/>
  <c r="M8" i="16"/>
  <c r="M15" i="16"/>
  <c r="M26" i="16"/>
  <c r="M5" i="16"/>
  <c r="M22" i="16"/>
  <c r="M18" i="16"/>
  <c r="M14" i="16"/>
  <c r="M27" i="16"/>
  <c r="M6" i="16"/>
  <c r="M9" i="16"/>
  <c r="M11" i="16"/>
  <c r="M7" i="16"/>
  <c r="M19" i="16"/>
  <c r="M21" i="16"/>
  <c r="M20" i="16"/>
  <c r="M24" i="16"/>
  <c r="M25" i="16"/>
  <c r="M28" i="16"/>
  <c r="M10" i="16"/>
  <c r="F5" i="16"/>
  <c r="G69" i="30" l="1"/>
  <c r="H69" i="30" s="1"/>
  <c r="E69" i="30"/>
  <c r="F194" i="29" s="1"/>
  <c r="K194" i="29" s="1"/>
  <c r="L194" i="29" s="1"/>
  <c r="G52" i="30"/>
  <c r="H52" i="30" s="1"/>
  <c r="E52" i="30"/>
  <c r="F177" i="29" s="1"/>
  <c r="E84" i="30"/>
  <c r="F84" i="30" s="1"/>
  <c r="G84" i="30"/>
  <c r="H84" i="30" s="1"/>
  <c r="E98" i="30"/>
  <c r="F98" i="30" s="1"/>
  <c r="G98" i="30"/>
  <c r="H98" i="30" s="1"/>
  <c r="G81" i="30"/>
  <c r="H81" i="30" s="1"/>
  <c r="E81" i="30"/>
  <c r="F81" i="30" s="1"/>
  <c r="G55" i="30"/>
  <c r="H55" i="30" s="1"/>
  <c r="E55" i="30"/>
  <c r="F180" i="29" s="1"/>
  <c r="G57" i="30"/>
  <c r="H57" i="30" s="1"/>
  <c r="E57" i="30"/>
  <c r="F182" i="29" s="1"/>
  <c r="G94" i="30"/>
  <c r="H94" i="30" s="1"/>
  <c r="E94" i="30"/>
  <c r="F94" i="30" s="1"/>
  <c r="E93" i="30"/>
  <c r="F93" i="30" s="1"/>
  <c r="G93" i="30"/>
  <c r="H93" i="30" s="1"/>
  <c r="E74" i="30"/>
  <c r="F74" i="30" s="1"/>
  <c r="G74" i="30"/>
  <c r="H74" i="30" s="1"/>
  <c r="E87" i="30"/>
  <c r="F87" i="30" s="1"/>
  <c r="G87" i="30"/>
  <c r="H87" i="30" s="1"/>
  <c r="G103" i="30"/>
  <c r="H103" i="30" s="1"/>
  <c r="E103" i="30"/>
  <c r="F103" i="30" s="1"/>
  <c r="E86" i="30"/>
  <c r="F86" i="30" s="1"/>
  <c r="G86" i="30"/>
  <c r="H86" i="30" s="1"/>
  <c r="G71" i="30"/>
  <c r="H71" i="30" s="1"/>
  <c r="E71" i="30"/>
  <c r="F196" i="29" s="1"/>
  <c r="G64" i="30"/>
  <c r="H64" i="30" s="1"/>
  <c r="E64" i="30"/>
  <c r="F189" i="29" s="1"/>
  <c r="E63" i="30"/>
  <c r="F63" i="30" s="1"/>
  <c r="G63" i="30"/>
  <c r="H63" i="30" s="1"/>
  <c r="G65" i="30"/>
  <c r="H65" i="30" s="1"/>
  <c r="E65" i="30"/>
  <c r="F190" i="29" s="1"/>
  <c r="E92" i="30"/>
  <c r="F92" i="30" s="1"/>
  <c r="G92" i="30"/>
  <c r="H92" i="30" s="1"/>
  <c r="G58" i="30"/>
  <c r="H58" i="30" s="1"/>
  <c r="E58" i="30"/>
  <c r="F58" i="30" s="1"/>
  <c r="G51" i="30"/>
  <c r="F176" i="29"/>
  <c r="J176" i="29" s="1"/>
  <c r="E70" i="30"/>
  <c r="F195" i="29" s="1"/>
  <c r="K195" i="29" s="1"/>
  <c r="L195" i="29" s="1"/>
  <c r="G70" i="30"/>
  <c r="H70" i="30" s="1"/>
  <c r="F80" i="30"/>
  <c r="G80" i="30"/>
  <c r="H80" i="30" s="1"/>
  <c r="E99" i="30"/>
  <c r="F99" i="30" s="1"/>
  <c r="G99" i="30"/>
  <c r="H99" i="30" s="1"/>
  <c r="E100" i="30"/>
  <c r="F100" i="30" s="1"/>
  <c r="G100" i="30"/>
  <c r="H100" i="30" s="1"/>
  <c r="E56" i="30"/>
  <c r="F56" i="30" s="1"/>
  <c r="G56" i="30"/>
  <c r="G72" i="30"/>
  <c r="H72" i="30" s="1"/>
  <c r="E72" i="30"/>
  <c r="F197" i="29" s="1"/>
  <c r="G82" i="30"/>
  <c r="H82" i="30" s="1"/>
  <c r="E82" i="30"/>
  <c r="F82" i="30" s="1"/>
  <c r="G85" i="30"/>
  <c r="H85" i="30" s="1"/>
  <c r="E85" i="30"/>
  <c r="F85" i="30" s="1"/>
  <c r="E101" i="30"/>
  <c r="F101" i="30" s="1"/>
  <c r="G101" i="30"/>
  <c r="H101" i="30" s="1"/>
  <c r="G53" i="30"/>
  <c r="H53" i="30" s="1"/>
  <c r="E53" i="30"/>
  <c r="F53" i="30" s="1"/>
  <c r="G68" i="30"/>
  <c r="H68" i="30" s="1"/>
  <c r="E68" i="30"/>
  <c r="F193" i="29" s="1"/>
  <c r="E83" i="30"/>
  <c r="F83" i="30" s="1"/>
  <c r="G83" i="30"/>
  <c r="H83" i="30" s="1"/>
  <c r="G95" i="30"/>
  <c r="H95" i="30" s="1"/>
  <c r="E95" i="30"/>
  <c r="F95" i="30" s="1"/>
  <c r="E97" i="30"/>
  <c r="F97" i="30" s="1"/>
  <c r="G97" i="30"/>
  <c r="H97" i="30" s="1"/>
  <c r="G54" i="30"/>
  <c r="H54" i="30" s="1"/>
  <c r="E54" i="30"/>
  <c r="F179" i="29" s="1"/>
  <c r="G66" i="30"/>
  <c r="H66" i="30" s="1"/>
  <c r="E66" i="30"/>
  <c r="F191" i="29" s="1"/>
  <c r="K191" i="29" s="1"/>
  <c r="L191" i="29" s="1"/>
  <c r="E61" i="30"/>
  <c r="F61" i="30" s="1"/>
  <c r="G61" i="30"/>
  <c r="H61" i="30" s="1"/>
  <c r="G96" i="30"/>
  <c r="H96" i="30" s="1"/>
  <c r="E96" i="30"/>
  <c r="F96" i="30" s="1"/>
  <c r="E60" i="30"/>
  <c r="F60" i="30" s="1"/>
  <c r="G60" i="30"/>
  <c r="H60" i="30" s="1"/>
  <c r="E90" i="30"/>
  <c r="F90" i="30" s="1"/>
  <c r="G90" i="30"/>
  <c r="H90" i="30" s="1"/>
  <c r="G67" i="30"/>
  <c r="H67" i="30" s="1"/>
  <c r="E67" i="30"/>
  <c r="F192" i="29" s="1"/>
  <c r="K192" i="29" s="1"/>
  <c r="L192" i="29" s="1"/>
  <c r="E89" i="30"/>
  <c r="F89" i="30" s="1"/>
  <c r="G89" i="30"/>
  <c r="H89" i="30" s="1"/>
  <c r="H56" i="30"/>
  <c r="L98" i="30"/>
  <c r="J70" i="6"/>
  <c r="K70" i="6" s="1"/>
  <c r="D70" i="6"/>
  <c r="E70" i="6" s="1"/>
  <c r="D31" i="6"/>
  <c r="E31" i="6" s="1"/>
  <c r="F74" i="29" s="1"/>
  <c r="D62" i="6"/>
  <c r="E62" i="6" s="1"/>
  <c r="J62" i="6"/>
  <c r="K62" i="6" s="1"/>
  <c r="L90" i="30"/>
  <c r="D23" i="6"/>
  <c r="E23" i="6" s="1"/>
  <c r="F66" i="29" s="1"/>
  <c r="J55" i="6"/>
  <c r="K55" i="6" s="1"/>
  <c r="D55" i="6"/>
  <c r="E55" i="6" s="1"/>
  <c r="D16" i="6"/>
  <c r="E16" i="6" s="1"/>
  <c r="F59" i="29" s="1"/>
  <c r="L83" i="30"/>
  <c r="J56" i="6"/>
  <c r="K56" i="6" s="1"/>
  <c r="D56" i="6"/>
  <c r="E56" i="6" s="1"/>
  <c r="D17" i="6"/>
  <c r="E17" i="6" s="1"/>
  <c r="F60" i="29" s="1"/>
  <c r="L84" i="30"/>
  <c r="J68" i="6"/>
  <c r="K68" i="6" s="1"/>
  <c r="D68" i="6"/>
  <c r="E68" i="6" s="1"/>
  <c r="D29" i="6"/>
  <c r="E29" i="6" s="1"/>
  <c r="F72" i="29" s="1"/>
  <c r="L96" i="30"/>
  <c r="L103" i="30"/>
  <c r="D75" i="6"/>
  <c r="E75" i="6" s="1"/>
  <c r="D36" i="6"/>
  <c r="E36" i="6" s="1"/>
  <c r="F79" i="29" s="1"/>
  <c r="J75" i="6"/>
  <c r="K75" i="6" s="1"/>
  <c r="J54" i="6"/>
  <c r="K54" i="6" s="1"/>
  <c r="D54" i="6"/>
  <c r="E54" i="6" s="1"/>
  <c r="D15" i="6"/>
  <c r="E15" i="6" s="1"/>
  <c r="F58" i="29" s="1"/>
  <c r="L82" i="30"/>
  <c r="L100" i="30"/>
  <c r="J72" i="6"/>
  <c r="K72" i="6" s="1"/>
  <c r="D72" i="6"/>
  <c r="E72" i="6" s="1"/>
  <c r="D33" i="6"/>
  <c r="E33" i="6" s="1"/>
  <c r="F76" i="29" s="1"/>
  <c r="L80" i="30"/>
  <c r="J52" i="6"/>
  <c r="K52" i="6" s="1"/>
  <c r="D52" i="6"/>
  <c r="E52" i="6" s="1"/>
  <c r="D13" i="6"/>
  <c r="L85" i="30"/>
  <c r="D57" i="6"/>
  <c r="E57" i="6" s="1"/>
  <c r="D18" i="6"/>
  <c r="E18" i="6" s="1"/>
  <c r="F61" i="29" s="1"/>
  <c r="J57" i="6"/>
  <c r="K57" i="6" s="1"/>
  <c r="D102" i="30"/>
  <c r="D73" i="30"/>
  <c r="J66" i="6"/>
  <c r="K66" i="6" s="1"/>
  <c r="D66" i="6"/>
  <c r="E66" i="6" s="1"/>
  <c r="D27" i="6"/>
  <c r="E27" i="6" s="1"/>
  <c r="F70" i="29" s="1"/>
  <c r="L94" i="30"/>
  <c r="L99" i="30"/>
  <c r="J71" i="6"/>
  <c r="K71" i="6" s="1"/>
  <c r="D71" i="6"/>
  <c r="E71" i="6" s="1"/>
  <c r="D32" i="6"/>
  <c r="E32" i="6" s="1"/>
  <c r="F75" i="29" s="1"/>
  <c r="L86" i="30"/>
  <c r="J58" i="6"/>
  <c r="K58" i="6" s="1"/>
  <c r="D19" i="6"/>
  <c r="E19" i="6" s="1"/>
  <c r="F62" i="29" s="1"/>
  <c r="D58" i="6"/>
  <c r="E58" i="6" s="1"/>
  <c r="J61" i="6"/>
  <c r="K61" i="6" s="1"/>
  <c r="D61" i="6"/>
  <c r="E61" i="6" s="1"/>
  <c r="D22" i="6"/>
  <c r="E22" i="6" s="1"/>
  <c r="F65" i="29" s="1"/>
  <c r="L89" i="30"/>
  <c r="D34" i="6"/>
  <c r="E34" i="6" s="1"/>
  <c r="F77" i="29" s="1"/>
  <c r="D73" i="6"/>
  <c r="E73" i="6" s="1"/>
  <c r="L101" i="30"/>
  <c r="J73" i="6"/>
  <c r="K73" i="6" s="1"/>
  <c r="L92" i="30"/>
  <c r="J64" i="6"/>
  <c r="K64" i="6" s="1"/>
  <c r="D64" i="6"/>
  <c r="E64" i="6" s="1"/>
  <c r="D25" i="6"/>
  <c r="E25" i="6" s="1"/>
  <c r="F68" i="29" s="1"/>
  <c r="J53" i="6"/>
  <c r="K53" i="6" s="1"/>
  <c r="D53" i="6"/>
  <c r="E53" i="6" s="1"/>
  <c r="D14" i="6"/>
  <c r="E14" i="6" s="1"/>
  <c r="F57" i="29" s="1"/>
  <c r="L81" i="30"/>
  <c r="L87" i="30"/>
  <c r="J59" i="6"/>
  <c r="K59" i="6" s="1"/>
  <c r="D59" i="6"/>
  <c r="E59" i="6" s="1"/>
  <c r="D20" i="6"/>
  <c r="E20" i="6" s="1"/>
  <c r="F63" i="29" s="1"/>
  <c r="L97" i="30"/>
  <c r="J69" i="6"/>
  <c r="K69" i="6" s="1"/>
  <c r="D69" i="6"/>
  <c r="E69" i="6" s="1"/>
  <c r="D30" i="6"/>
  <c r="E30" i="6" s="1"/>
  <c r="F73" i="29" s="1"/>
  <c r="J67" i="6"/>
  <c r="K67" i="6" s="1"/>
  <c r="D67" i="6"/>
  <c r="E67" i="6" s="1"/>
  <c r="D28" i="6"/>
  <c r="E28" i="6" s="1"/>
  <c r="F71" i="29" s="1"/>
  <c r="L95" i="30"/>
  <c r="J65" i="6"/>
  <c r="K65" i="6" s="1"/>
  <c r="D65" i="6"/>
  <c r="E65" i="6" s="1"/>
  <c r="D26" i="6"/>
  <c r="E26" i="6" s="1"/>
  <c r="F69" i="29" s="1"/>
  <c r="L93" i="30"/>
  <c r="D74" i="6"/>
  <c r="E74" i="6" s="1"/>
  <c r="L102" i="30"/>
  <c r="J74" i="6"/>
  <c r="K74" i="6" s="1"/>
  <c r="D35" i="6"/>
  <c r="E35" i="6" s="1"/>
  <c r="F78" i="29" s="1"/>
  <c r="L51" i="30"/>
  <c r="D49" i="31"/>
  <c r="D16" i="33"/>
  <c r="G16" i="33" s="1"/>
  <c r="D34" i="33"/>
  <c r="G34" i="33" s="1"/>
  <c r="H34" i="33" s="1"/>
  <c r="D67" i="31"/>
  <c r="L69" i="30"/>
  <c r="D55" i="31"/>
  <c r="D22" i="33"/>
  <c r="G22" i="33" s="1"/>
  <c r="H22" i="33" s="1"/>
  <c r="L57" i="30"/>
  <c r="D59" i="31"/>
  <c r="D26" i="33"/>
  <c r="G26" i="33" s="1"/>
  <c r="H26" i="33" s="1"/>
  <c r="L61" i="30"/>
  <c r="D31" i="33"/>
  <c r="G31" i="33" s="1"/>
  <c r="H31" i="33" s="1"/>
  <c r="D64" i="31"/>
  <c r="L66" i="30"/>
  <c r="D71" i="31"/>
  <c r="D38" i="33"/>
  <c r="G38" i="33" s="1"/>
  <c r="H38" i="33" s="1"/>
  <c r="L73" i="30"/>
  <c r="D21" i="33"/>
  <c r="G21" i="33" s="1"/>
  <c r="H21" i="33" s="1"/>
  <c r="D54" i="31"/>
  <c r="L56" i="30"/>
  <c r="D17" i="33"/>
  <c r="G17" i="33" s="1"/>
  <c r="H17" i="33" s="1"/>
  <c r="D50" i="31"/>
  <c r="L52" i="30"/>
  <c r="D37" i="33"/>
  <c r="G37" i="33" s="1"/>
  <c r="H37" i="33" s="1"/>
  <c r="D70" i="31"/>
  <c r="L72" i="30"/>
  <c r="D29" i="33"/>
  <c r="G29" i="33" s="1"/>
  <c r="H29" i="33" s="1"/>
  <c r="D62" i="31"/>
  <c r="L64" i="30"/>
  <c r="D20" i="33"/>
  <c r="G20" i="33" s="1"/>
  <c r="H20" i="33" s="1"/>
  <c r="D53" i="31"/>
  <c r="L55" i="30"/>
  <c r="D25" i="33"/>
  <c r="G25" i="33" s="1"/>
  <c r="H25" i="33" s="1"/>
  <c r="D58" i="31"/>
  <c r="L60" i="30"/>
  <c r="D35" i="33"/>
  <c r="G35" i="33" s="1"/>
  <c r="H35" i="33" s="1"/>
  <c r="D68" i="31"/>
  <c r="L70" i="30"/>
  <c r="D32" i="33"/>
  <c r="G32" i="33" s="1"/>
  <c r="H32" i="33" s="1"/>
  <c r="D65" i="31"/>
  <c r="L67" i="30"/>
  <c r="D23" i="33"/>
  <c r="G23" i="33" s="1"/>
  <c r="H23" i="33" s="1"/>
  <c r="D56" i="31"/>
  <c r="L58" i="30"/>
  <c r="L53" i="30"/>
  <c r="D18" i="33"/>
  <c r="G18" i="33" s="1"/>
  <c r="H18" i="33" s="1"/>
  <c r="D51" i="31"/>
  <c r="D33" i="33"/>
  <c r="G33" i="33" s="1"/>
  <c r="H33" i="33" s="1"/>
  <c r="D66" i="31"/>
  <c r="L68" i="30"/>
  <c r="D36" i="33"/>
  <c r="G36" i="33" s="1"/>
  <c r="H36" i="33" s="1"/>
  <c r="D69" i="31"/>
  <c r="L71" i="30"/>
  <c r="L65" i="30"/>
  <c r="D63" i="31"/>
  <c r="D30" i="33"/>
  <c r="G30" i="33" s="1"/>
  <c r="H30" i="33" s="1"/>
  <c r="D19" i="33"/>
  <c r="G19" i="33" s="1"/>
  <c r="H19" i="33" s="1"/>
  <c r="D52" i="31"/>
  <c r="L54" i="30"/>
  <c r="D61" i="31"/>
  <c r="L63" i="30"/>
  <c r="D28" i="33"/>
  <c r="G28" i="33" s="1"/>
  <c r="H28" i="33" s="1"/>
  <c r="L74" i="30"/>
  <c r="D39" i="33"/>
  <c r="G39" i="33" s="1"/>
  <c r="H39" i="33" s="1"/>
  <c r="D72" i="31"/>
  <c r="D44" i="5"/>
  <c r="G44" i="5" s="1"/>
  <c r="J13" i="6"/>
  <c r="K13" i="6" s="1"/>
  <c r="F80" i="29" s="1"/>
  <c r="P13" i="6"/>
  <c r="Q13" i="6" s="1"/>
  <c r="F128" i="29" s="1"/>
  <c r="P31" i="6"/>
  <c r="Q31" i="6" s="1"/>
  <c r="F146" i="29" s="1"/>
  <c r="J31" i="6"/>
  <c r="K31" i="6" s="1"/>
  <c r="F98" i="29" s="1"/>
  <c r="P23" i="6"/>
  <c r="Q23" i="6" s="1"/>
  <c r="F138" i="29" s="1"/>
  <c r="D54" i="5"/>
  <c r="G54" i="5" s="1"/>
  <c r="J23" i="6"/>
  <c r="K23" i="6" s="1"/>
  <c r="F90" i="29" s="1"/>
  <c r="P26" i="6"/>
  <c r="Q26" i="6" s="1"/>
  <c r="F141" i="29" s="1"/>
  <c r="J26" i="6"/>
  <c r="K26" i="6" s="1"/>
  <c r="F93" i="29" s="1"/>
  <c r="P27" i="6"/>
  <c r="Q27" i="6" s="1"/>
  <c r="F142" i="29" s="1"/>
  <c r="J27" i="6"/>
  <c r="K27" i="6" s="1"/>
  <c r="F94" i="29" s="1"/>
  <c r="J33" i="6"/>
  <c r="K33" i="6" s="1"/>
  <c r="F100" i="29" s="1"/>
  <c r="P33" i="6"/>
  <c r="Q33" i="6" s="1"/>
  <c r="F148" i="29" s="1"/>
  <c r="J17" i="6"/>
  <c r="K17" i="6" s="1"/>
  <c r="F84" i="29" s="1"/>
  <c r="P17" i="6"/>
  <c r="Q17" i="6" s="1"/>
  <c r="F132" i="29" s="1"/>
  <c r="D57" i="5"/>
  <c r="G57" i="5" s="1"/>
  <c r="P32" i="6"/>
  <c r="Q32" i="6" s="1"/>
  <c r="F147" i="29" s="1"/>
  <c r="J32" i="6"/>
  <c r="K32" i="6" s="1"/>
  <c r="F99" i="29" s="1"/>
  <c r="J22" i="6"/>
  <c r="K22" i="6" s="1"/>
  <c r="F89" i="29" s="1"/>
  <c r="P22" i="6"/>
  <c r="Q22" i="6" s="1"/>
  <c r="F137" i="29" s="1"/>
  <c r="J16" i="6"/>
  <c r="K16" i="6" s="1"/>
  <c r="F83" i="29" s="1"/>
  <c r="P16" i="6"/>
  <c r="Q16" i="6" s="1"/>
  <c r="F131" i="29" s="1"/>
  <c r="J29" i="6"/>
  <c r="K29" i="6" s="1"/>
  <c r="F96" i="29" s="1"/>
  <c r="P29" i="6"/>
  <c r="Q29" i="6" s="1"/>
  <c r="F144" i="29" s="1"/>
  <c r="J25" i="6"/>
  <c r="K25" i="6" s="1"/>
  <c r="F92" i="29" s="1"/>
  <c r="P25" i="6"/>
  <c r="Q25" i="6" s="1"/>
  <c r="F140" i="29" s="1"/>
  <c r="P36" i="6"/>
  <c r="Q36" i="6" s="1"/>
  <c r="F151" i="29" s="1"/>
  <c r="J36" i="6"/>
  <c r="K36" i="6" s="1"/>
  <c r="F103" i="29" s="1"/>
  <c r="P20" i="6"/>
  <c r="Q20" i="6" s="1"/>
  <c r="F135" i="29" s="1"/>
  <c r="J20" i="6"/>
  <c r="K20" i="6" s="1"/>
  <c r="F87" i="29" s="1"/>
  <c r="J28" i="6"/>
  <c r="K28" i="6" s="1"/>
  <c r="F95" i="29" s="1"/>
  <c r="P28" i="6"/>
  <c r="Q28" i="6" s="1"/>
  <c r="F143" i="29" s="1"/>
  <c r="P35" i="6"/>
  <c r="Q35" i="6" s="1"/>
  <c r="F150" i="29" s="1"/>
  <c r="J35" i="6"/>
  <c r="K35" i="6" s="1"/>
  <c r="F102" i="29" s="1"/>
  <c r="P19" i="6"/>
  <c r="Q19" i="6" s="1"/>
  <c r="F134" i="29" s="1"/>
  <c r="J19" i="6"/>
  <c r="K19" i="6" s="1"/>
  <c r="F86" i="29" s="1"/>
  <c r="J30" i="6"/>
  <c r="K30" i="6" s="1"/>
  <c r="F97" i="29" s="1"/>
  <c r="P30" i="6"/>
  <c r="Q30" i="6" s="1"/>
  <c r="F145" i="29" s="1"/>
  <c r="J18" i="6"/>
  <c r="K18" i="6" s="1"/>
  <c r="F85" i="29" s="1"/>
  <c r="P18" i="6"/>
  <c r="Q18" i="6" s="1"/>
  <c r="F133" i="29" s="1"/>
  <c r="J14" i="6"/>
  <c r="K14" i="6" s="1"/>
  <c r="F81" i="29" s="1"/>
  <c r="P14" i="6"/>
  <c r="Q14" i="6" s="1"/>
  <c r="F129" i="29" s="1"/>
  <c r="J34" i="6"/>
  <c r="K34" i="6" s="1"/>
  <c r="F101" i="29" s="1"/>
  <c r="P34" i="6"/>
  <c r="Q34" i="6" s="1"/>
  <c r="F149" i="29" s="1"/>
  <c r="P15" i="6"/>
  <c r="Q15" i="6" s="1"/>
  <c r="F130" i="29" s="1"/>
  <c r="G130" i="29" s="1"/>
  <c r="J15" i="6"/>
  <c r="K15" i="6" s="1"/>
  <c r="F82" i="29" s="1"/>
  <c r="D63" i="5"/>
  <c r="G63" i="5" s="1"/>
  <c r="D66" i="5"/>
  <c r="G66" i="5" s="1"/>
  <c r="D64" i="5"/>
  <c r="G64" i="5" s="1"/>
  <c r="D59" i="5"/>
  <c r="G59" i="5" s="1"/>
  <c r="D65" i="5"/>
  <c r="G65" i="5" s="1"/>
  <c r="D58" i="5"/>
  <c r="G58" i="5" s="1"/>
  <c r="D62" i="5"/>
  <c r="G62" i="5" s="1"/>
  <c r="D60" i="5"/>
  <c r="G60" i="5" s="1"/>
  <c r="D61" i="5"/>
  <c r="G61" i="5" s="1"/>
  <c r="D67" i="5"/>
  <c r="G67" i="5" s="1"/>
  <c r="D47" i="5"/>
  <c r="G47" i="5" s="1"/>
  <c r="D53" i="5"/>
  <c r="G53" i="5" s="1"/>
  <c r="D45" i="5"/>
  <c r="D51" i="5"/>
  <c r="G51" i="5" s="1"/>
  <c r="D56" i="5"/>
  <c r="G56" i="5" s="1"/>
  <c r="D49" i="5"/>
  <c r="G49" i="5" s="1"/>
  <c r="D46" i="5"/>
  <c r="G46" i="5" s="1"/>
  <c r="D48" i="5"/>
  <c r="G48" i="5" s="1"/>
  <c r="D50" i="5"/>
  <c r="G50" i="5" s="1"/>
  <c r="F70" i="30" l="1"/>
  <c r="J189" i="29"/>
  <c r="F52" i="30"/>
  <c r="F54" i="30"/>
  <c r="K189" i="29"/>
  <c r="L189" i="29" s="1"/>
  <c r="K193" i="29"/>
  <c r="L193" i="29" s="1"/>
  <c r="N193" i="29"/>
  <c r="O193" i="29" s="1"/>
  <c r="F67" i="30"/>
  <c r="N192" i="29"/>
  <c r="O192" i="29" s="1"/>
  <c r="F181" i="29"/>
  <c r="F68" i="30"/>
  <c r="J196" i="29"/>
  <c r="K196" i="29"/>
  <c r="L196" i="29" s="1"/>
  <c r="F72" i="30"/>
  <c r="J192" i="29"/>
  <c r="F64" i="30"/>
  <c r="F71" i="30"/>
  <c r="N190" i="29"/>
  <c r="O190" i="29" s="1"/>
  <c r="J190" i="29"/>
  <c r="K190" i="29"/>
  <c r="L190" i="29" s="1"/>
  <c r="O102" i="30"/>
  <c r="M102" i="30"/>
  <c r="N102" i="30" s="1"/>
  <c r="H47" i="5"/>
  <c r="G275" i="29"/>
  <c r="H67" i="5"/>
  <c r="G295" i="29"/>
  <c r="H49" i="5"/>
  <c r="G277" i="29"/>
  <c r="H58" i="5"/>
  <c r="G286" i="29"/>
  <c r="O52" i="30"/>
  <c r="M52" i="30"/>
  <c r="N52" i="30" s="1"/>
  <c r="M95" i="30"/>
  <c r="N95" i="30" s="1"/>
  <c r="O95" i="30"/>
  <c r="O87" i="30"/>
  <c r="M87" i="30"/>
  <c r="N87" i="30" s="1"/>
  <c r="O85" i="30"/>
  <c r="M85" i="30"/>
  <c r="N85" i="30" s="1"/>
  <c r="N191" i="29"/>
  <c r="O191" i="29" s="1"/>
  <c r="H65" i="5"/>
  <c r="G293" i="29"/>
  <c r="M68" i="30"/>
  <c r="N68" i="30" s="1"/>
  <c r="O68" i="30"/>
  <c r="M57" i="30"/>
  <c r="N57" i="30" s="1"/>
  <c r="O57" i="30"/>
  <c r="F66" i="30"/>
  <c r="M81" i="30"/>
  <c r="N81" i="30" s="1"/>
  <c r="O81" i="30"/>
  <c r="F178" i="29"/>
  <c r="H51" i="5"/>
  <c r="G279" i="29"/>
  <c r="H59" i="5"/>
  <c r="G287" i="29"/>
  <c r="M94" i="30"/>
  <c r="N94" i="30" s="1"/>
  <c r="O94" i="30"/>
  <c r="M83" i="30"/>
  <c r="N83" i="30" s="1"/>
  <c r="O83" i="30"/>
  <c r="M98" i="30"/>
  <c r="N98" i="30" s="1"/>
  <c r="O98" i="30"/>
  <c r="H64" i="5"/>
  <c r="G292" i="29"/>
  <c r="M69" i="30"/>
  <c r="N69" i="30" s="1"/>
  <c r="O69" i="30"/>
  <c r="F199" i="29"/>
  <c r="M55" i="30"/>
  <c r="N55" i="30" s="1"/>
  <c r="O55" i="30"/>
  <c r="M80" i="30"/>
  <c r="N80" i="30" s="1"/>
  <c r="O80" i="30"/>
  <c r="G248" i="29" s="1"/>
  <c r="J193" i="29"/>
  <c r="O74" i="30"/>
  <c r="M74" i="30"/>
  <c r="F247" i="29" s="1"/>
  <c r="O60" i="30"/>
  <c r="M60" i="30"/>
  <c r="F233" i="29" s="1"/>
  <c r="O89" i="30"/>
  <c r="M89" i="30"/>
  <c r="N89" i="30" s="1"/>
  <c r="O99" i="30"/>
  <c r="M99" i="30"/>
  <c r="N99" i="30" s="1"/>
  <c r="M56" i="30"/>
  <c r="F229" i="29" s="1"/>
  <c r="O56" i="30"/>
  <c r="O63" i="30"/>
  <c r="M63" i="30"/>
  <c r="N63" i="30" s="1"/>
  <c r="F55" i="30"/>
  <c r="H66" i="5"/>
  <c r="G294" i="29"/>
  <c r="H53" i="5"/>
  <c r="G281" i="29"/>
  <c r="H63" i="5"/>
  <c r="G291" i="29"/>
  <c r="H54" i="5"/>
  <c r="G282" i="29"/>
  <c r="M54" i="30"/>
  <c r="N54" i="30" s="1"/>
  <c r="O54" i="30"/>
  <c r="O53" i="30"/>
  <c r="M53" i="30"/>
  <c r="F226" i="29" s="1"/>
  <c r="M73" i="30"/>
  <c r="N73" i="30" s="1"/>
  <c r="O73" i="30"/>
  <c r="O103" i="30"/>
  <c r="M103" i="30"/>
  <c r="N103" i="30" s="1"/>
  <c r="F185" i="29"/>
  <c r="H50" i="5"/>
  <c r="G278" i="29"/>
  <c r="O64" i="30"/>
  <c r="M64" i="30"/>
  <c r="F237" i="29" s="1"/>
  <c r="M90" i="30"/>
  <c r="N90" i="30" s="1"/>
  <c r="O90" i="30"/>
  <c r="O86" i="30"/>
  <c r="M86" i="30"/>
  <c r="N86" i="30" s="1"/>
  <c r="M82" i="30"/>
  <c r="N82" i="30" s="1"/>
  <c r="O82" i="30"/>
  <c r="F183" i="29"/>
  <c r="F57" i="30"/>
  <c r="E73" i="30"/>
  <c r="F198" i="29" s="1"/>
  <c r="K198" i="29" s="1"/>
  <c r="L198" i="29" s="1"/>
  <c r="G73" i="30"/>
  <c r="H73" i="30" s="1"/>
  <c r="M66" i="30"/>
  <c r="F239" i="29" s="1"/>
  <c r="O66" i="30"/>
  <c r="O51" i="30"/>
  <c r="M51" i="30"/>
  <c r="F224" i="29" s="1"/>
  <c r="M93" i="30"/>
  <c r="N93" i="30" s="1"/>
  <c r="O93" i="30"/>
  <c r="E102" i="30"/>
  <c r="F102" i="30" s="1"/>
  <c r="G102" i="30"/>
  <c r="H102" i="30" s="1"/>
  <c r="O67" i="30"/>
  <c r="M67" i="30"/>
  <c r="N67" i="30" s="1"/>
  <c r="M92" i="30"/>
  <c r="N92" i="30" s="1"/>
  <c r="O92" i="30"/>
  <c r="O100" i="30"/>
  <c r="M100" i="30"/>
  <c r="N100" i="30" s="1"/>
  <c r="H46" i="5"/>
  <c r="G274" i="29"/>
  <c r="O65" i="30"/>
  <c r="M65" i="30"/>
  <c r="F238" i="29" s="1"/>
  <c r="M72" i="30"/>
  <c r="F245" i="29" s="1"/>
  <c r="O72" i="30"/>
  <c r="H60" i="5"/>
  <c r="G288" i="29"/>
  <c r="M71" i="30"/>
  <c r="N71" i="30" s="1"/>
  <c r="O71" i="30"/>
  <c r="O61" i="30"/>
  <c r="M61" i="30"/>
  <c r="F234" i="29" s="1"/>
  <c r="M84" i="30"/>
  <c r="N84" i="30" s="1"/>
  <c r="O84" i="30"/>
  <c r="J191" i="29"/>
  <c r="H56" i="5"/>
  <c r="G284" i="29"/>
  <c r="M58" i="30"/>
  <c r="F231" i="29" s="1"/>
  <c r="O58" i="30"/>
  <c r="M96" i="30"/>
  <c r="N96" i="30" s="1"/>
  <c r="O96" i="30"/>
  <c r="M97" i="30"/>
  <c r="N97" i="30" s="1"/>
  <c r="O97" i="30"/>
  <c r="H48" i="5"/>
  <c r="G276" i="29"/>
  <c r="H61" i="5"/>
  <c r="G289" i="29"/>
  <c r="H57" i="5"/>
  <c r="G285" i="29"/>
  <c r="H62" i="5"/>
  <c r="G290" i="29"/>
  <c r="H44" i="5"/>
  <c r="G272" i="29"/>
  <c r="M70" i="30"/>
  <c r="N70" i="30" s="1"/>
  <c r="O70" i="30"/>
  <c r="O101" i="30"/>
  <c r="M101" i="30"/>
  <c r="N101" i="30" s="1"/>
  <c r="E50" i="31"/>
  <c r="G50" i="31"/>
  <c r="E56" i="31"/>
  <c r="G56" i="31"/>
  <c r="E54" i="31"/>
  <c r="G54" i="31"/>
  <c r="E55" i="31"/>
  <c r="G55" i="31"/>
  <c r="E72" i="31"/>
  <c r="G72" i="31"/>
  <c r="E62" i="31"/>
  <c r="G62" i="31"/>
  <c r="E71" i="31"/>
  <c r="G71" i="31"/>
  <c r="E67" i="31"/>
  <c r="G67" i="31"/>
  <c r="E59" i="31"/>
  <c r="G59" i="31"/>
  <c r="E68" i="31"/>
  <c r="G68" i="31"/>
  <c r="E49" i="31"/>
  <c r="G49" i="31"/>
  <c r="E52" i="31"/>
  <c r="G52" i="31"/>
  <c r="E69" i="31"/>
  <c r="G69" i="31"/>
  <c r="E61" i="31"/>
  <c r="G61" i="31"/>
  <c r="E58" i="31"/>
  <c r="G58" i="31"/>
  <c r="E63" i="31"/>
  <c r="G63" i="31"/>
  <c r="E53" i="31"/>
  <c r="G53" i="31"/>
  <c r="E65" i="31"/>
  <c r="G65" i="31"/>
  <c r="E66" i="31"/>
  <c r="G66" i="31"/>
  <c r="E70" i="31"/>
  <c r="G70" i="31"/>
  <c r="E64" i="31"/>
  <c r="G64" i="31"/>
  <c r="E51" i="31"/>
  <c r="G51" i="31"/>
  <c r="J195" i="29"/>
  <c r="N195" i="29"/>
  <c r="O195" i="29" s="1"/>
  <c r="J194" i="29"/>
  <c r="J197" i="29"/>
  <c r="K197" i="29"/>
  <c r="L197" i="29" s="1"/>
  <c r="M194" i="29"/>
  <c r="F65" i="30"/>
  <c r="F188" i="29"/>
  <c r="J188" i="29" s="1"/>
  <c r="F69" i="30"/>
  <c r="F186" i="29"/>
  <c r="H51" i="30"/>
  <c r="G176" i="29"/>
  <c r="M176" i="29" s="1"/>
  <c r="G80" i="29"/>
  <c r="J80" i="29"/>
  <c r="G210" i="29"/>
  <c r="F215" i="29"/>
  <c r="G209" i="29"/>
  <c r="M197" i="29"/>
  <c r="N197" i="29"/>
  <c r="O197" i="29" s="1"/>
  <c r="F219" i="29"/>
  <c r="F214" i="29"/>
  <c r="G219" i="29"/>
  <c r="G203" i="29"/>
  <c r="F216" i="29"/>
  <c r="K179" i="29"/>
  <c r="L179" i="29" s="1"/>
  <c r="J179" i="29"/>
  <c r="G217" i="29"/>
  <c r="N64" i="30"/>
  <c r="G206" i="29"/>
  <c r="F209" i="29"/>
  <c r="F212" i="29"/>
  <c r="G207" i="29"/>
  <c r="K177" i="29"/>
  <c r="L177" i="29" s="1"/>
  <c r="J177" i="29"/>
  <c r="F210" i="29"/>
  <c r="G212" i="29"/>
  <c r="F223" i="29"/>
  <c r="G205" i="29"/>
  <c r="F203" i="29"/>
  <c r="G223" i="29"/>
  <c r="F205" i="29"/>
  <c r="F220" i="29"/>
  <c r="G220" i="29"/>
  <c r="M196" i="29"/>
  <c r="N196" i="29"/>
  <c r="O196" i="29" s="1"/>
  <c r="F217" i="29"/>
  <c r="F201" i="29"/>
  <c r="G216" i="29"/>
  <c r="G201" i="29"/>
  <c r="F218" i="29"/>
  <c r="F202" i="29"/>
  <c r="G218" i="29"/>
  <c r="F200" i="29"/>
  <c r="K176" i="29"/>
  <c r="N189" i="29"/>
  <c r="O189" i="29" s="1"/>
  <c r="M189" i="29"/>
  <c r="F204" i="29"/>
  <c r="G200" i="29"/>
  <c r="K180" i="29"/>
  <c r="L180" i="29" s="1"/>
  <c r="J180" i="29"/>
  <c r="J182" i="29"/>
  <c r="K182" i="29"/>
  <c r="L182" i="29" s="1"/>
  <c r="G204" i="29"/>
  <c r="F221" i="29"/>
  <c r="F213" i="29"/>
  <c r="G214" i="29"/>
  <c r="G202" i="29"/>
  <c r="F206" i="29"/>
  <c r="G221" i="29"/>
  <c r="G215" i="29"/>
  <c r="G213" i="29"/>
  <c r="F207" i="29"/>
  <c r="E32" i="33"/>
  <c r="E37" i="33"/>
  <c r="E18" i="33"/>
  <c r="E26" i="33"/>
  <c r="E36" i="33"/>
  <c r="E17" i="33"/>
  <c r="E30" i="33"/>
  <c r="E29" i="33"/>
  <c r="E22" i="33"/>
  <c r="E16" i="33"/>
  <c r="H16" i="33" s="1"/>
  <c r="E35" i="33"/>
  <c r="E21" i="33"/>
  <c r="E19" i="33"/>
  <c r="E34" i="33"/>
  <c r="E28" i="33"/>
  <c r="E33" i="33"/>
  <c r="E31" i="33"/>
  <c r="E25" i="33"/>
  <c r="E23" i="33"/>
  <c r="E20" i="33"/>
  <c r="E39" i="33"/>
  <c r="E38" i="33"/>
  <c r="G70" i="29"/>
  <c r="J70" i="29"/>
  <c r="G72" i="29"/>
  <c r="J72" i="29"/>
  <c r="G99" i="29"/>
  <c r="K99" i="29"/>
  <c r="L99" i="29" s="1"/>
  <c r="J99" i="29"/>
  <c r="J69" i="29"/>
  <c r="G69" i="29"/>
  <c r="L67" i="6"/>
  <c r="F167" i="29"/>
  <c r="G147" i="29"/>
  <c r="K147" i="29"/>
  <c r="L147" i="29" s="1"/>
  <c r="J147" i="29"/>
  <c r="F56" i="6"/>
  <c r="F108" i="29"/>
  <c r="G65" i="29"/>
  <c r="J65" i="29"/>
  <c r="J103" i="29"/>
  <c r="G103" i="29"/>
  <c r="K103" i="29"/>
  <c r="L103" i="29" s="1"/>
  <c r="F53" i="6"/>
  <c r="F105" i="29"/>
  <c r="F72" i="6"/>
  <c r="F124" i="29"/>
  <c r="L56" i="6"/>
  <c r="F156" i="29"/>
  <c r="F69" i="6"/>
  <c r="F121" i="29"/>
  <c r="L72" i="6"/>
  <c r="F172" i="29"/>
  <c r="G140" i="29"/>
  <c r="K140" i="29"/>
  <c r="L140" i="29" s="1"/>
  <c r="J140" i="29"/>
  <c r="F58" i="6"/>
  <c r="F110" i="29"/>
  <c r="K97" i="29"/>
  <c r="L97" i="29" s="1"/>
  <c r="G97" i="29"/>
  <c r="J97" i="29"/>
  <c r="G62" i="29"/>
  <c r="J62" i="29"/>
  <c r="L68" i="6"/>
  <c r="F168" i="29"/>
  <c r="J86" i="29"/>
  <c r="K86" i="29"/>
  <c r="L86" i="29" s="1"/>
  <c r="G86" i="29"/>
  <c r="G78" i="29"/>
  <c r="J78" i="29"/>
  <c r="F55" i="6"/>
  <c r="F107" i="29"/>
  <c r="G58" i="29"/>
  <c r="J58" i="29"/>
  <c r="K96" i="29"/>
  <c r="L96" i="29" s="1"/>
  <c r="J96" i="29"/>
  <c r="G96" i="29"/>
  <c r="L55" i="6"/>
  <c r="F155" i="29"/>
  <c r="G66" i="29"/>
  <c r="J66" i="29"/>
  <c r="K102" i="29"/>
  <c r="L102" i="29" s="1"/>
  <c r="J102" i="29"/>
  <c r="G102" i="29"/>
  <c r="G94" i="29"/>
  <c r="J94" i="29"/>
  <c r="K94" i="29"/>
  <c r="L94" i="29" s="1"/>
  <c r="L74" i="6"/>
  <c r="F174" i="29"/>
  <c r="F59" i="6"/>
  <c r="F111" i="29"/>
  <c r="F73" i="6"/>
  <c r="F125" i="29"/>
  <c r="L70" i="6"/>
  <c r="F170" i="29"/>
  <c r="J73" i="29"/>
  <c r="G73" i="29"/>
  <c r="F61" i="6"/>
  <c r="F113" i="29"/>
  <c r="F57" i="6"/>
  <c r="F109" i="29"/>
  <c r="J77" i="29"/>
  <c r="G77" i="29"/>
  <c r="G138" i="29"/>
  <c r="K138" i="29"/>
  <c r="L138" i="29" s="1"/>
  <c r="J138" i="29"/>
  <c r="L61" i="6"/>
  <c r="F161" i="29"/>
  <c r="K85" i="29"/>
  <c r="L85" i="29" s="1"/>
  <c r="G85" i="29"/>
  <c r="J85" i="29"/>
  <c r="G98" i="29"/>
  <c r="J98" i="29"/>
  <c r="K98" i="29"/>
  <c r="L98" i="29" s="1"/>
  <c r="L65" i="6"/>
  <c r="F165" i="29"/>
  <c r="L64" i="6"/>
  <c r="F164" i="29"/>
  <c r="G59" i="29"/>
  <c r="J59" i="29"/>
  <c r="G145" i="29"/>
  <c r="J145" i="29"/>
  <c r="K145" i="29"/>
  <c r="L145" i="29" s="1"/>
  <c r="G132" i="29"/>
  <c r="K132" i="29"/>
  <c r="L132" i="29" s="1"/>
  <c r="J132" i="29"/>
  <c r="G146" i="29"/>
  <c r="K146" i="29"/>
  <c r="L146" i="29" s="1"/>
  <c r="J146" i="29"/>
  <c r="L69" i="6"/>
  <c r="F169" i="29"/>
  <c r="F66" i="6"/>
  <c r="F118" i="29"/>
  <c r="F68" i="6"/>
  <c r="F120" i="29"/>
  <c r="G92" i="29"/>
  <c r="J92" i="29"/>
  <c r="K92" i="29"/>
  <c r="L92" i="29" s="1"/>
  <c r="G79" i="29"/>
  <c r="J79" i="29"/>
  <c r="G74" i="29"/>
  <c r="J74" i="29"/>
  <c r="G144" i="29"/>
  <c r="J144" i="29"/>
  <c r="K144" i="29"/>
  <c r="L144" i="29" s="1"/>
  <c r="G128" i="29"/>
  <c r="K128" i="29"/>
  <c r="L128" i="29" s="1"/>
  <c r="J128" i="29"/>
  <c r="G63" i="29"/>
  <c r="J63" i="29"/>
  <c r="L73" i="6"/>
  <c r="F173" i="29"/>
  <c r="L58" i="6"/>
  <c r="F158" i="29"/>
  <c r="G134" i="29"/>
  <c r="J134" i="29"/>
  <c r="K134" i="29"/>
  <c r="L134" i="29" s="1"/>
  <c r="G100" i="29"/>
  <c r="J100" i="29"/>
  <c r="K100" i="29"/>
  <c r="L100" i="29" s="1"/>
  <c r="F75" i="6"/>
  <c r="F127" i="29"/>
  <c r="F70" i="6"/>
  <c r="F122" i="29"/>
  <c r="G82" i="29"/>
  <c r="J82" i="29"/>
  <c r="K82" i="29"/>
  <c r="L82" i="29" s="1"/>
  <c r="G131" i="29"/>
  <c r="K131" i="29"/>
  <c r="L131" i="29" s="1"/>
  <c r="J131" i="29"/>
  <c r="G71" i="29"/>
  <c r="J71" i="29"/>
  <c r="G150" i="29"/>
  <c r="K150" i="29"/>
  <c r="L150" i="29" s="1"/>
  <c r="J150" i="29"/>
  <c r="K83" i="29"/>
  <c r="L83" i="29" s="1"/>
  <c r="J83" i="29"/>
  <c r="G83" i="29"/>
  <c r="G142" i="29"/>
  <c r="J142" i="29"/>
  <c r="K142" i="29"/>
  <c r="L142" i="29" s="1"/>
  <c r="L59" i="6"/>
  <c r="F159" i="29"/>
  <c r="F52" i="6"/>
  <c r="F104" i="29"/>
  <c r="G129" i="29"/>
  <c r="K129" i="29"/>
  <c r="L129" i="29" s="1"/>
  <c r="J129" i="29"/>
  <c r="G90" i="29"/>
  <c r="J90" i="29"/>
  <c r="K90" i="29"/>
  <c r="L90" i="29" s="1"/>
  <c r="G68" i="29"/>
  <c r="J68" i="29"/>
  <c r="G81" i="29"/>
  <c r="J81" i="29"/>
  <c r="K81" i="29"/>
  <c r="L81" i="29" s="1"/>
  <c r="G75" i="29"/>
  <c r="J75" i="29"/>
  <c r="L53" i="6"/>
  <c r="F153" i="29"/>
  <c r="G137" i="29"/>
  <c r="J137" i="29"/>
  <c r="K137" i="29"/>
  <c r="L137" i="29" s="1"/>
  <c r="K93" i="29"/>
  <c r="L93" i="29" s="1"/>
  <c r="J93" i="29"/>
  <c r="G93" i="29"/>
  <c r="F74" i="6"/>
  <c r="F126" i="29"/>
  <c r="F71" i="6"/>
  <c r="F123" i="29"/>
  <c r="L57" i="6"/>
  <c r="F157" i="29"/>
  <c r="L52" i="6"/>
  <c r="F152" i="29"/>
  <c r="F54" i="6"/>
  <c r="F106" i="29"/>
  <c r="G87" i="29"/>
  <c r="K87" i="29"/>
  <c r="L87" i="29" s="1"/>
  <c r="J87" i="29"/>
  <c r="G57" i="29"/>
  <c r="J57" i="29"/>
  <c r="G76" i="29"/>
  <c r="J76" i="29"/>
  <c r="G135" i="29"/>
  <c r="J135" i="29"/>
  <c r="K135" i="29"/>
  <c r="L135" i="29" s="1"/>
  <c r="L62" i="6"/>
  <c r="F162" i="29"/>
  <c r="G133" i="29"/>
  <c r="J133" i="29"/>
  <c r="K133" i="29"/>
  <c r="L133" i="29" s="1"/>
  <c r="F65" i="6"/>
  <c r="F117" i="29"/>
  <c r="F64" i="6"/>
  <c r="F116" i="29"/>
  <c r="F62" i="6"/>
  <c r="F114" i="29"/>
  <c r="G151" i="29"/>
  <c r="J151" i="29"/>
  <c r="K151" i="29"/>
  <c r="L151" i="29" s="1"/>
  <c r="J60" i="29"/>
  <c r="G60" i="29"/>
  <c r="L75" i="6"/>
  <c r="F175" i="29"/>
  <c r="K84" i="29"/>
  <c r="L84" i="29" s="1"/>
  <c r="J84" i="29"/>
  <c r="G84" i="29"/>
  <c r="L66" i="6"/>
  <c r="F166" i="29"/>
  <c r="G148" i="29"/>
  <c r="K148" i="29"/>
  <c r="L148" i="29" s="1"/>
  <c r="J148" i="29"/>
  <c r="J61" i="29"/>
  <c r="G61" i="29"/>
  <c r="G149" i="29"/>
  <c r="K149" i="29"/>
  <c r="L149" i="29" s="1"/>
  <c r="J149" i="29"/>
  <c r="G143" i="29"/>
  <c r="K143" i="29"/>
  <c r="L143" i="29" s="1"/>
  <c r="J143" i="29"/>
  <c r="G101" i="29"/>
  <c r="J101" i="29"/>
  <c r="K101" i="29"/>
  <c r="L101" i="29" s="1"/>
  <c r="K95" i="29"/>
  <c r="L95" i="29" s="1"/>
  <c r="G95" i="29"/>
  <c r="J95" i="29"/>
  <c r="J89" i="29"/>
  <c r="K89" i="29"/>
  <c r="L89" i="29" s="1"/>
  <c r="G89" i="29"/>
  <c r="G141" i="29"/>
  <c r="K141" i="29"/>
  <c r="L141" i="29" s="1"/>
  <c r="J141" i="29"/>
  <c r="F67" i="6"/>
  <c r="F119" i="29"/>
  <c r="L71" i="6"/>
  <c r="F171" i="29"/>
  <c r="L54" i="6"/>
  <c r="F154" i="29"/>
  <c r="G45" i="5"/>
  <c r="E13" i="6"/>
  <c r="E44" i="5"/>
  <c r="F272" i="29" s="1"/>
  <c r="K130" i="29"/>
  <c r="F14" i="6"/>
  <c r="F30" i="6"/>
  <c r="F31" i="6"/>
  <c r="R20" i="6"/>
  <c r="L32" i="6"/>
  <c r="R32" i="6"/>
  <c r="F26" i="6"/>
  <c r="E65" i="5"/>
  <c r="F293" i="29" s="1"/>
  <c r="L35" i="6"/>
  <c r="L36" i="6"/>
  <c r="L27" i="6"/>
  <c r="F34" i="6"/>
  <c r="F19" i="6"/>
  <c r="F36" i="6"/>
  <c r="F27" i="6"/>
  <c r="R18" i="6"/>
  <c r="R36" i="6"/>
  <c r="L16" i="6"/>
  <c r="L26" i="6"/>
  <c r="F18" i="6"/>
  <c r="F29" i="6"/>
  <c r="R25" i="6"/>
  <c r="E46" i="5"/>
  <c r="F274" i="29" s="1"/>
  <c r="E56" i="5"/>
  <c r="F284" i="29" s="1"/>
  <c r="E61" i="5"/>
  <c r="F289" i="29" s="1"/>
  <c r="F33" i="6"/>
  <c r="R15" i="6"/>
  <c r="L25" i="6"/>
  <c r="R26" i="6"/>
  <c r="E53" i="5"/>
  <c r="F281" i="29" s="1"/>
  <c r="F16" i="6"/>
  <c r="F32" i="6"/>
  <c r="E47" i="5"/>
  <c r="F275" i="29" s="1"/>
  <c r="R27" i="6"/>
  <c r="L18" i="6"/>
  <c r="E48" i="5"/>
  <c r="F276" i="29" s="1"/>
  <c r="E64" i="5"/>
  <c r="F292" i="29" s="1"/>
  <c r="R28" i="6"/>
  <c r="F15" i="6"/>
  <c r="E51" i="5"/>
  <c r="F279" i="29" s="1"/>
  <c r="F28" i="6"/>
  <c r="F35" i="6"/>
  <c r="R30" i="6"/>
  <c r="L28" i="6"/>
  <c r="R22" i="6"/>
  <c r="L23" i="6"/>
  <c r="L31" i="6"/>
  <c r="R19" i="6"/>
  <c r="F22" i="6"/>
  <c r="R14" i="6"/>
  <c r="L29" i="6"/>
  <c r="E50" i="5"/>
  <c r="F278" i="29" s="1"/>
  <c r="R16" i="6"/>
  <c r="E49" i="5"/>
  <c r="F277" i="29" s="1"/>
  <c r="R35" i="6"/>
  <c r="E67" i="5"/>
  <c r="F295" i="29" s="1"/>
  <c r="R17" i="6"/>
  <c r="L17" i="6"/>
  <c r="F20" i="6"/>
  <c r="E60" i="5"/>
  <c r="F288" i="29" s="1"/>
  <c r="E66" i="5"/>
  <c r="F294" i="29" s="1"/>
  <c r="R34" i="6"/>
  <c r="L30" i="6"/>
  <c r="L22" i="6"/>
  <c r="R33" i="6"/>
  <c r="E54" i="5"/>
  <c r="F282" i="29" s="1"/>
  <c r="R31" i="6"/>
  <c r="E58" i="5"/>
  <c r="F286" i="29" s="1"/>
  <c r="L14" i="6"/>
  <c r="F23" i="6"/>
  <c r="E57" i="5"/>
  <c r="F285" i="29" s="1"/>
  <c r="L15" i="6"/>
  <c r="F17" i="6"/>
  <c r="E59" i="5"/>
  <c r="F287" i="29" s="1"/>
  <c r="F25" i="6"/>
  <c r="E45" i="5"/>
  <c r="F273" i="29" s="1"/>
  <c r="E62" i="5"/>
  <c r="F290" i="29" s="1"/>
  <c r="E63" i="5"/>
  <c r="F291" i="29" s="1"/>
  <c r="L34" i="6"/>
  <c r="L19" i="6"/>
  <c r="L20" i="6"/>
  <c r="R29" i="6"/>
  <c r="L33" i="6"/>
  <c r="R23" i="6"/>
  <c r="K80" i="29"/>
  <c r="L80" i="29" s="1"/>
  <c r="K7" i="11"/>
  <c r="J6" i="11"/>
  <c r="J7" i="11" s="1"/>
  <c r="H7" i="11"/>
  <c r="G6" i="11"/>
  <c r="G7" i="11" s="1"/>
  <c r="K183" i="29" l="1"/>
  <c r="L183" i="29" s="1"/>
  <c r="N56" i="30"/>
  <c r="J183" i="29"/>
  <c r="M193" i="29"/>
  <c r="M192" i="29"/>
  <c r="J181" i="29"/>
  <c r="K181" i="29"/>
  <c r="L181" i="29" s="1"/>
  <c r="N51" i="30"/>
  <c r="K178" i="29"/>
  <c r="L178" i="29" s="1"/>
  <c r="F236" i="29"/>
  <c r="J236" i="29" s="1"/>
  <c r="N65" i="30"/>
  <c r="F240" i="29"/>
  <c r="J240" i="29" s="1"/>
  <c r="M191" i="29"/>
  <c r="M195" i="29"/>
  <c r="N72" i="30"/>
  <c r="M190" i="29"/>
  <c r="F246" i="29"/>
  <c r="J246" i="29" s="1"/>
  <c r="N61" i="30"/>
  <c r="N58" i="30"/>
  <c r="J178" i="29"/>
  <c r="N66" i="30"/>
  <c r="N194" i="29"/>
  <c r="O194" i="29" s="1"/>
  <c r="F227" i="29"/>
  <c r="J227" i="29" s="1"/>
  <c r="K285" i="29"/>
  <c r="L285" i="29" s="1"/>
  <c r="J285" i="29"/>
  <c r="M288" i="29"/>
  <c r="N288" i="29"/>
  <c r="O288" i="29" s="1"/>
  <c r="K274" i="29"/>
  <c r="L274" i="29" s="1"/>
  <c r="J274" i="29"/>
  <c r="K291" i="29"/>
  <c r="L291" i="29" s="1"/>
  <c r="J291" i="29"/>
  <c r="K276" i="29"/>
  <c r="L276" i="29" s="1"/>
  <c r="J276" i="29"/>
  <c r="K293" i="29"/>
  <c r="L293" i="29" s="1"/>
  <c r="J293" i="29"/>
  <c r="N53" i="30"/>
  <c r="F225" i="29"/>
  <c r="J225" i="29" s="1"/>
  <c r="M285" i="29"/>
  <c r="N285" i="29"/>
  <c r="O285" i="29" s="1"/>
  <c r="N278" i="29"/>
  <c r="O278" i="29" s="1"/>
  <c r="M278" i="29"/>
  <c r="K290" i="29"/>
  <c r="L290" i="29" s="1"/>
  <c r="J290" i="29"/>
  <c r="M281" i="29"/>
  <c r="N281" i="29"/>
  <c r="O281" i="29" s="1"/>
  <c r="N286" i="29"/>
  <c r="O286" i="29" s="1"/>
  <c r="M286" i="29"/>
  <c r="K273" i="29"/>
  <c r="L273" i="29" s="1"/>
  <c r="J273" i="29"/>
  <c r="K275" i="29"/>
  <c r="L275" i="29" s="1"/>
  <c r="J275" i="29"/>
  <c r="N294" i="29"/>
  <c r="O294" i="29" s="1"/>
  <c r="M294" i="29"/>
  <c r="K287" i="29"/>
  <c r="L287" i="29" s="1"/>
  <c r="J287" i="29"/>
  <c r="M276" i="29"/>
  <c r="N276" i="29"/>
  <c r="O276" i="29" s="1"/>
  <c r="F241" i="29"/>
  <c r="J241" i="29" s="1"/>
  <c r="N74" i="30"/>
  <c r="F228" i="29"/>
  <c r="K228" i="29" s="1"/>
  <c r="L228" i="29" s="1"/>
  <c r="M198" i="29"/>
  <c r="N295" i="29"/>
  <c r="O295" i="29" s="1"/>
  <c r="M295" i="29"/>
  <c r="N289" i="29"/>
  <c r="O289" i="29" s="1"/>
  <c r="M289" i="29"/>
  <c r="K294" i="29"/>
  <c r="L294" i="29" s="1"/>
  <c r="J294" i="29"/>
  <c r="J198" i="29"/>
  <c r="N277" i="29"/>
  <c r="O277" i="29" s="1"/>
  <c r="M277" i="29"/>
  <c r="K288" i="29"/>
  <c r="L288" i="29" s="1"/>
  <c r="J288" i="29"/>
  <c r="N293" i="29"/>
  <c r="O293" i="29" s="1"/>
  <c r="M293" i="29"/>
  <c r="K281" i="29"/>
  <c r="L281" i="29" s="1"/>
  <c r="J281" i="29"/>
  <c r="N60" i="30"/>
  <c r="N287" i="29"/>
  <c r="O287" i="29" s="1"/>
  <c r="M287" i="29"/>
  <c r="K279" i="29"/>
  <c r="L279" i="29" s="1"/>
  <c r="J279" i="29"/>
  <c r="J185" i="29"/>
  <c r="K188" i="29"/>
  <c r="L188" i="29" s="1"/>
  <c r="K289" i="29"/>
  <c r="L289" i="29" s="1"/>
  <c r="J289" i="29"/>
  <c r="F73" i="30"/>
  <c r="K185" i="29"/>
  <c r="L185" i="29" s="1"/>
  <c r="M188" i="29"/>
  <c r="N282" i="29"/>
  <c r="O282" i="29" s="1"/>
  <c r="M282" i="29"/>
  <c r="K295" i="29"/>
  <c r="L295" i="29" s="1"/>
  <c r="J295" i="29"/>
  <c r="N279" i="29"/>
  <c r="O279" i="29" s="1"/>
  <c r="M279" i="29"/>
  <c r="K199" i="29"/>
  <c r="L199" i="29" s="1"/>
  <c r="J199" i="29"/>
  <c r="K286" i="29"/>
  <c r="L286" i="29" s="1"/>
  <c r="J286" i="29"/>
  <c r="K277" i="29"/>
  <c r="L277" i="29" s="1"/>
  <c r="J277" i="29"/>
  <c r="K282" i="29"/>
  <c r="L282" i="29" s="1"/>
  <c r="J282" i="29"/>
  <c r="K278" i="29"/>
  <c r="L278" i="29" s="1"/>
  <c r="J278" i="29"/>
  <c r="K284" i="29"/>
  <c r="L284" i="29" s="1"/>
  <c r="J284" i="29"/>
  <c r="N290" i="29"/>
  <c r="O290" i="29" s="1"/>
  <c r="M290" i="29"/>
  <c r="N284" i="29"/>
  <c r="O284" i="29" s="1"/>
  <c r="M284" i="29"/>
  <c r="M292" i="29"/>
  <c r="N292" i="29"/>
  <c r="O292" i="29" s="1"/>
  <c r="N275" i="29"/>
  <c r="O275" i="29" s="1"/>
  <c r="M275" i="29"/>
  <c r="K292" i="29"/>
  <c r="L292" i="29" s="1"/>
  <c r="J292" i="29"/>
  <c r="H45" i="5"/>
  <c r="G273" i="29"/>
  <c r="N274" i="29"/>
  <c r="O274" i="29" s="1"/>
  <c r="M274" i="29"/>
  <c r="N291" i="29"/>
  <c r="O291" i="29" s="1"/>
  <c r="M291" i="29"/>
  <c r="G230" i="29"/>
  <c r="P57" i="30"/>
  <c r="F230" i="29"/>
  <c r="J230" i="29" s="1"/>
  <c r="G246" i="29"/>
  <c r="P73" i="30"/>
  <c r="P51" i="30"/>
  <c r="G224" i="29"/>
  <c r="G228" i="29"/>
  <c r="P55" i="30"/>
  <c r="F242" i="29"/>
  <c r="K242" i="29" s="1"/>
  <c r="L242" i="29" s="1"/>
  <c r="F244" i="29"/>
  <c r="J244" i="29" s="1"/>
  <c r="P64" i="30"/>
  <c r="G237" i="29"/>
  <c r="G244" i="29"/>
  <c r="P71" i="30"/>
  <c r="G225" i="29"/>
  <c r="P52" i="30"/>
  <c r="P66" i="30"/>
  <c r="G239" i="29"/>
  <c r="G234" i="29"/>
  <c r="P61" i="30"/>
  <c r="P58" i="30"/>
  <c r="G231" i="29"/>
  <c r="P56" i="30"/>
  <c r="G229" i="29"/>
  <c r="F243" i="29"/>
  <c r="K243" i="29" s="1"/>
  <c r="L243" i="29" s="1"/>
  <c r="G240" i="29"/>
  <c r="P67" i="30"/>
  <c r="P60" i="30"/>
  <c r="G233" i="29"/>
  <c r="P68" i="30"/>
  <c r="G241" i="29"/>
  <c r="G226" i="29"/>
  <c r="P53" i="30"/>
  <c r="J186" i="29"/>
  <c r="P69" i="30"/>
  <c r="G242" i="29"/>
  <c r="K186" i="29"/>
  <c r="L186" i="29" s="1"/>
  <c r="G247" i="29"/>
  <c r="P74" i="30"/>
  <c r="G238" i="29"/>
  <c r="P65" i="30"/>
  <c r="G245" i="29"/>
  <c r="P72" i="30"/>
  <c r="P63" i="30"/>
  <c r="G236" i="29"/>
  <c r="G243" i="29"/>
  <c r="P70" i="30"/>
  <c r="G227" i="29"/>
  <c r="P54" i="30"/>
  <c r="F266" i="29"/>
  <c r="G222" i="29"/>
  <c r="M223" i="29"/>
  <c r="N223" i="29"/>
  <c r="O223" i="29" s="1"/>
  <c r="F222" i="29"/>
  <c r="M203" i="29"/>
  <c r="N203" i="29"/>
  <c r="O203" i="29" s="1"/>
  <c r="F270" i="29"/>
  <c r="N206" i="29"/>
  <c r="O206" i="29" s="1"/>
  <c r="M206" i="29"/>
  <c r="P102" i="30"/>
  <c r="G270" i="29"/>
  <c r="N219" i="29"/>
  <c r="O219" i="29" s="1"/>
  <c r="M219" i="29"/>
  <c r="N178" i="29"/>
  <c r="O178" i="29" s="1"/>
  <c r="M178" i="29"/>
  <c r="P103" i="30"/>
  <c r="G271" i="29"/>
  <c r="J214" i="29"/>
  <c r="K214" i="29"/>
  <c r="L214" i="29" s="1"/>
  <c r="P99" i="30"/>
  <c r="G267" i="29"/>
  <c r="K207" i="29"/>
  <c r="L207" i="29" s="1"/>
  <c r="J207" i="29"/>
  <c r="M183" i="29"/>
  <c r="N183" i="29"/>
  <c r="O183" i="29" s="1"/>
  <c r="M217" i="29"/>
  <c r="N217" i="29"/>
  <c r="O217" i="29" s="1"/>
  <c r="P89" i="30"/>
  <c r="G257" i="29"/>
  <c r="F258" i="29"/>
  <c r="J226" i="29"/>
  <c r="K226" i="29"/>
  <c r="L226" i="29" s="1"/>
  <c r="J213" i="29"/>
  <c r="K213" i="29"/>
  <c r="L213" i="29" s="1"/>
  <c r="N218" i="29"/>
  <c r="O218" i="29" s="1"/>
  <c r="M218" i="29"/>
  <c r="J223" i="29"/>
  <c r="K223" i="29"/>
  <c r="L223" i="29" s="1"/>
  <c r="N207" i="29"/>
  <c r="O207" i="29" s="1"/>
  <c r="M207" i="29"/>
  <c r="K231" i="29"/>
  <c r="L231" i="29" s="1"/>
  <c r="J231" i="29"/>
  <c r="F248" i="29"/>
  <c r="P82" i="30"/>
  <c r="G250" i="29"/>
  <c r="P92" i="30"/>
  <c r="G260" i="29"/>
  <c r="N215" i="29"/>
  <c r="O215" i="29" s="1"/>
  <c r="M215" i="29"/>
  <c r="K247" i="29"/>
  <c r="L247" i="29" s="1"/>
  <c r="J247" i="29"/>
  <c r="J205" i="29"/>
  <c r="K205" i="29"/>
  <c r="L205" i="29" s="1"/>
  <c r="J210" i="29"/>
  <c r="K210" i="29"/>
  <c r="L210" i="29" s="1"/>
  <c r="P98" i="30"/>
  <c r="G266" i="29"/>
  <c r="F254" i="29"/>
  <c r="F251" i="29"/>
  <c r="K202" i="29"/>
  <c r="L202" i="29" s="1"/>
  <c r="J202" i="29"/>
  <c r="N216" i="29"/>
  <c r="O216" i="29" s="1"/>
  <c r="M216" i="29"/>
  <c r="J209" i="29"/>
  <c r="K209" i="29"/>
  <c r="L209" i="29" s="1"/>
  <c r="P81" i="30"/>
  <c r="G249" i="29"/>
  <c r="P83" i="30"/>
  <c r="G251" i="29"/>
  <c r="M221" i="29"/>
  <c r="N221" i="29"/>
  <c r="O221" i="29" s="1"/>
  <c r="K229" i="29"/>
  <c r="L229" i="29" s="1"/>
  <c r="J229" i="29"/>
  <c r="F249" i="29"/>
  <c r="F269" i="29"/>
  <c r="F253" i="29"/>
  <c r="M181" i="29"/>
  <c r="N181" i="29"/>
  <c r="O181" i="29" s="1"/>
  <c r="M204" i="29"/>
  <c r="N204" i="29"/>
  <c r="O204" i="29" s="1"/>
  <c r="J218" i="29"/>
  <c r="K218" i="29"/>
  <c r="L218" i="29" s="1"/>
  <c r="J238" i="29"/>
  <c r="K238" i="29"/>
  <c r="L238" i="29" s="1"/>
  <c r="P93" i="30"/>
  <c r="G261" i="29"/>
  <c r="P85" i="30"/>
  <c r="G253" i="29"/>
  <c r="M185" i="29"/>
  <c r="N185" i="29"/>
  <c r="O185" i="29" s="1"/>
  <c r="N220" i="29"/>
  <c r="O220" i="29" s="1"/>
  <c r="M220" i="29"/>
  <c r="J203" i="29"/>
  <c r="K203" i="29"/>
  <c r="L203" i="29" s="1"/>
  <c r="F261" i="29"/>
  <c r="F265" i="29"/>
  <c r="F264" i="29"/>
  <c r="J239" i="29"/>
  <c r="K239" i="29"/>
  <c r="L239" i="29" s="1"/>
  <c r="J233" i="29"/>
  <c r="K233" i="29"/>
  <c r="L233" i="29" s="1"/>
  <c r="F252" i="29"/>
  <c r="F271" i="29"/>
  <c r="P97" i="30"/>
  <c r="G265" i="29"/>
  <c r="P96" i="30"/>
  <c r="G264" i="29"/>
  <c r="K206" i="29"/>
  <c r="L206" i="29" s="1"/>
  <c r="J206" i="29"/>
  <c r="N205" i="29"/>
  <c r="O205" i="29" s="1"/>
  <c r="M205" i="29"/>
  <c r="M177" i="29"/>
  <c r="N177" i="29"/>
  <c r="O177" i="29" s="1"/>
  <c r="N209" i="29"/>
  <c r="O209" i="29" s="1"/>
  <c r="M209" i="29"/>
  <c r="P84" i="30"/>
  <c r="G252" i="29"/>
  <c r="F267" i="29"/>
  <c r="F262" i="29"/>
  <c r="M214" i="29"/>
  <c r="N214" i="29"/>
  <c r="O214" i="29" s="1"/>
  <c r="J245" i="29"/>
  <c r="K245" i="29"/>
  <c r="L245" i="29" s="1"/>
  <c r="N180" i="29"/>
  <c r="O180" i="29" s="1"/>
  <c r="M180" i="29"/>
  <c r="K200" i="29"/>
  <c r="L200" i="29" s="1"/>
  <c r="J200" i="29"/>
  <c r="F257" i="29"/>
  <c r="P94" i="30"/>
  <c r="G262" i="29"/>
  <c r="N200" i="29"/>
  <c r="O200" i="29" s="1"/>
  <c r="M200" i="29"/>
  <c r="J201" i="29"/>
  <c r="K201" i="29"/>
  <c r="L201" i="29" s="1"/>
  <c r="K215" i="29"/>
  <c r="L215" i="29" s="1"/>
  <c r="J215" i="29"/>
  <c r="F268" i="29"/>
  <c r="P100" i="30"/>
  <c r="G268" i="29"/>
  <c r="P90" i="30"/>
  <c r="G258" i="29"/>
  <c r="M213" i="29"/>
  <c r="N213" i="29"/>
  <c r="O213" i="29" s="1"/>
  <c r="M202" i="29"/>
  <c r="N202" i="29"/>
  <c r="O202" i="29" s="1"/>
  <c r="J204" i="29"/>
  <c r="K204" i="29"/>
  <c r="L204" i="29" s="1"/>
  <c r="J217" i="29"/>
  <c r="K217" i="29"/>
  <c r="L217" i="29" s="1"/>
  <c r="J220" i="29"/>
  <c r="K220" i="29"/>
  <c r="L220" i="29" s="1"/>
  <c r="N212" i="29"/>
  <c r="O212" i="29" s="1"/>
  <c r="M212" i="29"/>
  <c r="M210" i="29"/>
  <c r="N210" i="29"/>
  <c r="O210" i="29" s="1"/>
  <c r="M179" i="29"/>
  <c r="N179" i="29"/>
  <c r="O179" i="29" s="1"/>
  <c r="P80" i="30"/>
  <c r="N182" i="29"/>
  <c r="O182" i="29" s="1"/>
  <c r="M182" i="29"/>
  <c r="J216" i="29"/>
  <c r="K216" i="29"/>
  <c r="L216" i="29" s="1"/>
  <c r="P86" i="30"/>
  <c r="G254" i="29"/>
  <c r="N186" i="29"/>
  <c r="O186" i="29" s="1"/>
  <c r="M186" i="29"/>
  <c r="P101" i="30"/>
  <c r="G269" i="29"/>
  <c r="J224" i="29"/>
  <c r="J237" i="29"/>
  <c r="K237" i="29"/>
  <c r="L237" i="29" s="1"/>
  <c r="F263" i="29"/>
  <c r="P95" i="30"/>
  <c r="G263" i="29"/>
  <c r="F255" i="29"/>
  <c r="P87" i="30"/>
  <c r="G255" i="29"/>
  <c r="F250" i="29"/>
  <c r="F260" i="29"/>
  <c r="J234" i="29"/>
  <c r="K234" i="29"/>
  <c r="L234" i="29" s="1"/>
  <c r="K221" i="29"/>
  <c r="L221" i="29" s="1"/>
  <c r="J221" i="29"/>
  <c r="M201" i="29"/>
  <c r="N201" i="29"/>
  <c r="O201" i="29" s="1"/>
  <c r="J212" i="29"/>
  <c r="K212" i="29"/>
  <c r="L212" i="29" s="1"/>
  <c r="J219" i="29"/>
  <c r="K219" i="29"/>
  <c r="L219" i="29" s="1"/>
  <c r="G350" i="29"/>
  <c r="H64" i="31"/>
  <c r="G354" i="29"/>
  <c r="H68" i="31"/>
  <c r="G339" i="29"/>
  <c r="H53" i="31"/>
  <c r="F56" i="31"/>
  <c r="F342" i="29"/>
  <c r="F338" i="29"/>
  <c r="F52" i="31"/>
  <c r="F53" i="31"/>
  <c r="F339" i="29"/>
  <c r="G342" i="29"/>
  <c r="H56" i="31"/>
  <c r="G338" i="29"/>
  <c r="H52" i="31"/>
  <c r="G353" i="29"/>
  <c r="H67" i="31"/>
  <c r="G349" i="29"/>
  <c r="H63" i="31"/>
  <c r="F71" i="31"/>
  <c r="F357" i="29"/>
  <c r="G337" i="29"/>
  <c r="H51" i="31"/>
  <c r="F337" i="29"/>
  <c r="F51" i="31"/>
  <c r="G348" i="29"/>
  <c r="H62" i="31"/>
  <c r="F61" i="31"/>
  <c r="F347" i="29"/>
  <c r="G347" i="29"/>
  <c r="H61" i="31"/>
  <c r="H72" i="31"/>
  <c r="G358" i="29"/>
  <c r="F349" i="29"/>
  <c r="F63" i="31"/>
  <c r="H54" i="31"/>
  <c r="G340" i="29"/>
  <c r="F72" i="31"/>
  <c r="F358" i="29"/>
  <c r="H59" i="31"/>
  <c r="G345" i="29"/>
  <c r="F340" i="29"/>
  <c r="F54" i="31"/>
  <c r="F353" i="29"/>
  <c r="F67" i="31"/>
  <c r="F59" i="31"/>
  <c r="F345" i="29"/>
  <c r="F58" i="31"/>
  <c r="F344" i="29"/>
  <c r="F354" i="29"/>
  <c r="F68" i="31"/>
  <c r="F350" i="29"/>
  <c r="F64" i="31"/>
  <c r="H71" i="31"/>
  <c r="G357" i="29"/>
  <c r="F341" i="29"/>
  <c r="F55" i="31"/>
  <c r="F348" i="29"/>
  <c r="F62" i="31"/>
  <c r="H55" i="31"/>
  <c r="G341" i="29"/>
  <c r="F65" i="31"/>
  <c r="F351" i="29"/>
  <c r="G336" i="29"/>
  <c r="H50" i="31"/>
  <c r="F70" i="31"/>
  <c r="F356" i="29"/>
  <c r="G351" i="29"/>
  <c r="H65" i="31"/>
  <c r="F336" i="29"/>
  <c r="F50" i="31"/>
  <c r="H70" i="31"/>
  <c r="G356" i="29"/>
  <c r="G355" i="29"/>
  <c r="H69" i="31"/>
  <c r="F49" i="31"/>
  <c r="F335" i="29"/>
  <c r="K335" i="29" s="1"/>
  <c r="G352" i="29"/>
  <c r="H66" i="31"/>
  <c r="F69" i="31"/>
  <c r="F355" i="29"/>
  <c r="H49" i="31"/>
  <c r="G335" i="29"/>
  <c r="M335" i="29" s="1"/>
  <c r="H58" i="31"/>
  <c r="G344" i="29"/>
  <c r="F66" i="31"/>
  <c r="F352" i="29"/>
  <c r="F312" i="29"/>
  <c r="F17" i="33"/>
  <c r="G312" i="29"/>
  <c r="F330" i="29"/>
  <c r="F35" i="33"/>
  <c r="G326" i="29"/>
  <c r="F38" i="33"/>
  <c r="F333" i="29"/>
  <c r="F33" i="33"/>
  <c r="F328" i="29"/>
  <c r="G311" i="29"/>
  <c r="F26" i="33"/>
  <c r="F321" i="29"/>
  <c r="G333" i="29"/>
  <c r="G328" i="29"/>
  <c r="F16" i="33"/>
  <c r="F311" i="29"/>
  <c r="G321" i="29"/>
  <c r="F334" i="29"/>
  <c r="F39" i="33"/>
  <c r="F323" i="29"/>
  <c r="F28" i="33"/>
  <c r="F22" i="33"/>
  <c r="F317" i="29"/>
  <c r="F313" i="29"/>
  <c r="F18" i="33"/>
  <c r="G313" i="29"/>
  <c r="F320" i="29"/>
  <c r="F25" i="33"/>
  <c r="F326" i="29"/>
  <c r="F31" i="33"/>
  <c r="F324" i="29"/>
  <c r="F29" i="33"/>
  <c r="G330" i="29"/>
  <c r="G324" i="29"/>
  <c r="G320" i="29"/>
  <c r="G323" i="29"/>
  <c r="F21" i="33"/>
  <c r="F316" i="29"/>
  <c r="G316" i="29"/>
  <c r="F331" i="29"/>
  <c r="F36" i="33"/>
  <c r="G331" i="29"/>
  <c r="G334" i="29"/>
  <c r="G317" i="29"/>
  <c r="F20" i="33"/>
  <c r="F315" i="29"/>
  <c r="F34" i="33"/>
  <c r="F329" i="29"/>
  <c r="F332" i="29"/>
  <c r="F37" i="33"/>
  <c r="G315" i="29"/>
  <c r="G329" i="29"/>
  <c r="G332" i="29"/>
  <c r="F318" i="29"/>
  <c r="F23" i="33"/>
  <c r="F314" i="29"/>
  <c r="F19" i="33"/>
  <c r="F325" i="29"/>
  <c r="F30" i="33"/>
  <c r="F327" i="29"/>
  <c r="F32" i="33"/>
  <c r="G318" i="29"/>
  <c r="G314" i="29"/>
  <c r="G325" i="29"/>
  <c r="G327" i="29"/>
  <c r="M148" i="29"/>
  <c r="N148" i="29"/>
  <c r="O148" i="29" s="1"/>
  <c r="G152" i="29"/>
  <c r="K152" i="29"/>
  <c r="L152" i="29" s="1"/>
  <c r="J152" i="29"/>
  <c r="M83" i="29"/>
  <c r="N83" i="29"/>
  <c r="O83" i="29" s="1"/>
  <c r="J158" i="29"/>
  <c r="G158" i="29"/>
  <c r="K158" i="29"/>
  <c r="L158" i="29" s="1"/>
  <c r="J166" i="29"/>
  <c r="G166" i="29"/>
  <c r="K166" i="29"/>
  <c r="L166" i="29" s="1"/>
  <c r="M137" i="29"/>
  <c r="N137" i="29"/>
  <c r="O137" i="29" s="1"/>
  <c r="M82" i="29"/>
  <c r="N82" i="29"/>
  <c r="O82" i="29" s="1"/>
  <c r="G105" i="29"/>
  <c r="K105" i="29"/>
  <c r="L105" i="29" s="1"/>
  <c r="J105" i="29"/>
  <c r="K116" i="29"/>
  <c r="L116" i="29" s="1"/>
  <c r="J116" i="29"/>
  <c r="G116" i="29"/>
  <c r="M141" i="29"/>
  <c r="N141" i="29"/>
  <c r="O141" i="29" s="1"/>
  <c r="N143" i="29"/>
  <c r="O143" i="29" s="1"/>
  <c r="M143" i="29"/>
  <c r="N76" i="29"/>
  <c r="O76" i="29" s="1"/>
  <c r="K76" i="29"/>
  <c r="L76" i="29" s="1"/>
  <c r="M76" i="29"/>
  <c r="G123" i="29"/>
  <c r="K123" i="29"/>
  <c r="L123" i="29" s="1"/>
  <c r="J123" i="29"/>
  <c r="M129" i="29"/>
  <c r="N129" i="29"/>
  <c r="O129" i="29" s="1"/>
  <c r="G127" i="29"/>
  <c r="K127" i="29"/>
  <c r="L127" i="29" s="1"/>
  <c r="J127" i="29"/>
  <c r="M140" i="29"/>
  <c r="N140" i="29"/>
  <c r="O140" i="29" s="1"/>
  <c r="M103" i="29"/>
  <c r="N103" i="29"/>
  <c r="O103" i="29" s="1"/>
  <c r="N89" i="29"/>
  <c r="O89" i="29" s="1"/>
  <c r="M89" i="29"/>
  <c r="G117" i="29"/>
  <c r="J117" i="29"/>
  <c r="K117" i="29"/>
  <c r="L117" i="29" s="1"/>
  <c r="N75" i="29"/>
  <c r="O75" i="29" s="1"/>
  <c r="M75" i="29"/>
  <c r="K75" i="29"/>
  <c r="L75" i="29" s="1"/>
  <c r="G104" i="29"/>
  <c r="J104" i="29"/>
  <c r="K104" i="29"/>
  <c r="L104" i="29" s="1"/>
  <c r="M150" i="29"/>
  <c r="N150" i="29"/>
  <c r="O150" i="29" s="1"/>
  <c r="K63" i="29"/>
  <c r="L63" i="29" s="1"/>
  <c r="N63" i="29"/>
  <c r="O63" i="29" s="1"/>
  <c r="M63" i="29"/>
  <c r="G109" i="29"/>
  <c r="J109" i="29"/>
  <c r="K109" i="29"/>
  <c r="L109" i="29" s="1"/>
  <c r="J174" i="29"/>
  <c r="K174" i="29"/>
  <c r="L174" i="29" s="1"/>
  <c r="G174" i="29"/>
  <c r="N96" i="29"/>
  <c r="O96" i="29" s="1"/>
  <c r="M96" i="29"/>
  <c r="G168" i="29"/>
  <c r="J168" i="29"/>
  <c r="K168" i="29"/>
  <c r="L168" i="29" s="1"/>
  <c r="J172" i="29"/>
  <c r="G172" i="29"/>
  <c r="K172" i="29"/>
  <c r="L172" i="29" s="1"/>
  <c r="M151" i="29"/>
  <c r="N151" i="29"/>
  <c r="O151" i="29" s="1"/>
  <c r="G110" i="29"/>
  <c r="K110" i="29"/>
  <c r="L110" i="29" s="1"/>
  <c r="J110" i="29"/>
  <c r="K79" i="29"/>
  <c r="L79" i="29" s="1"/>
  <c r="M79" i="29"/>
  <c r="N79" i="29"/>
  <c r="O79" i="29" s="1"/>
  <c r="G126" i="29"/>
  <c r="K126" i="29"/>
  <c r="L126" i="29" s="1"/>
  <c r="J126" i="29"/>
  <c r="M98" i="29"/>
  <c r="N98" i="29"/>
  <c r="O98" i="29" s="1"/>
  <c r="G121" i="29"/>
  <c r="J121" i="29"/>
  <c r="K121" i="29"/>
  <c r="L121" i="29" s="1"/>
  <c r="G154" i="29"/>
  <c r="K154" i="29"/>
  <c r="L154" i="29" s="1"/>
  <c r="J154" i="29"/>
  <c r="M81" i="29"/>
  <c r="N81" i="29"/>
  <c r="O81" i="29" s="1"/>
  <c r="M100" i="29"/>
  <c r="N100" i="29"/>
  <c r="O100" i="29" s="1"/>
  <c r="N128" i="29"/>
  <c r="O128" i="29" s="1"/>
  <c r="M128" i="29"/>
  <c r="M85" i="29"/>
  <c r="N85" i="29"/>
  <c r="O85" i="29" s="1"/>
  <c r="G108" i="29"/>
  <c r="K108" i="29"/>
  <c r="L108" i="29" s="1"/>
  <c r="J108" i="29"/>
  <c r="M92" i="29"/>
  <c r="N92" i="29"/>
  <c r="O92" i="29" s="1"/>
  <c r="K65" i="29"/>
  <c r="L65" i="29" s="1"/>
  <c r="M65" i="29"/>
  <c r="N65" i="29"/>
  <c r="O65" i="29" s="1"/>
  <c r="K60" i="29"/>
  <c r="L60" i="29" s="1"/>
  <c r="N60" i="29"/>
  <c r="O60" i="29" s="1"/>
  <c r="M60" i="29"/>
  <c r="G119" i="29"/>
  <c r="K119" i="29"/>
  <c r="L119" i="29" s="1"/>
  <c r="J119" i="29"/>
  <c r="J164" i="29"/>
  <c r="G164" i="29"/>
  <c r="K164" i="29"/>
  <c r="L164" i="29" s="1"/>
  <c r="M147" i="29"/>
  <c r="N147" i="29"/>
  <c r="O147" i="29" s="1"/>
  <c r="N101" i="29"/>
  <c r="O101" i="29" s="1"/>
  <c r="M101" i="29"/>
  <c r="K114" i="29"/>
  <c r="L114" i="29" s="1"/>
  <c r="J114" i="29"/>
  <c r="G114" i="29"/>
  <c r="M90" i="29"/>
  <c r="N90" i="29"/>
  <c r="O90" i="29" s="1"/>
  <c r="M74" i="29"/>
  <c r="K74" i="29"/>
  <c r="L74" i="29" s="1"/>
  <c r="N74" i="29"/>
  <c r="O74" i="29" s="1"/>
  <c r="G125" i="29"/>
  <c r="J125" i="29"/>
  <c r="K125" i="29"/>
  <c r="L125" i="29" s="1"/>
  <c r="K78" i="29"/>
  <c r="L78" i="29" s="1"/>
  <c r="N78" i="29"/>
  <c r="O78" i="29" s="1"/>
  <c r="M78" i="29"/>
  <c r="J167" i="29"/>
  <c r="K167" i="29"/>
  <c r="L167" i="29" s="1"/>
  <c r="G167" i="29"/>
  <c r="M135" i="29"/>
  <c r="N135" i="29"/>
  <c r="O135" i="29" s="1"/>
  <c r="J157" i="29"/>
  <c r="K157" i="29"/>
  <c r="L157" i="29" s="1"/>
  <c r="G157" i="29"/>
  <c r="J153" i="29"/>
  <c r="G153" i="29"/>
  <c r="K153" i="29"/>
  <c r="L153" i="29" s="1"/>
  <c r="G122" i="29"/>
  <c r="J122" i="29"/>
  <c r="K122" i="29"/>
  <c r="L122" i="29" s="1"/>
  <c r="J173" i="29"/>
  <c r="K173" i="29"/>
  <c r="L173" i="29" s="1"/>
  <c r="G173" i="29"/>
  <c r="G165" i="29"/>
  <c r="K165" i="29"/>
  <c r="L165" i="29" s="1"/>
  <c r="J165" i="29"/>
  <c r="N138" i="29"/>
  <c r="O138" i="29" s="1"/>
  <c r="M138" i="29"/>
  <c r="K66" i="29"/>
  <c r="L66" i="29" s="1"/>
  <c r="N66" i="29"/>
  <c r="O66" i="29" s="1"/>
  <c r="M66" i="29"/>
  <c r="N86" i="29"/>
  <c r="O86" i="29" s="1"/>
  <c r="M86" i="29"/>
  <c r="N84" i="29"/>
  <c r="O84" i="29" s="1"/>
  <c r="M84" i="29"/>
  <c r="M146" i="29"/>
  <c r="N146" i="29"/>
  <c r="O146" i="29" s="1"/>
  <c r="N77" i="29"/>
  <c r="O77" i="29" s="1"/>
  <c r="M77" i="29"/>
  <c r="K77" i="29"/>
  <c r="L77" i="29" s="1"/>
  <c r="G111" i="29"/>
  <c r="J111" i="29"/>
  <c r="K111" i="29"/>
  <c r="L111" i="29" s="1"/>
  <c r="J155" i="29"/>
  <c r="G155" i="29"/>
  <c r="K155" i="29"/>
  <c r="L155" i="29" s="1"/>
  <c r="N69" i="29"/>
  <c r="O69" i="29" s="1"/>
  <c r="M69" i="29"/>
  <c r="K69" i="29"/>
  <c r="L69" i="29" s="1"/>
  <c r="G175" i="29"/>
  <c r="K175" i="29"/>
  <c r="L175" i="29" s="1"/>
  <c r="J175" i="29"/>
  <c r="M57" i="29"/>
  <c r="K57" i="29"/>
  <c r="L57" i="29" s="1"/>
  <c r="N57" i="29"/>
  <c r="O57" i="29" s="1"/>
  <c r="N132" i="29"/>
  <c r="O132" i="29" s="1"/>
  <c r="M132" i="29"/>
  <c r="M149" i="29"/>
  <c r="N149" i="29"/>
  <c r="O149" i="29" s="1"/>
  <c r="J159" i="29"/>
  <c r="G159" i="29"/>
  <c r="K159" i="29"/>
  <c r="L159" i="29" s="1"/>
  <c r="K71" i="29"/>
  <c r="L71" i="29" s="1"/>
  <c r="M71" i="29"/>
  <c r="N71" i="29"/>
  <c r="O71" i="29" s="1"/>
  <c r="J120" i="29"/>
  <c r="G120" i="29"/>
  <c r="K120" i="29"/>
  <c r="L120" i="29" s="1"/>
  <c r="G113" i="29"/>
  <c r="K113" i="29"/>
  <c r="L113" i="29" s="1"/>
  <c r="J113" i="29"/>
  <c r="N99" i="29"/>
  <c r="O99" i="29" s="1"/>
  <c r="M99" i="29"/>
  <c r="M61" i="29"/>
  <c r="K61" i="29"/>
  <c r="L61" i="29" s="1"/>
  <c r="N61" i="29"/>
  <c r="O61" i="29" s="1"/>
  <c r="M93" i="29"/>
  <c r="N93" i="29"/>
  <c r="O93" i="29" s="1"/>
  <c r="M62" i="29"/>
  <c r="K62" i="29"/>
  <c r="L62" i="29" s="1"/>
  <c r="N62" i="29"/>
  <c r="O62" i="29" s="1"/>
  <c r="M95" i="29"/>
  <c r="N95" i="29"/>
  <c r="O95" i="29" s="1"/>
  <c r="M133" i="29"/>
  <c r="N133" i="29"/>
  <c r="O133" i="29" s="1"/>
  <c r="M87" i="29"/>
  <c r="N87" i="29"/>
  <c r="O87" i="29" s="1"/>
  <c r="J118" i="29"/>
  <c r="G118" i="29"/>
  <c r="K118" i="29"/>
  <c r="L118" i="29" s="1"/>
  <c r="M145" i="29"/>
  <c r="N145" i="29"/>
  <c r="O145" i="29" s="1"/>
  <c r="K73" i="29"/>
  <c r="L73" i="29" s="1"/>
  <c r="M73" i="29"/>
  <c r="N73" i="29"/>
  <c r="O73" i="29" s="1"/>
  <c r="N94" i="29"/>
  <c r="O94" i="29" s="1"/>
  <c r="M94" i="29"/>
  <c r="M58" i="29"/>
  <c r="N58" i="29"/>
  <c r="O58" i="29" s="1"/>
  <c r="K58" i="29"/>
  <c r="L58" i="29" s="1"/>
  <c r="J156" i="29"/>
  <c r="G156" i="29"/>
  <c r="K156" i="29"/>
  <c r="L156" i="29" s="1"/>
  <c r="M72" i="29"/>
  <c r="K72" i="29"/>
  <c r="L72" i="29" s="1"/>
  <c r="N72" i="29"/>
  <c r="O72" i="29" s="1"/>
  <c r="J171" i="29"/>
  <c r="K171" i="29"/>
  <c r="L171" i="29" s="1"/>
  <c r="G171" i="29"/>
  <c r="G162" i="29"/>
  <c r="K162" i="29"/>
  <c r="L162" i="29" s="1"/>
  <c r="J162" i="29"/>
  <c r="G106" i="29"/>
  <c r="J106" i="29"/>
  <c r="K106" i="29"/>
  <c r="L106" i="29" s="1"/>
  <c r="K68" i="29"/>
  <c r="L68" i="29" s="1"/>
  <c r="N68" i="29"/>
  <c r="O68" i="29" s="1"/>
  <c r="M68" i="29"/>
  <c r="M131" i="29"/>
  <c r="N131" i="29"/>
  <c r="O131" i="29" s="1"/>
  <c r="J161" i="29"/>
  <c r="K161" i="29"/>
  <c r="L161" i="29" s="1"/>
  <c r="G161" i="29"/>
  <c r="M102" i="29"/>
  <c r="N102" i="29"/>
  <c r="O102" i="29" s="1"/>
  <c r="G107" i="29"/>
  <c r="J107" i="29"/>
  <c r="K107" i="29"/>
  <c r="L107" i="29" s="1"/>
  <c r="M97" i="29"/>
  <c r="N97" i="29"/>
  <c r="O97" i="29" s="1"/>
  <c r="F56" i="29"/>
  <c r="M142" i="29"/>
  <c r="N142" i="29"/>
  <c r="O142" i="29" s="1"/>
  <c r="M134" i="29"/>
  <c r="N134" i="29"/>
  <c r="O134" i="29" s="1"/>
  <c r="M144" i="29"/>
  <c r="N144" i="29"/>
  <c r="O144" i="29" s="1"/>
  <c r="J169" i="29"/>
  <c r="K169" i="29"/>
  <c r="L169" i="29" s="1"/>
  <c r="G169" i="29"/>
  <c r="K59" i="29"/>
  <c r="L59" i="29" s="1"/>
  <c r="M59" i="29"/>
  <c r="N59" i="29"/>
  <c r="O59" i="29" s="1"/>
  <c r="J170" i="29"/>
  <c r="G170" i="29"/>
  <c r="K170" i="29"/>
  <c r="L170" i="29" s="1"/>
  <c r="G124" i="29"/>
  <c r="J124" i="29"/>
  <c r="K124" i="29"/>
  <c r="L124" i="29" s="1"/>
  <c r="K70" i="29"/>
  <c r="L70" i="29" s="1"/>
  <c r="M70" i="29"/>
  <c r="N70" i="29"/>
  <c r="O70" i="29" s="1"/>
  <c r="F44" i="5"/>
  <c r="J130" i="29"/>
  <c r="M130" i="29"/>
  <c r="F53" i="5"/>
  <c r="F60" i="5"/>
  <c r="F45" i="5"/>
  <c r="F63" i="5"/>
  <c r="F67" i="5"/>
  <c r="F66" i="5"/>
  <c r="F59" i="5"/>
  <c r="F47" i="5"/>
  <c r="F61" i="5"/>
  <c r="F65" i="5"/>
  <c r="F56" i="5"/>
  <c r="F62" i="5"/>
  <c r="F50" i="5"/>
  <c r="F64" i="5"/>
  <c r="F46" i="5"/>
  <c r="F48" i="5"/>
  <c r="F57" i="5"/>
  <c r="F54" i="5"/>
  <c r="F51" i="5"/>
  <c r="F58" i="5"/>
  <c r="F49" i="5"/>
  <c r="K272" i="29"/>
  <c r="J272" i="29"/>
  <c r="K224" i="29"/>
  <c r="L176" i="29"/>
  <c r="N176" i="29"/>
  <c r="N130" i="29"/>
  <c r="L130" i="29"/>
  <c r="K236" i="29" l="1"/>
  <c r="L236" i="29" s="1"/>
  <c r="K240" i="29"/>
  <c r="L240" i="29" s="1"/>
  <c r="K246" i="29"/>
  <c r="L246" i="29" s="1"/>
  <c r="J228" i="29"/>
  <c r="K227" i="29"/>
  <c r="L227" i="29" s="1"/>
  <c r="N188" i="29"/>
  <c r="O188" i="29" s="1"/>
  <c r="K230" i="29"/>
  <c r="L230" i="29" s="1"/>
  <c r="N198" i="29"/>
  <c r="O198" i="29" s="1"/>
  <c r="J243" i="29"/>
  <c r="K244" i="29"/>
  <c r="L244" i="29" s="1"/>
  <c r="M273" i="29"/>
  <c r="N273" i="29"/>
  <c r="O273" i="29" s="1"/>
  <c r="K225" i="29"/>
  <c r="L225" i="29" s="1"/>
  <c r="K241" i="29"/>
  <c r="L241" i="29" s="1"/>
  <c r="N199" i="29"/>
  <c r="O199" i="29" s="1"/>
  <c r="M199" i="29"/>
  <c r="J242" i="29"/>
  <c r="J347" i="29"/>
  <c r="K347" i="29"/>
  <c r="L347" i="29" s="1"/>
  <c r="J345" i="29"/>
  <c r="K345" i="29"/>
  <c r="L345" i="29" s="1"/>
  <c r="J339" i="29"/>
  <c r="K339" i="29"/>
  <c r="L339" i="29" s="1"/>
  <c r="J336" i="29"/>
  <c r="K336" i="29"/>
  <c r="L336" i="29" s="1"/>
  <c r="J348" i="29"/>
  <c r="K348" i="29"/>
  <c r="L348" i="29" s="1"/>
  <c r="J349" i="29"/>
  <c r="K349" i="29"/>
  <c r="L349" i="29" s="1"/>
  <c r="J355" i="29"/>
  <c r="K355" i="29"/>
  <c r="L355" i="29" s="1"/>
  <c r="J341" i="29"/>
  <c r="K341" i="29"/>
  <c r="L341" i="29" s="1"/>
  <c r="J340" i="29"/>
  <c r="K340" i="29"/>
  <c r="L340" i="29" s="1"/>
  <c r="J335" i="29"/>
  <c r="L335" i="29"/>
  <c r="G56" i="29"/>
  <c r="M56" i="29" s="1"/>
  <c r="K56" i="29"/>
  <c r="L56" i="29" s="1"/>
  <c r="J350" i="29"/>
  <c r="K350" i="29"/>
  <c r="L350" i="29" s="1"/>
  <c r="J357" i="29"/>
  <c r="K357" i="29"/>
  <c r="L357" i="29" s="1"/>
  <c r="J354" i="29"/>
  <c r="K354" i="29"/>
  <c r="L354" i="29" s="1"/>
  <c r="J353" i="29"/>
  <c r="K353" i="29"/>
  <c r="L353" i="29" s="1"/>
  <c r="J338" i="29"/>
  <c r="K338" i="29"/>
  <c r="L338" i="29" s="1"/>
  <c r="J356" i="29"/>
  <c r="K356" i="29"/>
  <c r="L356" i="29" s="1"/>
  <c r="J342" i="29"/>
  <c r="K342" i="29"/>
  <c r="L342" i="29" s="1"/>
  <c r="J352" i="29"/>
  <c r="K352" i="29"/>
  <c r="L352" i="29" s="1"/>
  <c r="J351" i="29"/>
  <c r="K351" i="29"/>
  <c r="L351" i="29" s="1"/>
  <c r="J358" i="29"/>
  <c r="K358" i="29"/>
  <c r="L358" i="29" s="1"/>
  <c r="J344" i="29"/>
  <c r="K344" i="29"/>
  <c r="L344" i="29" s="1"/>
  <c r="J337" i="29"/>
  <c r="K337" i="29"/>
  <c r="L337" i="29" s="1"/>
  <c r="J258" i="29"/>
  <c r="K258" i="29"/>
  <c r="L258" i="29" s="1"/>
  <c r="J262" i="29"/>
  <c r="K262" i="29"/>
  <c r="L262" i="29" s="1"/>
  <c r="M261" i="29"/>
  <c r="N261" i="29"/>
  <c r="O261" i="29" s="1"/>
  <c r="M236" i="29"/>
  <c r="N236" i="29"/>
  <c r="O236" i="29" s="1"/>
  <c r="J222" i="29"/>
  <c r="K222" i="29"/>
  <c r="L222" i="29" s="1"/>
  <c r="K250" i="29"/>
  <c r="L250" i="29" s="1"/>
  <c r="J250" i="29"/>
  <c r="N268" i="29"/>
  <c r="O268" i="29" s="1"/>
  <c r="M268" i="29"/>
  <c r="N240" i="29"/>
  <c r="O240" i="29" s="1"/>
  <c r="M240" i="29"/>
  <c r="J267" i="29"/>
  <c r="K267" i="29"/>
  <c r="L267" i="29" s="1"/>
  <c r="K261" i="29"/>
  <c r="L261" i="29" s="1"/>
  <c r="J261" i="29"/>
  <c r="N262" i="29"/>
  <c r="O262" i="29" s="1"/>
  <c r="M262" i="29"/>
  <c r="N233" i="29"/>
  <c r="O233" i="29" s="1"/>
  <c r="M233" i="29"/>
  <c r="M251" i="29"/>
  <c r="N251" i="29"/>
  <c r="O251" i="29" s="1"/>
  <c r="M231" i="29"/>
  <c r="N231" i="29"/>
  <c r="O231" i="29" s="1"/>
  <c r="M241" i="29"/>
  <c r="N241" i="29"/>
  <c r="O241" i="29" s="1"/>
  <c r="J264" i="29"/>
  <c r="K264" i="29"/>
  <c r="L264" i="29" s="1"/>
  <c r="M254" i="29"/>
  <c r="N254" i="29"/>
  <c r="O254" i="29" s="1"/>
  <c r="N258" i="29"/>
  <c r="O258" i="29" s="1"/>
  <c r="M258" i="29"/>
  <c r="N242" i="29"/>
  <c r="O242" i="29" s="1"/>
  <c r="M242" i="29"/>
  <c r="N230" i="29"/>
  <c r="O230" i="29" s="1"/>
  <c r="M230" i="29"/>
  <c r="M255" i="29"/>
  <c r="N255" i="29"/>
  <c r="O255" i="29" s="1"/>
  <c r="K268" i="29"/>
  <c r="L268" i="29" s="1"/>
  <c r="J268" i="29"/>
  <c r="M252" i="29"/>
  <c r="N252" i="29"/>
  <c r="O252" i="29" s="1"/>
  <c r="J253" i="29"/>
  <c r="K253" i="29"/>
  <c r="L253" i="29" s="1"/>
  <c r="N247" i="29"/>
  <c r="O247" i="29" s="1"/>
  <c r="M247" i="29"/>
  <c r="M237" i="29"/>
  <c r="N237" i="29"/>
  <c r="O237" i="29" s="1"/>
  <c r="M270" i="29"/>
  <c r="N270" i="29"/>
  <c r="O270" i="29" s="1"/>
  <c r="J255" i="29"/>
  <c r="K255" i="29"/>
  <c r="L255" i="29" s="1"/>
  <c r="N248" i="29"/>
  <c r="O248" i="29" s="1"/>
  <c r="M248" i="29"/>
  <c r="K269" i="29"/>
  <c r="L269" i="29" s="1"/>
  <c r="J269" i="29"/>
  <c r="J254" i="29"/>
  <c r="K254" i="29"/>
  <c r="L254" i="29" s="1"/>
  <c r="K271" i="29"/>
  <c r="L271" i="29" s="1"/>
  <c r="J271" i="29"/>
  <c r="M250" i="29"/>
  <c r="N250" i="29"/>
  <c r="O250" i="29" s="1"/>
  <c r="K270" i="29"/>
  <c r="L270" i="29" s="1"/>
  <c r="J270" i="29"/>
  <c r="N234" i="29"/>
  <c r="O234" i="29" s="1"/>
  <c r="M234" i="29"/>
  <c r="N253" i="29"/>
  <c r="O253" i="29" s="1"/>
  <c r="M253" i="29"/>
  <c r="N244" i="29"/>
  <c r="O244" i="29" s="1"/>
  <c r="M244" i="29"/>
  <c r="N228" i="29"/>
  <c r="O228" i="29" s="1"/>
  <c r="M228" i="29"/>
  <c r="J252" i="29"/>
  <c r="K252" i="29"/>
  <c r="L252" i="29" s="1"/>
  <c r="J248" i="29"/>
  <c r="K248" i="29"/>
  <c r="L248" i="29" s="1"/>
  <c r="N257" i="29"/>
  <c r="O257" i="29" s="1"/>
  <c r="M257" i="29"/>
  <c r="N271" i="29"/>
  <c r="O271" i="29" s="1"/>
  <c r="M271" i="29"/>
  <c r="M243" i="29"/>
  <c r="N243" i="29"/>
  <c r="O243" i="29" s="1"/>
  <c r="J260" i="29"/>
  <c r="K260" i="29"/>
  <c r="L260" i="29" s="1"/>
  <c r="J265" i="29"/>
  <c r="K265" i="29"/>
  <c r="L265" i="29" s="1"/>
  <c r="M229" i="29"/>
  <c r="N229" i="29"/>
  <c r="O229" i="29" s="1"/>
  <c r="J263" i="29"/>
  <c r="K263" i="29"/>
  <c r="L263" i="29" s="1"/>
  <c r="M225" i="29"/>
  <c r="N225" i="29"/>
  <c r="O225" i="29" s="1"/>
  <c r="J251" i="29"/>
  <c r="K251" i="29"/>
  <c r="L251" i="29" s="1"/>
  <c r="J257" i="29"/>
  <c r="K257" i="29"/>
  <c r="L257" i="29" s="1"/>
  <c r="M264" i="29"/>
  <c r="N264" i="29"/>
  <c r="O264" i="29" s="1"/>
  <c r="M246" i="29"/>
  <c r="N246" i="29"/>
  <c r="O246" i="29" s="1"/>
  <c r="M249" i="29"/>
  <c r="N249" i="29"/>
  <c r="O249" i="29" s="1"/>
  <c r="M222" i="29"/>
  <c r="N222" i="29"/>
  <c r="O222" i="29" s="1"/>
  <c r="M227" i="29"/>
  <c r="N227" i="29"/>
  <c r="O227" i="29" s="1"/>
  <c r="M245" i="29"/>
  <c r="N245" i="29"/>
  <c r="O245" i="29" s="1"/>
  <c r="M265" i="29"/>
  <c r="N265" i="29"/>
  <c r="O265" i="29" s="1"/>
  <c r="M239" i="29"/>
  <c r="N239" i="29"/>
  <c r="O239" i="29" s="1"/>
  <c r="M238" i="29"/>
  <c r="N238" i="29"/>
  <c r="O238" i="29" s="1"/>
  <c r="N260" i="29"/>
  <c r="O260" i="29" s="1"/>
  <c r="M260" i="29"/>
  <c r="M226" i="29"/>
  <c r="N226" i="29"/>
  <c r="O226" i="29" s="1"/>
  <c r="M267" i="29"/>
  <c r="N267" i="29"/>
  <c r="O267" i="29" s="1"/>
  <c r="J266" i="29"/>
  <c r="K266" i="29"/>
  <c r="L266" i="29" s="1"/>
  <c r="M263" i="29"/>
  <c r="N263" i="29"/>
  <c r="O263" i="29" s="1"/>
  <c r="N269" i="29"/>
  <c r="O269" i="29" s="1"/>
  <c r="M269" i="29"/>
  <c r="K249" i="29"/>
  <c r="L249" i="29" s="1"/>
  <c r="J249" i="29"/>
  <c r="M266" i="29"/>
  <c r="N266" i="29"/>
  <c r="O266" i="29" s="1"/>
  <c r="M357" i="29"/>
  <c r="N357" i="29"/>
  <c r="O357" i="29" s="1"/>
  <c r="M352" i="29"/>
  <c r="N352" i="29"/>
  <c r="O352" i="29" s="1"/>
  <c r="N347" i="29"/>
  <c r="O347" i="29" s="1"/>
  <c r="M347" i="29"/>
  <c r="M349" i="29"/>
  <c r="N349" i="29"/>
  <c r="O349" i="29" s="1"/>
  <c r="N345" i="29"/>
  <c r="O345" i="29" s="1"/>
  <c r="M345" i="29"/>
  <c r="M351" i="29"/>
  <c r="N351" i="29"/>
  <c r="O351" i="29" s="1"/>
  <c r="N353" i="29"/>
  <c r="O353" i="29" s="1"/>
  <c r="M353" i="29"/>
  <c r="M339" i="29"/>
  <c r="N339" i="29"/>
  <c r="O339" i="29" s="1"/>
  <c r="M358" i="29"/>
  <c r="N358" i="29"/>
  <c r="O358" i="29" s="1"/>
  <c r="M336" i="29"/>
  <c r="N336" i="29"/>
  <c r="O336" i="29" s="1"/>
  <c r="M354" i="29"/>
  <c r="N354" i="29"/>
  <c r="O354" i="29" s="1"/>
  <c r="N335" i="29"/>
  <c r="O335" i="29" s="1"/>
  <c r="N337" i="29"/>
  <c r="O337" i="29" s="1"/>
  <c r="M337" i="29"/>
  <c r="M355" i="29"/>
  <c r="N355" i="29"/>
  <c r="O355" i="29" s="1"/>
  <c r="M348" i="29"/>
  <c r="N348" i="29"/>
  <c r="O348" i="29" s="1"/>
  <c r="M338" i="29"/>
  <c r="N338" i="29"/>
  <c r="O338" i="29" s="1"/>
  <c r="M344" i="29"/>
  <c r="N344" i="29"/>
  <c r="O344" i="29" s="1"/>
  <c r="M356" i="29"/>
  <c r="N356" i="29"/>
  <c r="O356" i="29" s="1"/>
  <c r="M341" i="29"/>
  <c r="N341" i="29"/>
  <c r="O341" i="29" s="1"/>
  <c r="M340" i="29"/>
  <c r="N340" i="29"/>
  <c r="O340" i="29" s="1"/>
  <c r="M342" i="29"/>
  <c r="N342" i="29"/>
  <c r="O342" i="29" s="1"/>
  <c r="M350" i="29"/>
  <c r="N350" i="29"/>
  <c r="O350" i="29" s="1"/>
  <c r="J328" i="29"/>
  <c r="K328" i="29"/>
  <c r="L328" i="29" s="1"/>
  <c r="K327" i="29"/>
  <c r="L327" i="29" s="1"/>
  <c r="J327" i="29"/>
  <c r="M315" i="29"/>
  <c r="N315" i="29"/>
  <c r="O315" i="29" s="1"/>
  <c r="M324" i="29"/>
  <c r="N324" i="29"/>
  <c r="O324" i="29" s="1"/>
  <c r="K313" i="29"/>
  <c r="L313" i="29" s="1"/>
  <c r="J313" i="29"/>
  <c r="M326" i="29"/>
  <c r="N326" i="29"/>
  <c r="O326" i="29" s="1"/>
  <c r="M314" i="29"/>
  <c r="N314" i="29"/>
  <c r="O314" i="29" s="1"/>
  <c r="M323" i="29"/>
  <c r="N323" i="29"/>
  <c r="O323" i="29" s="1"/>
  <c r="M320" i="29"/>
  <c r="N320" i="29"/>
  <c r="O320" i="29" s="1"/>
  <c r="K317" i="29"/>
  <c r="L317" i="29" s="1"/>
  <c r="J317" i="29"/>
  <c r="M333" i="29"/>
  <c r="N333" i="29"/>
  <c r="O333" i="29" s="1"/>
  <c r="M321" i="29"/>
  <c r="N321" i="29"/>
  <c r="O321" i="29" s="1"/>
  <c r="M328" i="29"/>
  <c r="N328" i="29"/>
  <c r="O328" i="29" s="1"/>
  <c r="K332" i="29"/>
  <c r="L332" i="29" s="1"/>
  <c r="J332" i="29"/>
  <c r="K330" i="29"/>
  <c r="L330" i="29" s="1"/>
  <c r="J330" i="29"/>
  <c r="K311" i="29"/>
  <c r="L311" i="29" s="1"/>
  <c r="J311" i="29"/>
  <c r="K321" i="29"/>
  <c r="L321" i="29" s="1"/>
  <c r="J321" i="29"/>
  <c r="J320" i="29"/>
  <c r="K320" i="29"/>
  <c r="L320" i="29" s="1"/>
  <c r="K325" i="29"/>
  <c r="L325" i="29" s="1"/>
  <c r="J325" i="29"/>
  <c r="J331" i="29"/>
  <c r="K331" i="29"/>
  <c r="L331" i="29" s="1"/>
  <c r="M330" i="29"/>
  <c r="N330" i="29"/>
  <c r="O330" i="29" s="1"/>
  <c r="M312" i="29"/>
  <c r="N312" i="29"/>
  <c r="O312" i="29" s="1"/>
  <c r="M313" i="29"/>
  <c r="N313" i="29"/>
  <c r="O313" i="29" s="1"/>
  <c r="M331" i="29"/>
  <c r="N331" i="29"/>
  <c r="O331" i="29" s="1"/>
  <c r="M327" i="29"/>
  <c r="N327" i="29"/>
  <c r="O327" i="29" s="1"/>
  <c r="M332" i="29"/>
  <c r="N332" i="29"/>
  <c r="O332" i="29" s="1"/>
  <c r="M317" i="29"/>
  <c r="N317" i="29"/>
  <c r="O317" i="29" s="1"/>
  <c r="K333" i="29"/>
  <c r="L333" i="29" s="1"/>
  <c r="J333" i="29"/>
  <c r="M318" i="29"/>
  <c r="N318" i="29"/>
  <c r="O318" i="29" s="1"/>
  <c r="M329" i="29"/>
  <c r="N329" i="29"/>
  <c r="O329" i="29" s="1"/>
  <c r="M334" i="29"/>
  <c r="N334" i="29"/>
  <c r="O334" i="29" s="1"/>
  <c r="J329" i="29"/>
  <c r="K329" i="29"/>
  <c r="L329" i="29" s="1"/>
  <c r="J314" i="29"/>
  <c r="K314" i="29"/>
  <c r="L314" i="29" s="1"/>
  <c r="M316" i="29"/>
  <c r="N316" i="29"/>
  <c r="O316" i="29" s="1"/>
  <c r="J324" i="29"/>
  <c r="K324" i="29"/>
  <c r="L324" i="29" s="1"/>
  <c r="J323" i="29"/>
  <c r="K323" i="29"/>
  <c r="L323" i="29" s="1"/>
  <c r="K315" i="29"/>
  <c r="L315" i="29" s="1"/>
  <c r="J315" i="29"/>
  <c r="J316" i="29"/>
  <c r="K316" i="29"/>
  <c r="L316" i="29" s="1"/>
  <c r="M311" i="29"/>
  <c r="N311" i="29"/>
  <c r="O311" i="29" s="1"/>
  <c r="M325" i="29"/>
  <c r="N325" i="29"/>
  <c r="O325" i="29" s="1"/>
  <c r="J318" i="29"/>
  <c r="K318" i="29"/>
  <c r="L318" i="29" s="1"/>
  <c r="J326" i="29"/>
  <c r="K326" i="29"/>
  <c r="L326" i="29" s="1"/>
  <c r="K334" i="29"/>
  <c r="L334" i="29" s="1"/>
  <c r="J334" i="29"/>
  <c r="J312" i="29"/>
  <c r="K312" i="29"/>
  <c r="L312" i="29" s="1"/>
  <c r="N161" i="29"/>
  <c r="O161" i="29" s="1"/>
  <c r="M161" i="29"/>
  <c r="M172" i="29"/>
  <c r="N172" i="29"/>
  <c r="O172" i="29" s="1"/>
  <c r="M116" i="29"/>
  <c r="N116" i="29"/>
  <c r="O116" i="29" s="1"/>
  <c r="M171" i="29"/>
  <c r="N171" i="29"/>
  <c r="O171" i="29" s="1"/>
  <c r="N126" i="29"/>
  <c r="O126" i="29" s="1"/>
  <c r="M126" i="29"/>
  <c r="J56" i="29"/>
  <c r="N168" i="29"/>
  <c r="O168" i="29" s="1"/>
  <c r="M168" i="29"/>
  <c r="M124" i="29"/>
  <c r="N124" i="29"/>
  <c r="O124" i="29" s="1"/>
  <c r="M153" i="29"/>
  <c r="N153" i="29"/>
  <c r="O153" i="29" s="1"/>
  <c r="N166" i="29"/>
  <c r="O166" i="29" s="1"/>
  <c r="M166" i="29"/>
  <c r="M109" i="29"/>
  <c r="N109" i="29"/>
  <c r="O109" i="29" s="1"/>
  <c r="N170" i="29"/>
  <c r="O170" i="29" s="1"/>
  <c r="M170" i="29"/>
  <c r="N162" i="29"/>
  <c r="O162" i="29" s="1"/>
  <c r="M162" i="29"/>
  <c r="N157" i="29"/>
  <c r="O157" i="29" s="1"/>
  <c r="M157" i="29"/>
  <c r="N125" i="29"/>
  <c r="O125" i="29" s="1"/>
  <c r="M125" i="29"/>
  <c r="N117" i="29"/>
  <c r="O117" i="29" s="1"/>
  <c r="M117" i="29"/>
  <c r="M158" i="29"/>
  <c r="N158" i="29"/>
  <c r="O158" i="29" s="1"/>
  <c r="N165" i="29"/>
  <c r="O165" i="29" s="1"/>
  <c r="M165" i="29"/>
  <c r="M173" i="29"/>
  <c r="N173" i="29"/>
  <c r="O173" i="29" s="1"/>
  <c r="N123" i="29"/>
  <c r="O123" i="29" s="1"/>
  <c r="M123" i="29"/>
  <c r="N169" i="29"/>
  <c r="O169" i="29" s="1"/>
  <c r="M169" i="29"/>
  <c r="N113" i="29"/>
  <c r="O113" i="29" s="1"/>
  <c r="M113" i="29"/>
  <c r="M155" i="29"/>
  <c r="N155" i="29"/>
  <c r="O155" i="29" s="1"/>
  <c r="M154" i="29"/>
  <c r="N154" i="29"/>
  <c r="O154" i="29" s="1"/>
  <c r="M108" i="29"/>
  <c r="N108" i="29"/>
  <c r="O108" i="29" s="1"/>
  <c r="M174" i="29"/>
  <c r="N174" i="29"/>
  <c r="O174" i="29" s="1"/>
  <c r="M120" i="29"/>
  <c r="N120" i="29"/>
  <c r="O120" i="29" s="1"/>
  <c r="M114" i="29"/>
  <c r="N114" i="29"/>
  <c r="O114" i="29" s="1"/>
  <c r="N119" i="29"/>
  <c r="O119" i="29" s="1"/>
  <c r="M119" i="29"/>
  <c r="M110" i="29"/>
  <c r="N110" i="29"/>
  <c r="O110" i="29" s="1"/>
  <c r="N104" i="29"/>
  <c r="O104" i="29" s="1"/>
  <c r="M104" i="29"/>
  <c r="M152" i="29"/>
  <c r="N152" i="29"/>
  <c r="O152" i="29" s="1"/>
  <c r="N107" i="29"/>
  <c r="O107" i="29" s="1"/>
  <c r="M107" i="29"/>
  <c r="N156" i="29"/>
  <c r="O156" i="29" s="1"/>
  <c r="M156" i="29"/>
  <c r="M122" i="29"/>
  <c r="N122" i="29"/>
  <c r="O122" i="29" s="1"/>
  <c r="M121" i="29"/>
  <c r="N121" i="29"/>
  <c r="O121" i="29" s="1"/>
  <c r="M127" i="29"/>
  <c r="N127" i="29"/>
  <c r="O127" i="29" s="1"/>
  <c r="M175" i="29"/>
  <c r="N175" i="29"/>
  <c r="O175" i="29" s="1"/>
  <c r="M159" i="29"/>
  <c r="N159" i="29"/>
  <c r="O159" i="29" s="1"/>
  <c r="M164" i="29"/>
  <c r="N164" i="29"/>
  <c r="O164" i="29" s="1"/>
  <c r="M105" i="29"/>
  <c r="N105" i="29"/>
  <c r="O105" i="29" s="1"/>
  <c r="M167" i="29"/>
  <c r="N167" i="29"/>
  <c r="O167" i="29" s="1"/>
  <c r="N106" i="29"/>
  <c r="O106" i="29" s="1"/>
  <c r="M106" i="29"/>
  <c r="M118" i="29"/>
  <c r="N118" i="29"/>
  <c r="O118" i="29" s="1"/>
  <c r="N111" i="29"/>
  <c r="O111" i="29" s="1"/>
  <c r="M111" i="29"/>
  <c r="N80" i="29"/>
  <c r="O80" i="29" s="1"/>
  <c r="M80" i="29"/>
  <c r="O176" i="29"/>
  <c r="N224" i="29"/>
  <c r="M224" i="29"/>
  <c r="L224" i="29"/>
  <c r="O130" i="29"/>
  <c r="M272" i="29"/>
  <c r="N272" i="29"/>
  <c r="L272" i="29"/>
  <c r="N56" i="29" l="1"/>
  <c r="O56" i="29" s="1"/>
  <c r="O224" i="29"/>
  <c r="O272" i="29"/>
  <c r="R13" i="6"/>
  <c r="F301" i="29"/>
  <c r="I11" i="11"/>
  <c r="H11" i="11"/>
  <c r="G11" i="11"/>
  <c r="H5" i="6"/>
  <c r="I4" i="3"/>
  <c r="J4" i="3" s="1"/>
  <c r="D19" i="21" s="1"/>
  <c r="I5" i="3"/>
  <c r="J5" i="3" s="1"/>
  <c r="I6" i="3"/>
  <c r="J6" i="3" s="1"/>
  <c r="I9" i="3"/>
  <c r="J9" i="3" s="1"/>
  <c r="I12" i="3"/>
  <c r="J12" i="3" s="1"/>
  <c r="I7" i="3"/>
  <c r="J7" i="3" s="1"/>
  <c r="M11" i="3"/>
  <c r="M5" i="3"/>
  <c r="G301" i="29" l="1"/>
  <c r="J301" i="29"/>
  <c r="K301" i="29"/>
  <c r="L301" i="29" s="1"/>
  <c r="M12" i="3"/>
  <c r="M9" i="3"/>
  <c r="M8" i="3"/>
  <c r="M10" i="3"/>
  <c r="M7" i="3"/>
  <c r="K11" i="11"/>
  <c r="F308" i="29" s="1"/>
  <c r="F304" i="29"/>
  <c r="K304" i="29" s="1"/>
  <c r="F305" i="29"/>
  <c r="K305" i="29" s="1"/>
  <c r="F306" i="29"/>
  <c r="F307" i="29"/>
  <c r="K307" i="29" s="1"/>
  <c r="F13" i="6"/>
  <c r="L13" i="6"/>
  <c r="G5" i="6"/>
  <c r="H4" i="6"/>
  <c r="G4" i="6"/>
  <c r="G6" i="6"/>
  <c r="H6" i="6"/>
  <c r="K25" i="4"/>
  <c r="K24" i="4"/>
  <c r="K20" i="4"/>
  <c r="K19" i="4"/>
  <c r="G5" i="11" s="1"/>
  <c r="K16" i="4"/>
  <c r="K14" i="4"/>
  <c r="K13" i="4"/>
  <c r="D5" i="11" s="1"/>
  <c r="K10" i="4"/>
  <c r="I5" i="11" s="1"/>
  <c r="K6" i="4"/>
  <c r="K5" i="4"/>
  <c r="K30" i="4"/>
  <c r="J5" i="11" s="1"/>
  <c r="K28" i="4"/>
  <c r="K27" i="4"/>
  <c r="K26" i="4"/>
  <c r="K5" i="11" s="1"/>
  <c r="K306" i="29" l="1"/>
  <c r="L306" i="29" s="1"/>
  <c r="J306" i="29"/>
  <c r="N301" i="29"/>
  <c r="O301" i="29" s="1"/>
  <c r="M301" i="29"/>
  <c r="H7" i="6"/>
  <c r="L305" i="29"/>
  <c r="J308" i="29"/>
  <c r="K308" i="29"/>
  <c r="L307" i="29"/>
  <c r="L304" i="29"/>
  <c r="G308" i="29"/>
  <c r="J305" i="29"/>
  <c r="G305" i="29"/>
  <c r="M305" i="29" s="1"/>
  <c r="G304" i="29"/>
  <c r="J304" i="29"/>
  <c r="G307" i="29"/>
  <c r="J307" i="29"/>
  <c r="G306" i="29"/>
  <c r="G7" i="6"/>
  <c r="M307" i="29" l="1"/>
  <c r="N307" i="29"/>
  <c r="M304" i="29"/>
  <c r="O304" i="29" s="1"/>
  <c r="N304" i="29"/>
  <c r="L308" i="29"/>
  <c r="N305" i="29"/>
  <c r="M308" i="29"/>
  <c r="O308" i="29" s="1"/>
  <c r="N308" i="29"/>
  <c r="M306" i="29"/>
  <c r="N306" i="29"/>
  <c r="O307" i="29" l="1"/>
  <c r="O305" i="29"/>
  <c r="O30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1949E764-B6A9-46D9-91B8-BE40C28BAEE9}">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F487932E-658F-4B26-92C7-CF1080D32104}">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AD76E0A1-9180-413D-8B56-F0915ED7509E}">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<sst xmlns="http://schemas.openxmlformats.org/spreadsheetml/2006/main" count="11774" uniqueCount="1998">
  <si>
    <t xml:space="preserve">Table 1. Facility Throughputs </t>
  </si>
  <si>
    <t>Source</t>
  </si>
  <si>
    <t>PTE (Annual)</t>
  </si>
  <si>
    <t>Units</t>
  </si>
  <si>
    <t>Actual (Short Term)</t>
  </si>
  <si>
    <t xml:space="preserve">PTE (Short Term) </t>
  </si>
  <si>
    <t xml:space="preserve">Rotary Dryer (Used Oil) </t>
  </si>
  <si>
    <t>gal/year</t>
  </si>
  <si>
    <t>gal/day</t>
  </si>
  <si>
    <t>Dryer Baghouse - Controlled</t>
  </si>
  <si>
    <t>tpy</t>
  </si>
  <si>
    <t>ton/day</t>
  </si>
  <si>
    <t xml:space="preserve">Main Baghouse </t>
  </si>
  <si>
    <t xml:space="preserve">New Baghouse </t>
  </si>
  <si>
    <t>Ore Drop Points</t>
  </si>
  <si>
    <t>Crusher</t>
  </si>
  <si>
    <t>Used oil storage Tanks</t>
  </si>
  <si>
    <t xml:space="preserve">Actual throughputs are taken from the 2024 Annual Air Report for this facility </t>
  </si>
  <si>
    <t>Table 2. Raw &amp; Process Ore Perlite Sample Results</t>
  </si>
  <si>
    <t>Sample</t>
  </si>
  <si>
    <t>Pollutant</t>
  </si>
  <si>
    <t>CAS#</t>
  </si>
  <si>
    <t>DEQ Pollutant</t>
  </si>
  <si>
    <t>Raw Ore Perlite results</t>
  </si>
  <si>
    <t>Raw Ore weight %</t>
  </si>
  <si>
    <t>Process Ore results</t>
  </si>
  <si>
    <t>Process Ore weight %</t>
  </si>
  <si>
    <t>Maximum Ore Percent Weight</t>
  </si>
  <si>
    <t>Ag</t>
  </si>
  <si>
    <t>ppm</t>
  </si>
  <si>
    <t>Silver and compounds</t>
  </si>
  <si>
    <t>&lt;0.05</t>
  </si>
  <si>
    <t>Al</t>
  </si>
  <si>
    <t>Aluminum and compounds</t>
  </si>
  <si>
    <t>Al2O3</t>
  </si>
  <si>
    <t>pct</t>
  </si>
  <si>
    <t>1344-28-1</t>
  </si>
  <si>
    <t>Yes</t>
  </si>
  <si>
    <t>As</t>
  </si>
  <si>
    <t>Arsenic and compounds</t>
  </si>
  <si>
    <t>Ba</t>
  </si>
  <si>
    <t>Barium and compounds</t>
  </si>
  <si>
    <t>Be</t>
  </si>
  <si>
    <t>Beryllium and compounds</t>
  </si>
  <si>
    <t>Cd</t>
  </si>
  <si>
    <t>Cadmium and compounds</t>
  </si>
  <si>
    <t>Co</t>
  </si>
  <si>
    <t>Cobalt and compounds</t>
  </si>
  <si>
    <t>&lt;0.2</t>
  </si>
  <si>
    <t>Cu</t>
  </si>
  <si>
    <t>Copper and compounds</t>
  </si>
  <si>
    <t>Cr</t>
  </si>
  <si>
    <t>Chromium</t>
  </si>
  <si>
    <t>7440-47-3</t>
  </si>
  <si>
    <t>Chromium VI</t>
  </si>
  <si>
    <t>18540-29-9</t>
  </si>
  <si>
    <t>Hg</t>
  </si>
  <si>
    <t>Mercury and compounds</t>
  </si>
  <si>
    <t>&lt;0.01</t>
  </si>
  <si>
    <t>Mn</t>
  </si>
  <si>
    <t>Manganese and compounds</t>
  </si>
  <si>
    <t>Mo</t>
  </si>
  <si>
    <t xml:space="preserve">Molybdenum </t>
  </si>
  <si>
    <t>7439-98-7</t>
  </si>
  <si>
    <t>Molybdenum Trioxide</t>
  </si>
  <si>
    <t>1313-27-5</t>
  </si>
  <si>
    <t>Ni</t>
  </si>
  <si>
    <t>Nickel and compounds</t>
  </si>
  <si>
    <t>P</t>
  </si>
  <si>
    <t>Phosphorus and compounds</t>
  </si>
  <si>
    <t>Pb</t>
  </si>
  <si>
    <t>Lead and compounds</t>
  </si>
  <si>
    <t>Sb</t>
  </si>
  <si>
    <t>Antimony and compounds</t>
  </si>
  <si>
    <t>Se</t>
  </si>
  <si>
    <t>Selenium and compounds</t>
  </si>
  <si>
    <t>Tl</t>
  </si>
  <si>
    <t>Thallium and Compounds</t>
  </si>
  <si>
    <t>Vanadium (fume or dust)</t>
  </si>
  <si>
    <t>&lt;3</t>
  </si>
  <si>
    <t>Zn</t>
  </si>
  <si>
    <t>Zinc and compounds</t>
  </si>
  <si>
    <t>BaO</t>
  </si>
  <si>
    <t>P2O5</t>
  </si>
  <si>
    <t>Phosphorus Pentoxide</t>
  </si>
  <si>
    <t>&lt;0.005</t>
  </si>
  <si>
    <t>SiO2</t>
  </si>
  <si>
    <t>Silica, crystalline (respirable)</t>
  </si>
  <si>
    <t>SO3</t>
  </si>
  <si>
    <t>Sulfur trioxide</t>
  </si>
  <si>
    <t>V2O5</t>
  </si>
  <si>
    <t>Vanadium pentoxide</t>
  </si>
  <si>
    <t>S</t>
  </si>
  <si>
    <t>LOI-1000</t>
  </si>
  <si>
    <t>Loss of Ignition</t>
  </si>
  <si>
    <t>N/A</t>
  </si>
  <si>
    <t>Wt</t>
  </si>
  <si>
    <t>Kg</t>
  </si>
  <si>
    <t>All Samples</t>
  </si>
  <si>
    <t xml:space="preserve"> Undetects are treated as half as detection limit.</t>
  </si>
  <si>
    <t>1%=</t>
  </si>
  <si>
    <t>Vanadium not included in speciation of Perlite,  as the elemental fraction is incorporated within Vanadium Pentoxide</t>
  </si>
  <si>
    <t>CR (VI) determined as 7% of total chromium.</t>
  </si>
  <si>
    <t xml:space="preserve">Molybdenum trioxide,  calculated by using the ratio of molecular weights of molybdenum trioxide to molybdenum [143.94 (g/mol)/95.95 (g/mol)]. </t>
  </si>
  <si>
    <t>Table 3. Maintenance Activities SDS Information</t>
  </si>
  <si>
    <t>File Name</t>
  </si>
  <si>
    <t>SDS Name</t>
  </si>
  <si>
    <t>Constituent Name</t>
  </si>
  <si>
    <t xml:space="preserve">Material Usage
(cans/yr) </t>
  </si>
  <si>
    <t>Material Density
(g/mL)</t>
  </si>
  <si>
    <t>Pollutant Information</t>
  </si>
  <si>
    <t>TAC</t>
  </si>
  <si>
    <t>Chemical Name</t>
  </si>
  <si>
    <t>Minimum Weight Percent</t>
  </si>
  <si>
    <t>Maximum Weight Percent</t>
  </si>
  <si>
    <t>Pollutant Usage
(lbs/yr)</t>
  </si>
  <si>
    <t>Pollutant Threshold 
(lb/yr)</t>
  </si>
  <si>
    <t>Exceeds Threshold?</t>
  </si>
  <si>
    <t>B’laster PB Penetrating Lithium Grease</t>
  </si>
  <si>
    <t>Zinc oxide</t>
  </si>
  <si>
    <t>1314-13-2</t>
  </si>
  <si>
    <t>Not Listed</t>
  </si>
  <si>
    <t>Lectra Motive Electric Parts Cleaner</t>
  </si>
  <si>
    <t>tetrachloroethylene</t>
  </si>
  <si>
    <t>127-18-4</t>
  </si>
  <si>
    <t>&gt;100</t>
  </si>
  <si>
    <t>No</t>
  </si>
  <si>
    <t>Motor Medic Thrust Fluid SDS</t>
  </si>
  <si>
    <t xml:space="preserve">MOTOR MEDIC® THRUST™ STARTING FLUID </t>
  </si>
  <si>
    <t>Chloroethane</t>
  </si>
  <si>
    <t>75-00-3</t>
  </si>
  <si>
    <t>&gt;1,000</t>
  </si>
  <si>
    <t>Rustoleum Spray Paint</t>
  </si>
  <si>
    <t>STRUST +SSPR 6PK GLOSS BLACK SAFETY DATA SHEET</t>
  </si>
  <si>
    <t>Acetone</t>
  </si>
  <si>
    <t>67-64-1</t>
  </si>
  <si>
    <t>Barium Sulfate</t>
  </si>
  <si>
    <t>7440-39-3</t>
  </si>
  <si>
    <t>Xylenes (o-, m-, p-	Isomers)</t>
  </si>
  <si>
    <t>1330-20-7</t>
  </si>
  <si>
    <t>Carbon Black</t>
  </si>
  <si>
    <t xml:space="preserve">Cobalt 2-Ethylhexanoate </t>
  </si>
  <si>
    <t>7440-48-4</t>
  </si>
  <si>
    <t>Any Use</t>
  </si>
  <si>
    <t>Ethylbenzene</t>
  </si>
  <si>
    <t>100-41-4</t>
  </si>
  <si>
    <t>&gt;10</t>
  </si>
  <si>
    <t>PB Penetrating Catalyst</t>
  </si>
  <si>
    <t>--</t>
  </si>
  <si>
    <t>CYCLO® BREAKAWAY FAST PENETRATING OIL</t>
  </si>
  <si>
    <t>Chemical constituents are not included for these products as none of those listed in their respective SDS are regulated as Toxic Air Contaminants according to the DEQ Pollutant List</t>
  </si>
  <si>
    <t>Material usage is calculated based on the standard size of the can these products are purchased in</t>
  </si>
  <si>
    <t>Barium Sulfate (CAS: 7727-43-7)  listed in the Rustoleum Spray Paint SDS was conservatively assumed to be Barium and Compounds (CAS: 7440-39-3) as presented on the DEQ Pollutant List</t>
  </si>
  <si>
    <t>Carbon Black (CAS: 1333-86-4)  listed in the Rustoleum Spray Paint SDS was conservatively assumed to be Carbon Black Extracts (CAS: 89) as presented on the DEQ Pollutant List</t>
  </si>
  <si>
    <t>Table 4. Welding SDS Information</t>
  </si>
  <si>
    <t>Model ID</t>
  </si>
  <si>
    <t>Material Usage
(1000 lbs/yr)</t>
  </si>
  <si>
    <t>Use</t>
  </si>
  <si>
    <t>Exemption Threshold
(lbs/yr)</t>
  </si>
  <si>
    <t>Exempt?</t>
  </si>
  <si>
    <t>Pollutant Usage
(1000 lbs/yr)</t>
  </si>
  <si>
    <t>WELD1</t>
  </si>
  <si>
    <t>Lincoln 7018 Rod</t>
  </si>
  <si>
    <t>Excalibur 7018 MR</t>
  </si>
  <si>
    <t>Calcium fluoride</t>
  </si>
  <si>
    <t>E7018</t>
  </si>
  <si>
    <t>SMAW</t>
  </si>
  <si>
    <t>&gt;50</t>
  </si>
  <si>
    <t>Manganese</t>
  </si>
  <si>
    <t>7439-96-5</t>
  </si>
  <si>
    <t>Silicon dioxide (amorphous)</t>
  </si>
  <si>
    <t>7631-86-9</t>
  </si>
  <si>
    <t>7429-90-5</t>
  </si>
  <si>
    <t>WELD2</t>
  </si>
  <si>
    <t>Lincoln Innershield NR 211</t>
  </si>
  <si>
    <t xml:space="preserve">Innershield NR-211-MP </t>
  </si>
  <si>
    <t>Barium fluoride</t>
  </si>
  <si>
    <t>E71T-11</t>
  </si>
  <si>
    <t>FCAW</t>
  </si>
  <si>
    <t>&gt;500</t>
  </si>
  <si>
    <t>WELD3</t>
  </si>
  <si>
    <t>Lincoln 6011 Rod SDS</t>
  </si>
  <si>
    <t>Lincoln 6011</t>
  </si>
  <si>
    <t>E6011</t>
  </si>
  <si>
    <t>Copper and/or copper alloys and compounds (as Cu)</t>
  </si>
  <si>
    <t>7440-50-8</t>
  </si>
  <si>
    <t>WELD4</t>
  </si>
  <si>
    <t>Rocketmount Orion Flux Core Flux Core Wire FCAW SDS</t>
  </si>
  <si>
    <t>Orion Flux Core</t>
  </si>
  <si>
    <t>Fluorides (as F)</t>
  </si>
  <si>
    <t>Manganese (Mn)</t>
  </si>
  <si>
    <t>Nickel (Ni)</t>
  </si>
  <si>
    <t>7440-02-0</t>
  </si>
  <si>
    <t>Vanadium (V)</t>
  </si>
  <si>
    <t>7440-62-2</t>
  </si>
  <si>
    <t>For conservancy Barium Fluoride (7887-32-8) and Calcium Fluoride (7789-75-5) were both included as Fluorides (239) as presented in the DEQ Pollutant List</t>
  </si>
  <si>
    <t>Fluorides (as F) were listed three (3) times in the Orin Flux Core SDS, for consistency these three constituents have been added together into one Fluorides (as F) line item in this table, this includes their wt % being added together as well</t>
  </si>
  <si>
    <t>This Lincoln Innershield NR 211 electrode sourced from manufacturer website https://www.lincolnelectric.com/en/products/innershieldnr211mp_fcaws</t>
  </si>
  <si>
    <t>Table 5. Welding Rod Emission Factors</t>
  </si>
  <si>
    <t> </t>
  </si>
  <si>
    <t>Cr(VI)</t>
  </si>
  <si>
    <t>V</t>
  </si>
  <si>
    <t>Fluorides</t>
  </si>
  <si>
    <t>Cobalt and Compounds</t>
  </si>
  <si>
    <t>Chromium VI, chromate and dichromate particulate</t>
  </si>
  <si>
    <t xml:space="preserve">CAS# </t>
  </si>
  <si>
    <t>TEU-ID</t>
  </si>
  <si>
    <t>DEQ Pollutant?</t>
  </si>
  <si>
    <t xml:space="preserve">Some emission factors have been calculated utilizing the DEQ Cleaner Air Oregon Welding Emissions Calculations Tool 										
</t>
  </si>
  <si>
    <t>Emission factors not obtained from one of the previously listed sources have been calculated using guidance from the San Diego County Air Pollution Control District website. The emission factor is determined by the equation EF = FGR x FCF x Ci.  The Fume Generation Rate (FGR), or Total Fume Emission Factor, is used when available in AP-42 Section 12.19 (Table 12.19-1). The Fume Correction Factor (FCF) was developed through San Diego Air Pollution Control District Engineering discussions with the welding industry (refer to footnote 6 for values), and lastly the Constituent weight percent (Ci) is obtained from the welding Material Safety Data Sheet (SDS). These three values are multiplied to find an equivalent emission factor for the remaining pollutants without emission factors identified elsewhere. When no FGR is available in AP-42 Section 12.19 for the specific welding process and material, a district default FGR is used that has been determined and provided by California Air Resource Board Greenhouse Gas Emission Inventory Chief, Richard Bode.</t>
  </si>
  <si>
    <t>All silicon as listed is conservatively assumed to be crystalline silica (respirable)</t>
  </si>
  <si>
    <t>Categorized based on recommended welding method as listed in the SDS or found online for the specific welding product.</t>
  </si>
  <si>
    <t>Total Fume Generation Rate</t>
  </si>
  <si>
    <t>E7018 MR-3/32</t>
  </si>
  <si>
    <t>Fume Correction Factors determined per San Diego Air Pollution Control District engineering discussions with Industry:</t>
  </si>
  <si>
    <t>Table 6. Average or maximum SDS Weight Percent for Welding Rod Materials</t>
  </si>
  <si>
    <t>All fluoride compounds listed as fluorides</t>
  </si>
  <si>
    <t xml:space="preserve"> Drop points Emission Calculations</t>
  </si>
  <si>
    <t>Table 7. Drop Point Summary</t>
  </si>
  <si>
    <t>No drop from Slinger belt to rotary dryer. Shoot slide (2 ft change)</t>
  </si>
  <si>
    <t>Table 8. Material Transfer Operational Data</t>
  </si>
  <si>
    <t>Parameter/Type</t>
  </si>
  <si>
    <t>Value</t>
  </si>
  <si>
    <t>Reference</t>
  </si>
  <si>
    <t>Throughput by Material Stage</t>
  </si>
  <si>
    <t>Raw ore input</t>
  </si>
  <si>
    <t>Based on permit</t>
  </si>
  <si>
    <t>tons/day</t>
  </si>
  <si>
    <t>Based on Imerys statement</t>
  </si>
  <si>
    <t>Moisture Content by Material Stage</t>
  </si>
  <si>
    <t>Raw Ore input</t>
  </si>
  <si>
    <t>%</t>
  </si>
  <si>
    <t>AP-42 Chapter 30 Section 11</t>
  </si>
  <si>
    <t>Number of drops by material stage</t>
  </si>
  <si>
    <t>Raw ore</t>
  </si>
  <si>
    <t xml:space="preserve">each </t>
  </si>
  <si>
    <t>Material handling before dryer</t>
  </si>
  <si>
    <t>Other Operational Parameters</t>
  </si>
  <si>
    <t>Wind Speed</t>
  </si>
  <si>
    <t>mph</t>
  </si>
  <si>
    <t>From Aermet Data</t>
  </si>
  <si>
    <t>Worst Case Wind Speed</t>
  </si>
  <si>
    <t>Table 9. AP-42 Particle Size Multipliers</t>
  </si>
  <si>
    <t>Parameter</t>
  </si>
  <si>
    <t>PM Particle Size Multiplier</t>
  </si>
  <si>
    <t>unitless</t>
  </si>
  <si>
    <t>AP-42 Section 13.2.4 (11/06)</t>
  </si>
  <si>
    <t>Table 10. PM Emission factors</t>
  </si>
  <si>
    <t>Material</t>
  </si>
  <si>
    <t>Throughput (tpy)</t>
  </si>
  <si>
    <t>Worst case- Daily Emissions
(lb/ton)</t>
  </si>
  <si>
    <t>Annual Emissions
(tpy)</t>
  </si>
  <si>
    <t>PM</t>
  </si>
  <si>
    <t>Emissions factors calculated per Equation 1 of AP-42 Section 13.2.4</t>
  </si>
  <si>
    <t>Table 11. Ore Drop Point TAC Emissions per drop point</t>
  </si>
  <si>
    <t xml:space="preserve">Pollutant </t>
  </si>
  <si>
    <t>CAS #</t>
  </si>
  <si>
    <t>Emission Factor
(lb/ton)</t>
  </si>
  <si>
    <t xml:space="preserve">Emissions
(lb/yr) </t>
  </si>
  <si>
    <t>Daily Emission Factor
(lb/ton)</t>
  </si>
  <si>
    <t>Daily Emissions
(lbs/day)</t>
  </si>
  <si>
    <t>7440-22-4</t>
  </si>
  <si>
    <t>7440-38-2</t>
  </si>
  <si>
    <t>7440-41-7</t>
  </si>
  <si>
    <t>7440-43-9</t>
  </si>
  <si>
    <t>7439-97-6</t>
  </si>
  <si>
    <t>7439-92-1</t>
  </si>
  <si>
    <t>7440-36-0</t>
  </si>
  <si>
    <t>7782-49-2</t>
  </si>
  <si>
    <t>Thallium and compounds</t>
  </si>
  <si>
    <t>7440-28-0</t>
  </si>
  <si>
    <t>7440-66-6</t>
  </si>
  <si>
    <t>1314-56-3</t>
  </si>
  <si>
    <t>7446-11-9</t>
  </si>
  <si>
    <t>1314-62-1</t>
  </si>
  <si>
    <t>Uses maximum of ore source test results</t>
  </si>
  <si>
    <t>Baghouse Emission Calculations</t>
  </si>
  <si>
    <t>Table 12. Baghouse Throughputs</t>
  </si>
  <si>
    <t>Emission Unit</t>
  </si>
  <si>
    <t>Throughput 
(ton/year) (PTE)</t>
  </si>
  <si>
    <t>Throughput 
(ton/day) (PTE)</t>
  </si>
  <si>
    <t>Actual Emissions
(tpy)</t>
  </si>
  <si>
    <t>PTE Emissions 
(tpy)</t>
  </si>
  <si>
    <t xml:space="preserve">Rotary Dryer Baghouse </t>
  </si>
  <si>
    <t>Main Baghouse</t>
  </si>
  <si>
    <t>New Baghouse</t>
  </si>
  <si>
    <t>Total</t>
  </si>
  <si>
    <t>Emission factors are derived from the 2014 and 2018 stack tests performed at the facility, as well as DEQ estimates. Outlined in permit #19-0001 for the facility</t>
  </si>
  <si>
    <t>Table 13. TAC Emissions from Rotary Dryer Baghouse</t>
  </si>
  <si>
    <t>Table 14.TAC Emissions from Main Baghouse</t>
  </si>
  <si>
    <t>Table 15. TAC Emissions from New Baghouse</t>
  </si>
  <si>
    <t>Uncontrolled Baghouse Emission Calculations</t>
  </si>
  <si>
    <t xml:space="preserve">Emissions
(tpy </t>
  </si>
  <si>
    <t>Emissions    (lb/day)</t>
  </si>
  <si>
    <t>Rotary Dryer Emission Calculations</t>
  </si>
  <si>
    <t xml:space="preserve">TACs associated with Used oil? </t>
  </si>
  <si>
    <t>Test results</t>
  </si>
  <si>
    <t>Detection limit</t>
  </si>
  <si>
    <t>units</t>
  </si>
  <si>
    <t xml:space="preserve">Arsenic </t>
  </si>
  <si>
    <t>&lt;1</t>
  </si>
  <si>
    <t>lbs / Mgal</t>
  </si>
  <si>
    <t>Cadmium</t>
  </si>
  <si>
    <t>&lt;0.1</t>
  </si>
  <si>
    <t xml:space="preserve">Chromium </t>
  </si>
  <si>
    <t>&lt;4</t>
  </si>
  <si>
    <t>Lead</t>
  </si>
  <si>
    <t>lbs lead/Mgal oil</t>
  </si>
  <si>
    <t>Total PCBs</t>
  </si>
  <si>
    <t>If emissions are below detection limit from a test,  half the detection limit is used.</t>
  </si>
  <si>
    <t>1 gallon of oil is equal to</t>
  </si>
  <si>
    <t>lbs</t>
  </si>
  <si>
    <t>Obtained from AP-42 Appendix A "Weights of Selected Substances"</t>
  </si>
  <si>
    <t>EF Notes</t>
  </si>
  <si>
    <t>1,1,1-Trichloroethane (methyl chloroform)</t>
  </si>
  <si>
    <t>CAO Re-Refined Used Oil Combustion EF Basis</t>
  </si>
  <si>
    <t>Acenaphthene</t>
  </si>
  <si>
    <t>Acenaphthylene</t>
  </si>
  <si>
    <t>Anthracene</t>
  </si>
  <si>
    <t>Source Testing</t>
  </si>
  <si>
    <t>Benz[a]anthracene</t>
  </si>
  <si>
    <t>Benzene</t>
  </si>
  <si>
    <t>Benzo[b]fluoranthene</t>
  </si>
  <si>
    <t>Benzo[g,h,i]perylene</t>
  </si>
  <si>
    <t>Source testing</t>
  </si>
  <si>
    <t>Chrysene</t>
  </si>
  <si>
    <t>Dibenz[a,h]anthracene</t>
  </si>
  <si>
    <t>Ethyl benzene</t>
  </si>
  <si>
    <t>Fluoranthene</t>
  </si>
  <si>
    <t>Fluorene</t>
  </si>
  <si>
    <t>Formaldehyde</t>
  </si>
  <si>
    <t>Indeno[1,2,3-cd]pyrene</t>
  </si>
  <si>
    <t>Naphthalene</t>
  </si>
  <si>
    <t>Octachlorodibenzo-p-dioxin (OCDD)</t>
  </si>
  <si>
    <t>Xylene (mixture), including m-xylene, o-xylene, p-xylene</t>
  </si>
  <si>
    <t>Polychlorinated biphenyls (PCBs)</t>
  </si>
  <si>
    <t>Phenanthrene</t>
  </si>
  <si>
    <t>Pyrene</t>
  </si>
  <si>
    <t>Toluene</t>
  </si>
  <si>
    <t>Emissions for o-Xylene included as "Xylene (mixture), including m-xylene, o-xylene, p-xylene" (CASRN 1330-20-7) to account for possible toxic emissions associated with o-Xylene as the Xylene (mixture) has an RBC value assigned to it</t>
  </si>
  <si>
    <t xml:space="preserve">Emission factors obtained from CAO Re-Refined Used Oil Combustion EF Basis 2025 provided by DEQ in August 2025, as well as source testing conducted on the used oil at the facility </t>
  </si>
  <si>
    <t>Stockpile Emission Calculations</t>
  </si>
  <si>
    <t>Material Handling throughput, Max Day (tons/day)</t>
  </si>
  <si>
    <t>Active Raw Ore and Active Fill Stockpile</t>
  </si>
  <si>
    <t>Inactive Raw Ore and Inactive Fill Stockpile</t>
  </si>
  <si>
    <t>Material handling throughput is equal to the amount of raw ore hauled into the site throughout the year and was provided by Imerys, and scaled up by  30% for conservancy</t>
  </si>
  <si>
    <t>Active Raw Ore</t>
  </si>
  <si>
    <t>Inactive Raw Ore</t>
  </si>
  <si>
    <t>Particle Size Multiplier</t>
  </si>
  <si>
    <t>PM10 Particle Size Multiplier</t>
  </si>
  <si>
    <t>PM2.5 Particle Size Multiplier</t>
  </si>
  <si>
    <t>Mean wind speed from Aermet Data</t>
  </si>
  <si>
    <t>Max daily wind speed from Aermet Data</t>
  </si>
  <si>
    <t>Percent of Time Where Wind Speed &gt; 12 mph (yearly)</t>
  </si>
  <si>
    <t>Based on Aermet Data</t>
  </si>
  <si>
    <t>Percent of Time Where Wind Speed &gt; 12 mph (daily)</t>
  </si>
  <si>
    <t>Throughput (tpy) or (tpd) for daily</t>
  </si>
  <si>
    <t>Daily Emissions
(lb/day)</t>
  </si>
  <si>
    <t>Active Raw Ore - Worst Case Day Emissions</t>
  </si>
  <si>
    <t>Inactive Raw Ore - Worst Case Day Emissions</t>
  </si>
  <si>
    <t>Annual Emissions
(lbs/year)</t>
  </si>
  <si>
    <t>Active Raw Ore - Worst Case</t>
  </si>
  <si>
    <t>Inactive Raw Ore - Worst Case</t>
  </si>
  <si>
    <t>The Active and Inactive raw ore piles were measured using google earth for a more accurate estimate of product use in this equation, measurements are shown below</t>
  </si>
  <si>
    <t>The silt content for perlite ore was derived from unpaved emission factors for mining haul roads</t>
  </si>
  <si>
    <t>According to NOAA National Centers for Environmental Information 1981-2010 Climate Normals data for station LAKEVIEW 2 NNW, OR, US</t>
  </si>
  <si>
    <t xml:space="preserve">Fugitive dust control % is average from AP-42 Chapter 11.19-1-5 </t>
  </si>
  <si>
    <t>Annual Emission Factor
(lb/ton)</t>
  </si>
  <si>
    <t>Worst-case Daily Emission Factor (lb/ton)</t>
  </si>
  <si>
    <t>Daily Emissions (lb/day)</t>
  </si>
  <si>
    <t>Uses Raw Ore source test results</t>
  </si>
  <si>
    <t>Annual Emission Factor
(lb/acre/year)</t>
  </si>
  <si>
    <t>Worst-case Daily Emission Factor (lb/acre/day)</t>
  </si>
  <si>
    <t>Crusher Emission Calculations</t>
  </si>
  <si>
    <t>lb/ton</t>
  </si>
  <si>
    <t>AP-42 Section 11.19.2 Table 11.19.2-2 (8/04)</t>
  </si>
  <si>
    <t>Daily Production Throughput</t>
  </si>
  <si>
    <t>Lakeview, OR Simple Air Contaminant Discharge Permit Renewal Application 19-0001-SI-01 2024</t>
  </si>
  <si>
    <t>Yearly Production Throughput</t>
  </si>
  <si>
    <t>tons/year</t>
  </si>
  <si>
    <t>Per Emission Factor Documentation For AP-42 Section 8.17 Perlite Processing, crude ore moisture content is assumed to be 4%, which is wetter than the sample ores in the controlled sample ores in AP-42 Section 11.19.2, therefore the crushing of raw perlite is considered controlled</t>
  </si>
  <si>
    <t>Assumes all particulates are emitted as PM</t>
  </si>
  <si>
    <t>Unpaved Roads Emission Calculations</t>
  </si>
  <si>
    <t>k, PM Particle Size Multiplier</t>
  </si>
  <si>
    <t>lb/VMT</t>
  </si>
  <si>
    <t>AP-42 Section 13.2.2 Table 13.2.2-2 (11/06)</t>
  </si>
  <si>
    <t>AP-42 Section 13.2.2 Table 13.2.2-1 (11/06)</t>
  </si>
  <si>
    <t xml:space="preserve">W, average truck weight </t>
  </si>
  <si>
    <t>tons</t>
  </si>
  <si>
    <t xml:space="preserve">P, mean number of days per year with measurable precipitation above 0.01in </t>
  </si>
  <si>
    <t>days</t>
  </si>
  <si>
    <t>NOAA National Centers for Environmental Information 1981-2010 Climate Normals data for station LAKEVIEW 2 NNW, OR, US</t>
  </si>
  <si>
    <t>Unpaved Road Control from water control</t>
  </si>
  <si>
    <t>The silt content for stone quarrying and processing is used because the material is expected to be similar with a texture and silt content.</t>
  </si>
  <si>
    <t>Truck Weight (empty):</t>
  </si>
  <si>
    <t>Vehicle Capacity:</t>
  </si>
  <si>
    <r>
      <t xml:space="preserve">PM Emission Factor, E </t>
    </r>
    <r>
      <rPr>
        <b/>
        <vertAlign val="superscript"/>
        <sz val="10"/>
        <rFont val="Tahoma"/>
        <family val="2"/>
      </rPr>
      <t>1</t>
    </r>
  </si>
  <si>
    <r>
      <t>PM</t>
    </r>
    <r>
      <rPr>
        <b/>
        <vertAlign val="subscript"/>
        <sz val="10"/>
        <rFont val="Tahoma"/>
        <family val="2"/>
      </rPr>
      <t xml:space="preserve">10 </t>
    </r>
    <r>
      <rPr>
        <b/>
        <sz val="10"/>
        <rFont val="Tahoma"/>
        <family val="2"/>
      </rPr>
      <t xml:space="preserve">Emission Factor, E </t>
    </r>
    <r>
      <rPr>
        <b/>
        <vertAlign val="superscript"/>
        <sz val="10"/>
        <rFont val="Tahoma"/>
        <family val="2"/>
      </rPr>
      <t>1</t>
    </r>
  </si>
  <si>
    <r>
      <t>PM</t>
    </r>
    <r>
      <rPr>
        <b/>
        <vertAlign val="subscript"/>
        <sz val="10"/>
        <rFont val="Tahoma"/>
        <family val="2"/>
      </rPr>
      <t xml:space="preserve">2.5 </t>
    </r>
    <r>
      <rPr>
        <b/>
        <sz val="10"/>
        <rFont val="Tahoma"/>
        <family val="2"/>
      </rPr>
      <t xml:space="preserve">Emission Factor, E </t>
    </r>
    <r>
      <rPr>
        <b/>
        <vertAlign val="superscript"/>
        <sz val="10"/>
        <rFont val="Tahoma"/>
        <family val="2"/>
      </rPr>
      <t>1</t>
    </r>
  </si>
  <si>
    <t>(lb/VMT)</t>
  </si>
  <si>
    <t>Emission factor E is calculated according to AP-42 Section 13.2.2 for emissions from unpaved roads, equation 1a:</t>
  </si>
  <si>
    <t>E (lbs/VMT)</t>
  </si>
  <si>
    <r>
      <t xml:space="preserve">PM Emissions </t>
    </r>
    <r>
      <rPr>
        <b/>
        <vertAlign val="superscript"/>
        <sz val="10"/>
        <rFont val="Tahoma"/>
        <family val="2"/>
      </rPr>
      <t>1</t>
    </r>
  </si>
  <si>
    <r>
      <t>PM</t>
    </r>
    <r>
      <rPr>
        <b/>
        <vertAlign val="subscript"/>
        <sz val="10"/>
        <rFont val="Tahoma"/>
        <family val="2"/>
      </rPr>
      <t>10</t>
    </r>
    <r>
      <rPr>
        <b/>
        <sz val="10"/>
        <rFont val="Tahoma"/>
        <family val="2"/>
      </rPr>
      <t xml:space="preserve"> Emissions </t>
    </r>
    <r>
      <rPr>
        <b/>
        <vertAlign val="superscript"/>
        <sz val="10"/>
        <rFont val="Tahoma"/>
        <family val="2"/>
      </rPr>
      <t>1</t>
    </r>
  </si>
  <si>
    <r>
      <t>PM</t>
    </r>
    <r>
      <rPr>
        <b/>
        <vertAlign val="subscript"/>
        <sz val="10"/>
        <rFont val="Tahoma"/>
        <family val="2"/>
      </rPr>
      <t>2.5</t>
    </r>
    <r>
      <rPr>
        <b/>
        <sz val="10"/>
        <rFont val="Tahoma"/>
        <family val="2"/>
      </rPr>
      <t xml:space="preserve"> Emissions </t>
    </r>
    <r>
      <rPr>
        <b/>
        <vertAlign val="superscript"/>
        <sz val="10"/>
        <rFont val="Tahoma"/>
        <family val="2"/>
      </rPr>
      <t>1</t>
    </r>
  </si>
  <si>
    <t>(tpy)</t>
  </si>
  <si>
    <t>Emissions account for natural mitigation due to precipitation according to AP-42 Section 13.2.2 equation 2:</t>
  </si>
  <si>
    <t>Annual emissions (tpy)</t>
  </si>
  <si>
    <t>= E * [(365 - P)/365)]</t>
  </si>
  <si>
    <r>
      <t xml:space="preserve">Maximum Loads Per Year </t>
    </r>
    <r>
      <rPr>
        <b/>
        <vertAlign val="superscript"/>
        <sz val="10"/>
        <rFont val="Tahoma"/>
        <family val="2"/>
      </rPr>
      <t>1</t>
    </r>
  </si>
  <si>
    <t>Average Truck Round Trip Distance</t>
  </si>
  <si>
    <t>Vehicle Miles Traveled per day</t>
  </si>
  <si>
    <t>Vehicle Miles Traveled per Year</t>
  </si>
  <si>
    <t>(mi)</t>
  </si>
  <si>
    <t>(VMT/day)</t>
  </si>
  <si>
    <t>(VMT/yr)</t>
  </si>
  <si>
    <t>Based on max annual throughput divided by 25 tons per load</t>
  </si>
  <si>
    <t xml:space="preserve">Truck Capacity: </t>
  </si>
  <si>
    <t>Max Annual Throughput:</t>
  </si>
  <si>
    <t>tons/yr</t>
  </si>
  <si>
    <t>Short term Emission Factor
(lb/VMT)</t>
  </si>
  <si>
    <t>Long term Emission Factor
(lb/VMT)</t>
  </si>
  <si>
    <t>The soil is assumed to have perlite content of 100% for conservatism</t>
  </si>
  <si>
    <t>Storage Tank Emission Calculations</t>
  </si>
  <si>
    <t>Throughput</t>
  </si>
  <si>
    <t>gal/yr</t>
  </si>
  <si>
    <t>ft</t>
  </si>
  <si>
    <t>Tank Diameter</t>
  </si>
  <si>
    <t>Diesel</t>
  </si>
  <si>
    <t>Used oil tanks are horizontal tanks</t>
  </si>
  <si>
    <t>Heat of combustion of the stock from testing was 18,031 BTU/lb, which is similar to the HHV of diesel fuel (19,300 Btu/lb) from AP-42 Section 3.3 Gasoline And Diesel Industrial Engines</t>
  </si>
  <si>
    <t>Tank
Maximum Daily Emissions</t>
  </si>
  <si>
    <t>Tank
Potential Annual Emissions</t>
  </si>
  <si>
    <t>(lb/day)</t>
  </si>
  <si>
    <t>(lb/year)</t>
  </si>
  <si>
    <r>
      <t>VOC</t>
    </r>
    <r>
      <rPr>
        <vertAlign val="superscript"/>
        <sz val="10"/>
        <rFont val="Tahoma"/>
        <family val="2"/>
      </rPr>
      <t>1</t>
    </r>
  </si>
  <si>
    <t>VOCs are found by taking the sum of estimated working losses and routine emissions of both tanks following AP-42 Chapter 7 methodology</t>
  </si>
  <si>
    <t>Max Daily Emissions</t>
  </si>
  <si>
    <t>Annual Potential Emissions</t>
  </si>
  <si>
    <t>71-43-2</t>
  </si>
  <si>
    <t>191-24-2</t>
  </si>
  <si>
    <t>110-54-3</t>
  </si>
  <si>
    <t>91-20-3</t>
  </si>
  <si>
    <t>218-01-9</t>
  </si>
  <si>
    <t>108-88-3</t>
  </si>
  <si>
    <t>95-63-6</t>
  </si>
  <si>
    <t>Storage Tank Emission Calculations - Model Inputs</t>
  </si>
  <si>
    <t>#</t>
  </si>
  <si>
    <t>Tank ID</t>
  </si>
  <si>
    <t>Start Date</t>
  </si>
  <si>
    <t>Diameter (ft)</t>
  </si>
  <si>
    <t>Height (ft)</t>
  </si>
  <si>
    <t>Fixed Roof Type</t>
  </si>
  <si>
    <t>Insulation Condition</t>
  </si>
  <si>
    <t>Shell Finish</t>
  </si>
  <si>
    <t>Shell Condition</t>
  </si>
  <si>
    <t>Roof Finish</t>
  </si>
  <si>
    <t>Roof Condition</t>
  </si>
  <si>
    <t>Nominal Operating Pressure (psig)</t>
  </si>
  <si>
    <t>Min. Vent Relieving Pressure (psig)</t>
  </si>
  <si>
    <t>Max. Vent Relieving Pressure (psig)</t>
  </si>
  <si>
    <t>Max. Liquid Level (ft)</t>
  </si>
  <si>
    <t>Min. Liquid Level (ft)</t>
  </si>
  <si>
    <t>Roof Slope (in/ft)</t>
  </si>
  <si>
    <t>Slope of Cone Bottom (in/ft)</t>
  </si>
  <si>
    <t>Height of Dome Roof (ft)</t>
  </si>
  <si>
    <t>Radius of Dome Roof (ft)</t>
  </si>
  <si>
    <t>Control Device ID</t>
  </si>
  <si>
    <t>Capture Efficiency (%)</t>
  </si>
  <si>
    <t>Max. Pump Rate (gal/hr)</t>
  </si>
  <si>
    <t>Combo PV Vents</t>
  </si>
  <si>
    <t>P Vents</t>
  </si>
  <si>
    <t>V Vents</t>
  </si>
  <si>
    <t>Open Vents</t>
  </si>
  <si>
    <t>Inside Shell Condition</t>
  </si>
  <si>
    <t>Shell Construction</t>
  </si>
  <si>
    <t>Build Date</t>
  </si>
  <si>
    <t>Associated Source Category</t>
  </si>
  <si>
    <t>Sump Diameter (ft)</t>
  </si>
  <si>
    <t>Sump Height (ft)</t>
  </si>
  <si>
    <t>Tank ID 2 (FIN)</t>
  </si>
  <si>
    <t>Emission Point No. (CIN)</t>
  </si>
  <si>
    <t>Is Closed</t>
  </si>
  <si>
    <t>Control ID No. (CIN)</t>
  </si>
  <si>
    <t>Location (coordinates)</t>
  </si>
  <si>
    <t>Oil1</t>
  </si>
  <si>
    <t>Horizontal Tank</t>
  </si>
  <si>
    <t>Not insulated</t>
  </si>
  <si>
    <t>white paint</t>
  </si>
  <si>
    <t>Average</t>
  </si>
  <si>
    <t>Light Rust</t>
  </si>
  <si>
    <t>Welded</t>
  </si>
  <si>
    <t>no</t>
  </si>
  <si>
    <t>Oil2</t>
  </si>
  <si>
    <t>Stock Name</t>
  </si>
  <si>
    <t>Abbr.</t>
  </si>
  <si>
    <t>Date</t>
  </si>
  <si>
    <t>User Code</t>
  </si>
  <si>
    <t>Is Crude</t>
  </si>
  <si>
    <t>RVP</t>
  </si>
  <si>
    <t>MWL</t>
  </si>
  <si>
    <t>MWV</t>
  </si>
  <si>
    <t>Liquid Density
(lbs/gals)</t>
  </si>
  <si>
    <t>Antoine's A</t>
  </si>
  <si>
    <t>Antoine's B</t>
  </si>
  <si>
    <t>Antoine's C</t>
  </si>
  <si>
    <t>Is Active</t>
  </si>
  <si>
    <t>Combustion Model Stock</t>
  </si>
  <si>
    <t>Use mg/L factor for Loading Ops?</t>
  </si>
  <si>
    <t>yes</t>
  </si>
  <si>
    <t>Benzo(g,h,i)perylene</t>
  </si>
  <si>
    <t>Cumene {isopropylbenzene}</t>
  </si>
  <si>
    <t>Cyclohexane</t>
  </si>
  <si>
    <t>Hexane (n-)</t>
  </si>
  <si>
    <t>Iso-octane {2,2,4 trimethylpentane}</t>
  </si>
  <si>
    <t>PACs {Chrysene}</t>
  </si>
  <si>
    <t>Trimethylbenzene (1,2,4)</t>
  </si>
  <si>
    <t>Xylene</t>
  </si>
  <si>
    <t>Tank</t>
  </si>
  <si>
    <t>Throughput Unit</t>
  </si>
  <si>
    <t>Stock</t>
  </si>
  <si>
    <t>Gallons</t>
  </si>
  <si>
    <t>Storage Tank Emission Calculations - Model Outputs</t>
  </si>
  <si>
    <t>TankSummaries for 2024 Annual</t>
  </si>
  <si>
    <t>Site:  Imerys Oregon</t>
  </si>
  <si>
    <t>Equations for this site: After 2020 AP-42 revisions  H/D ratio: calculated (for Tanks Module)</t>
  </si>
  <si>
    <t/>
  </si>
  <si>
    <t>Speciated Total Emissions components in the "HAP" set  (lbs)</t>
  </si>
  <si>
    <t>Tank Diameter (ft)</t>
  </si>
  <si>
    <t>Tank Type</t>
  </si>
  <si>
    <t>Product</t>
  </si>
  <si>
    <t>Throughput in gal.</t>
  </si>
  <si>
    <t>Bulk Liquid Temperature (degF)</t>
  </si>
  <si>
    <t>Liquid Surface Temperature (degF)</t>
  </si>
  <si>
    <t>Avg. TVP (psia)</t>
  </si>
  <si>
    <t>Includes a landing loss?</t>
  </si>
  <si>
    <t>Initial fill?</t>
  </si>
  <si>
    <t>Includes a tank cleaning?</t>
  </si>
  <si>
    <t>Number of Days</t>
  </si>
  <si>
    <t>Estimated standing losses (lbs)</t>
  </si>
  <si>
    <t>Estimated working losses (lbs)</t>
  </si>
  <si>
    <t>Routine Emissions (lbs)</t>
  </si>
  <si>
    <t>Non Routine Emissions (lbs)</t>
  </si>
  <si>
    <t>Total estimated emissions (lbs)</t>
  </si>
  <si>
    <t>Acetaldehyde</t>
  </si>
  <si>
    <t>Biphenyl</t>
  </si>
  <si>
    <t>Butadiene (1,3)</t>
  </si>
  <si>
    <t>Carbon disulfide</t>
  </si>
  <si>
    <t>Carbonyl sulfide</t>
  </si>
  <si>
    <t>Cresol</t>
  </si>
  <si>
    <t>Cresol (m-)</t>
  </si>
  <si>
    <t>Cresol (o-)</t>
  </si>
  <si>
    <t>Cresol (p-)</t>
  </si>
  <si>
    <t>Dibromoethane (1,2) {ethylene dibromide}</t>
  </si>
  <si>
    <t>Dichloroethane (1,2)</t>
  </si>
  <si>
    <t>Diethanolamine {DEA}</t>
  </si>
  <si>
    <t>Ethylene glycol</t>
  </si>
  <si>
    <t>Hydrogen fluoride</t>
  </si>
  <si>
    <t>MDI {methylene diphenyl diisocyanate}</t>
  </si>
  <si>
    <t>Mercury</t>
  </si>
  <si>
    <t>Methanol {methyl alcohol}</t>
  </si>
  <si>
    <t>Methylene chloride {dichloromethane}</t>
  </si>
  <si>
    <t>Methyl isobutyl ketone {hexone}</t>
  </si>
  <si>
    <t>MTBE {Methyl tert-butyl ether}</t>
  </si>
  <si>
    <t>Nickel</t>
  </si>
  <si>
    <t>Phenol</t>
  </si>
  <si>
    <t>Propylene oxide</t>
  </si>
  <si>
    <t>Styrene</t>
  </si>
  <si>
    <t>Tetrachloroethylene</t>
  </si>
  <si>
    <t>Tetra ethyl lead</t>
  </si>
  <si>
    <t>Toluene diisocyanate</t>
  </si>
  <si>
    <t>Xylene (m-)</t>
  </si>
  <si>
    <t>Xylene (o-)</t>
  </si>
  <si>
    <t>Xylene (p-)</t>
  </si>
  <si>
    <t>N</t>
  </si>
  <si>
    <t>CAS Number</t>
  </si>
  <si>
    <t>75-07-0</t>
  </si>
  <si>
    <t>120-12-7</t>
  </si>
  <si>
    <t>92-52-4</t>
  </si>
  <si>
    <t>106-99-0</t>
  </si>
  <si>
    <t>75-15-0</t>
  </si>
  <si>
    <t>463-58-1</t>
  </si>
  <si>
    <t>1319-77-3</t>
  </si>
  <si>
    <t>108-39-4</t>
  </si>
  <si>
    <t>95-48-7</t>
  </si>
  <si>
    <t>106-44-5</t>
  </si>
  <si>
    <t>98-82-8</t>
  </si>
  <si>
    <t>106-93-4</t>
  </si>
  <si>
    <t>107-06-2</t>
  </si>
  <si>
    <t>111-42-2</t>
  </si>
  <si>
    <t>107-21-1</t>
  </si>
  <si>
    <t>7664-39-3</t>
  </si>
  <si>
    <t>540-84-1</t>
  </si>
  <si>
    <t>101-68-8</t>
  </si>
  <si>
    <t>67-56-1</t>
  </si>
  <si>
    <t>75-09-2</t>
  </si>
  <si>
    <t>108-10-1</t>
  </si>
  <si>
    <t>1634-04-4</t>
  </si>
  <si>
    <t>85-01-8</t>
  </si>
  <si>
    <t>108-95-2</t>
  </si>
  <si>
    <t>75-56-9</t>
  </si>
  <si>
    <t>100-42-5</t>
  </si>
  <si>
    <t>78-00-2</t>
  </si>
  <si>
    <t>26471-62-5</t>
  </si>
  <si>
    <t>108-38-3</t>
  </si>
  <si>
    <t>95-47-6</t>
  </si>
  <si>
    <t>106-42-3</t>
  </si>
  <si>
    <t>Type</t>
  </si>
  <si>
    <t>Rim Seal Type</t>
  </si>
  <si>
    <t>Unslotted Pole Type</t>
  </si>
  <si>
    <t>Unslotted  Pole Qty</t>
  </si>
  <si>
    <t>Slotted Pole Type</t>
  </si>
  <si>
    <t>Slotted Pole Qty</t>
  </si>
  <si>
    <t>Access Hatch Status</t>
  </si>
  <si>
    <t>Access Hatch Qty</t>
  </si>
  <si>
    <t>Gauge Float Status</t>
  </si>
  <si>
    <t>Gauge Float Qty</t>
  </si>
  <si>
    <t>Gauge Hatch Status</t>
  </si>
  <si>
    <t>Gauge Hatch Qty</t>
  </si>
  <si>
    <t>Vacuum Breaker Status</t>
  </si>
  <si>
    <t>Vacuum Breaker Qty</t>
  </si>
  <si>
    <t>Deck Drain Status</t>
  </si>
  <si>
    <t>Deck Drain Qty</t>
  </si>
  <si>
    <t>Pontoon Area Leg Status</t>
  </si>
  <si>
    <t>Pontoon Area Leg Qty</t>
  </si>
  <si>
    <t>Center Area Leg Status</t>
  </si>
  <si>
    <t>Center Area Leg Qty</t>
  </si>
  <si>
    <t>Rim Vent Status</t>
  </si>
  <si>
    <t>Rim Vent Qty</t>
  </si>
  <si>
    <t>Round Pipe Column Status</t>
  </si>
  <si>
    <t>Round Pipe Column Qty</t>
  </si>
  <si>
    <t>Built Up Column Status</t>
  </si>
  <si>
    <t>Built Up Column Qty</t>
  </si>
  <si>
    <t>Ladder Type</t>
  </si>
  <si>
    <t>Ladder Quantity</t>
  </si>
  <si>
    <t>Custom Fitting 1 Type</t>
  </si>
  <si>
    <t>Custom Fitting 1 Status</t>
  </si>
  <si>
    <t>Custom Fitting 1 Qty</t>
  </si>
  <si>
    <t>Custom Fitting 2 Type</t>
  </si>
  <si>
    <t>Custom Fitting 2 Status</t>
  </si>
  <si>
    <t>Custom Fitting 2 Qty</t>
  </si>
  <si>
    <t>Effective Column Diameter (ft)</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</si>
  <si>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</si>
  <si>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</si>
  <si>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</si>
  <si>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</si>
  <si>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</si>
  <si>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</si>
  <si>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</si>
  <si>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</si>
  <si>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</si>
  <si>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</si>
  <si>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</si>
  <si>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</si>
  <si>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</si>
  <si>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</si>
  <si>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</si>
  <si>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</si>
  <si>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</si>
  <si>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</si>
  <si>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</si>
  <si>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</si>
  <si>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Input Material X</t>
  </si>
  <si>
    <t>TEU-RDO</t>
  </si>
  <si>
    <t>Rotary Dryer - Used Oil Burned</t>
  </si>
  <si>
    <t>Mgal</t>
  </si>
  <si>
    <t>Used oil</t>
  </si>
  <si>
    <t>TEU-RDB</t>
  </si>
  <si>
    <t>Rotary Dryer - Baghouse</t>
  </si>
  <si>
    <t>tons ore</t>
  </si>
  <si>
    <t xml:space="preserve">Dry product </t>
  </si>
  <si>
    <t>TEU-Main</t>
  </si>
  <si>
    <t>Screening/Fine Crushing - Main Baghouse</t>
  </si>
  <si>
    <t>TEU-Main-U</t>
  </si>
  <si>
    <t>Screening/Fine Crushing - Main Baghouse Uncontrolled Emissions</t>
  </si>
  <si>
    <t>TEU-New</t>
  </si>
  <si>
    <t>Truck load-out/Rail load-out - New Baghouse</t>
  </si>
  <si>
    <t>TEU-New-U</t>
  </si>
  <si>
    <t>Truck load-out/Rail load-out - New Baghouse Uncontrolled Emissions</t>
  </si>
  <si>
    <t>TEU-ASMH</t>
  </si>
  <si>
    <t>Active Stockpile - Material Handling Emissions</t>
  </si>
  <si>
    <t>Fugitive</t>
  </si>
  <si>
    <t>SP1</t>
  </si>
  <si>
    <t>acres</t>
  </si>
  <si>
    <t>Active raw ore</t>
  </si>
  <si>
    <t>TEU-ASWE</t>
  </si>
  <si>
    <t>Active Stockpile - Wind Erosion Emissions</t>
  </si>
  <si>
    <t>SP1W</t>
  </si>
  <si>
    <t>TEU-ISMH</t>
  </si>
  <si>
    <t>Inactive Stockpile - Material Handling Emissions</t>
  </si>
  <si>
    <t>SP2</t>
  </si>
  <si>
    <t>Inactive raw ore</t>
  </si>
  <si>
    <t>TEU-ISWE</t>
  </si>
  <si>
    <t>Inactive Stockpile - Wind Erosion Emissions</t>
  </si>
  <si>
    <t>SP2W</t>
  </si>
  <si>
    <t>TEU-WELD1</t>
  </si>
  <si>
    <t>SMAW - 7018-- Maintenance Welding</t>
  </si>
  <si>
    <t>WELD</t>
  </si>
  <si>
    <t>1000 lbs</t>
  </si>
  <si>
    <t>Welding rods used</t>
  </si>
  <si>
    <t>TEU-WELD2</t>
  </si>
  <si>
    <t>SMAW - 6011 -- Maintenance welding Exempt TEU per OAR 340-245-0060(3)(a)</t>
  </si>
  <si>
    <t>TEU-WELD3</t>
  </si>
  <si>
    <t>FCAW - 211 --Maintenance welding Exempt TEU per OAR 340-245-0060(3)(a)</t>
  </si>
  <si>
    <t>TEU-WELD4</t>
  </si>
  <si>
    <t>FCAW - Orion Flux Core -- Maintenance Welding</t>
  </si>
  <si>
    <t>Drop Point - Active Raw Ore (representitve of drop points 1-6)</t>
  </si>
  <si>
    <t>DP1-DP6</t>
  </si>
  <si>
    <t>TEU-SCALP</t>
  </si>
  <si>
    <t>Perlite Crushing Emissions from the Scalper</t>
  </si>
  <si>
    <t>P-SCP</t>
  </si>
  <si>
    <t>Dry Product</t>
  </si>
  <si>
    <t>TEU-ROAD</t>
  </si>
  <si>
    <t>Emissions From Unpaved Road Traffic at the Facility</t>
  </si>
  <si>
    <t>ROAD</t>
  </si>
  <si>
    <t>VMT</t>
  </si>
  <si>
    <t>Vehicle Miles Traveled</t>
  </si>
  <si>
    <t>TEU-TANK1</t>
  </si>
  <si>
    <t>Emissions From Oil Storage Tank 1</t>
  </si>
  <si>
    <t>TANK1</t>
  </si>
  <si>
    <t>gal</t>
  </si>
  <si>
    <t>Gallons of Oil</t>
  </si>
  <si>
    <t>TEU-Tank2</t>
  </si>
  <si>
    <t>Emissions From Oil Storage Tank 2</t>
  </si>
  <si>
    <t>TANK2</t>
  </si>
  <si>
    <t>Calculated Emissions</t>
  </si>
  <si>
    <t>Toxic Emissions
Unit ID</t>
  </si>
  <si>
    <t>Control 
Efficiency</t>
  </si>
  <si>
    <t>Emission Factor Information</t>
  </si>
  <si>
    <t>Annual - Chronic [lb/yr]</t>
  </si>
  <si>
    <t>Max Daily - Acute [lb/day]</t>
  </si>
  <si>
    <t>EF Values</t>
  </si>
  <si>
    <t>Reference/Notes</t>
  </si>
  <si>
    <t>CAS or DEQ ID</t>
  </si>
  <si>
    <t>DEQ Sequence ID</t>
  </si>
  <si>
    <t>Annual - Chronic</t>
  </si>
  <si>
    <t>Max Daily - Acute</t>
  </si>
  <si>
    <t xml:space="preserve">Requested PTE </t>
  </si>
  <si>
    <t>61-82-5</t>
  </si>
  <si>
    <t>Annual and max daily EF values are the same for this TEU and its pollutants</t>
  </si>
  <si>
    <t>The control efficiency does not apply to this pollutant</t>
  </si>
  <si>
    <t>71-55-6</t>
  </si>
  <si>
    <t>lb/Mgal</t>
  </si>
  <si>
    <t>83-32-9</t>
  </si>
  <si>
    <t>208-96-8</t>
  </si>
  <si>
    <t>Chromium and compounds</t>
  </si>
  <si>
    <t>56-55-3</t>
  </si>
  <si>
    <t>205-99-2</t>
  </si>
  <si>
    <t>53-70-3</t>
  </si>
  <si>
    <t>206-44-0</t>
  </si>
  <si>
    <t>86-73-7</t>
  </si>
  <si>
    <t>50-00-0</t>
  </si>
  <si>
    <t>193-39-5</t>
  </si>
  <si>
    <t>3268-87-9</t>
  </si>
  <si>
    <t>1336-36-3</t>
  </si>
  <si>
    <t>129-00-0</t>
  </si>
  <si>
    <t>Source testing of material and 2014 and 2019 stack test data</t>
  </si>
  <si>
    <t>TEU-Main_U</t>
  </si>
  <si>
    <t>Source testing of material and 2014 and 2019 stack test data (Control applied to Efs)</t>
  </si>
  <si>
    <t>lb/acre</t>
  </si>
  <si>
    <t>Source testing of material and AP-42 section 13.2.4 (Note this is all active ore drop points)</t>
  </si>
  <si>
    <t>lb/1000 lbs</t>
  </si>
  <si>
    <t xml:space="preserve">San Diego County Air Pollution Control District website, or calculated using CAO Welding Tool </t>
  </si>
  <si>
    <t>AP-42 12.19; SDAPCD 2022</t>
  </si>
  <si>
    <t>Exempt TEU per OAR 340-245-0060(3)(a)</t>
  </si>
  <si>
    <t>lbs/day</t>
  </si>
  <si>
    <t>TEU-TANK2</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</si>
  <si>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</si>
  <si>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</si>
  <si>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</si>
  <si>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</si>
  <si>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</si>
  <si>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</si>
  <si>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</si>
  <si>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</si>
  <si>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</si>
  <si>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</si>
  <si>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</si>
  <si>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</si>
  <si>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</si>
  <si>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</si>
  <si>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</si>
  <si>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</si>
  <si>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TEU-MA1</t>
  </si>
  <si>
    <t>Maintenance Activity - PB Penetrating Lithium Grease</t>
  </si>
  <si>
    <t>Barnes Distribution</t>
  </si>
  <si>
    <t>MA-1</t>
  </si>
  <si>
    <t>TEU-MA2</t>
  </si>
  <si>
    <t xml:space="preserve">Maintenance Activity - Lectra Motive Electric Parts Cleaner </t>
  </si>
  <si>
    <t>Lectra Motive</t>
  </si>
  <si>
    <t>MA-2</t>
  </si>
  <si>
    <t>TEU-MA3</t>
  </si>
  <si>
    <t>Maintenance Activity - Motor Medic Thrust Starting Fluid</t>
  </si>
  <si>
    <t>Motor Medic</t>
  </si>
  <si>
    <t>MA-3</t>
  </si>
  <si>
    <t>TEU-MA4</t>
  </si>
  <si>
    <t>Maintenance Activity - Rustoleum Spray Paint</t>
  </si>
  <si>
    <t>Rustoleum</t>
  </si>
  <si>
    <t>MA-4</t>
  </si>
  <si>
    <t>TEU-MA5</t>
  </si>
  <si>
    <t>Maintenance Activity - PB Penetrating Catalyst</t>
  </si>
  <si>
    <t>MA-5</t>
  </si>
  <si>
    <t>TEU-MA6</t>
  </si>
  <si>
    <t>Maintenance Activity - Cyclo Breakaway Fast Penetrating Oil</t>
  </si>
  <si>
    <t>Cyclo</t>
  </si>
  <si>
    <t>MA-6</t>
  </si>
  <si>
    <t>Emissions Data</t>
  </si>
  <si>
    <t>Annual Emissions - Chronic [lb/yr]</t>
  </si>
  <si>
    <t>Total Daily Emissions - Acute [lb/day]</t>
  </si>
  <si>
    <t>Control Efficiency</t>
  </si>
  <si>
    <t>Percent Composition</t>
  </si>
  <si>
    <t>TEU-BOOTH</t>
  </si>
  <si>
    <t>100-40-3</t>
  </si>
  <si>
    <t>Includes Transfer Efficiency (72%) and Filter Removal Efficiency (99%)</t>
  </si>
  <si>
    <t>90-43-7</t>
  </si>
  <si>
    <t>CASRN</t>
  </si>
  <si>
    <t>630-20-6</t>
  </si>
  <si>
    <t>1,1,1,2-Tetrachloroethane</t>
  </si>
  <si>
    <t>811-97-2</t>
  </si>
  <si>
    <t>1,1,1,2-Tetrafluoroethane</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</si>
  <si>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</si>
  <si>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</si>
  <si>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</si>
  <si>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</si>
  <si>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</si>
  <si>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</si>
  <si>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</si>
  <si>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</si>
  <si>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</si>
  <si>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</si>
  <si>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</si>
  <si>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</si>
  <si>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</si>
  <si>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</si>
  <si>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</si>
  <si>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</si>
  <si>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</si>
  <si>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</si>
  <si>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</si>
  <si>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</si>
  <si>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</si>
  <si>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</si>
  <si>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</si>
  <si>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</si>
  <si>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</si>
  <si>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</si>
  <si>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</si>
  <si>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</si>
  <si>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</si>
  <si>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</si>
  <si>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</si>
  <si>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</si>
  <si>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</si>
  <si>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</si>
  <si>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</si>
  <si>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</si>
  <si>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</si>
  <si>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</si>
  <si>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</si>
  <si>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</si>
  <si>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</si>
  <si>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</si>
  <si>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</si>
  <si>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</si>
  <si>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</si>
  <si>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</si>
  <si>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</si>
  <si>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</si>
  <si>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</si>
  <si>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</si>
  <si>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</si>
  <si>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</si>
  <si>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</si>
  <si>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</si>
  <si>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</si>
  <si>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</si>
  <si>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</si>
  <si>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</si>
  <si>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</si>
  <si>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</si>
  <si>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</si>
  <si>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</si>
  <si>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</si>
  <si>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</si>
  <si>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</si>
  <si>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</si>
  <si>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</si>
  <si>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</si>
  <si>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</si>
  <si>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</si>
  <si>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</si>
  <si>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</si>
  <si>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</si>
  <si>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</si>
  <si>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</si>
  <si>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</si>
  <si>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</si>
  <si>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</si>
  <si>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</si>
  <si>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</si>
  <si>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</si>
  <si>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</si>
  <si>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</si>
  <si>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</si>
  <si>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</si>
  <si>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</si>
  <si>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</si>
  <si>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</si>
  <si>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</si>
  <si>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</si>
  <si>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</si>
  <si>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</si>
  <si>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</si>
  <si>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</si>
  <si>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</si>
  <si>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</si>
  <si>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</si>
  <si>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</si>
  <si>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</si>
  <si>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</si>
  <si>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</si>
  <si>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</si>
  <si>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</si>
  <si>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</si>
  <si>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</si>
  <si>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</si>
  <si>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</si>
  <si>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</si>
  <si>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</si>
  <si>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</si>
  <si>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</si>
  <si>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</si>
  <si>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</si>
  <si>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</si>
  <si>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</si>
  <si>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</si>
  <si>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</si>
  <si>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</si>
  <si>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</si>
  <si>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</si>
  <si>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</si>
  <si>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</si>
  <si>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</si>
  <si>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</si>
  <si>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</si>
  <si>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</si>
  <si>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</si>
  <si>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</si>
  <si>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</si>
  <si>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</si>
  <si>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</si>
  <si>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</si>
  <si>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</si>
  <si>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</si>
  <si>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</si>
  <si>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91-57-6</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</si>
  <si>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</si>
  <si>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</si>
  <si>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</si>
  <si>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</si>
  <si>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</si>
  <si>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</si>
  <si>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</si>
  <si>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</si>
  <si>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</si>
  <si>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</si>
  <si>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</si>
  <si>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</si>
  <si>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</si>
  <si>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</si>
  <si>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</si>
  <si>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</si>
  <si>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</si>
  <si>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</si>
  <si>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</si>
  <si>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</si>
  <si>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</si>
  <si>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</si>
  <si>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</si>
  <si>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</si>
  <si>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</si>
  <si>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</si>
  <si>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</si>
  <si>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</si>
  <si>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</si>
  <si>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</si>
  <si>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</si>
  <si>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</si>
  <si>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</si>
  <si>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</si>
  <si>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</si>
  <si>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</si>
  <si>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</si>
  <si>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</si>
  <si>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</si>
  <si>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</si>
  <si>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</si>
  <si>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</si>
  <si>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</si>
  <si>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</si>
  <si>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</si>
  <si>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</si>
  <si>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</si>
  <si>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</si>
  <si>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</si>
  <si>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</si>
  <si>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</si>
  <si>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</si>
  <si>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</si>
  <si>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</si>
  <si>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</si>
  <si>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</si>
  <si>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</si>
  <si>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</si>
  <si>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</si>
  <si>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</si>
  <si>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</si>
  <si>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</si>
  <si>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</si>
  <si>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</si>
  <si>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</si>
  <si>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</si>
  <si>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</si>
  <si>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</si>
  <si>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</si>
  <si>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</si>
  <si>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</si>
  <si>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</si>
  <si>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</si>
  <si>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</si>
  <si>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</si>
  <si>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</si>
  <si>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</si>
  <si>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60-35-5</t>
  </si>
  <si>
    <t>Acetamide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</si>
  <si>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</si>
  <si>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</si>
  <si>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</si>
  <si>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</si>
  <si>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</si>
  <si>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</si>
  <si>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</si>
  <si>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</si>
  <si>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</si>
  <si>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</si>
  <si>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</si>
  <si>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</si>
  <si>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</si>
  <si>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</si>
  <si>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</si>
  <si>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</si>
  <si>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</si>
  <si>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</si>
  <si>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</si>
  <si>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</si>
  <si>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</si>
  <si>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</si>
  <si>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Aluminum oxide (fibrous forms)</t>
  </si>
  <si>
    <t>Amitrole</t>
  </si>
  <si>
    <t>7664-41-7</t>
  </si>
  <si>
    <t>Ammonia</t>
  </si>
  <si>
    <t>7803-63-6</t>
  </si>
  <si>
    <t>Ammonium bisulfate</t>
  </si>
  <si>
    <t>6484-52-2</t>
  </si>
  <si>
    <t>Ammonium nitrate</t>
  </si>
  <si>
    <t>7783-20-2</t>
  </si>
  <si>
    <t>Ammonium sulfate</t>
  </si>
  <si>
    <t>62-53-3</t>
  </si>
  <si>
    <t>Aniline</t>
  </si>
  <si>
    <t>191-26-4</t>
  </si>
  <si>
    <t>Anthanthrene</t>
  </si>
  <si>
    <t>1309-64-4</t>
  </si>
  <si>
    <t>Antimony trioxide</t>
  </si>
  <si>
    <t>140-57-8</t>
  </si>
  <si>
    <t>Aramite</t>
  </si>
  <si>
    <t>7784-42-1</t>
  </si>
  <si>
    <t>Arsine</t>
  </si>
  <si>
    <t>1332-21-4</t>
  </si>
  <si>
    <t>Asbestos</t>
  </si>
  <si>
    <t>492-80-8</t>
  </si>
  <si>
    <t>Auramine</t>
  </si>
  <si>
    <t>115-02-6</t>
  </si>
  <si>
    <t>Azaserine</t>
  </si>
  <si>
    <t>446-86-6</t>
  </si>
  <si>
    <t>Azathioprine</t>
  </si>
  <si>
    <t>103-33-3</t>
  </si>
  <si>
    <t>Azobenzene</t>
  </si>
  <si>
    <t>92-87-5</t>
  </si>
  <si>
    <t>Benzidine (and its salts)</t>
  </si>
  <si>
    <t>50-32-8</t>
  </si>
  <si>
    <t>Benzo[a]pyrene</t>
  </si>
  <si>
    <t>205-12-9</t>
  </si>
  <si>
    <t>Benzo[c]fluorene</t>
  </si>
  <si>
    <t>192-97-2</t>
  </si>
  <si>
    <t>Benzo[e]pyrene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</si>
  <si>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</si>
  <si>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</si>
  <si>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</si>
  <si>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</si>
  <si>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</si>
  <si>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</si>
  <si>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</si>
  <si>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</si>
  <si>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</si>
  <si>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</si>
  <si>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</si>
  <si>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</si>
  <si>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</si>
  <si>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</si>
  <si>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</si>
  <si>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</si>
  <si>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1304-56-9</t>
  </si>
  <si>
    <t>Beryllium oxide</t>
  </si>
  <si>
    <t>13510-49-1</t>
  </si>
  <si>
    <t>Beryllium sulfate</t>
  </si>
  <si>
    <t>3068-88-0</t>
  </si>
  <si>
    <t>beta-Butyrolactone</t>
  </si>
  <si>
    <t>319-85-7</t>
  </si>
  <si>
    <t>beta-Hexachlorocyclohexane</t>
  </si>
  <si>
    <t>57-57-8</t>
  </si>
  <si>
    <t>beta-Propiolactone</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</si>
  <si>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</si>
  <si>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</si>
  <si>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</si>
  <si>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</si>
  <si>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</si>
  <si>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</si>
  <si>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</si>
  <si>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</si>
  <si>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</si>
  <si>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</si>
  <si>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</si>
  <si>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</si>
  <si>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</si>
  <si>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</si>
  <si>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</si>
  <si>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</si>
  <si>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</si>
  <si>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</si>
  <si>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</si>
  <si>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</si>
  <si>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</si>
  <si>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</si>
  <si>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</si>
  <si>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</si>
  <si>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</si>
  <si>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</si>
  <si>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156-62-7</t>
  </si>
  <si>
    <t>Calcium cyanamide</t>
  </si>
  <si>
    <t>105-60-2</t>
  </si>
  <si>
    <t>Caprolactam</t>
  </si>
  <si>
    <t>2425-06-1</t>
  </si>
  <si>
    <t>Captafol</t>
  </si>
  <si>
    <t>133-06-2</t>
  </si>
  <si>
    <t>Captan</t>
  </si>
  <si>
    <t>63-25-2</t>
  </si>
  <si>
    <t>Carbaryl</t>
  </si>
  <si>
    <t>86-74-8</t>
  </si>
  <si>
    <t>Carbazole</t>
  </si>
  <si>
    <t>Carbon black extracts</t>
  </si>
  <si>
    <t>56-23-5</t>
  </si>
  <si>
    <t>Carbon tetrachloride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</si>
  <si>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</si>
  <si>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</si>
  <si>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</si>
  <si>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</si>
  <si>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</si>
  <si>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</si>
  <si>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</si>
  <si>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</si>
  <si>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</si>
  <si>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</si>
  <si>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</si>
  <si>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</si>
  <si>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</si>
  <si>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</si>
  <si>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</si>
  <si>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</si>
  <si>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</si>
  <si>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</si>
  <si>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</si>
  <si>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</si>
  <si>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</si>
  <si>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</si>
  <si>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</si>
  <si>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</si>
  <si>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</si>
  <si>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</si>
  <si>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</si>
  <si>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</si>
  <si>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</si>
  <si>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</si>
  <si>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</si>
  <si>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</si>
  <si>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</si>
  <si>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</si>
  <si>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</si>
  <si>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</si>
  <si>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</si>
  <si>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</si>
  <si>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</si>
  <si>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</si>
  <si>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</si>
  <si>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</si>
  <si>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</si>
  <si>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</si>
  <si>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</si>
  <si>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</si>
  <si>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</si>
  <si>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</si>
  <si>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</si>
  <si>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</si>
  <si>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87-29-6</t>
  </si>
  <si>
    <t>Cinnamyl anthranilate</t>
  </si>
  <si>
    <t>Coke oven emissions</t>
  </si>
  <si>
    <t>Creosotes</t>
  </si>
  <si>
    <t>Cresols (mixture), including m-cresol, o-cresol, p-cresol</t>
  </si>
  <si>
    <t>4170-30-3</t>
  </si>
  <si>
    <t>Crotonaldehyde</t>
  </si>
  <si>
    <t>80-15-9</t>
  </si>
  <si>
    <t>Cumene hydroperoxide</t>
  </si>
  <si>
    <t>135-20-6</t>
  </si>
  <si>
    <t>Cupferron</t>
  </si>
  <si>
    <t>74-90-8</t>
  </si>
  <si>
    <t>Cyanide, hydrogen</t>
  </si>
  <si>
    <t>110-82-7</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</si>
  <si>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</si>
  <si>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</si>
  <si>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</si>
  <si>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</si>
  <si>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</si>
  <si>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</si>
  <si>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</si>
  <si>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</si>
  <si>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</si>
  <si>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</si>
  <si>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</si>
  <si>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</si>
  <si>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</si>
  <si>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</si>
  <si>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</si>
  <si>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</si>
  <si>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</si>
  <si>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</si>
  <si>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</si>
  <si>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</si>
  <si>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</si>
  <si>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</si>
  <si>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</si>
  <si>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</si>
  <si>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</si>
  <si>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</si>
  <si>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</si>
  <si>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</si>
  <si>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</si>
  <si>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</si>
  <si>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</si>
  <si>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</si>
  <si>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</si>
  <si>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</si>
  <si>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</si>
  <si>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</si>
  <si>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</si>
  <si>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</si>
  <si>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</si>
  <si>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</si>
  <si>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</si>
  <si>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</si>
  <si>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</si>
  <si>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</si>
  <si>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</si>
  <si>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</si>
  <si>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</si>
  <si>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</si>
  <si>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</si>
  <si>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</si>
  <si>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</si>
  <si>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</si>
  <si>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</si>
  <si>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</si>
  <si>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</si>
  <si>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</si>
  <si>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</si>
  <si>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</si>
  <si>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</si>
  <si>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</si>
  <si>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</si>
  <si>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</si>
  <si>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</si>
  <si>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</si>
  <si>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</si>
  <si>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</si>
  <si>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</si>
  <si>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</si>
  <si>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</si>
  <si>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</si>
  <si>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</si>
  <si>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</si>
  <si>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</si>
  <si>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</si>
  <si>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</si>
  <si>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</si>
  <si>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</si>
  <si>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</si>
  <si>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</si>
  <si>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</si>
  <si>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</si>
  <si>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</si>
  <si>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</si>
  <si>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</si>
  <si>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</si>
  <si>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</si>
  <si>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</si>
  <si>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</si>
  <si>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</si>
  <si>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</si>
  <si>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</si>
  <si>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</si>
  <si>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</si>
  <si>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</si>
  <si>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</si>
  <si>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</si>
  <si>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</si>
  <si>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</si>
  <si>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</si>
  <si>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</si>
  <si>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</si>
  <si>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</si>
  <si>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</si>
  <si>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</si>
  <si>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</si>
  <si>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</si>
  <si>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</si>
  <si>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</si>
  <si>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</si>
  <si>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</si>
  <si>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</si>
  <si>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</si>
  <si>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</si>
  <si>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</si>
  <si>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</si>
  <si>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</si>
  <si>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74-85-1</t>
  </si>
  <si>
    <t>Ethylene</t>
  </si>
  <si>
    <t>Ethylene dibromide (EDB, 1,2-dibromoethane)</t>
  </si>
  <si>
    <t>Ethylene dichloride (EDC, 1,2-dichloroethane)</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</si>
  <si>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</si>
  <si>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</si>
  <si>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</si>
  <si>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</si>
  <si>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</si>
  <si>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</si>
  <si>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</si>
  <si>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</si>
  <si>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</si>
  <si>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</si>
  <si>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</si>
  <si>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</si>
  <si>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</si>
  <si>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</si>
  <si>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</si>
  <si>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</si>
  <si>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</si>
  <si>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</si>
  <si>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</si>
  <si>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</si>
  <si>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</si>
  <si>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</si>
  <si>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</si>
  <si>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</si>
  <si>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7782-41-4</t>
  </si>
  <si>
    <t>Fluorine gas</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</si>
  <si>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</si>
  <si>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</si>
  <si>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</si>
  <si>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</si>
  <si>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</si>
  <si>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</si>
  <si>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</si>
  <si>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</si>
  <si>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</si>
  <si>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</si>
  <si>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</si>
  <si>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</si>
  <si>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</si>
  <si>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</si>
  <si>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</si>
  <si>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</si>
  <si>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</si>
  <si>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</si>
  <si>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</si>
  <si>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</si>
  <si>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</si>
  <si>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</si>
  <si>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</si>
  <si>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</si>
  <si>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</si>
  <si>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</si>
  <si>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</si>
  <si>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</si>
  <si>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</si>
  <si>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</si>
  <si>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</si>
  <si>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</si>
  <si>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</si>
  <si>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</si>
  <si>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</si>
  <si>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</si>
  <si>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</si>
  <si>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Hexane</t>
  </si>
  <si>
    <t>302-01-2</t>
  </si>
  <si>
    <t>Hydrazine</t>
  </si>
  <si>
    <t>10034-93-2</t>
  </si>
  <si>
    <t>Hydrazine sulfate</t>
  </si>
  <si>
    <t>7647-01-0</t>
  </si>
  <si>
    <t>Hydrochloric acid</t>
  </si>
  <si>
    <t>10035-10-6</t>
  </si>
  <si>
    <t>Hydrogen bromide</t>
  </si>
  <si>
    <t>7783-06-4</t>
  </si>
  <si>
    <t>Hydrogen sulfide</t>
  </si>
  <si>
    <t>123-31-9</t>
  </si>
  <si>
    <t>Hydroquinone</t>
  </si>
  <si>
    <t>10043-66-0</t>
  </si>
  <si>
    <t>Iodine-131</t>
  </si>
  <si>
    <t>13463-40-6</t>
  </si>
  <si>
    <t>Iron pentacarbonyl</t>
  </si>
  <si>
    <t>78-59-1</t>
  </si>
  <si>
    <t>Isophorone</t>
  </si>
  <si>
    <t>78-79-5</t>
  </si>
  <si>
    <t>Isoprene, except from vegetative emission sources</t>
  </si>
  <si>
    <t>67-63-0</t>
  </si>
  <si>
    <t>Isopropyl alcohol</t>
  </si>
  <si>
    <t>Isopropylbenzene (cumene)</t>
  </si>
  <si>
    <t>303-34-4</t>
  </si>
  <si>
    <t>Lasiocarpine</t>
  </si>
  <si>
    <t>18454-12-1</t>
  </si>
  <si>
    <t>Lead chromate oxide</t>
  </si>
  <si>
    <t>108-31-6</t>
  </si>
  <si>
    <t>Maleic anhydride</t>
  </si>
  <si>
    <t>m-Cresol</t>
  </si>
  <si>
    <t>148-82-3</t>
  </si>
  <si>
    <t>Melphalan</t>
  </si>
  <si>
    <t>3223-07-2</t>
  </si>
  <si>
    <t>Melphalan HCl</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</si>
  <si>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</si>
  <si>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</si>
  <si>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</si>
  <si>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</si>
  <si>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</si>
  <si>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</si>
  <si>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</si>
  <si>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</si>
  <si>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</si>
  <si>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</si>
  <si>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</si>
  <si>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</si>
  <si>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</si>
  <si>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</si>
  <si>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Methyl tert-butyl ether</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</si>
  <si>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</si>
  <si>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</si>
  <si>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</si>
  <si>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</si>
  <si>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</si>
  <si>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</si>
  <si>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</si>
  <si>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</si>
  <si>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</si>
  <si>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</si>
  <si>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</si>
  <si>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</si>
  <si>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</si>
  <si>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</si>
  <si>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</si>
  <si>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</si>
  <si>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m-Xylene</t>
  </si>
  <si>
    <t>134-62-3</t>
  </si>
  <si>
    <t>N,N-Diethyltoluamide (DEET)</t>
  </si>
  <si>
    <t>121-69-7</t>
  </si>
  <si>
    <t>N,N-Dimethylaniline</t>
  </si>
  <si>
    <t>531-82-8</t>
  </si>
  <si>
    <t>N-[4-(5-Nitro-2-furyl)-2-thiazolyl]-acetamide</t>
  </si>
  <si>
    <t>71-36-3</t>
  </si>
  <si>
    <t>n-Butyl alcohol</t>
  </si>
  <si>
    <t>373-02-4</t>
  </si>
  <si>
    <t>Nickel acetate</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</si>
  <si>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</si>
  <si>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</si>
  <si>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</si>
  <si>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</si>
  <si>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</si>
  <si>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</si>
  <si>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</si>
  <si>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</si>
  <si>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</si>
  <si>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</si>
  <si>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</si>
  <si>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</si>
  <si>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</si>
  <si>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</si>
  <si>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</si>
  <si>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</si>
  <si>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</si>
  <si>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</si>
  <si>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</si>
  <si>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</si>
  <si>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</si>
  <si>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</si>
  <si>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</si>
  <si>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</si>
  <si>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</si>
  <si>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</si>
  <si>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</si>
  <si>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</si>
  <si>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</si>
  <si>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</si>
  <si>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</si>
  <si>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</si>
  <si>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</si>
  <si>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</si>
  <si>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</si>
  <si>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</si>
  <si>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</si>
  <si>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</si>
  <si>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</si>
  <si>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</si>
  <si>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</si>
  <si>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</si>
  <si>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</si>
  <si>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</si>
  <si>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</si>
  <si>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</si>
  <si>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</si>
  <si>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</si>
  <si>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</si>
  <si>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</si>
  <si>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</si>
  <si>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</si>
  <si>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</si>
  <si>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</si>
  <si>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</si>
  <si>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</si>
  <si>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</si>
  <si>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</si>
  <si>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</si>
  <si>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</si>
  <si>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</si>
  <si>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</si>
  <si>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</si>
  <si>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</si>
  <si>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</si>
  <si>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</si>
  <si>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</si>
  <si>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</si>
  <si>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</si>
  <si>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</si>
  <si>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</si>
  <si>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</si>
  <si>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</si>
  <si>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</si>
  <si>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</si>
  <si>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</si>
  <si>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o-Cresol</t>
  </si>
  <si>
    <t>39001-02-0</t>
  </si>
  <si>
    <t>Octachlorodibenzofuran (OCDF)</t>
  </si>
  <si>
    <t>8014-95-7</t>
  </si>
  <si>
    <t>Oleum (fuming sulfuric acid)</t>
  </si>
  <si>
    <t>132-27-4</t>
  </si>
  <si>
    <t>o-Phenylphenate, sodium</t>
  </si>
  <si>
    <t>97-56-3</t>
  </si>
  <si>
    <t>ortho-Aminoazotoluene</t>
  </si>
  <si>
    <t>95-53-4</t>
  </si>
  <si>
    <t>o-Toluidine</t>
  </si>
  <si>
    <t>636-21-5</t>
  </si>
  <si>
    <t>o-Toluidine hydrochloride</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</si>
  <si>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</si>
  <si>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</si>
  <si>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</si>
  <si>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</si>
  <si>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</si>
  <si>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</si>
  <si>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</si>
  <si>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</si>
  <si>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</si>
  <si>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</si>
  <si>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</si>
  <si>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</si>
  <si>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</si>
  <si>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</si>
  <si>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</si>
  <si>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</si>
  <si>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</si>
  <si>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</si>
  <si>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</si>
  <si>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</si>
  <si>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</si>
  <si>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</si>
  <si>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</si>
  <si>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</si>
  <si>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</si>
  <si>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</si>
  <si>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</si>
  <si>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</si>
  <si>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</si>
  <si>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</si>
  <si>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</si>
  <si>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</si>
  <si>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</si>
  <si>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</si>
  <si>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</si>
  <si>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</si>
  <si>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</si>
  <si>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</si>
  <si>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</si>
  <si>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</si>
  <si>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</si>
  <si>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</si>
  <si>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</si>
  <si>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</si>
  <si>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</si>
  <si>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</si>
  <si>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</si>
  <si>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</si>
  <si>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</si>
  <si>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</si>
  <si>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</si>
  <si>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</si>
  <si>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</si>
  <si>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</si>
  <si>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</si>
  <si>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</si>
  <si>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</si>
  <si>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</si>
  <si>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</si>
  <si>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</si>
  <si>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</si>
  <si>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</si>
  <si>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</si>
  <si>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</si>
  <si>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</si>
  <si>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</si>
  <si>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</si>
  <si>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</si>
  <si>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</si>
  <si>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</si>
  <si>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</si>
  <si>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</si>
  <si>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</si>
  <si>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</si>
  <si>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</si>
  <si>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</si>
  <si>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</si>
  <si>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</si>
  <si>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</si>
  <si>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</si>
  <si>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</si>
  <si>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</si>
  <si>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</si>
  <si>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</si>
  <si>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</si>
  <si>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</si>
  <si>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</si>
  <si>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</si>
  <si>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</si>
  <si>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</si>
  <si>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</si>
  <si>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</si>
  <si>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</si>
  <si>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</si>
  <si>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</si>
  <si>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</si>
  <si>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</si>
  <si>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</si>
  <si>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</si>
  <si>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</si>
  <si>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</si>
  <si>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94-78-0</t>
  </si>
  <si>
    <t>Phenazopyridine</t>
  </si>
  <si>
    <t>136-40-3</t>
  </si>
  <si>
    <t>Phenazopyridine hydrochloride</t>
  </si>
  <si>
    <t>3546-10-9</t>
  </si>
  <si>
    <t>Phenesterin</t>
  </si>
  <si>
    <t>50-06-6</t>
  </si>
  <si>
    <t>Phenobarbital</t>
  </si>
  <si>
    <t>59-96-1</t>
  </si>
  <si>
    <t>Phenoxybenzamine</t>
  </si>
  <si>
    <t>63-92-3</t>
  </si>
  <si>
    <t>Phenoxybenzamine hydrochloride</t>
  </si>
  <si>
    <t>75-44-5</t>
  </si>
  <si>
    <t>Phosgene</t>
  </si>
  <si>
    <t>7803-51-2</t>
  </si>
  <si>
    <t>Phosphine</t>
  </si>
  <si>
    <t>7664-38-2</t>
  </si>
  <si>
    <t>Phosphoric acid</t>
  </si>
  <si>
    <t>10025-87-3</t>
  </si>
  <si>
    <t>Phosphorus oxychloride</t>
  </si>
  <si>
    <t>10026-13-8</t>
  </si>
  <si>
    <t>Phosphorus pentachloride</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</si>
  <si>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</si>
  <si>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</si>
  <si>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</si>
  <si>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</si>
  <si>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</si>
  <si>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</si>
  <si>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</si>
  <si>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</si>
  <si>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</si>
  <si>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</si>
  <si>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</si>
  <si>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</si>
  <si>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</si>
  <si>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</si>
  <si>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</si>
  <si>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</si>
  <si>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</si>
  <si>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</si>
  <si>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</si>
  <si>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</si>
  <si>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</si>
  <si>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</si>
  <si>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</si>
  <si>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</si>
  <si>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</si>
  <si>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</si>
  <si>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</si>
  <si>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</si>
  <si>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</si>
  <si>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</si>
  <si>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</si>
  <si>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</si>
  <si>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</si>
  <si>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</si>
  <si>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</si>
  <si>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</si>
  <si>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</si>
  <si>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</si>
  <si>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</si>
  <si>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51-52-5</t>
  </si>
  <si>
    <t>Propylthiouracil</t>
  </si>
  <si>
    <t>p-Xylene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</si>
  <si>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</si>
  <si>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</si>
  <si>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</si>
  <si>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</si>
  <si>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</si>
  <si>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</si>
  <si>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</si>
  <si>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</si>
  <si>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</si>
  <si>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</si>
  <si>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</si>
  <si>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</si>
  <si>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</si>
  <si>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</si>
  <si>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</si>
  <si>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</si>
  <si>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</si>
  <si>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7446-34-6</t>
  </si>
  <si>
    <t>Selenium sulfide</t>
  </si>
  <si>
    <t>Slagwool</t>
  </si>
  <si>
    <t>1310-73-2</t>
  </si>
  <si>
    <t>Sodium hydroxide</t>
  </si>
  <si>
    <t>10048-13-2</t>
  </si>
  <si>
    <t>Sterigmatocystin</t>
  </si>
  <si>
    <t>18883-66-4</t>
  </si>
  <si>
    <t>Streptozotocin</t>
  </si>
  <si>
    <t>96-09-3</t>
  </si>
  <si>
    <t>Styrene oxide</t>
  </si>
  <si>
    <t>95-06-7</t>
  </si>
  <si>
    <t>Sulfallate</t>
  </si>
  <si>
    <t>505-60-2</t>
  </si>
  <si>
    <t>Sulfur mustard</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</si>
  <si>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</si>
  <si>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</si>
  <si>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</si>
  <si>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</si>
  <si>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</si>
  <si>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</si>
  <si>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</si>
  <si>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</si>
  <si>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</si>
  <si>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</si>
  <si>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</si>
  <si>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</si>
  <si>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62-55-5</t>
  </si>
  <si>
    <t>Thioacetamide</t>
  </si>
  <si>
    <t>62-56-6</t>
  </si>
  <si>
    <t>Thiourea</t>
  </si>
  <si>
    <t>7550-45-0</t>
  </si>
  <si>
    <t>Titanium tetrachloride</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</si>
  <si>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</si>
  <si>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</si>
  <si>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</si>
  <si>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</si>
  <si>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</si>
  <si>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</si>
  <si>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</si>
  <si>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</si>
  <si>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</si>
  <si>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</si>
  <si>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</si>
  <si>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</si>
  <si>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</si>
  <si>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</si>
  <si>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</si>
  <si>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</si>
  <si>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</si>
  <si>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</si>
  <si>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</si>
  <si>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</si>
  <si>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</si>
  <si>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</si>
  <si>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</si>
  <si>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</si>
  <si>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</si>
  <si>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</si>
  <si>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</si>
  <si>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</si>
  <si>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</si>
  <si>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</si>
  <si>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</si>
  <si>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</si>
  <si>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</si>
  <si>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</si>
  <si>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</si>
  <si>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</si>
  <si>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</si>
  <si>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</si>
  <si>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</si>
  <si>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</si>
  <si>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</si>
  <si>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</si>
  <si>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</si>
  <si>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</si>
  <si>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</si>
  <si>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</si>
  <si>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</si>
  <si>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</si>
  <si>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</si>
  <si>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</si>
  <si>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</si>
  <si>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</si>
  <si>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</si>
  <si>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</si>
  <si>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</si>
  <si>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</si>
  <si>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</si>
  <si>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</si>
  <si>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</si>
  <si>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</si>
  <si>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</si>
  <si>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108-05-4</t>
  </si>
  <si>
    <t>Vinyl acetate</t>
  </si>
  <si>
    <t>593-60-2</t>
  </si>
  <si>
    <t>Vinyl bromide</t>
  </si>
  <si>
    <t>75-01-4</t>
  </si>
  <si>
    <t>Vinyl chloride</t>
  </si>
  <si>
    <t>75-02-5</t>
  </si>
  <si>
    <t>Vinyl fluoride</t>
  </si>
  <si>
    <t>75-35-4</t>
  </si>
  <si>
    <t>Vinylidene chloride</t>
  </si>
  <si>
    <r>
      <t>Drop point 1</t>
    </r>
    <r>
      <rPr>
        <sz val="10"/>
        <color rgb="FF000000"/>
        <rFont val="Tahoma"/>
        <family val="2"/>
      </rPr>
      <t xml:space="preserve"> Crude Ore stockpile to Grizzly shed: </t>
    </r>
    <r>
      <rPr>
        <b/>
        <sz val="10"/>
        <color rgb="FF000000"/>
        <rFont val="Tahoma"/>
        <family val="2"/>
      </rPr>
      <t>Height= 8 ft Drop distance = 1 ft.</t>
    </r>
  </si>
  <si>
    <r>
      <t>Drop point 2</t>
    </r>
    <r>
      <rPr>
        <sz val="10"/>
        <color rgb="FF000000"/>
        <rFont val="Tahoma"/>
        <family val="2"/>
      </rPr>
      <t xml:space="preserve"> Grizzly Shed to Ore shed: </t>
    </r>
    <r>
      <rPr>
        <b/>
        <sz val="10"/>
        <color rgb="FF000000"/>
        <rFont val="Tahoma"/>
        <family val="2"/>
      </rPr>
      <t>Height = 20 ft. Drop Distance = Up to 15 ft.</t>
    </r>
    <r>
      <rPr>
        <sz val="10"/>
        <color rgb="FF000000"/>
        <rFont val="Tahoma"/>
        <family val="2"/>
      </rPr>
      <t xml:space="preserve">  </t>
    </r>
  </si>
  <si>
    <r>
      <t>Drop Point 3</t>
    </r>
    <r>
      <rPr>
        <sz val="10"/>
        <color rgb="FF000000"/>
        <rFont val="Tahoma"/>
        <family val="2"/>
      </rPr>
      <t xml:space="preserve"> Ore shed to BC-3. </t>
    </r>
    <r>
      <rPr>
        <b/>
        <sz val="10"/>
        <color rgb="FF000000"/>
        <rFont val="Tahoma"/>
        <family val="2"/>
      </rPr>
      <t>Height = 5 ft</t>
    </r>
    <r>
      <rPr>
        <sz val="10"/>
        <color rgb="FF000000"/>
        <rFont val="Tahoma"/>
        <family val="2"/>
      </rPr>
      <t xml:space="preserve">. </t>
    </r>
    <r>
      <rPr>
        <b/>
        <sz val="10"/>
        <color rgb="FF000000"/>
        <rFont val="Tahoma"/>
        <family val="2"/>
      </rPr>
      <t>Drop Distance =  2 ft</t>
    </r>
    <r>
      <rPr>
        <sz val="10"/>
        <color rgb="FF000000"/>
        <rFont val="Tahoma"/>
        <family val="2"/>
      </rPr>
      <t>.</t>
    </r>
  </si>
  <si>
    <r>
      <t xml:space="preserve">Drop Point 4 </t>
    </r>
    <r>
      <rPr>
        <sz val="10"/>
        <color rgb="FF000000"/>
        <rFont val="Tahoma"/>
        <family val="2"/>
      </rPr>
      <t>BC-3 to</t>
    </r>
    <r>
      <rPr>
        <b/>
        <sz val="10"/>
        <color rgb="FF000000"/>
        <rFont val="Tahoma"/>
        <family val="2"/>
      </rPr>
      <t xml:space="preserve"> </t>
    </r>
    <r>
      <rPr>
        <sz val="10"/>
        <color rgb="FF000000"/>
        <rFont val="Tahoma"/>
        <family val="2"/>
      </rPr>
      <t xml:space="preserve">Primary scalper: </t>
    </r>
    <r>
      <rPr>
        <b/>
        <sz val="10"/>
        <color rgb="FF000000"/>
        <rFont val="Tahoma"/>
        <family val="2"/>
      </rPr>
      <t>Height= 20 ft</t>
    </r>
    <r>
      <rPr>
        <sz val="10"/>
        <color rgb="FF000000"/>
        <rFont val="Tahoma"/>
        <family val="2"/>
      </rPr>
      <t xml:space="preserve">. </t>
    </r>
    <r>
      <rPr>
        <b/>
        <sz val="10"/>
        <color rgb="FF000000"/>
        <rFont val="Tahoma"/>
        <family val="2"/>
      </rPr>
      <t>Drop distance = 2 ft</t>
    </r>
    <r>
      <rPr>
        <sz val="10"/>
        <color rgb="FF000000"/>
        <rFont val="Tahoma"/>
        <family val="2"/>
      </rPr>
      <t>.</t>
    </r>
  </si>
  <si>
    <r>
      <t xml:space="preserve">No drop from Jaw to BC-2 (shoot slide): </t>
    </r>
    <r>
      <rPr>
        <b/>
        <sz val="10"/>
        <color rgb="FF000000"/>
        <rFont val="Tahoma"/>
        <family val="2"/>
      </rPr>
      <t>Height= 2 ft</t>
    </r>
    <r>
      <rPr>
        <sz val="10"/>
        <color rgb="FF000000"/>
        <rFont val="Tahoma"/>
        <family val="2"/>
      </rPr>
      <t>.</t>
    </r>
  </si>
  <si>
    <r>
      <t>Drop Point 5</t>
    </r>
    <r>
      <rPr>
        <sz val="10"/>
        <color rgb="FF000000"/>
        <rFont val="Tahoma"/>
        <family val="2"/>
      </rPr>
      <t xml:space="preserve"> Primary scalper to BC-5: </t>
    </r>
    <r>
      <rPr>
        <b/>
        <sz val="10"/>
        <color rgb="FF000000"/>
        <rFont val="Tahoma"/>
        <family val="2"/>
      </rPr>
      <t>Height 12-15 ft. Drop distance= 2 ft</t>
    </r>
    <r>
      <rPr>
        <sz val="10"/>
        <color rgb="FF000000"/>
        <rFont val="Tahoma"/>
        <family val="2"/>
      </rPr>
      <t>.</t>
    </r>
  </si>
  <si>
    <r>
      <t xml:space="preserve">Drop Point 6 </t>
    </r>
    <r>
      <rPr>
        <sz val="10"/>
        <color rgb="FF000000"/>
        <rFont val="Tahoma"/>
        <family val="2"/>
      </rPr>
      <t xml:space="preserve">BC-5 to Slinger belt </t>
    </r>
    <r>
      <rPr>
        <b/>
        <sz val="10"/>
        <color rgb="FF000000"/>
        <rFont val="Tahoma"/>
        <family val="2"/>
      </rPr>
      <t>Height = 12 feet Drop Distance= 1 ft.</t>
    </r>
  </si>
  <si>
    <r>
      <t>PM</t>
    </r>
    <r>
      <rPr>
        <vertAlign val="subscript"/>
        <sz val="10"/>
        <color rgb="FF000000"/>
        <rFont val="Tahoma"/>
        <family val="2"/>
      </rPr>
      <t>10</t>
    </r>
    <r>
      <rPr>
        <sz val="10"/>
        <color rgb="FF000000"/>
        <rFont val="Tahoma"/>
        <family val="2"/>
      </rPr>
      <t xml:space="preserve"> Particle Size Multiplier</t>
    </r>
  </si>
  <si>
    <r>
      <t>PM</t>
    </r>
    <r>
      <rPr>
        <vertAlign val="subscript"/>
        <sz val="10"/>
        <color rgb="FF000000"/>
        <rFont val="Tahoma"/>
        <family val="2"/>
      </rPr>
      <t>2.5</t>
    </r>
    <r>
      <rPr>
        <sz val="10"/>
        <color rgb="FF000000"/>
        <rFont val="Tahoma"/>
        <family val="2"/>
      </rPr>
      <t xml:space="preserve"> Particle Size Multiplier</t>
    </r>
  </si>
  <si>
    <r>
      <t>Emission Factor</t>
    </r>
    <r>
      <rPr>
        <b/>
        <vertAlign val="superscript"/>
        <sz val="10"/>
        <color rgb="FF000000"/>
        <rFont val="Tahoma"/>
        <family val="2"/>
      </rPr>
      <t xml:space="preserve">1 </t>
    </r>
    <r>
      <rPr>
        <b/>
        <sz val="10"/>
        <color rgb="FF000000"/>
        <rFont val="Tahoma"/>
        <family val="2"/>
      </rPr>
      <t xml:space="preserve">
(lb/ton)</t>
    </r>
  </si>
  <si>
    <r>
      <t>Weight Percent</t>
    </r>
    <r>
      <rPr>
        <b/>
        <vertAlign val="superscript"/>
        <sz val="10"/>
        <color rgb="FF000000"/>
        <rFont val="Tahoma"/>
        <family val="2"/>
      </rPr>
      <t>1</t>
    </r>
  </si>
  <si>
    <r>
      <t>Actual</t>
    </r>
    <r>
      <rPr>
        <b/>
        <vertAlign val="superscript"/>
        <sz val="10"/>
        <color rgb="FF000000"/>
        <rFont val="Tahoma"/>
        <family val="2"/>
      </rPr>
      <t>1</t>
    </r>
  </si>
  <si>
    <t>Cr (VI)³</t>
  </si>
  <si>
    <t>MoO3⁴</t>
  </si>
  <si>
    <t>V ²</t>
  </si>
  <si>
    <r>
      <t>Raw Ore Perlite</t>
    </r>
    <r>
      <rPr>
        <b/>
        <vertAlign val="superscript"/>
        <sz val="10"/>
        <rFont val="Tahoma"/>
        <family val="2"/>
      </rPr>
      <t>1</t>
    </r>
  </si>
  <si>
    <r>
      <t>Process Ore Perlite</t>
    </r>
    <r>
      <rPr>
        <b/>
        <vertAlign val="superscript"/>
        <sz val="10"/>
        <rFont val="Tahoma"/>
        <family val="2"/>
      </rPr>
      <t>1</t>
    </r>
  </si>
  <si>
    <r>
      <t>Material Usage</t>
    </r>
    <r>
      <rPr>
        <b/>
        <vertAlign val="superscript"/>
        <sz val="10"/>
        <rFont val="Tahoma"/>
        <family val="2"/>
      </rPr>
      <t>2</t>
    </r>
    <r>
      <rPr>
        <b/>
        <sz val="10"/>
        <rFont val="Tahoma"/>
        <family val="2"/>
      </rPr>
      <t xml:space="preserve">
(lbs/yr)</t>
    </r>
  </si>
  <si>
    <r>
      <t>CAS or DEQID</t>
    </r>
    <r>
      <rPr>
        <b/>
        <vertAlign val="superscript"/>
        <sz val="10"/>
        <rFont val="Tahoma"/>
        <family val="2"/>
      </rPr>
      <t>2,3</t>
    </r>
  </si>
  <si>
    <r>
      <t>Barnes Distribution PB Blast 2</t>
    </r>
    <r>
      <rPr>
        <vertAlign val="superscript"/>
        <sz val="10"/>
        <rFont val="Tahoma"/>
        <family val="2"/>
      </rPr>
      <t>4</t>
    </r>
  </si>
  <si>
    <r>
      <t>Barnes Distribution PB Blast 1</t>
    </r>
    <r>
      <rPr>
        <vertAlign val="superscript"/>
        <sz val="10"/>
        <rFont val="Tahoma"/>
        <family val="2"/>
      </rPr>
      <t>1,4</t>
    </r>
  </si>
  <si>
    <r>
      <t>Cyclo Breakaway Penetrating Oil</t>
    </r>
    <r>
      <rPr>
        <vertAlign val="superscript"/>
        <sz val="10"/>
        <rFont val="Tahoma"/>
        <family val="2"/>
      </rPr>
      <t>1</t>
    </r>
  </si>
  <si>
    <r>
      <t>Constituent Name</t>
    </r>
    <r>
      <rPr>
        <b/>
        <vertAlign val="superscript"/>
        <sz val="10"/>
        <color rgb="FF000000"/>
        <rFont val="Tahoma"/>
        <family val="2"/>
      </rPr>
      <t>2</t>
    </r>
  </si>
  <si>
    <r>
      <t>Electrode Type</t>
    </r>
    <r>
      <rPr>
        <b/>
        <vertAlign val="superscript"/>
        <sz val="10"/>
        <color rgb="FF000000"/>
        <rFont val="Tahoma"/>
        <family val="2"/>
      </rPr>
      <t>3</t>
    </r>
  </si>
  <si>
    <r>
      <t>CAS or DEQID</t>
    </r>
    <r>
      <rPr>
        <b/>
        <vertAlign val="superscript"/>
        <sz val="10"/>
        <color rgb="FF000000"/>
        <rFont val="Tahoma"/>
        <family val="2"/>
      </rPr>
      <t>1</t>
    </r>
  </si>
  <si>
    <r>
      <t>Emission Factors</t>
    </r>
    <r>
      <rPr>
        <b/>
        <vertAlign val="superscript"/>
        <sz val="10"/>
        <color rgb="FF000000"/>
        <rFont val="Tahoma"/>
        <family val="2"/>
      </rPr>
      <t>1,2,3</t>
    </r>
    <r>
      <rPr>
        <b/>
        <sz val="10"/>
        <color rgb="FF000000"/>
        <rFont val="Tahoma"/>
        <family val="2"/>
      </rPr>
      <t xml:space="preserve">
(lbs/1000 lb rod)</t>
    </r>
  </si>
  <si>
    <t>Crystaline Silica⁴</t>
  </si>
  <si>
    <r>
      <t>Crystaline Silica</t>
    </r>
    <r>
      <rPr>
        <b/>
        <vertAlign val="superscript"/>
        <sz val="10"/>
        <color rgb="FF000000"/>
        <rFont val="Tahoma"/>
        <family val="2"/>
      </rPr>
      <t>1</t>
    </r>
  </si>
  <si>
    <r>
      <t>Fluorides</t>
    </r>
    <r>
      <rPr>
        <b/>
        <vertAlign val="superscript"/>
        <sz val="10"/>
        <color rgb="FF000000"/>
        <rFont val="Tahoma"/>
        <family val="2"/>
      </rPr>
      <t>2</t>
    </r>
  </si>
  <si>
    <r>
      <t>AP-42 (g/kg [lb/1000 lb] Of Electrode Consumed)</t>
    </r>
    <r>
      <rPr>
        <b/>
        <vertAlign val="superscript"/>
        <sz val="10"/>
        <color rgb="FF000000"/>
        <rFont val="Tahoma"/>
        <family val="2"/>
      </rPr>
      <t>3</t>
    </r>
  </si>
  <si>
    <r>
      <t>ARB, Richard Bode (lb/1000 lb electrode consumed)</t>
    </r>
    <r>
      <rPr>
        <b/>
        <vertAlign val="superscript"/>
        <sz val="10"/>
        <color rgb="FF000000"/>
        <rFont val="Tahoma"/>
        <family val="2"/>
      </rPr>
      <t>3</t>
    </r>
  </si>
  <si>
    <r>
      <t>Emission Factor</t>
    </r>
    <r>
      <rPr>
        <b/>
        <vertAlign val="superscript"/>
        <sz val="10"/>
        <rFont val="Tahoma"/>
        <family val="2"/>
      </rPr>
      <t xml:space="preserve"> 1</t>
    </r>
    <r>
      <rPr>
        <b/>
        <sz val="10"/>
        <rFont val="Tahoma"/>
        <family val="2"/>
      </rPr>
      <t xml:space="preserve"> 
(lb/ton)</t>
    </r>
  </si>
  <si>
    <r>
      <t>Weight Percent</t>
    </r>
    <r>
      <rPr>
        <b/>
        <vertAlign val="superscript"/>
        <sz val="10"/>
        <rFont val="Tahoma"/>
        <family val="2"/>
      </rPr>
      <t xml:space="preserve"> 1</t>
    </r>
  </si>
  <si>
    <t>Emission Factor¹</t>
  </si>
  <si>
    <r>
      <t>Pollutant</t>
    </r>
    <r>
      <rPr>
        <b/>
        <vertAlign val="superscript"/>
        <sz val="10"/>
        <rFont val="Tahoma"/>
        <family val="2"/>
      </rPr>
      <t>1</t>
    </r>
  </si>
  <si>
    <r>
      <t>Emission Factor</t>
    </r>
    <r>
      <rPr>
        <b/>
        <vertAlign val="superscript"/>
        <sz val="10"/>
        <rFont val="Tahoma"/>
        <family val="2"/>
      </rPr>
      <t>2</t>
    </r>
    <r>
      <rPr>
        <b/>
        <sz val="10"/>
        <rFont val="Tahoma"/>
        <family val="2"/>
      </rPr>
      <t xml:space="preserve">
(lb/Mgal)</t>
    </r>
  </si>
  <si>
    <t>Fugitive dust control⁶</t>
  </si>
  <si>
    <r>
      <t>Emission Factor</t>
    </r>
    <r>
      <rPr>
        <b/>
        <vertAlign val="superscript"/>
        <sz val="10"/>
        <rFont val="Tahoma"/>
        <family val="2"/>
      </rPr>
      <t xml:space="preserve">1 </t>
    </r>
    <r>
      <rPr>
        <b/>
        <sz val="10"/>
        <rFont val="Tahoma"/>
        <family val="2"/>
      </rPr>
      <t xml:space="preserve">
(lb/ton)</t>
    </r>
  </si>
  <si>
    <r>
      <t>Emission Factor</t>
    </r>
    <r>
      <rPr>
        <b/>
        <vertAlign val="superscript"/>
        <sz val="10"/>
        <rFont val="Tahoma"/>
        <family val="2"/>
      </rPr>
      <t xml:space="preserve">2,3 ,4,5
</t>
    </r>
    <r>
      <rPr>
        <b/>
        <sz val="10"/>
        <rFont val="Tahoma"/>
        <family val="2"/>
      </rPr>
      <t>(lb/day/acre)</t>
    </r>
  </si>
  <si>
    <r>
      <t xml:space="preserve">PM Emission Factor for Tertiary Crushing (controlled) </t>
    </r>
    <r>
      <rPr>
        <vertAlign val="superscript"/>
        <sz val="10"/>
        <rFont val="Tahoma"/>
        <family val="2"/>
      </rPr>
      <t>1,2</t>
    </r>
  </si>
  <si>
    <r>
      <t>PM</t>
    </r>
    <r>
      <rPr>
        <vertAlign val="subscript"/>
        <sz val="10"/>
        <rFont val="Tahoma"/>
        <family val="2"/>
      </rPr>
      <t>10</t>
    </r>
    <r>
      <rPr>
        <sz val="10"/>
        <rFont val="Tahoma"/>
        <family val="2"/>
      </rPr>
      <t xml:space="preserve"> Emission Factor for Tertiary Crushing (controlled) </t>
    </r>
    <r>
      <rPr>
        <vertAlign val="superscript"/>
        <sz val="10"/>
        <rFont val="Tahoma"/>
        <family val="2"/>
      </rPr>
      <t>1,2</t>
    </r>
  </si>
  <si>
    <r>
      <t>PM</t>
    </r>
    <r>
      <rPr>
        <vertAlign val="subscript"/>
        <sz val="10"/>
        <rFont val="Tahoma"/>
        <family val="2"/>
      </rPr>
      <t>2.5</t>
    </r>
    <r>
      <rPr>
        <sz val="10"/>
        <rFont val="Tahoma"/>
        <family val="2"/>
      </rPr>
      <t xml:space="preserve"> Emission Factor for Tertiary Crushing (controlled)</t>
    </r>
    <r>
      <rPr>
        <vertAlign val="superscript"/>
        <sz val="10"/>
        <rFont val="Tahoma"/>
        <family val="2"/>
      </rPr>
      <t>1,2</t>
    </r>
  </si>
  <si>
    <r>
      <t>Weight Percent</t>
    </r>
    <r>
      <rPr>
        <b/>
        <vertAlign val="superscript"/>
        <sz val="10"/>
        <rFont val="Tahoma"/>
        <family val="2"/>
      </rPr>
      <t>1</t>
    </r>
  </si>
  <si>
    <r>
      <t>Emission Rate</t>
    </r>
    <r>
      <rPr>
        <b/>
        <vertAlign val="superscript"/>
        <sz val="10"/>
        <rFont val="Tahoma"/>
        <family val="2"/>
      </rPr>
      <t>2</t>
    </r>
    <r>
      <rPr>
        <b/>
        <sz val="10"/>
        <rFont val="Tahoma"/>
        <family val="2"/>
      </rPr>
      <t xml:space="preserve">
(lb/day)</t>
    </r>
  </si>
  <si>
    <r>
      <t>Emission Rate</t>
    </r>
    <r>
      <rPr>
        <b/>
        <vertAlign val="superscript"/>
        <sz val="10"/>
        <rFont val="Tahoma"/>
        <family val="2"/>
      </rPr>
      <t>2</t>
    </r>
    <r>
      <rPr>
        <b/>
        <sz val="10"/>
        <rFont val="Tahoma"/>
        <family val="2"/>
      </rPr>
      <t xml:space="preserve">
(lb/year)</t>
    </r>
  </si>
  <si>
    <t>Unpaved Road Control from limiting vehicle speeds to &lt;25 mph³</t>
  </si>
  <si>
    <r>
      <t>k, PM</t>
    </r>
    <r>
      <rPr>
        <vertAlign val="subscript"/>
        <sz val="10"/>
        <rFont val="Tahoma"/>
        <family val="2"/>
      </rPr>
      <t>10</t>
    </r>
    <r>
      <rPr>
        <sz val="10"/>
        <rFont val="Tahoma"/>
        <family val="2"/>
      </rPr>
      <t xml:space="preserve"> size multiplier</t>
    </r>
  </si>
  <si>
    <r>
      <t>k, PM</t>
    </r>
    <r>
      <rPr>
        <vertAlign val="subscript"/>
        <sz val="10"/>
        <rFont val="Tahoma"/>
        <family val="2"/>
      </rPr>
      <t>2.5</t>
    </r>
    <r>
      <rPr>
        <sz val="10"/>
        <rFont val="Tahoma"/>
        <family val="2"/>
      </rPr>
      <t xml:space="preserve"> size multiplier</t>
    </r>
  </si>
  <si>
    <r>
      <t>sL, roadway surface silt content</t>
    </r>
    <r>
      <rPr>
        <vertAlign val="superscript"/>
        <sz val="10"/>
        <rFont val="Tahoma"/>
        <family val="2"/>
      </rPr>
      <t>1</t>
    </r>
  </si>
  <si>
    <r>
      <t>= Paved Road Emission Factor, [ k * (s/12)</t>
    </r>
    <r>
      <rPr>
        <vertAlign val="superscript"/>
        <sz val="10"/>
        <rFont val="Tahoma"/>
        <family val="2"/>
      </rPr>
      <t>a</t>
    </r>
    <r>
      <rPr>
        <sz val="10"/>
        <rFont val="Tahoma"/>
        <family val="2"/>
      </rPr>
      <t xml:space="preserve"> * (W/3)</t>
    </r>
    <r>
      <rPr>
        <vertAlign val="superscript"/>
        <sz val="10"/>
        <rFont val="Tahoma"/>
        <family val="2"/>
      </rPr>
      <t>b</t>
    </r>
    <r>
      <rPr>
        <sz val="10"/>
        <rFont val="Tahoma"/>
        <family val="2"/>
      </rPr>
      <t xml:space="preserve"> ]</t>
    </r>
  </si>
  <si>
    <r>
      <t>Emission Rate</t>
    </r>
    <r>
      <rPr>
        <b/>
        <vertAlign val="superscript"/>
        <sz val="10"/>
        <rFont val="Tahoma"/>
        <family val="2"/>
      </rPr>
      <t>2,3</t>
    </r>
    <r>
      <rPr>
        <b/>
        <sz val="10"/>
        <rFont val="Tahoma"/>
        <family val="2"/>
      </rPr>
      <t xml:space="preserve">
(lb/day</t>
    </r>
  </si>
  <si>
    <r>
      <t>Emission Rate</t>
    </r>
    <r>
      <rPr>
        <b/>
        <vertAlign val="superscript"/>
        <sz val="10"/>
        <rFont val="Tahoma"/>
        <family val="2"/>
      </rPr>
      <t>2,3</t>
    </r>
    <r>
      <rPr>
        <b/>
        <sz val="10"/>
        <rFont val="Tahoma"/>
        <family val="2"/>
      </rPr>
      <t xml:space="preserve">
(lb/year)</t>
    </r>
  </si>
  <si>
    <t>Stock Type²</t>
  </si>
  <si>
    <r>
      <t>Tank Height</t>
    </r>
    <r>
      <rPr>
        <vertAlign val="superscript"/>
        <sz val="10"/>
        <rFont val="Tahoma"/>
        <family val="2"/>
      </rPr>
      <t>1</t>
    </r>
  </si>
  <si>
    <t>Blaster PB Penetrating Lithium Grease</t>
  </si>
  <si>
    <t>Lithium fluoride</t>
  </si>
  <si>
    <t>Rocketmount Orion Flux Core Flux Core Wire does not have an associated electrode type as no information was available to specify one from the manufacturer</t>
  </si>
  <si>
    <t>Rocketmount Orion Flux Core Flux Core Wire does not have an associated electrode type as no information was available to specify one</t>
  </si>
  <si>
    <t>Table 17.TAC Uncontrolled Emissions from Main Baghouse</t>
  </si>
  <si>
    <t>WRAP Fugitive Dust Handbook, Table 6-6</t>
  </si>
  <si>
    <t xml:space="preserve">WRAP Fugitive Dust Handbook 2006. </t>
  </si>
  <si>
    <r>
      <t>Type of Welding</t>
    </r>
    <r>
      <rPr>
        <b/>
        <vertAlign val="superscript"/>
        <sz val="10"/>
        <color rgb="FF000000"/>
        <rFont val="Tahoma"/>
        <family val="2"/>
      </rPr>
      <t>1</t>
    </r>
  </si>
  <si>
    <r>
      <t>Electrode Type</t>
    </r>
    <r>
      <rPr>
        <b/>
        <vertAlign val="superscript"/>
        <sz val="10"/>
        <color rgb="FF000000"/>
        <rFont val="Tahoma"/>
        <family val="2"/>
      </rPr>
      <t>2</t>
    </r>
  </si>
  <si>
    <r>
      <t>Default Building control efficiency</t>
    </r>
    <r>
      <rPr>
        <b/>
        <vertAlign val="superscript"/>
        <sz val="10"/>
        <rFont val="Tahoma"/>
        <family val="2"/>
      </rPr>
      <t>2</t>
    </r>
  </si>
  <si>
    <r>
      <t xml:space="preserve">Baghouse control </t>
    </r>
    <r>
      <rPr>
        <b/>
        <vertAlign val="superscript"/>
        <sz val="10"/>
        <rFont val="Tahoma"/>
        <family val="2"/>
      </rPr>
      <t>4</t>
    </r>
  </si>
  <si>
    <t>Baghouse control efficiency from EPA Air Pollution Control Technology Fact Sheet for Fabric Filter Cartridge Collector Type.</t>
  </si>
  <si>
    <t>Table 27. Active Raw Ore and Active Fill Stockpile Wind Erosion Emissions</t>
  </si>
  <si>
    <r>
      <t xml:space="preserve"> Wind Erosion Throughput</t>
    </r>
    <r>
      <rPr>
        <b/>
        <vertAlign val="superscript"/>
        <sz val="10"/>
        <rFont val="Tahoma"/>
        <family val="2"/>
      </rPr>
      <t>1</t>
    </r>
    <r>
      <rPr>
        <b/>
        <sz val="10"/>
        <rFont val="Tahoma"/>
        <family val="2"/>
      </rPr>
      <t xml:space="preserve">
(acres)</t>
    </r>
  </si>
  <si>
    <t xml:space="preserve">Total suspended particle emission factor derived from equation 4-9 outlined in EPA article "Control of Open Fugitive Dust Sources" </t>
  </si>
  <si>
    <t xml:space="preserve">The number of days with precipitation above 0.25 mm per year is assumed to be 0, as advised by  Oregon DEQ for daily precipitation amounts. </t>
  </si>
  <si>
    <t xml:space="preserve">The number of days with precipitation above 0.25 mm per year for daily amounts is </t>
  </si>
  <si>
    <r>
      <t xml:space="preserve">Material Handling Throughput </t>
    </r>
    <r>
      <rPr>
        <b/>
        <vertAlign val="superscript"/>
        <sz val="10"/>
        <rFont val="Tahoma"/>
        <family val="2"/>
      </rPr>
      <t>1</t>
    </r>
    <r>
      <rPr>
        <b/>
        <sz val="10"/>
        <rFont val="Tahoma"/>
        <family val="2"/>
      </rPr>
      <t xml:space="preserve">
(tons/yr)</t>
    </r>
  </si>
  <si>
    <t>a, empirical constant for PM</t>
  </si>
  <si>
    <r>
      <t>a, empirical constant for PM</t>
    </r>
    <r>
      <rPr>
        <vertAlign val="subscript"/>
        <sz val="10"/>
        <rFont val="Tahoma"/>
        <family val="2"/>
      </rPr>
      <t>2.5</t>
    </r>
    <r>
      <rPr>
        <sz val="10"/>
        <rFont val="Tahoma"/>
        <family val="2"/>
      </rPr>
      <t xml:space="preserve"> and PM</t>
    </r>
    <r>
      <rPr>
        <vertAlign val="subscript"/>
        <sz val="10"/>
        <rFont val="Tahoma"/>
        <family val="2"/>
      </rPr>
      <t>10</t>
    </r>
  </si>
  <si>
    <r>
      <t>b, empirical constant for PM</t>
    </r>
    <r>
      <rPr>
        <vertAlign val="subscript"/>
        <sz val="10"/>
        <rFont val="Tahoma"/>
        <family val="2"/>
      </rPr>
      <t>2.5</t>
    </r>
    <r>
      <rPr>
        <sz val="10"/>
        <rFont val="Tahoma"/>
        <family val="2"/>
      </rPr>
      <t>, PM</t>
    </r>
    <r>
      <rPr>
        <vertAlign val="subscript"/>
        <sz val="10"/>
        <rFont val="Tahoma"/>
        <family val="2"/>
      </rPr>
      <t>10</t>
    </r>
    <r>
      <rPr>
        <sz val="10"/>
        <rFont val="Tahoma"/>
        <family val="2"/>
      </rPr>
      <t>, and PM</t>
    </r>
  </si>
  <si>
    <t>Average truck weight is determined by combining the truck weight empty with the vehicle capacity of material, assuming trips out are empty</t>
  </si>
  <si>
    <t>Tank ESP calculates emissions directly based on throughput provided and material speciation, therefore an EF is not provided for these.</t>
  </si>
  <si>
    <t>WRAP Fugitive Dust Handbook, Section 6, Average of bilinear moisture curve, 10 - 74%</t>
  </si>
  <si>
    <t>TEU-DP1-6</t>
  </si>
  <si>
    <t>Per footnote n. of Table 11.19.2-2: No data available, but emission factors for PM-10 for tertiary crushers can be used as an upper limit for  primary or secondary crushing . The screen on the crusher has a screen size of 15/16", which is 5x larger than the maximum screen size sampled in the documentation (3/16 "), and thus emissions are assumed to be negligible. https://www.epa.gov/sites/default/files/2020-10/documents/c11s1902.pdf</t>
  </si>
  <si>
    <t>Table 16. Uncontrolled Baghouse Throughputs</t>
  </si>
  <si>
    <t>Table 18. TAC Uncontrolled Emissions from New Baghouse</t>
  </si>
  <si>
    <t>Table 19. Used Oil Test Data</t>
  </si>
  <si>
    <t>Table 20. TAC Emission factors for Used Oil Combustion in the Rotary Dryer</t>
  </si>
  <si>
    <t xml:space="preserve">Table 21. Stockpile Throughputs </t>
  </si>
  <si>
    <t>Table 22. Material Handling Operational Data</t>
  </si>
  <si>
    <t>Table 23. Material Handling PM Emission Factors and Emissions</t>
  </si>
  <si>
    <t>Table 25. Active Raw Ore and Active Fill Stockpile MH Emissions</t>
  </si>
  <si>
    <t>Table 26. Inactive Raw Ore and Inactive Fill Stockpile MH Emissions</t>
  </si>
  <si>
    <t>Table 28. Inactive Raw Ore and Inactive Fill Stockpile Wind erosion Emissions</t>
  </si>
  <si>
    <t xml:space="preserve">Table 29. Crusher Operation Data </t>
  </si>
  <si>
    <t>Table 30. Crusher TACS emissions estimate</t>
  </si>
  <si>
    <t xml:space="preserve">Table 31. Unpaved Road Operation Data </t>
  </si>
  <si>
    <t>Table 34. Vehicle Miles Traveled Estimates</t>
  </si>
  <si>
    <t>Table 35. Unpaved Roads TACS emissions estimate</t>
  </si>
  <si>
    <t xml:space="preserve">Table 36. Storage Tank Operation Data </t>
  </si>
  <si>
    <t>Table 37. Oil Storage Tanks Potential Emissions - Criteria Pollutants</t>
  </si>
  <si>
    <t>Table 39. Storage Tank ESP+ / TankESP Inputs - Tank Information</t>
  </si>
  <si>
    <t>Table 40. Storage Tank ESP+ / TankESP Inputs - Stock Information</t>
  </si>
  <si>
    <t>Table 41. Storage Tank ESP+ / TankESP Inputs - Stock Speciation</t>
  </si>
  <si>
    <t>Table 42. Storage Tank ESP+ / TankESP Inputs - Monthly Throughput</t>
  </si>
  <si>
    <t>Table 43. Storage Tank ESP+ / TankESP Inputs - Daily Throughput</t>
  </si>
  <si>
    <r>
      <t>Maximum Loads Per day</t>
    </r>
    <r>
      <rPr>
        <b/>
        <sz val="10"/>
        <rFont val="Calibri"/>
        <family val="2"/>
      </rPr>
      <t>¹</t>
    </r>
  </si>
  <si>
    <t>Based on maximum daily loads in 2024</t>
  </si>
  <si>
    <t>Estimate from similar trucks</t>
  </si>
  <si>
    <t>All silicon and quartz as listed is conservatively assumed to be crystalline silica (respirable)</t>
  </si>
  <si>
    <t>Table 24. Wind Erosion Operational Data</t>
  </si>
  <si>
    <t>Quartz</t>
  </si>
  <si>
    <t>Aluminum Oxide</t>
  </si>
  <si>
    <t>Emission factor obtained from AP-42 section 12-19-2</t>
  </si>
  <si>
    <t>Density information for these products is considered proprietary information according to the manufacturer so density is obtained from SDS information on similar products. PB Penetrating Catalyst uses the density from ZEP 45 Penetrating Lubricant 20N17 and the density of Blaster PB Penetrating Lithium Grease uses the density from White Lithium Grease from JET-LUBE INC.</t>
  </si>
  <si>
    <t>Table 33. Uncontrolled Unpaved Roads PM Emission Factor long term</t>
  </si>
  <si>
    <t>Table 32. Uncontrolled Unpaved roads PM Emission Factors Short term</t>
  </si>
  <si>
    <t>Sodium silicate</t>
  </si>
  <si>
    <t>Lithium silicate</t>
  </si>
  <si>
    <t>Potassium silicate</t>
  </si>
  <si>
    <t>Potassium fluorosilicate</t>
  </si>
  <si>
    <t>Silicon</t>
  </si>
  <si>
    <t>Worst Case Daily Wind Speed</t>
  </si>
  <si>
    <t>Table 38. Oil Storage Tank1 Potential Emissions - TAC</t>
  </si>
  <si>
    <t>TACS are found by taking the max of estimated speciated working losses and routine emissions of both tanks</t>
  </si>
  <si>
    <t>RDO</t>
  </si>
  <si>
    <t>RDB</t>
  </si>
  <si>
    <t>Main</t>
  </si>
  <si>
    <t>Main-U</t>
  </si>
  <si>
    <t>New</t>
  </si>
  <si>
    <t>New-U</t>
  </si>
  <si>
    <t>Source testing of material and 2014 and 2019 stack test data, building controls and process yield</t>
  </si>
  <si>
    <t>Equation 4-9 in EPA article "Control of Open Fugitive Sources" (controld applied at Efs)</t>
  </si>
  <si>
    <t>Equation 1 of AP-42 Section 13.2.4 (control applied at Efs)</t>
  </si>
  <si>
    <t>AP-42 Section 13.2.2 Table 13.2.2-2 (11/06) (control applied at Efs)</t>
  </si>
  <si>
    <t>Backhaul yield is the ratio of material that goes to the baghouses and the backhaul pile, to what is processed at the site.  This material is considered the potentially airborne material created during perlite processing.</t>
  </si>
  <si>
    <t>Mobile Backhaul Yield</t>
  </si>
  <si>
    <r>
      <t>Emission Factor</t>
    </r>
    <r>
      <rPr>
        <b/>
        <vertAlign val="superscript"/>
        <sz val="10"/>
        <rFont val="Tahoma"/>
        <family val="2"/>
      </rPr>
      <t xml:space="preserve"> 1</t>
    </r>
    <r>
      <rPr>
        <b/>
        <sz val="10"/>
        <rFont val="Tahoma"/>
        <family val="2"/>
      </rPr>
      <t xml:space="preserve"> 
(lb PM/ton)</t>
    </r>
  </si>
  <si>
    <r>
      <t>Uncontrolled Emission Factor</t>
    </r>
    <r>
      <rPr>
        <b/>
        <vertAlign val="superscript"/>
        <sz val="10"/>
        <rFont val="Tahoma"/>
        <family val="2"/>
      </rPr>
      <t xml:space="preserve"> </t>
    </r>
    <r>
      <rPr>
        <b/>
        <sz val="10"/>
        <rFont val="Tahoma"/>
        <family val="2"/>
      </rPr>
      <t xml:space="preserve">
(lb PM/ton)</t>
    </r>
  </si>
  <si>
    <t>Uncontrolled emissions from building ( PM lb/ton)</t>
  </si>
  <si>
    <t>Building control efficiency from EI Letter discussion summary from Heather Kuoppamaki with DEQ. Dryer is assumed at 100% as there are no handling activities of ore within dryer that could produce emissions.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</si>
</sst>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
    <numFmt numFmtId="165" formatCode="0.000"/>
    <numFmt numFmtId="166" formatCode="0.00000%"/>
    <numFmt numFmtId="167" formatCode="0.0"/>
    <numFmt numFmtId="168" formatCode="0.0000%"/>
    <numFmt numFmtId="169" formatCode="#,##0.0"/>
    <numFmt numFmtId="170" formatCode="#,##0.000"/>
    <numFmt numFmtId="171" formatCode="0.0E+00"/>
  </numFmts>
  <fonts count="63" x14ac:knownFonts="1">
    <font>
      <sz val="11"/>
      <color theme="1"/>
      <name val="Aptos Narrow"/>
      <family val="2"/>
      <scheme val="minor"/>
    </font>
    <font>
      <sz val="11"/>
      <color theme="1"/>
      <name val="Aptos Narrow"/>
      <family val="2"/>
      <scheme val="minor"/>
    </font>
    <font>
      <sz val="11"/>
      <color theme="1"/>
      <name val="Aptos Narrow"/>
      <family val="2"/>
      <scheme val="minor"/>
    </font>
    <font>
      <sz val="11"/>
      <name val="Aptos Narrow"/>
      <family val="2"/>
      <scheme val="minor"/>
    </font>
    <font>
      <sz val="11"/>
      <name val="Arial"/>
      <family val="2"/>
    </font>
    <font>
      <sz val="10"/>
      <name val="Arial"/>
      <family val="2"/>
    </font>
    <font>
      <sz val="11"/>
      <color theme="5"/>
      <name val="Aptos Narrow"/>
      <family val="2"/>
      <scheme val="minor"/>
    </font>
    <font>
      <sz val="11"/>
      <color rgb="FFFF0000"/>
      <name val="Aptos Narrow"/>
      <family val="2"/>
      <scheme val="minor"/>
    </font>
    <font>
      <sz val="11"/>
      <color rgb="FF0070C0"/>
      <name val="Aptos Narrow"/>
      <family val="2"/>
      <scheme val="minor"/>
    </font>
    <font>
      <sz val="11"/>
      <color rgb="FF9C0006"/>
      <name val="Aptos Narrow"/>
      <family val="2"/>
      <scheme val="minor"/>
    </font>
    <font>
      <sz val="11"/>
      <color theme="1"/>
      <name val="Arial"/>
      <family val="2"/>
    </font>
    <font>
      <sz val="9"/>
      <color theme="1"/>
      <name val="Arial"/>
      <family val="2"/>
    </font>
    <font>
      <sz val="9"/>
      <color indexed="81"/>
      <name val="Tahoma"/>
      <family val="2"/>
    </font>
    <font>
      <sz val="18"/>
      <color theme="1"/>
      <name val="Arial"/>
      <family val="2"/>
    </font>
    <font>
      <sz val="16"/>
      <color theme="1"/>
      <name val="Arial"/>
      <family val="2"/>
    </font>
    <font>
      <sz val="14"/>
      <color theme="1"/>
      <name val="Arial"/>
      <family val="2"/>
    </font>
    <font>
      <sz val="12"/>
      <color theme="1"/>
      <name val="Arial"/>
      <family val="2"/>
    </font>
    <font>
      <b/>
      <sz val="11"/>
      <color rgb="FFC00000"/>
      <name val="Arial"/>
      <family val="2"/>
    </font>
    <font>
      <b/>
      <sz val="24"/>
      <color rgb="FFC00000"/>
      <name val="Arial"/>
      <family val="2"/>
    </font>
    <font>
      <b/>
      <sz val="9"/>
      <color indexed="81"/>
      <name val="Tahoma"/>
      <family val="2"/>
    </font>
    <font>
      <sz val="28"/>
      <color theme="1"/>
      <name val="Arial"/>
      <family val="2"/>
    </font>
    <font>
      <sz val="14"/>
      <name val="Arial"/>
      <family val="2"/>
    </font>
    <font>
      <u/>
      <sz val="11"/>
      <color theme="10"/>
      <name val="Aptos Narrow"/>
      <family val="2"/>
      <scheme val="minor"/>
    </font>
    <font>
      <b/>
      <sz val="11"/>
      <name val="Arial"/>
      <family val="2"/>
    </font>
    <font>
      <sz val="12"/>
      <name val="Arial"/>
      <family val="2"/>
    </font>
    <font>
      <sz val="11"/>
      <name val="Arial Narrow"/>
      <family val="2"/>
    </font>
    <font>
      <sz val="11"/>
      <color theme="1"/>
      <name val="Arial Narrow"/>
      <family val="2"/>
    </font>
    <font>
      <b/>
      <sz val="14"/>
      <name val="Arial Narrow"/>
      <family val="2"/>
    </font>
    <font>
      <sz val="8"/>
      <name val="Aptos Narrow"/>
      <family val="2"/>
      <scheme val="minor"/>
    </font>
    <font>
      <sz val="10"/>
      <color theme="5"/>
      <name val="Tahoma"/>
      <family val="2"/>
    </font>
    <font>
      <sz val="10"/>
      <name val="Tahoma"/>
      <family val="2"/>
    </font>
    <font>
      <b/>
      <sz val="10"/>
      <name val="Tahoma"/>
      <family val="2"/>
    </font>
    <font>
      <sz val="9"/>
      <name val="Tahoma"/>
      <family val="2"/>
    </font>
    <font>
      <sz val="10"/>
      <name val="Times New Roman"/>
      <family val="1"/>
    </font>
    <font>
      <b/>
      <vertAlign val="superscript"/>
      <sz val="10"/>
      <name val="Tahoma"/>
      <family val="2"/>
    </font>
    <font>
      <b/>
      <sz val="10"/>
      <color theme="1"/>
      <name val="Arial Narrow"/>
      <family val="2"/>
    </font>
    <font>
      <sz val="10"/>
      <color theme="1"/>
      <name val="Arial Narrow"/>
      <family val="2"/>
    </font>
    <font>
      <sz val="10"/>
      <color indexed="8"/>
      <name val="Arial"/>
      <family val="2"/>
    </font>
    <font>
      <b/>
      <vertAlign val="subscript"/>
      <sz val="10"/>
      <name val="Tahoma"/>
      <family val="2"/>
    </font>
    <font>
      <vertAlign val="superscript"/>
      <sz val="9"/>
      <name val="Tahoma"/>
      <family val="2"/>
    </font>
    <font>
      <sz val="16"/>
      <name val="Arial"/>
      <family val="2"/>
    </font>
    <font>
      <vertAlign val="superscript"/>
      <sz val="10"/>
      <name val="Tahoma"/>
      <family val="2"/>
    </font>
    <font>
      <sz val="10"/>
      <color rgb="FF7030A0"/>
      <name val="Tahoma"/>
      <family val="2"/>
    </font>
    <font>
      <sz val="10"/>
      <color rgb="FF0070C0"/>
      <name val="Tahoma"/>
      <family val="2"/>
    </font>
    <font>
      <sz val="9"/>
      <color rgb="FF000000"/>
      <name val="Tahoma"/>
      <family val="2"/>
    </font>
    <font>
      <sz val="10"/>
      <color rgb="FF000000"/>
      <name val="Tahoma"/>
      <family val="2"/>
    </font>
    <font>
      <b/>
      <sz val="10"/>
      <color rgb="FF000000"/>
      <name val="Tahoma"/>
      <family val="2"/>
    </font>
    <font>
      <sz val="10"/>
      <color theme="1"/>
      <name val="Tahoma"/>
      <family val="2"/>
    </font>
    <font>
      <vertAlign val="subscript"/>
      <sz val="10"/>
      <color rgb="FF000000"/>
      <name val="Tahoma"/>
      <family val="2"/>
    </font>
    <font>
      <b/>
      <vertAlign val="superscript"/>
      <sz val="10"/>
      <color rgb="FF000000"/>
      <name val="Tahoma"/>
      <family val="2"/>
    </font>
    <font>
      <sz val="9"/>
      <color theme="1"/>
      <name val="Tahoma"/>
      <family val="2"/>
    </font>
    <font>
      <sz val="10"/>
      <color rgb="FFFF0000"/>
      <name val="Tahoma"/>
      <family val="2"/>
    </font>
    <font>
      <vertAlign val="superscript"/>
      <sz val="9"/>
      <color theme="1"/>
      <name val="Tahoma"/>
      <family val="2"/>
    </font>
    <font>
      <vertAlign val="superscript"/>
      <sz val="9"/>
      <color rgb="FF000000"/>
      <name val="Tahoma"/>
      <family val="2"/>
    </font>
    <font>
      <b/>
      <sz val="9"/>
      <name val="Tahoma"/>
      <family val="2"/>
    </font>
    <font>
      <vertAlign val="subscript"/>
      <sz val="10"/>
      <name val="Tahoma"/>
      <family val="2"/>
    </font>
    <font>
      <u/>
      <sz val="10"/>
      <name val="Tahoma"/>
      <family val="2"/>
    </font>
    <font>
      <b/>
      <sz val="10"/>
      <color rgb="FF000080"/>
      <name val="Tahoma"/>
      <family val="2"/>
    </font>
    <font>
      <sz val="10"/>
      <color rgb="FF000080"/>
      <name val="Tahoma"/>
      <family val="2"/>
    </font>
    <font>
      <b/>
      <sz val="10"/>
      <color rgb="FF640000"/>
      <name val="Tahoma"/>
      <family val="2"/>
    </font>
    <font>
      <b/>
      <sz val="10"/>
      <color theme="5"/>
      <name val="Tahoma"/>
      <family val="2"/>
    </font>
    <font>
      <b/>
      <sz val="10"/>
      <name val="Calibri"/>
      <family val="2"/>
    </font>
    <font>
      <vertAlign val="superscript"/>
      <sz val="9"/>
      <name val="Aptos Narrow"/>
      <family val="2"/>
    </font>
  </fonts>
  <fills count="1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C7CE"/>
      </patternFill>
    </fill>
    <fill>
      <patternFill patternType="solid">
        <fgColor theme="9"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9BC3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1"/>
        <bgColor indexed="64"/>
      </patternFill>
    </fill>
    <fill>
      <patternFill patternType="solid">
        <fgColor theme="5" tint="0.79998168889431442"/>
        <bgColor indexed="64"/>
      </patternFill>
    </fill>
    <fill>
      <patternFill patternType="solid">
        <fgColor rgb="FFABDB77"/>
        <bgColor indexed="64"/>
      </patternFill>
    </fill>
    <fill>
      <patternFill patternType="solid">
        <fgColor theme="4" tint="0.79998168889431442"/>
        <bgColor indexed="65"/>
      </patternFill>
    </fill>
    <fill>
      <patternFill patternType="solid">
        <fgColor rgb="FFEBEBEB"/>
      </patternFill>
    </fill>
  </fills>
  <borders count="10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rgb="FF000000"/>
      </left>
      <right/>
      <top/>
      <bottom/>
      <diagonal/>
    </border>
    <border>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bottom/>
      <diagonal/>
    </border>
    <border>
      <left style="dotted">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medium">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dashed">
        <color indexed="64"/>
      </left>
      <right style="dashed">
        <color indexed="64"/>
      </right>
      <top style="medium">
        <color indexed="64"/>
      </top>
      <bottom/>
      <diagonal/>
    </border>
    <border>
      <left style="medium">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style="dashed">
        <color indexed="64"/>
      </right>
      <top/>
      <bottom style="medium">
        <color indexed="64"/>
      </bottom>
      <diagonal/>
    </border>
    <border>
      <left/>
      <right style="dashed">
        <color indexed="64"/>
      </right>
      <top style="medium">
        <color indexed="64"/>
      </top>
      <bottom/>
      <diagonal/>
    </border>
    <border>
      <left style="dashed">
        <color indexed="64"/>
      </left>
      <right style="medium">
        <color indexed="64"/>
      </right>
      <top style="medium">
        <color indexed="64"/>
      </top>
      <bottom/>
      <diagonal/>
    </border>
    <border>
      <left style="dashed">
        <color indexed="64"/>
      </left>
      <right style="medium">
        <color indexed="64"/>
      </right>
      <top/>
      <bottom/>
      <diagonal/>
    </border>
    <border>
      <left/>
      <right style="thin">
        <color indexed="64"/>
      </right>
      <top/>
      <bottom/>
      <diagonal/>
    </border>
    <border>
      <left/>
      <right/>
      <top/>
      <bottom style="thin">
        <color rgb="FF000000"/>
      </bottom>
      <diagonal/>
    </border>
    <border>
      <left/>
      <right style="dashed">
        <color indexed="64"/>
      </right>
      <top/>
      <bottom/>
      <diagonal/>
    </border>
    <border>
      <left/>
      <right style="dashed">
        <color rgb="FF000000"/>
      </right>
      <top/>
      <bottom/>
      <diagonal/>
    </border>
    <border>
      <left/>
      <right style="thin">
        <color rgb="FF000000"/>
      </right>
      <top/>
      <bottom style="thin">
        <color rgb="FF000000"/>
      </bottom>
      <diagonal/>
    </border>
    <border>
      <left style="dashed">
        <color rgb="FF000000"/>
      </left>
      <right style="dashed">
        <color rgb="FF000000"/>
      </right>
      <top/>
      <bottom/>
      <diagonal/>
    </border>
    <border>
      <left style="dashed">
        <color rgb="FF000000"/>
      </left>
      <right/>
      <top/>
      <bottom/>
      <diagonal/>
    </border>
    <border>
      <left style="dashed">
        <color rgb="FF000000"/>
      </left>
      <right style="medium">
        <color rgb="FF000000"/>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dashed">
        <color indexed="64"/>
      </right>
      <top/>
      <bottom style="medium">
        <color indexed="64"/>
      </bottom>
      <diagonal/>
    </border>
    <border>
      <left style="dashed">
        <color rgb="FF000000"/>
      </left>
      <right/>
      <top style="medium">
        <color indexed="64"/>
      </top>
      <bottom/>
      <diagonal/>
    </border>
    <border>
      <left style="dashed">
        <color rgb="FF000000"/>
      </left>
      <right style="medium">
        <color rgb="FF000000"/>
      </right>
      <top style="medium">
        <color indexed="64"/>
      </top>
      <bottom/>
      <diagonal/>
    </border>
    <border>
      <left style="dashed">
        <color rgb="FF000000"/>
      </left>
      <right/>
      <top/>
      <bottom style="medium">
        <color indexed="64"/>
      </bottom>
      <diagonal/>
    </border>
    <border>
      <left style="dashed">
        <color rgb="FF000000"/>
      </left>
      <right style="medium">
        <color rgb="FF000000"/>
      </right>
      <top/>
      <bottom style="medium">
        <color indexed="64"/>
      </bottom>
      <diagonal/>
    </border>
    <border>
      <left style="dashed">
        <color rgb="FF000000"/>
      </left>
      <right style="dashed">
        <color rgb="FF000000"/>
      </right>
      <top style="medium">
        <color indexed="64"/>
      </top>
      <bottom/>
      <diagonal/>
    </border>
    <border>
      <left style="dashed">
        <color rgb="FF000000"/>
      </left>
      <right style="dashed">
        <color rgb="FF000000"/>
      </right>
      <top/>
      <bottom style="medium">
        <color indexed="64"/>
      </bottom>
      <diagonal/>
    </border>
    <border>
      <left/>
      <right style="medium">
        <color rgb="FF000000"/>
      </right>
      <top/>
      <bottom style="medium">
        <color indexed="64"/>
      </bottom>
      <diagonal/>
    </border>
    <border>
      <left/>
      <right style="thin">
        <color indexed="64"/>
      </right>
      <top style="medium">
        <color indexed="64"/>
      </top>
      <bottom/>
      <diagonal/>
    </border>
    <border>
      <left style="medium">
        <color indexed="64"/>
      </left>
      <right style="dashed">
        <color rgb="FF000000"/>
      </right>
      <top/>
      <bottom/>
      <diagonal/>
    </border>
    <border>
      <left style="medium">
        <color indexed="64"/>
      </left>
      <right style="dashed">
        <color rgb="FF000000"/>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top style="medium">
        <color indexed="64"/>
      </top>
      <bottom/>
      <diagonal/>
    </border>
    <border>
      <left style="medium">
        <color rgb="FF000000"/>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s>
  <cellStyleXfs count="15">
    <xf numFmtId="0" fontId="0" fillId="0" borderId="0"/>
    <xf numFmtId="9" fontId="1" fillId="0" borderId="0" applyFont="0" applyFill="0" applyBorder="0" applyAlignment="0" applyProtection="0"/>
    <xf numFmtId="0" fontId="5" fillId="0" borderId="0"/>
    <xf numFmtId="0" fontId="2" fillId="0" borderId="0"/>
    <xf numFmtId="0" fontId="1" fillId="0" borderId="0"/>
    <xf numFmtId="0" fontId="9" fillId="4" borderId="0" applyNumberFormat="0" applyBorder="0" applyAlignment="0" applyProtection="0"/>
    <xf numFmtId="0" fontId="5" fillId="0" borderId="0"/>
    <xf numFmtId="9" fontId="5" fillId="0" borderId="0" applyFont="0" applyFill="0" applyBorder="0" applyAlignment="0" applyProtection="0"/>
    <xf numFmtId="0" fontId="22" fillId="0" borderId="0" applyNumberFormat="0" applyFill="0" applyBorder="0" applyAlignment="0" applyProtection="0"/>
    <xf numFmtId="0" fontId="1" fillId="14" borderId="0" applyNumberFormat="0" applyBorder="0" applyAlignment="0" applyProtection="0"/>
    <xf numFmtId="0" fontId="5" fillId="0" borderId="0"/>
    <xf numFmtId="0" fontId="33" fillId="0" borderId="0"/>
    <xf numFmtId="0" fontId="5" fillId="0" borderId="0"/>
    <xf numFmtId="0" fontId="33" fillId="0" borderId="0"/>
    <xf numFmtId="0" fontId="37" fillId="0" borderId="0"/>
  </cellStyleXfs>
  <cellXfs count="854">
    <xf numFmtId="0" fontId="0" fillId="0" borderId="0" xfId="0"/>
    <xf numFmtId="0" fontId="0" fillId="0" borderId="0" xfId="0" applyAlignment="1">
      <alignment horizontal="center"/>
    </xf>
    <xf numFmtId="0" fontId="3" fillId="0" borderId="0" xfId="0" applyFont="1"/>
    <xf numFmtId="0" fontId="6" fillId="0" borderId="0" xfId="0" applyFont="1"/>
    <xf numFmtId="0" fontId="8" fillId="0" borderId="0" xfId="0" applyFont="1"/>
    <xf numFmtId="0" fontId="3" fillId="0" borderId="0" xfId="0" applyFont="1" applyAlignment="1">
      <alignment horizontal="center"/>
    </xf>
    <xf numFmtId="0" fontId="7" fillId="0" borderId="0" xfId="0" applyFont="1"/>
    <xf numFmtId="49" fontId="0" fillId="0" borderId="0" xfId="0" applyNumberFormat="1" applyAlignment="1">
      <alignment horizontal="center"/>
    </xf>
    <xf numFmtId="0" fontId="16" fillId="10" borderId="17" xfId="0" applyFont="1" applyFill="1" applyBorder="1" applyAlignment="1">
      <alignment horizontal="center" vertical="center"/>
    </xf>
    <xf numFmtId="0" fontId="16" fillId="7" borderId="33" xfId="0" applyFont="1" applyFill="1" applyBorder="1" applyAlignment="1">
      <alignment horizontal="center" vertical="center" wrapText="1"/>
    </xf>
    <xf numFmtId="0" fontId="16" fillId="5" borderId="34" xfId="0" applyFont="1" applyFill="1" applyBorder="1" applyAlignment="1">
      <alignment horizontal="center" vertical="center"/>
    </xf>
    <xf numFmtId="0" fontId="16" fillId="6" borderId="7" xfId="0" applyFont="1" applyFill="1" applyBorder="1" applyAlignment="1">
      <alignment horizontal="center" vertical="center" wrapText="1"/>
    </xf>
    <xf numFmtId="0" fontId="17" fillId="0" borderId="35" xfId="0" applyFont="1" applyBorder="1" applyAlignment="1">
      <alignment horizontal="center"/>
    </xf>
    <xf numFmtId="0" fontId="17" fillId="0" borderId="24" xfId="0" applyFont="1" applyBorder="1"/>
    <xf numFmtId="0" fontId="17" fillId="0" borderId="0" xfId="0" applyFont="1"/>
    <xf numFmtId="0" fontId="17" fillId="0" borderId="11" xfId="0" applyFont="1" applyBorder="1" applyAlignment="1">
      <alignment horizontal="center"/>
    </xf>
    <xf numFmtId="0" fontId="17" fillId="0" borderId="12" xfId="0" applyFont="1" applyBorder="1" applyAlignment="1">
      <alignment horizontal="center"/>
    </xf>
    <xf numFmtId="0" fontId="17" fillId="0" borderId="12" xfId="0" applyFont="1" applyBorder="1"/>
    <xf numFmtId="0" fontId="17" fillId="0" borderId="40" xfId="0" applyFont="1" applyBorder="1" applyAlignment="1">
      <alignment horizontal="center"/>
    </xf>
    <xf numFmtId="0" fontId="17" fillId="0" borderId="41" xfId="0" applyFont="1" applyBorder="1" applyAlignment="1">
      <alignment horizontal="center"/>
    </xf>
    <xf numFmtId="0" fontId="10" fillId="11" borderId="36" xfId="0" applyFont="1" applyFill="1" applyBorder="1" applyAlignment="1">
      <alignment horizontal="center"/>
    </xf>
    <xf numFmtId="0" fontId="10" fillId="11" borderId="25" xfId="0" applyFont="1" applyFill="1" applyBorder="1"/>
    <xf numFmtId="0" fontId="10" fillId="11" borderId="0" xfId="0" applyFont="1" applyFill="1"/>
    <xf numFmtId="0" fontId="10" fillId="11" borderId="11" xfId="0" applyFont="1" applyFill="1" applyBorder="1" applyAlignment="1">
      <alignment horizontal="center"/>
    </xf>
    <xf numFmtId="0" fontId="10" fillId="11" borderId="12" xfId="0" applyFont="1" applyFill="1" applyBorder="1" applyAlignment="1">
      <alignment horizontal="center"/>
    </xf>
    <xf numFmtId="0" fontId="10" fillId="11" borderId="12" xfId="0" applyFont="1" applyFill="1" applyBorder="1"/>
    <xf numFmtId="0" fontId="10" fillId="11" borderId="42" xfId="0" applyFont="1" applyFill="1" applyBorder="1" applyAlignment="1">
      <alignment horizontal="center"/>
    </xf>
    <xf numFmtId="0" fontId="10" fillId="11" borderId="43" xfId="0" applyFont="1" applyFill="1" applyBorder="1" applyAlignment="1">
      <alignment horizontal="center"/>
    </xf>
    <xf numFmtId="0" fontId="10" fillId="0" borderId="36" xfId="0" applyFont="1" applyBorder="1" applyAlignment="1" applyProtection="1">
      <alignment horizontal="center"/>
      <protection locked="0"/>
    </xf>
    <xf numFmtId="0" fontId="10" fillId="0" borderId="25" xfId="0" applyFont="1" applyBorder="1" applyProtection="1">
      <protection locked="0"/>
    </xf>
    <xf numFmtId="0" fontId="10" fillId="0" borderId="0" xfId="0" applyFont="1" applyProtection="1">
      <protection locked="0"/>
    </xf>
    <xf numFmtId="0" fontId="10" fillId="0" borderId="11" xfId="0" applyFont="1" applyBorder="1" applyAlignment="1" applyProtection="1">
      <alignment horizontal="center"/>
      <protection locked="0"/>
    </xf>
    <xf numFmtId="0" fontId="10" fillId="0" borderId="12" xfId="0" applyFont="1" applyBorder="1" applyAlignment="1" applyProtection="1">
      <alignment horizontal="center"/>
      <protection locked="0"/>
    </xf>
    <xf numFmtId="0" fontId="10" fillId="0" borderId="12" xfId="0" applyFont="1" applyBorder="1" applyProtection="1">
      <protection locked="0"/>
    </xf>
    <xf numFmtId="0" fontId="10" fillId="0" borderId="42" xfId="0" applyFont="1" applyBorder="1" applyAlignment="1" applyProtection="1">
      <alignment horizontal="center"/>
      <protection locked="0"/>
    </xf>
    <xf numFmtId="0" fontId="10" fillId="0" borderId="43" xfId="0" applyFont="1" applyBorder="1" applyAlignment="1" applyProtection="1">
      <alignment horizontal="center"/>
      <protection locked="0"/>
    </xf>
    <xf numFmtId="0" fontId="10" fillId="0" borderId="37" xfId="0" applyFont="1" applyBorder="1" applyAlignment="1" applyProtection="1">
      <alignment horizontal="center"/>
      <protection locked="0"/>
    </xf>
    <xf numFmtId="0" fontId="10" fillId="0" borderId="38" xfId="0" applyFont="1" applyBorder="1" applyProtection="1">
      <protection locked="0"/>
    </xf>
    <xf numFmtId="0" fontId="10" fillId="0" borderId="2" xfId="0" applyFont="1" applyBorder="1" applyProtection="1">
      <protection locked="0"/>
    </xf>
    <xf numFmtId="0" fontId="10" fillId="0" borderId="13" xfId="0" applyFont="1" applyBorder="1" applyAlignment="1" applyProtection="1">
      <alignment horizontal="center"/>
      <protection locked="0"/>
    </xf>
    <xf numFmtId="0" fontId="10"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44" xfId="0" applyFont="1" applyBorder="1" applyAlignment="1" applyProtection="1">
      <alignment horizontal="center"/>
      <protection locked="0"/>
    </xf>
    <xf numFmtId="0" fontId="10" fillId="0" borderId="45" xfId="0" applyFont="1" applyBorder="1" applyAlignment="1" applyProtection="1">
      <alignment horizontal="center"/>
      <protection locked="0"/>
    </xf>
    <xf numFmtId="0" fontId="10" fillId="11" borderId="17" xfId="0" applyFont="1" applyFill="1" applyBorder="1" applyAlignment="1">
      <alignment horizontal="center"/>
    </xf>
    <xf numFmtId="0" fontId="10" fillId="11" borderId="18" xfId="0" applyFont="1" applyFill="1" applyBorder="1"/>
    <xf numFmtId="0" fontId="10" fillId="11" borderId="18" xfId="0" applyFont="1" applyFill="1" applyBorder="1" applyAlignment="1">
      <alignment horizontal="center"/>
    </xf>
    <xf numFmtId="0" fontId="10" fillId="11" borderId="19" xfId="0" applyFont="1" applyFill="1" applyBorder="1" applyAlignment="1">
      <alignment horizontal="center"/>
    </xf>
    <xf numFmtId="0" fontId="10" fillId="0" borderId="0" xfId="0" applyFont="1" applyAlignment="1">
      <alignment horizontal="center"/>
    </xf>
    <xf numFmtId="49" fontId="10" fillId="0" borderId="0" xfId="0" applyNumberFormat="1" applyFont="1" applyAlignment="1">
      <alignment horizontal="center"/>
    </xf>
    <xf numFmtId="0" fontId="10" fillId="0" borderId="0" xfId="0" applyFont="1"/>
    <xf numFmtId="10" fontId="10" fillId="0" borderId="0" xfId="1" applyNumberFormat="1" applyFont="1" applyFill="1" applyAlignment="1" applyProtection="1">
      <alignment horizontal="center"/>
    </xf>
    <xf numFmtId="49" fontId="16" fillId="0" borderId="13" xfId="0" applyNumberFormat="1" applyFont="1" applyBorder="1" applyAlignment="1">
      <alignment horizontal="center"/>
    </xf>
    <xf numFmtId="0" fontId="16" fillId="0" borderId="33" xfId="0" applyFont="1" applyBorder="1" applyAlignment="1">
      <alignment horizontal="center"/>
    </xf>
    <xf numFmtId="0" fontId="16" fillId="0" borderId="14" xfId="0" applyFont="1" applyBorder="1" applyAlignment="1">
      <alignment horizontal="center"/>
    </xf>
    <xf numFmtId="0" fontId="10" fillId="3" borderId="13" xfId="0" applyFont="1" applyFill="1" applyBorder="1" applyAlignment="1">
      <alignment horizontal="center" wrapText="1"/>
    </xf>
    <xf numFmtId="0" fontId="15" fillId="0" borderId="37" xfId="0" applyFont="1" applyBorder="1" applyAlignment="1">
      <alignment horizontal="center" vertical="center"/>
    </xf>
    <xf numFmtId="0" fontId="16" fillId="10" borderId="2" xfId="0" applyFont="1" applyFill="1" applyBorder="1" applyAlignment="1">
      <alignment horizontal="center" vertical="center"/>
    </xf>
    <xf numFmtId="0" fontId="16" fillId="7" borderId="33" xfId="0" applyFont="1" applyFill="1" applyBorder="1" applyAlignment="1">
      <alignment horizontal="center" vertical="center"/>
    </xf>
    <xf numFmtId="0" fontId="16" fillId="5" borderId="2" xfId="0" applyFont="1" applyFill="1" applyBorder="1" applyAlignment="1">
      <alignment horizontal="center" vertical="center"/>
    </xf>
    <xf numFmtId="0" fontId="16" fillId="10" borderId="13" xfId="0" applyFont="1" applyFill="1" applyBorder="1" applyAlignment="1">
      <alignment horizontal="center" vertical="center"/>
    </xf>
    <xf numFmtId="0" fontId="17" fillId="0" borderId="36" xfId="0" applyFont="1" applyBorder="1" applyAlignment="1">
      <alignment horizontal="center"/>
    </xf>
    <xf numFmtId="49" fontId="17" fillId="0" borderId="8" xfId="0" applyNumberFormat="1" applyFont="1" applyBorder="1" applyAlignment="1">
      <alignment horizontal="left"/>
    </xf>
    <xf numFmtId="0" fontId="17" fillId="0" borderId="9" xfId="0" applyFont="1" applyBorder="1"/>
    <xf numFmtId="0" fontId="17" fillId="0" borderId="46" xfId="0" applyFont="1" applyBorder="1" applyAlignment="1">
      <alignment horizontal="center" vertical="center"/>
    </xf>
    <xf numFmtId="0" fontId="17" fillId="0" borderId="36" xfId="0" applyFont="1" applyBorder="1"/>
    <xf numFmtId="0" fontId="17" fillId="0" borderId="46" xfId="0" applyFont="1" applyBorder="1" applyAlignment="1">
      <alignment horizontal="center"/>
    </xf>
    <xf numFmtId="0" fontId="17" fillId="0" borderId="48" xfId="0" applyFont="1" applyBorder="1" applyAlignment="1">
      <alignment horizontal="center"/>
    </xf>
    <xf numFmtId="49" fontId="17" fillId="0" borderId="11" xfId="0" applyNumberFormat="1" applyFont="1" applyBorder="1" applyAlignment="1">
      <alignment horizontal="left"/>
    </xf>
    <xf numFmtId="0" fontId="17" fillId="0" borderId="49" xfId="0" applyFont="1" applyBorder="1" applyAlignment="1">
      <alignment horizontal="center"/>
    </xf>
    <xf numFmtId="0" fontId="17" fillId="0" borderId="51" xfId="0" applyFont="1" applyBorder="1" applyAlignment="1">
      <alignment horizontal="center"/>
    </xf>
    <xf numFmtId="49" fontId="10" fillId="11" borderId="11" xfId="0" applyNumberFormat="1" applyFont="1" applyFill="1" applyBorder="1" applyAlignment="1">
      <alignment horizontal="left"/>
    </xf>
    <xf numFmtId="0" fontId="10" fillId="11" borderId="49" xfId="0" applyFont="1" applyFill="1" applyBorder="1" applyAlignment="1">
      <alignment horizontal="center"/>
    </xf>
    <xf numFmtId="0" fontId="10" fillId="11" borderId="36" xfId="0" applyFont="1" applyFill="1" applyBorder="1"/>
    <xf numFmtId="0" fontId="10" fillId="11" borderId="51" xfId="0" applyFont="1" applyFill="1" applyBorder="1" applyAlignment="1">
      <alignment horizontal="center"/>
    </xf>
    <xf numFmtId="49" fontId="10" fillId="0" borderId="11" xfId="0" applyNumberFormat="1" applyFont="1" applyBorder="1" applyAlignment="1" applyProtection="1">
      <alignment horizontal="left"/>
      <protection locked="0"/>
    </xf>
    <xf numFmtId="0" fontId="10" fillId="0" borderId="49" xfId="0" applyFont="1" applyBorder="1" applyAlignment="1" applyProtection="1">
      <alignment horizontal="center"/>
      <protection locked="0"/>
    </xf>
    <xf numFmtId="0" fontId="10" fillId="0" borderId="36" xfId="0" applyFont="1" applyBorder="1" applyProtection="1">
      <protection locked="0"/>
    </xf>
    <xf numFmtId="0" fontId="10" fillId="0" borderId="51" xfId="0" applyFont="1" applyBorder="1" applyAlignment="1" applyProtection="1">
      <alignment horizontal="center"/>
      <protection locked="0"/>
    </xf>
    <xf numFmtId="49" fontId="10" fillId="0" borderId="13" xfId="0" applyNumberFormat="1" applyFont="1" applyBorder="1" applyAlignment="1" applyProtection="1">
      <alignment horizontal="left"/>
      <protection locked="0"/>
    </xf>
    <xf numFmtId="0" fontId="10" fillId="0" borderId="52" xfId="0" applyFont="1" applyBorder="1" applyAlignment="1" applyProtection="1">
      <alignment horizontal="center"/>
      <protection locked="0"/>
    </xf>
    <xf numFmtId="0" fontId="10" fillId="0" borderId="37" xfId="0" applyFont="1" applyBorder="1" applyProtection="1">
      <protection locked="0"/>
    </xf>
    <xf numFmtId="0" fontId="10" fillId="0" borderId="54" xfId="0" applyFont="1" applyBorder="1" applyAlignment="1" applyProtection="1">
      <alignment horizontal="center"/>
      <protection locked="0"/>
    </xf>
    <xf numFmtId="10" fontId="0" fillId="0" borderId="0" xfId="1" applyNumberFormat="1" applyFont="1" applyAlignment="1">
      <alignment horizontal="center"/>
    </xf>
    <xf numFmtId="0" fontId="16" fillId="10" borderId="18" xfId="0" applyFont="1" applyFill="1" applyBorder="1" applyAlignment="1">
      <alignment horizontal="center" vertical="center"/>
    </xf>
    <xf numFmtId="0" fontId="16" fillId="5" borderId="19" xfId="0" applyFont="1" applyFill="1" applyBorder="1" applyAlignment="1">
      <alignment horizontal="center" vertical="center"/>
    </xf>
    <xf numFmtId="0" fontId="16" fillId="5" borderId="14" xfId="0" applyFont="1" applyFill="1" applyBorder="1" applyAlignment="1">
      <alignment horizontal="center" vertical="center"/>
    </xf>
    <xf numFmtId="0" fontId="17" fillId="0" borderId="11" xfId="0" applyFont="1" applyBorder="1"/>
    <xf numFmtId="3" fontId="17" fillId="0" borderId="8" xfId="0" applyNumberFormat="1" applyFont="1" applyBorder="1" applyAlignment="1">
      <alignment horizontal="center"/>
    </xf>
    <xf numFmtId="3" fontId="17" fillId="0" borderId="9" xfId="0" applyNumberFormat="1" applyFont="1" applyBorder="1" applyAlignment="1">
      <alignment horizontal="center"/>
    </xf>
    <xf numFmtId="3" fontId="17" fillId="0" borderId="10" xfId="0" applyNumberFormat="1" applyFont="1" applyBorder="1" applyAlignment="1">
      <alignment horizontal="center"/>
    </xf>
    <xf numFmtId="0" fontId="17" fillId="0" borderId="8" xfId="0"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0" fontId="17" fillId="0" borderId="0" xfId="0" applyFont="1" applyAlignment="1">
      <alignment horizontal="center"/>
    </xf>
    <xf numFmtId="0" fontId="10" fillId="11" borderId="11" xfId="0" applyFont="1" applyFill="1" applyBorder="1"/>
    <xf numFmtId="0" fontId="10" fillId="11" borderId="0" xfId="0" applyFont="1" applyFill="1" applyAlignment="1">
      <alignment horizontal="center"/>
    </xf>
    <xf numFmtId="0" fontId="10" fillId="0" borderId="11" xfId="0" applyFont="1" applyBorder="1" applyProtection="1">
      <protection locked="0"/>
    </xf>
    <xf numFmtId="0" fontId="10" fillId="0" borderId="0" xfId="0" applyFont="1" applyAlignment="1" applyProtection="1">
      <alignment horizontal="center"/>
      <protection locked="0"/>
    </xf>
    <xf numFmtId="0" fontId="10" fillId="0" borderId="13" xfId="0" applyFont="1" applyBorder="1" applyProtection="1">
      <protection locked="0"/>
    </xf>
    <xf numFmtId="0" fontId="10" fillId="0" borderId="2" xfId="0" applyFont="1" applyBorder="1" applyAlignment="1" applyProtection="1">
      <alignment horizontal="center"/>
      <protection locked="0"/>
    </xf>
    <xf numFmtId="10" fontId="16" fillId="0" borderId="13" xfId="1" applyNumberFormat="1" applyFont="1" applyBorder="1" applyAlignment="1" applyProtection="1">
      <alignment horizontal="center"/>
    </xf>
    <xf numFmtId="10" fontId="16" fillId="0" borderId="23" xfId="1" applyNumberFormat="1" applyFont="1" applyBorder="1" applyAlignment="1" applyProtection="1">
      <alignment horizontal="center" vertical="center"/>
    </xf>
    <xf numFmtId="0" fontId="16" fillId="7" borderId="39" xfId="0" applyFont="1" applyFill="1" applyBorder="1" applyAlignment="1">
      <alignment horizontal="center" vertical="center"/>
    </xf>
    <xf numFmtId="49" fontId="17" fillId="0" borderId="8" xfId="0" applyNumberFormat="1" applyFont="1" applyBorder="1" applyAlignment="1">
      <alignment horizontal="center"/>
    </xf>
    <xf numFmtId="10" fontId="17" fillId="0" borderId="11" xfId="1" applyNumberFormat="1" applyFont="1" applyBorder="1" applyAlignment="1" applyProtection="1">
      <alignment horizontal="center"/>
    </xf>
    <xf numFmtId="10" fontId="17" fillId="0" borderId="12" xfId="1" applyNumberFormat="1" applyFont="1" applyBorder="1" applyAlignment="1" applyProtection="1">
      <alignment horizontal="center"/>
    </xf>
    <xf numFmtId="0" fontId="17" fillId="0" borderId="55" xfId="0" applyFont="1" applyBorder="1" applyAlignment="1">
      <alignment horizontal="center"/>
    </xf>
    <xf numFmtId="0" fontId="17" fillId="0" borderId="56" xfId="0" applyFont="1" applyBorder="1" applyAlignment="1">
      <alignment horizontal="center"/>
    </xf>
    <xf numFmtId="49" fontId="17" fillId="0" borderId="11" xfId="0" applyNumberFormat="1" applyFont="1" applyBorder="1" applyAlignment="1">
      <alignment horizontal="center"/>
    </xf>
    <xf numFmtId="0" fontId="17" fillId="0" borderId="57" xfId="0" applyFont="1" applyBorder="1" applyAlignment="1">
      <alignment horizontal="center"/>
    </xf>
    <xf numFmtId="49" fontId="10" fillId="11" borderId="11" xfId="0" applyNumberFormat="1" applyFont="1" applyFill="1" applyBorder="1" applyAlignment="1">
      <alignment horizontal="center"/>
    </xf>
    <xf numFmtId="10" fontId="10" fillId="11" borderId="11" xfId="1" applyNumberFormat="1" applyFont="1" applyFill="1" applyBorder="1" applyAlignment="1" applyProtection="1">
      <alignment horizontal="center"/>
    </xf>
    <xf numFmtId="10" fontId="10" fillId="11" borderId="12" xfId="1" applyNumberFormat="1" applyFont="1" applyFill="1" applyBorder="1" applyAlignment="1" applyProtection="1">
      <alignment horizontal="center"/>
    </xf>
    <xf numFmtId="49" fontId="10" fillId="0" borderId="11" xfId="0" applyNumberFormat="1" applyFont="1" applyBorder="1" applyAlignment="1" applyProtection="1">
      <alignment horizontal="center"/>
      <protection locked="0"/>
    </xf>
    <xf numFmtId="10" fontId="10" fillId="0" borderId="11" xfId="1" applyNumberFormat="1" applyFont="1" applyBorder="1" applyAlignment="1" applyProtection="1">
      <alignment horizontal="center"/>
      <protection locked="0"/>
    </xf>
    <xf numFmtId="10" fontId="10" fillId="0" borderId="12" xfId="1" applyNumberFormat="1" applyFont="1" applyBorder="1" applyAlignment="1" applyProtection="1">
      <alignment horizontal="center"/>
      <protection locked="0"/>
    </xf>
    <xf numFmtId="49" fontId="10" fillId="0" borderId="13" xfId="0" applyNumberFormat="1" applyFont="1" applyBorder="1" applyAlignment="1" applyProtection="1">
      <alignment horizontal="center"/>
      <protection locked="0"/>
    </xf>
    <xf numFmtId="10" fontId="10" fillId="0" borderId="13" xfId="1" applyNumberFormat="1" applyFont="1" applyBorder="1" applyAlignment="1" applyProtection="1">
      <alignment horizontal="center"/>
      <protection locked="0"/>
    </xf>
    <xf numFmtId="10" fontId="10" fillId="0" borderId="14" xfId="1" applyNumberFormat="1" applyFont="1" applyBorder="1" applyAlignment="1" applyProtection="1">
      <alignment horizontal="center"/>
      <protection locked="0"/>
    </xf>
    <xf numFmtId="11" fontId="0" fillId="0" borderId="0" xfId="0" applyNumberFormat="1" applyAlignment="1">
      <alignment horizontal="center"/>
    </xf>
    <xf numFmtId="11" fontId="16" fillId="10" borderId="2" xfId="0" applyNumberFormat="1" applyFont="1" applyFill="1" applyBorder="1" applyAlignment="1">
      <alignment horizontal="center" vertical="center"/>
    </xf>
    <xf numFmtId="11" fontId="16" fillId="7" borderId="33" xfId="0" applyNumberFormat="1" applyFont="1" applyFill="1" applyBorder="1" applyAlignment="1">
      <alignment horizontal="center" vertical="center"/>
    </xf>
    <xf numFmtId="11" fontId="16" fillId="5" borderId="2" xfId="0" applyNumberFormat="1" applyFont="1" applyFill="1" applyBorder="1" applyAlignment="1">
      <alignment horizontal="center" vertical="center"/>
    </xf>
    <xf numFmtId="11" fontId="16" fillId="10" borderId="13" xfId="0" applyNumberFormat="1" applyFont="1" applyFill="1" applyBorder="1" applyAlignment="1">
      <alignment horizontal="center" vertical="center"/>
    </xf>
    <xf numFmtId="11" fontId="16" fillId="5" borderId="34" xfId="0" applyNumberFormat="1" applyFont="1" applyFill="1" applyBorder="1" applyAlignment="1">
      <alignment horizontal="center" vertical="center"/>
    </xf>
    <xf numFmtId="11" fontId="17" fillId="0" borderId="46" xfId="0" applyNumberFormat="1" applyFont="1" applyBorder="1" applyAlignment="1">
      <alignment horizontal="center"/>
    </xf>
    <xf numFmtId="11" fontId="17" fillId="0" borderId="48" xfId="0" applyNumberFormat="1" applyFont="1" applyBorder="1" applyAlignment="1">
      <alignment horizontal="center"/>
    </xf>
    <xf numFmtId="11" fontId="17" fillId="0" borderId="12" xfId="0" applyNumberFormat="1" applyFont="1" applyBorder="1" applyAlignment="1">
      <alignment horizontal="center"/>
    </xf>
    <xf numFmtId="11" fontId="17" fillId="0" borderId="49" xfId="0" applyNumberFormat="1" applyFont="1" applyBorder="1" applyAlignment="1">
      <alignment horizontal="center"/>
    </xf>
    <xf numFmtId="11" fontId="17" fillId="0" borderId="51" xfId="0" applyNumberFormat="1" applyFont="1" applyBorder="1" applyAlignment="1">
      <alignment horizontal="center"/>
    </xf>
    <xf numFmtId="11" fontId="10" fillId="11" borderId="49" xfId="0" applyNumberFormat="1" applyFont="1" applyFill="1" applyBorder="1" applyAlignment="1">
      <alignment horizontal="center"/>
    </xf>
    <xf numFmtId="11" fontId="10" fillId="11" borderId="51" xfId="0" applyNumberFormat="1" applyFont="1" applyFill="1" applyBorder="1" applyAlignment="1">
      <alignment horizontal="center"/>
    </xf>
    <xf numFmtId="11" fontId="10" fillId="11" borderId="12" xfId="0" applyNumberFormat="1" applyFont="1" applyFill="1" applyBorder="1" applyAlignment="1">
      <alignment horizontal="center"/>
    </xf>
    <xf numFmtId="11" fontId="10" fillId="0" borderId="49" xfId="0" applyNumberFormat="1" applyFont="1" applyBorder="1" applyAlignment="1" applyProtection="1">
      <alignment horizontal="center"/>
      <protection locked="0"/>
    </xf>
    <xf numFmtId="11" fontId="10" fillId="0" borderId="51" xfId="0" applyNumberFormat="1" applyFont="1" applyBorder="1" applyAlignment="1" applyProtection="1">
      <alignment horizontal="center"/>
      <protection locked="0"/>
    </xf>
    <xf numFmtId="11" fontId="10" fillId="0" borderId="12" xfId="0" applyNumberFormat="1" applyFont="1" applyBorder="1" applyAlignment="1" applyProtection="1">
      <alignment horizontal="center"/>
      <protection locked="0"/>
    </xf>
    <xf numFmtId="11" fontId="10" fillId="0" borderId="52" xfId="0" applyNumberFormat="1" applyFont="1" applyBorder="1" applyAlignment="1" applyProtection="1">
      <alignment horizontal="center"/>
      <protection locked="0"/>
    </xf>
    <xf numFmtId="11" fontId="10" fillId="0" borderId="54" xfId="0" applyNumberFormat="1" applyFont="1" applyBorder="1" applyAlignment="1" applyProtection="1">
      <alignment horizontal="center"/>
      <protection locked="0"/>
    </xf>
    <xf numFmtId="11" fontId="10" fillId="0" borderId="14" xfId="0" applyNumberFormat="1" applyFont="1" applyBorder="1" applyAlignment="1" applyProtection="1">
      <alignment horizontal="center"/>
      <protection locked="0"/>
    </xf>
    <xf numFmtId="11" fontId="10" fillId="0" borderId="0" xfId="0" applyNumberFormat="1" applyFont="1"/>
    <xf numFmtId="11" fontId="10" fillId="12" borderId="39" xfId="0" applyNumberFormat="1" applyFont="1" applyFill="1" applyBorder="1" applyAlignment="1">
      <alignment horizontal="center"/>
    </xf>
    <xf numFmtId="11" fontId="17" fillId="0" borderId="47" xfId="0" applyNumberFormat="1" applyFont="1" applyBorder="1" applyAlignment="1">
      <alignment horizontal="center"/>
    </xf>
    <xf numFmtId="11" fontId="17" fillId="0" borderId="50" xfId="0" applyNumberFormat="1" applyFont="1" applyBorder="1" applyAlignment="1">
      <alignment horizontal="center"/>
    </xf>
    <xf numFmtId="11" fontId="10" fillId="11" borderId="50" xfId="0" applyNumberFormat="1" applyFont="1" applyFill="1" applyBorder="1" applyAlignment="1">
      <alignment horizontal="center"/>
    </xf>
    <xf numFmtId="11" fontId="10" fillId="0" borderId="50" xfId="0" applyNumberFormat="1" applyFont="1" applyBorder="1" applyAlignment="1" applyProtection="1">
      <alignment horizontal="center"/>
      <protection locked="0"/>
    </xf>
    <xf numFmtId="11" fontId="10" fillId="0" borderId="53" xfId="0" applyNumberFormat="1" applyFont="1" applyBorder="1" applyAlignment="1" applyProtection="1">
      <alignment horizontal="center"/>
      <protection locked="0"/>
    </xf>
    <xf numFmtId="1" fontId="10" fillId="0" borderId="42" xfId="0" applyNumberFormat="1" applyFont="1" applyBorder="1" applyAlignment="1" applyProtection="1">
      <alignment horizontal="center"/>
      <protection locked="0"/>
    </xf>
    <xf numFmtId="0" fontId="8" fillId="0" borderId="59" xfId="0" applyFont="1" applyBorder="1"/>
    <xf numFmtId="0" fontId="0" fillId="0" borderId="0" xfId="0" applyAlignment="1" applyProtection="1">
      <alignment horizontal="center"/>
      <protection locked="0"/>
    </xf>
    <xf numFmtId="0" fontId="0" fillId="0" borderId="0" xfId="0" applyProtection="1">
      <protection locked="0"/>
    </xf>
    <xf numFmtId="11" fontId="3" fillId="0" borderId="0" xfId="0" applyNumberFormat="1" applyFont="1" applyAlignment="1">
      <alignment horizontal="center"/>
    </xf>
    <xf numFmtId="0" fontId="4" fillId="0" borderId="12" xfId="0" applyFont="1" applyBorder="1" applyAlignment="1" applyProtection="1">
      <alignment horizontal="center"/>
      <protection locked="0"/>
    </xf>
    <xf numFmtId="11" fontId="4" fillId="0" borderId="49" xfId="0" applyNumberFormat="1" applyFont="1" applyBorder="1" applyAlignment="1" applyProtection="1">
      <alignment horizontal="center"/>
      <protection locked="0"/>
    </xf>
    <xf numFmtId="0" fontId="4" fillId="0" borderId="36" xfId="0" applyFont="1" applyBorder="1" applyProtection="1">
      <protection locked="0"/>
    </xf>
    <xf numFmtId="11" fontId="4" fillId="0" borderId="11" xfId="0" applyNumberFormat="1" applyFont="1" applyBorder="1" applyAlignment="1" applyProtection="1">
      <alignment horizontal="center"/>
      <protection locked="0"/>
    </xf>
    <xf numFmtId="11" fontId="4" fillId="0" borderId="64" xfId="0" applyNumberFormat="1" applyFont="1" applyBorder="1" applyAlignment="1" applyProtection="1">
      <alignment horizontal="center"/>
      <protection locked="0"/>
    </xf>
    <xf numFmtId="11" fontId="4" fillId="0" borderId="65" xfId="0" applyNumberFormat="1" applyFont="1" applyBorder="1" applyAlignment="1" applyProtection="1">
      <alignment horizontal="center"/>
      <protection locked="0"/>
    </xf>
    <xf numFmtId="11" fontId="4" fillId="0" borderId="63" xfId="0" applyNumberFormat="1" applyFont="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0" xfId="0" applyFont="1" applyProtection="1">
      <protection locked="0"/>
    </xf>
    <xf numFmtId="0" fontId="4" fillId="0" borderId="12" xfId="0" applyFont="1" applyBorder="1" applyProtection="1">
      <protection locked="0"/>
    </xf>
    <xf numFmtId="0" fontId="4" fillId="0" borderId="36" xfId="0" applyFont="1" applyBorder="1" applyAlignment="1" applyProtection="1">
      <alignment horizontal="center"/>
      <protection locked="0"/>
    </xf>
    <xf numFmtId="10" fontId="4" fillId="0" borderId="36" xfId="1" applyNumberFormat="1" applyFont="1" applyBorder="1" applyAlignment="1" applyProtection="1">
      <alignment horizontal="center"/>
      <protection locked="0"/>
    </xf>
    <xf numFmtId="0" fontId="23" fillId="0" borderId="12" xfId="0" applyFont="1" applyBorder="1" applyAlignment="1">
      <alignment horizontal="center"/>
    </xf>
    <xf numFmtId="49" fontId="4" fillId="0" borderId="11" xfId="0" applyNumberFormat="1" applyFont="1" applyBorder="1" applyAlignment="1" applyProtection="1">
      <alignment horizontal="left"/>
      <protection locked="0"/>
    </xf>
    <xf numFmtId="11" fontId="4" fillId="0" borderId="50" xfId="0" applyNumberFormat="1" applyFont="1" applyBorder="1" applyAlignment="1" applyProtection="1">
      <alignment horizontal="center"/>
      <protection locked="0"/>
    </xf>
    <xf numFmtId="11" fontId="4" fillId="0" borderId="61" xfId="0" applyNumberFormat="1" applyFont="1" applyBorder="1" applyAlignment="1" applyProtection="1">
      <alignment horizontal="center"/>
      <protection locked="0"/>
    </xf>
    <xf numFmtId="11" fontId="4" fillId="0" borderId="58" xfId="0" applyNumberFormat="1" applyFont="1" applyBorder="1" applyAlignment="1" applyProtection="1">
      <alignment horizontal="center"/>
      <protection locked="0"/>
    </xf>
    <xf numFmtId="10" fontId="4" fillId="0" borderId="11" xfId="1" applyNumberFormat="1" applyFont="1" applyBorder="1" applyAlignment="1" applyProtection="1">
      <alignment horizontal="center"/>
      <protection locked="0"/>
    </xf>
    <xf numFmtId="11" fontId="4" fillId="0" borderId="5" xfId="0" applyNumberFormat="1" applyFont="1" applyBorder="1" applyAlignment="1" applyProtection="1">
      <alignment horizontal="center"/>
      <protection locked="0"/>
    </xf>
    <xf numFmtId="0" fontId="4" fillId="0" borderId="11" xfId="0" applyFont="1" applyBorder="1" applyAlignment="1" applyProtection="1">
      <alignment horizontal="center"/>
      <protection locked="0"/>
    </xf>
    <xf numFmtId="49" fontId="4" fillId="0" borderId="3" xfId="0" applyNumberFormat="1" applyFont="1" applyBorder="1" applyProtection="1">
      <protection locked="0"/>
    </xf>
    <xf numFmtId="0" fontId="4" fillId="0" borderId="4" xfId="0" applyFont="1" applyBorder="1" applyProtection="1">
      <protection locked="0"/>
    </xf>
    <xf numFmtId="10" fontId="4" fillId="0" borderId="12" xfId="1" applyNumberFormat="1" applyFont="1" applyBorder="1" applyAlignment="1" applyProtection="1">
      <alignment horizontal="center"/>
      <protection locked="0"/>
    </xf>
    <xf numFmtId="0" fontId="3" fillId="0" borderId="66" xfId="0" applyFont="1" applyBorder="1"/>
    <xf numFmtId="0" fontId="25" fillId="0" borderId="0" xfId="0" applyFont="1"/>
    <xf numFmtId="0" fontId="26" fillId="0" borderId="0" xfId="0" applyFont="1"/>
    <xf numFmtId="0" fontId="25" fillId="0" borderId="0" xfId="0" applyFont="1" applyAlignment="1">
      <alignment horizontal="center"/>
    </xf>
    <xf numFmtId="0" fontId="25" fillId="0" borderId="0" xfId="0" applyFont="1" applyAlignment="1">
      <alignment horizontal="center" vertical="center"/>
    </xf>
    <xf numFmtId="0" fontId="27" fillId="3" borderId="2" xfId="0" applyFont="1" applyFill="1" applyBorder="1" applyAlignment="1">
      <alignment horizontal="center" vertical="center" wrapText="1"/>
    </xf>
    <xf numFmtId="0" fontId="25" fillId="0" borderId="0" xfId="0" applyFont="1" applyAlignment="1">
      <alignment horizontal="left" vertical="center"/>
    </xf>
    <xf numFmtId="0" fontId="25" fillId="0" borderId="0" xfId="2" applyFont="1" applyAlignment="1">
      <alignment horizontal="left" vertical="top"/>
    </xf>
    <xf numFmtId="49" fontId="25" fillId="0" borderId="0" xfId="3" applyNumberFormat="1" applyFont="1" applyAlignment="1">
      <alignment horizontal="left" vertical="center"/>
    </xf>
    <xf numFmtId="0" fontId="25" fillId="0" borderId="0" xfId="3" applyFont="1" applyAlignment="1">
      <alignment horizontal="left" vertical="center"/>
    </xf>
    <xf numFmtId="14" fontId="25" fillId="0" borderId="0" xfId="0" quotePrefix="1" applyNumberFormat="1" applyFont="1" applyAlignment="1">
      <alignment horizontal="center" vertical="center"/>
    </xf>
    <xf numFmtId="49" fontId="25" fillId="0" borderId="0" xfId="0" applyNumberFormat="1" applyFont="1" applyAlignment="1">
      <alignment horizontal="center" vertical="center"/>
    </xf>
    <xf numFmtId="0" fontId="25" fillId="0" borderId="0" xfId="2" applyFont="1" applyAlignment="1">
      <alignment horizontal="left"/>
    </xf>
    <xf numFmtId="0" fontId="0" fillId="0" borderId="69" xfId="0" applyBorder="1"/>
    <xf numFmtId="0" fontId="23" fillId="0" borderId="0" xfId="0" applyFont="1" applyAlignment="1">
      <alignment horizontal="center"/>
    </xf>
    <xf numFmtId="0" fontId="10" fillId="0" borderId="60" xfId="0" applyFont="1" applyBorder="1" applyAlignment="1" applyProtection="1">
      <alignment horizontal="center"/>
      <protection locked="0"/>
    </xf>
    <xf numFmtId="0" fontId="6" fillId="0" borderId="69" xfId="0" applyFont="1" applyBorder="1"/>
    <xf numFmtId="0" fontId="6" fillId="0" borderId="59" xfId="0" applyFont="1" applyBorder="1"/>
    <xf numFmtId="0" fontId="4" fillId="0" borderId="0" xfId="0" applyFont="1" applyAlignment="1" applyProtection="1">
      <alignment horizontal="center"/>
      <protection locked="0"/>
    </xf>
    <xf numFmtId="0" fontId="29" fillId="0" borderId="0" xfId="0" applyFont="1"/>
    <xf numFmtId="0" fontId="32" fillId="0" borderId="66" xfId="10" quotePrefix="1" applyFont="1" applyBorder="1"/>
    <xf numFmtId="0" fontId="31" fillId="0" borderId="31" xfId="0" applyFont="1" applyBorder="1" applyAlignment="1">
      <alignment horizontal="center" vertical="center" wrapText="1"/>
    </xf>
    <xf numFmtId="0" fontId="31" fillId="0" borderId="75" xfId="10" applyFont="1" applyBorder="1" applyAlignment="1">
      <alignment horizontal="center" vertical="center"/>
    </xf>
    <xf numFmtId="0" fontId="35" fillId="0" borderId="1" xfId="0" applyFont="1" applyBorder="1" applyAlignment="1">
      <alignment horizontal="center" vertical="center"/>
    </xf>
    <xf numFmtId="0" fontId="36" fillId="0" borderId="1" xfId="0" applyFont="1" applyBorder="1" applyAlignment="1">
      <alignment horizontal="center" vertical="center"/>
    </xf>
    <xf numFmtId="22" fontId="36" fillId="0" borderId="1" xfId="0" applyNumberFormat="1" applyFont="1" applyBorder="1" applyAlignment="1">
      <alignment horizontal="center" vertical="center"/>
    </xf>
    <xf numFmtId="2" fontId="10" fillId="0" borderId="11" xfId="0" applyNumberFormat="1" applyFont="1" applyBorder="1" applyAlignment="1" applyProtection="1">
      <alignment horizontal="center"/>
      <protection locked="0"/>
    </xf>
    <xf numFmtId="2" fontId="0" fillId="0" borderId="0" xfId="0" applyNumberFormat="1" applyAlignment="1" applyProtection="1">
      <alignment horizontal="center"/>
      <protection locked="0"/>
    </xf>
    <xf numFmtId="2" fontId="10" fillId="0" borderId="0" xfId="0" applyNumberFormat="1" applyFont="1" applyAlignment="1" applyProtection="1">
      <alignment horizontal="center"/>
      <protection locked="0"/>
    </xf>
    <xf numFmtId="2" fontId="10" fillId="0" borderId="12" xfId="0" applyNumberFormat="1" applyFont="1" applyBorder="1" applyAlignment="1" applyProtection="1">
      <alignment horizontal="center"/>
      <protection locked="0"/>
    </xf>
    <xf numFmtId="0" fontId="31" fillId="0" borderId="71" xfId="0" applyFont="1" applyBorder="1" applyAlignment="1">
      <alignment horizontal="center" wrapText="1"/>
    </xf>
    <xf numFmtId="0" fontId="31" fillId="0" borderId="31" xfId="0" applyFont="1" applyBorder="1" applyAlignment="1">
      <alignment horizontal="center" wrapText="1"/>
    </xf>
    <xf numFmtId="0" fontId="31" fillId="0" borderId="75" xfId="0" applyFont="1" applyBorder="1" applyAlignment="1">
      <alignment horizontal="center"/>
    </xf>
    <xf numFmtId="0" fontId="31" fillId="0" borderId="69" xfId="0" applyFont="1" applyBorder="1" applyAlignment="1">
      <alignment horizontal="center"/>
    </xf>
    <xf numFmtId="0" fontId="32" fillId="0" borderId="0" xfId="10" quotePrefix="1" applyFont="1"/>
    <xf numFmtId="0" fontId="32" fillId="0" borderId="0" xfId="0" applyFont="1"/>
    <xf numFmtId="0" fontId="32" fillId="0" borderId="0" xfId="0" applyFont="1" applyAlignment="1">
      <alignment horizontal="right"/>
    </xf>
    <xf numFmtId="3" fontId="32" fillId="0" borderId="0" xfId="0" applyNumberFormat="1" applyFont="1" applyAlignment="1">
      <alignment horizontal="center"/>
    </xf>
    <xf numFmtId="0" fontId="32" fillId="0" borderId="0" xfId="0" applyFont="1" applyAlignment="1">
      <alignment horizontal="center"/>
    </xf>
    <xf numFmtId="0" fontId="32" fillId="0" borderId="0" xfId="0" applyFont="1" applyAlignment="1">
      <alignment horizontal="left"/>
    </xf>
    <xf numFmtId="0" fontId="31" fillId="0" borderId="31" xfId="10" applyFont="1" applyBorder="1" applyAlignment="1">
      <alignment horizontal="center" vertical="center" wrapText="1"/>
    </xf>
    <xf numFmtId="0" fontId="31" fillId="0" borderId="70" xfId="10" applyFont="1" applyBorder="1" applyAlignment="1">
      <alignment horizontal="center" vertical="center" wrapText="1"/>
    </xf>
    <xf numFmtId="0" fontId="31" fillId="0" borderId="75" xfId="0" applyFont="1" applyBorder="1" applyAlignment="1">
      <alignment horizontal="center" vertical="center"/>
    </xf>
    <xf numFmtId="0" fontId="31" fillId="0" borderId="28" xfId="0" applyFont="1" applyBorder="1" applyAlignment="1">
      <alignment horizontal="center" vertical="center"/>
    </xf>
    <xf numFmtId="165" fontId="30" fillId="0" borderId="1" xfId="0" applyNumberFormat="1" applyFont="1" applyBorder="1" applyAlignment="1">
      <alignment horizontal="center" vertical="center"/>
    </xf>
    <xf numFmtId="165" fontId="30" fillId="0" borderId="67" xfId="0" applyNumberFormat="1" applyFont="1" applyBorder="1" applyAlignment="1">
      <alignment horizontal="center" vertical="center"/>
    </xf>
    <xf numFmtId="0" fontId="31" fillId="0" borderId="71" xfId="10" applyFont="1" applyBorder="1" applyAlignment="1">
      <alignment horizontal="center" vertical="center" wrapText="1"/>
    </xf>
    <xf numFmtId="0" fontId="31" fillId="0" borderId="68" xfId="10" applyFont="1" applyBorder="1" applyAlignment="1">
      <alignment horizontal="center" vertical="center"/>
    </xf>
    <xf numFmtId="0" fontId="31" fillId="0" borderId="28" xfId="10" applyFont="1" applyBorder="1" applyAlignment="1">
      <alignment horizontal="center" vertical="center"/>
    </xf>
    <xf numFmtId="3" fontId="30" fillId="0" borderId="67" xfId="10" applyNumberFormat="1" applyFont="1" applyBorder="1" applyAlignment="1">
      <alignment horizontal="center" vertical="center"/>
    </xf>
    <xf numFmtId="170" fontId="30" fillId="0" borderId="1" xfId="10" applyNumberFormat="1" applyFont="1" applyBorder="1" applyAlignment="1">
      <alignment horizontal="center" vertical="center"/>
    </xf>
    <xf numFmtId="169" fontId="30" fillId="0" borderId="26" xfId="10" applyNumberFormat="1" applyFont="1" applyBorder="1" applyAlignment="1">
      <alignment horizontal="center" vertical="center"/>
    </xf>
    <xf numFmtId="3" fontId="32" fillId="0" borderId="0" xfId="10" applyNumberFormat="1" applyFont="1" applyAlignment="1">
      <alignment horizontal="center"/>
    </xf>
    <xf numFmtId="0" fontId="32" fillId="0" borderId="0" xfId="10" applyFont="1" applyAlignment="1">
      <alignment horizontal="right"/>
    </xf>
    <xf numFmtId="0" fontId="32" fillId="0" borderId="0" xfId="10" applyFont="1"/>
    <xf numFmtId="2" fontId="30" fillId="0" borderId="0" xfId="10" applyNumberFormat="1" applyFont="1" applyAlignment="1">
      <alignment horizontal="center"/>
    </xf>
    <xf numFmtId="0" fontId="4" fillId="0" borderId="13" xfId="0" applyFont="1" applyBorder="1" applyAlignment="1" applyProtection="1">
      <alignment horizontal="center"/>
      <protection locked="0"/>
    </xf>
    <xf numFmtId="0" fontId="23" fillId="0" borderId="14" xfId="0" applyFont="1" applyBorder="1" applyAlignment="1">
      <alignment horizontal="center"/>
    </xf>
    <xf numFmtId="10" fontId="4" fillId="0" borderId="37" xfId="1" applyNumberFormat="1" applyFont="1" applyBorder="1" applyAlignment="1" applyProtection="1">
      <alignment horizontal="center"/>
      <protection locked="0"/>
    </xf>
    <xf numFmtId="0" fontId="4" fillId="0" borderId="35" xfId="0" applyFont="1" applyBorder="1" applyAlignment="1" applyProtection="1">
      <alignment horizontal="center"/>
      <protection locked="0"/>
    </xf>
    <xf numFmtId="0" fontId="23" fillId="0" borderId="10" xfId="0" applyFont="1" applyBorder="1" applyAlignment="1">
      <alignment horizontal="center"/>
    </xf>
    <xf numFmtId="10" fontId="4" fillId="0" borderId="35" xfId="1" applyNumberFormat="1" applyFont="1" applyBorder="1" applyAlignment="1" applyProtection="1">
      <alignment horizontal="center"/>
      <protection locked="0"/>
    </xf>
    <xf numFmtId="11" fontId="4" fillId="0" borderId="47" xfId="0" applyNumberFormat="1" applyFont="1" applyBorder="1" applyAlignment="1" applyProtection="1">
      <alignment horizontal="center"/>
      <protection locked="0"/>
    </xf>
    <xf numFmtId="0" fontId="4" fillId="0" borderId="10" xfId="0" applyFont="1" applyBorder="1" applyAlignment="1" applyProtection="1">
      <alignment horizontal="center"/>
      <protection locked="0"/>
    </xf>
    <xf numFmtId="0" fontId="4" fillId="0" borderId="35" xfId="0" applyFont="1" applyBorder="1" applyProtection="1">
      <protection locked="0"/>
    </xf>
    <xf numFmtId="11" fontId="4" fillId="0" borderId="46" xfId="0" applyNumberFormat="1" applyFont="1" applyBorder="1" applyAlignment="1" applyProtection="1">
      <alignment horizontal="center"/>
      <protection locked="0"/>
    </xf>
    <xf numFmtId="0" fontId="4" fillId="0" borderId="37" xfId="0" applyFont="1" applyBorder="1" applyAlignment="1" applyProtection="1">
      <alignment horizontal="center"/>
      <protection locked="0"/>
    </xf>
    <xf numFmtId="11" fontId="4" fillId="0" borderId="53" xfId="0" applyNumberFormat="1" applyFont="1" applyBorder="1" applyAlignment="1" applyProtection="1">
      <alignment horizontal="center"/>
      <protection locked="0"/>
    </xf>
    <xf numFmtId="0" fontId="4" fillId="0" borderId="14" xfId="0" applyFont="1" applyBorder="1" applyAlignment="1" applyProtection="1">
      <alignment horizontal="center"/>
      <protection locked="0"/>
    </xf>
    <xf numFmtId="0" fontId="4" fillId="0" borderId="37" xfId="0" applyFont="1" applyBorder="1" applyProtection="1">
      <protection locked="0"/>
    </xf>
    <xf numFmtId="11" fontId="4" fillId="0" borderId="52" xfId="0" applyNumberFormat="1" applyFont="1" applyBorder="1" applyAlignment="1" applyProtection="1">
      <alignment horizontal="center"/>
      <protection locked="0"/>
    </xf>
    <xf numFmtId="0" fontId="4" fillId="0" borderId="0" xfId="0" applyFont="1" applyAlignment="1">
      <alignment horizontal="center"/>
    </xf>
    <xf numFmtId="0" fontId="23" fillId="0" borderId="36" xfId="0" applyFont="1" applyBorder="1" applyAlignment="1">
      <alignment horizontal="center"/>
    </xf>
    <xf numFmtId="0" fontId="4" fillId="11" borderId="36" xfId="0" applyFont="1" applyFill="1" applyBorder="1" applyAlignment="1">
      <alignment horizontal="center"/>
    </xf>
    <xf numFmtId="10" fontId="4" fillId="0" borderId="0" xfId="1" applyNumberFormat="1" applyFont="1" applyFill="1" applyAlignment="1" applyProtection="1">
      <alignment horizontal="center"/>
    </xf>
    <xf numFmtId="10" fontId="23" fillId="0" borderId="35" xfId="1" applyNumberFormat="1" applyFont="1" applyBorder="1" applyAlignment="1" applyProtection="1">
      <alignment horizontal="center" vertical="center"/>
    </xf>
    <xf numFmtId="10" fontId="23" fillId="0" borderId="36" xfId="1" applyNumberFormat="1" applyFont="1" applyBorder="1" applyAlignment="1" applyProtection="1">
      <alignment horizontal="center"/>
    </xf>
    <xf numFmtId="10" fontId="4" fillId="11" borderId="36" xfId="1" applyNumberFormat="1" applyFont="1" applyFill="1" applyBorder="1" applyAlignment="1" applyProtection="1">
      <alignment horizontal="center"/>
    </xf>
    <xf numFmtId="10" fontId="3" fillId="0" borderId="0" xfId="1" applyNumberFormat="1" applyFont="1" applyAlignment="1">
      <alignment horizontal="center"/>
    </xf>
    <xf numFmtId="0" fontId="4" fillId="0" borderId="0" xfId="0" applyFont="1"/>
    <xf numFmtId="0" fontId="4" fillId="11" borderId="12" xfId="0" applyFont="1" applyFill="1" applyBorder="1" applyAlignment="1">
      <alignment horizontal="center"/>
    </xf>
    <xf numFmtId="0" fontId="4" fillId="0" borderId="2" xfId="0" applyFont="1" applyBorder="1" applyAlignment="1" applyProtection="1">
      <alignment horizontal="center"/>
      <protection locked="0"/>
    </xf>
    <xf numFmtId="0" fontId="4" fillId="0" borderId="9" xfId="0" applyFont="1" applyBorder="1" applyProtection="1">
      <protection locked="0"/>
    </xf>
    <xf numFmtId="0" fontId="3" fillId="0" borderId="0" xfId="0" applyFont="1" applyAlignment="1" applyProtection="1">
      <alignment horizontal="center"/>
      <protection locked="0"/>
    </xf>
    <xf numFmtId="0" fontId="4" fillId="0" borderId="2" xfId="0" applyFont="1" applyBorder="1" applyProtection="1">
      <protection locked="0"/>
    </xf>
    <xf numFmtId="0" fontId="24" fillId="0" borderId="33" xfId="0" applyFont="1" applyBorder="1" applyAlignment="1">
      <alignment horizontal="center"/>
    </xf>
    <xf numFmtId="0" fontId="23" fillId="0" borderId="9" xfId="0" applyFont="1" applyBorder="1"/>
    <xf numFmtId="0" fontId="23" fillId="0" borderId="0" xfId="0" applyFont="1"/>
    <xf numFmtId="0" fontId="4" fillId="11" borderId="0" xfId="0" applyFont="1" applyFill="1"/>
    <xf numFmtId="0" fontId="4" fillId="0" borderId="10" xfId="0" applyFont="1" applyBorder="1" applyProtection="1">
      <protection locked="0"/>
    </xf>
    <xf numFmtId="0" fontId="4" fillId="0" borderId="14" xfId="0" applyFont="1" applyBorder="1" applyProtection="1">
      <protection locked="0"/>
    </xf>
    <xf numFmtId="2" fontId="10" fillId="0" borderId="42" xfId="0" applyNumberFormat="1" applyFont="1" applyBorder="1" applyAlignment="1" applyProtection="1">
      <alignment horizontal="center"/>
      <protection locked="0"/>
    </xf>
    <xf numFmtId="0" fontId="0" fillId="0" borderId="2" xfId="0" applyBorder="1"/>
    <xf numFmtId="0" fontId="24" fillId="0" borderId="0" xfId="9" applyFont="1" applyFill="1" applyBorder="1" applyAlignment="1" applyProtection="1">
      <alignment horizontal="left"/>
      <protection hidden="1"/>
    </xf>
    <xf numFmtId="0" fontId="4" fillId="0" borderId="85" xfId="0" applyFont="1" applyBorder="1" applyProtection="1">
      <protection locked="0"/>
    </xf>
    <xf numFmtId="0" fontId="4" fillId="0" borderId="85" xfId="0" applyFont="1" applyBorder="1" applyAlignment="1" applyProtection="1">
      <alignment horizontal="center"/>
      <protection locked="0"/>
    </xf>
    <xf numFmtId="0" fontId="4" fillId="0" borderId="36" xfId="9" applyNumberFormat="1" applyFont="1" applyFill="1" applyBorder="1" applyProtection="1">
      <protection hidden="1"/>
    </xf>
    <xf numFmtId="0" fontId="4" fillId="0" borderId="37" xfId="9" applyNumberFormat="1" applyFont="1" applyFill="1" applyBorder="1" applyProtection="1">
      <protection hidden="1"/>
    </xf>
    <xf numFmtId="49" fontId="4" fillId="0" borderId="91" xfId="0" applyNumberFormat="1" applyFont="1" applyBorder="1" applyProtection="1">
      <protection locked="0"/>
    </xf>
    <xf numFmtId="0" fontId="23" fillId="0" borderId="2" xfId="0" applyFont="1" applyBorder="1" applyAlignment="1">
      <alignment horizontal="center"/>
    </xf>
    <xf numFmtId="11" fontId="4" fillId="0" borderId="78" xfId="0" applyNumberFormat="1" applyFont="1" applyBorder="1" applyAlignment="1" applyProtection="1">
      <alignment horizontal="center"/>
      <protection locked="0"/>
    </xf>
    <xf numFmtId="11" fontId="4" fillId="0" borderId="13" xfId="0" applyNumberFormat="1" applyFont="1" applyBorder="1" applyAlignment="1" applyProtection="1">
      <alignment horizontal="center"/>
      <protection locked="0"/>
    </xf>
    <xf numFmtId="11" fontId="4" fillId="0" borderId="84" xfId="0" applyNumberFormat="1" applyFont="1" applyBorder="1" applyAlignment="1" applyProtection="1">
      <alignment horizontal="center"/>
      <protection locked="0"/>
    </xf>
    <xf numFmtId="11" fontId="3" fillId="0" borderId="2" xfId="0" applyNumberFormat="1" applyFont="1" applyBorder="1" applyAlignment="1">
      <alignment horizontal="center"/>
    </xf>
    <xf numFmtId="11" fontId="4" fillId="0" borderId="81" xfId="0" applyNumberFormat="1" applyFont="1" applyBorder="1" applyAlignment="1" applyProtection="1">
      <alignment horizontal="center"/>
      <protection locked="0"/>
    </xf>
    <xf numFmtId="11" fontId="4" fillId="0" borderId="82" xfId="0" applyNumberFormat="1" applyFont="1" applyBorder="1" applyAlignment="1" applyProtection="1">
      <alignment horizontal="center"/>
      <protection locked="0"/>
    </xf>
    <xf numFmtId="49" fontId="4" fillId="0" borderId="3" xfId="0" quotePrefix="1" applyNumberFormat="1" applyFont="1" applyBorder="1" applyAlignment="1" applyProtection="1">
      <alignment horizontal="left"/>
      <protection locked="0"/>
    </xf>
    <xf numFmtId="3" fontId="10" fillId="0" borderId="42" xfId="0" applyNumberFormat="1" applyFont="1" applyBorder="1" applyAlignment="1" applyProtection="1">
      <alignment horizontal="center"/>
      <protection locked="0"/>
    </xf>
    <xf numFmtId="0" fontId="4" fillId="0" borderId="17" xfId="0" applyFont="1" applyBorder="1" applyAlignment="1" applyProtection="1">
      <alignment horizontal="center"/>
      <protection locked="0"/>
    </xf>
    <xf numFmtId="0" fontId="4" fillId="0" borderId="93" xfId="0" applyFont="1" applyBorder="1" applyProtection="1">
      <protection locked="0"/>
    </xf>
    <xf numFmtId="0" fontId="23" fillId="0" borderId="18" xfId="0" applyFont="1" applyBorder="1" applyAlignment="1">
      <alignment horizontal="center"/>
    </xf>
    <xf numFmtId="10" fontId="4" fillId="0" borderId="90" xfId="1" applyNumberFormat="1" applyFont="1" applyBorder="1" applyAlignment="1" applyProtection="1">
      <alignment horizontal="center"/>
      <protection locked="0"/>
    </xf>
    <xf numFmtId="0" fontId="4" fillId="0" borderId="94" xfId="0" applyFont="1" applyBorder="1" applyAlignment="1" applyProtection="1">
      <alignment horizontal="center"/>
      <protection locked="0"/>
    </xf>
    <xf numFmtId="11" fontId="4" fillId="0" borderId="95" xfId="0" applyNumberFormat="1" applyFont="1" applyBorder="1" applyAlignment="1" applyProtection="1">
      <alignment horizontal="center"/>
      <protection locked="0"/>
    </xf>
    <xf numFmtId="0" fontId="4" fillId="0" borderId="19" xfId="0" applyFont="1" applyBorder="1" applyProtection="1">
      <protection locked="0"/>
    </xf>
    <xf numFmtId="14" fontId="0" fillId="0" borderId="0" xfId="0" applyNumberFormat="1"/>
    <xf numFmtId="10" fontId="4" fillId="0" borderId="8" xfId="1" applyNumberFormat="1" applyFont="1" applyBorder="1" applyAlignment="1" applyProtection="1">
      <alignment horizontal="center"/>
      <protection locked="0"/>
    </xf>
    <xf numFmtId="10" fontId="4" fillId="0" borderId="10" xfId="1" applyNumberFormat="1" applyFont="1" applyBorder="1" applyAlignment="1" applyProtection="1">
      <alignment horizontal="center"/>
      <protection locked="0"/>
    </xf>
    <xf numFmtId="2" fontId="3" fillId="0" borderId="9" xfId="0" applyNumberFormat="1" applyFont="1" applyBorder="1" applyAlignment="1">
      <alignment horizontal="center"/>
    </xf>
    <xf numFmtId="11" fontId="3" fillId="0" borderId="10" xfId="0" applyNumberFormat="1" applyFont="1" applyBorder="1" applyAlignment="1">
      <alignment horizontal="center"/>
    </xf>
    <xf numFmtId="11" fontId="4" fillId="0" borderId="36" xfId="0" applyNumberFormat="1" applyFont="1" applyBorder="1" applyAlignment="1" applyProtection="1">
      <alignment horizontal="center"/>
      <protection locked="0"/>
    </xf>
    <xf numFmtId="0" fontId="4" fillId="0" borderId="11" xfId="0" applyFont="1" applyBorder="1" applyProtection="1">
      <protection locked="0"/>
    </xf>
    <xf numFmtId="0" fontId="4" fillId="0" borderId="13" xfId="0" applyFont="1" applyBorder="1" applyProtection="1">
      <protection locked="0"/>
    </xf>
    <xf numFmtId="0" fontId="3" fillId="0" borderId="35" xfId="0" applyFont="1" applyBorder="1" applyAlignment="1">
      <alignment horizontal="center"/>
    </xf>
    <xf numFmtId="0" fontId="3" fillId="0" borderId="36" xfId="0" applyFont="1" applyBorder="1" applyAlignment="1">
      <alignment horizontal="center"/>
    </xf>
    <xf numFmtId="0" fontId="4" fillId="0" borderId="8" xfId="0" applyFont="1" applyBorder="1" applyProtection="1">
      <protection locked="0"/>
    </xf>
    <xf numFmtId="2" fontId="4" fillId="0" borderId="35" xfId="0" applyNumberFormat="1" applyFont="1" applyBorder="1" applyAlignment="1" applyProtection="1">
      <alignment horizontal="center"/>
      <protection locked="0"/>
    </xf>
    <xf numFmtId="2" fontId="3" fillId="0" borderId="35" xfId="0" applyNumberFormat="1" applyFont="1" applyBorder="1" applyAlignment="1">
      <alignment horizontal="center"/>
    </xf>
    <xf numFmtId="2" fontId="4" fillId="0" borderId="36" xfId="0" applyNumberFormat="1" applyFont="1" applyBorder="1" applyAlignment="1" applyProtection="1">
      <alignment horizontal="center"/>
      <protection locked="0"/>
    </xf>
    <xf numFmtId="2" fontId="4" fillId="0" borderId="8" xfId="0" applyNumberFormat="1" applyFont="1" applyBorder="1" applyAlignment="1" applyProtection="1">
      <alignment horizontal="center"/>
      <protection locked="0"/>
    </xf>
    <xf numFmtId="2" fontId="3" fillId="0" borderId="8" xfId="0" applyNumberFormat="1" applyFont="1" applyBorder="1" applyAlignment="1">
      <alignment horizontal="center"/>
    </xf>
    <xf numFmtId="2" fontId="4" fillId="0" borderId="11" xfId="0" applyNumberFormat="1" applyFont="1" applyBorder="1" applyAlignment="1" applyProtection="1">
      <alignment horizontal="center"/>
      <protection locked="0"/>
    </xf>
    <xf numFmtId="11" fontId="4" fillId="0" borderId="12" xfId="0" applyNumberFormat="1" applyFont="1" applyBorder="1" applyAlignment="1" applyProtection="1">
      <alignment horizontal="center"/>
      <protection locked="0"/>
    </xf>
    <xf numFmtId="11" fontId="4" fillId="0" borderId="35" xfId="0" applyNumberFormat="1" applyFont="1" applyBorder="1" applyAlignment="1" applyProtection="1">
      <alignment horizontal="center"/>
      <protection locked="0"/>
    </xf>
    <xf numFmtId="11" fontId="3" fillId="0" borderId="35" xfId="0" applyNumberFormat="1" applyFont="1" applyBorder="1" applyAlignment="1">
      <alignment horizontal="center"/>
    </xf>
    <xf numFmtId="11" fontId="4" fillId="0" borderId="10" xfId="0" applyNumberFormat="1" applyFont="1" applyBorder="1" applyAlignment="1" applyProtection="1">
      <alignment horizontal="center"/>
      <protection locked="0"/>
    </xf>
    <xf numFmtId="2" fontId="4" fillId="0" borderId="9" xfId="0" applyNumberFormat="1" applyFont="1" applyBorder="1" applyAlignment="1" applyProtection="1">
      <alignment horizontal="center"/>
      <protection locked="0"/>
    </xf>
    <xf numFmtId="2" fontId="4" fillId="0" borderId="0" xfId="0" applyNumberFormat="1" applyFont="1" applyAlignment="1" applyProtection="1">
      <alignment horizontal="center"/>
      <protection locked="0"/>
    </xf>
    <xf numFmtId="0" fontId="23" fillId="0" borderId="9" xfId="0" applyFont="1" applyBorder="1" applyAlignment="1">
      <alignment horizontal="center"/>
    </xf>
    <xf numFmtId="2" fontId="30" fillId="0" borderId="75" xfId="10" applyNumberFormat="1" applyFont="1" applyBorder="1" applyAlignment="1">
      <alignment horizontal="center"/>
    </xf>
    <xf numFmtId="0" fontId="3" fillId="0" borderId="8" xfId="0" applyFont="1" applyBorder="1" applyAlignment="1">
      <alignment horizontal="left"/>
    </xf>
    <xf numFmtId="0" fontId="3" fillId="0" borderId="35" xfId="0" applyFont="1" applyBorder="1"/>
    <xf numFmtId="11" fontId="4" fillId="0" borderId="60" xfId="0" applyNumberFormat="1" applyFont="1" applyBorder="1" applyAlignment="1" applyProtection="1">
      <alignment horizontal="center"/>
      <protection locked="0"/>
    </xf>
    <xf numFmtId="0" fontId="3" fillId="0" borderId="11" xfId="0" applyFont="1" applyBorder="1" applyAlignment="1">
      <alignment horizontal="left"/>
    </xf>
    <xf numFmtId="0" fontId="3" fillId="0" borderId="36" xfId="0" applyFont="1" applyBorder="1"/>
    <xf numFmtId="49" fontId="4" fillId="0" borderId="13" xfId="0" applyNumberFormat="1" applyFont="1" applyBorder="1" applyAlignment="1" applyProtection="1">
      <alignment horizontal="left"/>
      <protection locked="0"/>
    </xf>
    <xf numFmtId="11" fontId="4" fillId="0" borderId="14" xfId="0" applyNumberFormat="1" applyFont="1" applyBorder="1" applyAlignment="1" applyProtection="1">
      <alignment horizontal="center"/>
      <protection locked="0"/>
    </xf>
    <xf numFmtId="49" fontId="4" fillId="0" borderId="8" xfId="0" applyNumberFormat="1" applyFont="1" applyBorder="1" applyAlignment="1" applyProtection="1">
      <alignment horizontal="left"/>
      <protection locked="0"/>
    </xf>
    <xf numFmtId="49" fontId="4" fillId="0" borderId="11" xfId="0" applyNumberFormat="1" applyFont="1" applyBorder="1" applyProtection="1">
      <protection locked="0"/>
    </xf>
    <xf numFmtId="49" fontId="4" fillId="0" borderId="13" xfId="0" applyNumberFormat="1" applyFont="1" applyBorder="1" applyProtection="1">
      <protection locked="0"/>
    </xf>
    <xf numFmtId="11" fontId="3" fillId="0" borderId="9" xfId="0" applyNumberFormat="1" applyFont="1" applyBorder="1" applyAlignment="1">
      <alignment horizontal="center"/>
    </xf>
    <xf numFmtId="11" fontId="4" fillId="0" borderId="8" xfId="0" applyNumberFormat="1" applyFont="1" applyBorder="1" applyAlignment="1" applyProtection="1">
      <alignment horizontal="center"/>
      <protection locked="0"/>
    </xf>
    <xf numFmtId="11" fontId="4" fillId="0" borderId="79" xfId="0" applyNumberFormat="1" applyFont="1" applyBorder="1" applyAlignment="1" applyProtection="1">
      <alignment horizontal="center"/>
      <protection locked="0"/>
    </xf>
    <xf numFmtId="11" fontId="4" fillId="0" borderId="80" xfId="0" applyNumberFormat="1" applyFont="1" applyBorder="1" applyAlignment="1" applyProtection="1">
      <alignment horizontal="center"/>
      <protection locked="0"/>
    </xf>
    <xf numFmtId="49" fontId="4" fillId="0" borderId="8" xfId="0" applyNumberFormat="1" applyFont="1" applyBorder="1" applyProtection="1">
      <protection locked="0"/>
    </xf>
    <xf numFmtId="11" fontId="4" fillId="0" borderId="83" xfId="0" applyNumberFormat="1" applyFont="1" applyBorder="1" applyAlignment="1" applyProtection="1">
      <alignment horizontal="center"/>
      <protection locked="0"/>
    </xf>
    <xf numFmtId="0" fontId="4" fillId="0" borderId="23" xfId="0" applyFont="1" applyBorder="1" applyAlignment="1" applyProtection="1">
      <alignment horizontal="center"/>
      <protection locked="0"/>
    </xf>
    <xf numFmtId="11" fontId="4" fillId="0" borderId="9" xfId="0" applyNumberFormat="1" applyFont="1" applyBorder="1" applyAlignment="1" applyProtection="1">
      <alignment horizontal="center"/>
      <protection locked="0"/>
    </xf>
    <xf numFmtId="11" fontId="4" fillId="0" borderId="0" xfId="0" applyNumberFormat="1" applyFont="1" applyAlignment="1" applyProtection="1">
      <alignment horizontal="center"/>
      <protection locked="0"/>
    </xf>
    <xf numFmtId="11" fontId="4" fillId="0" borderId="2" xfId="0" applyNumberFormat="1" applyFont="1" applyBorder="1" applyAlignment="1" applyProtection="1">
      <alignment horizontal="center"/>
      <protection locked="0"/>
    </xf>
    <xf numFmtId="11" fontId="4" fillId="0" borderId="51" xfId="0" applyNumberFormat="1" applyFont="1" applyBorder="1" applyAlignment="1" applyProtection="1">
      <alignment horizontal="center"/>
      <protection locked="0"/>
    </xf>
    <xf numFmtId="11" fontId="4" fillId="0" borderId="96" xfId="0" applyNumberFormat="1" applyFont="1" applyBorder="1" applyAlignment="1" applyProtection="1">
      <alignment horizontal="center"/>
      <protection locked="0"/>
    </xf>
    <xf numFmtId="11" fontId="4" fillId="0" borderId="97" xfId="0" applyNumberFormat="1" applyFont="1" applyBorder="1" applyAlignment="1" applyProtection="1">
      <alignment horizontal="center"/>
      <protection locked="0"/>
    </xf>
    <xf numFmtId="11" fontId="4" fillId="0" borderId="19" xfId="0" applyNumberFormat="1" applyFont="1" applyBorder="1" applyAlignment="1" applyProtection="1">
      <alignment horizontal="center"/>
      <protection locked="0"/>
    </xf>
    <xf numFmtId="11" fontId="4" fillId="0" borderId="54" xfId="0" applyNumberFormat="1" applyFont="1" applyBorder="1" applyAlignment="1" applyProtection="1">
      <alignment horizontal="center"/>
      <protection locked="0"/>
    </xf>
    <xf numFmtId="171" fontId="4" fillId="0" borderId="64" xfId="0" applyNumberFormat="1" applyFont="1" applyBorder="1" applyAlignment="1" applyProtection="1">
      <alignment horizontal="center"/>
      <protection locked="0"/>
    </xf>
    <xf numFmtId="11" fontId="4" fillId="0" borderId="86" xfId="0" applyNumberFormat="1" applyFont="1" applyBorder="1" applyAlignment="1" applyProtection="1">
      <alignment horizontal="center"/>
      <protection locked="0"/>
    </xf>
    <xf numFmtId="0" fontId="4" fillId="0" borderId="35" xfId="9" applyFont="1" applyFill="1" applyBorder="1" applyProtection="1">
      <protection hidden="1"/>
    </xf>
    <xf numFmtId="11" fontId="4" fillId="0" borderId="87" xfId="0" applyNumberFormat="1" applyFont="1" applyBorder="1" applyAlignment="1" applyProtection="1">
      <alignment horizontal="center"/>
      <protection locked="0"/>
    </xf>
    <xf numFmtId="0" fontId="4" fillId="0" borderId="2" xfId="0" applyFont="1" applyBorder="1" applyAlignment="1" applyProtection="1">
      <alignment horizontal="left"/>
      <protection locked="0"/>
    </xf>
    <xf numFmtId="11" fontId="4" fillId="0" borderId="88" xfId="0" applyNumberFormat="1" applyFont="1" applyBorder="1" applyAlignment="1" applyProtection="1">
      <alignment horizontal="center"/>
      <protection locked="0"/>
    </xf>
    <xf numFmtId="11" fontId="4" fillId="0" borderId="89" xfId="0" applyNumberFormat="1" applyFont="1" applyBorder="1" applyAlignment="1" applyProtection="1">
      <alignment horizontal="center"/>
      <protection locked="0"/>
    </xf>
    <xf numFmtId="0" fontId="4" fillId="0" borderId="60" xfId="0" applyFont="1" applyBorder="1" applyAlignment="1" applyProtection="1">
      <alignment horizontal="center"/>
      <protection locked="0"/>
    </xf>
    <xf numFmtId="49" fontId="4" fillId="0" borderId="92" xfId="0" quotePrefix="1" applyNumberFormat="1" applyFont="1" applyBorder="1" applyAlignment="1" applyProtection="1">
      <alignment horizontal="left"/>
      <protection locked="0"/>
    </xf>
    <xf numFmtId="0" fontId="4" fillId="0" borderId="93" xfId="0" applyFont="1" applyBorder="1" applyAlignment="1" applyProtection="1">
      <alignment horizontal="center"/>
      <protection locked="0"/>
    </xf>
    <xf numFmtId="0" fontId="3" fillId="0" borderId="9" xfId="0" applyFont="1" applyBorder="1" applyProtection="1">
      <protection locked="0"/>
    </xf>
    <xf numFmtId="0" fontId="4" fillId="0" borderId="8" xfId="0" applyFont="1" applyBorder="1" applyAlignment="1" applyProtection="1">
      <alignment horizontal="center"/>
      <protection locked="0"/>
    </xf>
    <xf numFmtId="0" fontId="4" fillId="0" borderId="9" xfId="0" applyFont="1" applyBorder="1" applyAlignment="1" applyProtection="1">
      <alignment horizontal="center"/>
      <protection locked="0"/>
    </xf>
    <xf numFmtId="0" fontId="3" fillId="0" borderId="9" xfId="0" applyFont="1" applyBorder="1" applyAlignment="1">
      <alignment horizontal="center"/>
    </xf>
    <xf numFmtId="10" fontId="3" fillId="0" borderId="8" xfId="1" applyNumberFormat="1" applyFont="1" applyBorder="1" applyAlignment="1">
      <alignment horizontal="center"/>
    </xf>
    <xf numFmtId="10" fontId="3" fillId="0" borderId="10" xfId="1" applyNumberFormat="1" applyFont="1" applyBorder="1" applyAlignment="1">
      <alignment horizontal="center"/>
    </xf>
    <xf numFmtId="0" fontId="3" fillId="0" borderId="8" xfId="0" applyFont="1" applyBorder="1"/>
    <xf numFmtId="0" fontId="3" fillId="0" borderId="8" xfId="0" applyFont="1" applyBorder="1" applyAlignment="1">
      <alignment horizontal="center"/>
    </xf>
    <xf numFmtId="0" fontId="3" fillId="0" borderId="19" xfId="0" applyFont="1" applyBorder="1" applyAlignment="1">
      <alignment horizontal="center"/>
    </xf>
    <xf numFmtId="0" fontId="4" fillId="0" borderId="18" xfId="0" applyFont="1" applyBorder="1" applyProtection="1">
      <protection locked="0"/>
    </xf>
    <xf numFmtId="0" fontId="3" fillId="0" borderId="18" xfId="0" applyFont="1" applyBorder="1" applyAlignment="1">
      <alignment horizontal="center"/>
    </xf>
    <xf numFmtId="10" fontId="3" fillId="0" borderId="17" xfId="1" applyNumberFormat="1" applyFont="1" applyBorder="1" applyAlignment="1">
      <alignment horizontal="center"/>
    </xf>
    <xf numFmtId="10" fontId="3" fillId="0" borderId="19" xfId="1" applyNumberFormat="1" applyFont="1" applyBorder="1" applyAlignment="1">
      <alignment horizontal="center"/>
    </xf>
    <xf numFmtId="0" fontId="3" fillId="0" borderId="17" xfId="0" applyFont="1" applyBorder="1"/>
    <xf numFmtId="0" fontId="3" fillId="0" borderId="17" xfId="0" applyFont="1" applyBorder="1" applyAlignment="1">
      <alignment horizontal="center"/>
    </xf>
    <xf numFmtId="0" fontId="3" fillId="0" borderId="90" xfId="0" applyFont="1" applyBorder="1" applyAlignment="1">
      <alignment horizontal="center"/>
    </xf>
    <xf numFmtId="0" fontId="3" fillId="0" borderId="2" xfId="0" applyFont="1" applyBorder="1" applyAlignment="1">
      <alignment horizontal="center"/>
    </xf>
    <xf numFmtId="49" fontId="3" fillId="0" borderId="35" xfId="0" applyNumberFormat="1" applyFont="1" applyBorder="1" applyAlignment="1">
      <alignment horizontal="center"/>
    </xf>
    <xf numFmtId="49" fontId="4" fillId="0" borderId="35" xfId="0" applyNumberFormat="1" applyFont="1" applyBorder="1" applyAlignment="1" applyProtection="1">
      <alignment horizontal="center"/>
      <protection locked="0"/>
    </xf>
    <xf numFmtId="49" fontId="4" fillId="0" borderId="90" xfId="0" applyNumberFormat="1" applyFont="1" applyBorder="1" applyAlignment="1" applyProtection="1">
      <alignment horizontal="center"/>
      <protection locked="0"/>
    </xf>
    <xf numFmtId="0" fontId="4" fillId="0" borderId="90" xfId="0" applyFont="1" applyBorder="1" applyProtection="1">
      <protection locked="0"/>
    </xf>
    <xf numFmtId="11" fontId="4" fillId="0" borderId="48" xfId="0" applyNumberFormat="1" applyFont="1" applyBorder="1" applyAlignment="1" applyProtection="1">
      <alignment horizontal="center"/>
      <protection locked="0"/>
    </xf>
    <xf numFmtId="11" fontId="4" fillId="0" borderId="98" xfId="0" applyNumberFormat="1" applyFont="1" applyBorder="1" applyAlignment="1" applyProtection="1">
      <alignment horizontal="center"/>
      <protection locked="0"/>
    </xf>
    <xf numFmtId="0" fontId="4" fillId="0" borderId="20" xfId="0" applyFont="1" applyBorder="1" applyAlignment="1" applyProtection="1">
      <alignment horizontal="center"/>
      <protection locked="0"/>
    </xf>
    <xf numFmtId="0" fontId="4" fillId="0" borderId="22" xfId="0" applyFont="1" applyBorder="1" applyAlignment="1" applyProtection="1">
      <alignment horizontal="center"/>
      <protection locked="0"/>
    </xf>
    <xf numFmtId="11" fontId="4" fillId="0" borderId="8" xfId="12" applyNumberFormat="1" applyFont="1" applyBorder="1" applyAlignment="1">
      <alignment horizontal="left"/>
    </xf>
    <xf numFmtId="0" fontId="3" fillId="0" borderId="9" xfId="0" quotePrefix="1" applyFont="1" applyBorder="1" applyAlignment="1">
      <alignment horizontal="center"/>
    </xf>
    <xf numFmtId="0" fontId="3" fillId="0" borderId="99" xfId="0" quotePrefix="1" applyFont="1" applyBorder="1" applyAlignment="1">
      <alignment horizontal="center"/>
    </xf>
    <xf numFmtId="0" fontId="3" fillId="0" borderId="35" xfId="0" quotePrefix="1" applyFont="1" applyBorder="1" applyAlignment="1">
      <alignment horizontal="center"/>
    </xf>
    <xf numFmtId="0" fontId="4" fillId="0" borderId="55" xfId="0" applyFont="1" applyBorder="1" applyAlignment="1" applyProtection="1">
      <alignment horizontal="left" vertical="top"/>
      <protection locked="0"/>
    </xf>
    <xf numFmtId="11" fontId="4" fillId="0" borderId="46" xfId="0" quotePrefix="1" applyNumberFormat="1" applyFont="1" applyBorder="1" applyAlignment="1" applyProtection="1">
      <alignment horizontal="center"/>
      <protection locked="0"/>
    </xf>
    <xf numFmtId="11" fontId="3" fillId="0" borderId="9" xfId="0" quotePrefix="1" applyNumberFormat="1" applyFont="1" applyBorder="1" applyAlignment="1">
      <alignment horizontal="center"/>
    </xf>
    <xf numFmtId="11" fontId="4" fillId="0" borderId="11" xfId="12" applyNumberFormat="1" applyFont="1" applyBorder="1" applyAlignment="1">
      <alignment horizontal="left"/>
    </xf>
    <xf numFmtId="0" fontId="3" fillId="0" borderId="0" xfId="0" quotePrefix="1" applyFont="1" applyAlignment="1">
      <alignment horizontal="center"/>
    </xf>
    <xf numFmtId="0" fontId="3" fillId="0" borderId="3" xfId="0" quotePrefix="1" applyFont="1" applyBorder="1" applyAlignment="1">
      <alignment horizontal="center"/>
    </xf>
    <xf numFmtId="0" fontId="3" fillId="0" borderId="36" xfId="0" quotePrefix="1" applyFont="1" applyBorder="1" applyAlignment="1">
      <alignment horizontal="center"/>
    </xf>
    <xf numFmtId="0" fontId="4" fillId="0" borderId="60" xfId="0" applyFont="1" applyBorder="1" applyAlignment="1" applyProtection="1">
      <alignment horizontal="left" vertical="top"/>
      <protection locked="0"/>
    </xf>
    <xf numFmtId="11" fontId="4" fillId="0" borderId="49" xfId="0" quotePrefix="1" applyNumberFormat="1" applyFont="1" applyBorder="1" applyAlignment="1" applyProtection="1">
      <alignment horizontal="center"/>
      <protection locked="0"/>
    </xf>
    <xf numFmtId="11" fontId="4" fillId="0" borderId="13" xfId="12" applyNumberFormat="1" applyFont="1" applyBorder="1" applyAlignment="1">
      <alignment horizontal="left" vertical="center"/>
    </xf>
    <xf numFmtId="0" fontId="3" fillId="0" borderId="2" xfId="0" quotePrefix="1" applyFont="1" applyBorder="1" applyAlignment="1">
      <alignment horizontal="center"/>
    </xf>
    <xf numFmtId="0" fontId="3" fillId="0" borderId="91" xfId="0" quotePrefix="1" applyFont="1" applyBorder="1" applyAlignment="1">
      <alignment horizontal="center"/>
    </xf>
    <xf numFmtId="0" fontId="3" fillId="0" borderId="37" xfId="0" quotePrefix="1" applyFont="1" applyBorder="1" applyAlignment="1">
      <alignment horizontal="center"/>
    </xf>
    <xf numFmtId="0" fontId="4" fillId="0" borderId="78" xfId="0" applyFont="1" applyBorder="1" applyAlignment="1" applyProtection="1">
      <alignment horizontal="left" vertical="top"/>
      <protection locked="0"/>
    </xf>
    <xf numFmtId="11" fontId="4" fillId="0" borderId="52" xfId="0" quotePrefix="1" applyNumberFormat="1" applyFont="1" applyBorder="1" applyAlignment="1" applyProtection="1">
      <alignment horizontal="center"/>
      <protection locked="0"/>
    </xf>
    <xf numFmtId="11" fontId="4" fillId="0" borderId="21" xfId="12" applyNumberFormat="1" applyFont="1" applyBorder="1" applyAlignment="1">
      <alignment horizontal="left"/>
    </xf>
    <xf numFmtId="11" fontId="4" fillId="0" borderId="101" xfId="12" applyNumberFormat="1" applyFont="1" applyBorder="1" applyAlignment="1">
      <alignment horizontal="left" vertical="center"/>
    </xf>
    <xf numFmtId="11" fontId="3" fillId="0" borderId="10" xfId="0" quotePrefix="1" applyNumberFormat="1" applyFont="1" applyBorder="1" applyAlignment="1">
      <alignment horizontal="center"/>
    </xf>
    <xf numFmtId="0" fontId="31" fillId="0" borderId="0" xfId="10" applyFont="1" applyAlignment="1">
      <alignment horizontal="left" vertical="top"/>
    </xf>
    <xf numFmtId="0" fontId="30" fillId="0" borderId="0" xfId="10" applyFont="1" applyAlignment="1">
      <alignment horizontal="left" vertical="top"/>
    </xf>
    <xf numFmtId="0" fontId="30" fillId="0" borderId="0" xfId="0" applyFont="1"/>
    <xf numFmtId="0" fontId="31" fillId="0" borderId="31" xfId="10" applyFont="1" applyBorder="1" applyAlignment="1">
      <alignment horizontal="center" wrapText="1"/>
    </xf>
    <xf numFmtId="0" fontId="31" fillId="0" borderId="75" xfId="10" applyFont="1" applyBorder="1" applyAlignment="1">
      <alignment horizontal="center" vertical="center" wrapText="1"/>
    </xf>
    <xf numFmtId="0" fontId="31" fillId="0" borderId="75" xfId="10" applyFont="1" applyBorder="1" applyAlignment="1">
      <alignment horizontal="center"/>
    </xf>
    <xf numFmtId="11" fontId="30" fillId="0" borderId="0" xfId="0" applyNumberFormat="1" applyFont="1"/>
    <xf numFmtId="0" fontId="30" fillId="0" borderId="68" xfId="10" applyFont="1" applyBorder="1" applyAlignment="1">
      <alignment horizontal="center"/>
    </xf>
    <xf numFmtId="11" fontId="30" fillId="0" borderId="75" xfId="10" applyNumberFormat="1" applyFont="1" applyBorder="1" applyAlignment="1">
      <alignment horizontal="center"/>
    </xf>
    <xf numFmtId="11" fontId="30" fillId="0" borderId="28" xfId="10" applyNumberFormat="1" applyFont="1" applyBorder="1" applyAlignment="1">
      <alignment horizontal="center"/>
    </xf>
    <xf numFmtId="0" fontId="32" fillId="0" borderId="66" xfId="10" applyFont="1" applyBorder="1"/>
    <xf numFmtId="0" fontId="31" fillId="0" borderId="31" xfId="0" applyFont="1" applyBorder="1" applyAlignment="1">
      <alignment horizontal="center" vertical="center"/>
    </xf>
    <xf numFmtId="11" fontId="30" fillId="0" borderId="31" xfId="12" applyNumberFormat="1" applyFont="1" applyBorder="1" applyAlignment="1">
      <alignment horizontal="center"/>
    </xf>
    <xf numFmtId="11" fontId="30" fillId="0" borderId="70" xfId="11" applyNumberFormat="1" applyFont="1" applyBorder="1" applyAlignment="1">
      <alignment horizontal="center"/>
    </xf>
    <xf numFmtId="11" fontId="30" fillId="0" borderId="20" xfId="12" applyNumberFormat="1" applyFont="1" applyBorder="1" applyAlignment="1">
      <alignment horizontal="center"/>
    </xf>
    <xf numFmtId="11" fontId="30" fillId="0" borderId="58" xfId="11" applyNumberFormat="1" applyFont="1" applyBorder="1" applyAlignment="1">
      <alignment horizontal="center"/>
    </xf>
    <xf numFmtId="11" fontId="30" fillId="0" borderId="75" xfId="12" applyNumberFormat="1" applyFont="1" applyBorder="1" applyAlignment="1">
      <alignment horizontal="center" vertical="center"/>
    </xf>
    <xf numFmtId="11" fontId="30" fillId="0" borderId="28" xfId="11" applyNumberFormat="1" applyFont="1" applyBorder="1" applyAlignment="1">
      <alignment horizontal="center" vertical="center"/>
    </xf>
    <xf numFmtId="0" fontId="44" fillId="0" borderId="0" xfId="0" applyFont="1"/>
    <xf numFmtId="0" fontId="44" fillId="0" borderId="0" xfId="0" applyFont="1" applyAlignment="1">
      <alignment horizontal="left"/>
    </xf>
    <xf numFmtId="0" fontId="45" fillId="0" borderId="0" xfId="0" applyFont="1"/>
    <xf numFmtId="0" fontId="46" fillId="0" borderId="0" xfId="0" applyFont="1"/>
    <xf numFmtId="0" fontId="47" fillId="0" borderId="0" xfId="0" applyFont="1"/>
    <xf numFmtId="0" fontId="46" fillId="0" borderId="26" xfId="0" applyFont="1" applyBorder="1"/>
    <xf numFmtId="0" fontId="45" fillId="0" borderId="27" xfId="0" applyFont="1" applyBorder="1"/>
    <xf numFmtId="0" fontId="45" fillId="0" borderId="67" xfId="0" applyFont="1" applyBorder="1"/>
    <xf numFmtId="0" fontId="45" fillId="0" borderId="26" xfId="0" applyFont="1" applyBorder="1"/>
    <xf numFmtId="0" fontId="45" fillId="0" borderId="68" xfId="0" applyFont="1" applyBorder="1"/>
    <xf numFmtId="0" fontId="45" fillId="0" borderId="69" xfId="0" applyFont="1" applyBorder="1"/>
    <xf numFmtId="0" fontId="45" fillId="0" borderId="28" xfId="0" applyFont="1" applyBorder="1"/>
    <xf numFmtId="0" fontId="45" fillId="0" borderId="0" xfId="0" applyFont="1" applyAlignment="1">
      <alignment horizontal="center"/>
    </xf>
    <xf numFmtId="0" fontId="46" fillId="0" borderId="1" xfId="0" applyFont="1" applyBorder="1" applyAlignment="1">
      <alignment horizontal="center"/>
    </xf>
    <xf numFmtId="0" fontId="46" fillId="0" borderId="1" xfId="0" applyFont="1" applyBorder="1" applyAlignment="1">
      <alignment horizontal="center" vertical="center"/>
    </xf>
    <xf numFmtId="0" fontId="45" fillId="0" borderId="1" xfId="0" applyFont="1" applyBorder="1"/>
    <xf numFmtId="3" fontId="45" fillId="0" borderId="1" xfId="0" applyNumberFormat="1" applyFont="1" applyBorder="1" applyAlignment="1">
      <alignment horizontal="center"/>
    </xf>
    <xf numFmtId="0" fontId="45" fillId="0" borderId="1" xfId="0" applyFont="1" applyBorder="1" applyAlignment="1">
      <alignment horizontal="center"/>
    </xf>
    <xf numFmtId="0" fontId="45" fillId="0" borderId="1" xfId="0" applyFont="1" applyBorder="1" applyAlignment="1">
      <alignment horizontal="left"/>
    </xf>
    <xf numFmtId="2" fontId="45" fillId="0" borderId="1" xfId="0" applyNumberFormat="1" applyFont="1" applyBorder="1" applyAlignment="1">
      <alignment horizontal="center"/>
    </xf>
    <xf numFmtId="0" fontId="45" fillId="0" borderId="0" xfId="0" applyFont="1" applyAlignment="1">
      <alignment horizontal="left"/>
    </xf>
    <xf numFmtId="0" fontId="45" fillId="0" borderId="1" xfId="0" applyFont="1" applyBorder="1" applyAlignment="1">
      <alignment horizontal="left" vertical="center"/>
    </xf>
    <xf numFmtId="0" fontId="45" fillId="0" borderId="1" xfId="0" applyFont="1" applyBorder="1" applyAlignment="1">
      <alignment horizontal="center" vertical="center"/>
    </xf>
    <xf numFmtId="0" fontId="46" fillId="0" borderId="1" xfId="0" applyFont="1" applyBorder="1" applyAlignment="1">
      <alignment horizontal="center" vertical="center" wrapText="1"/>
    </xf>
    <xf numFmtId="0" fontId="46" fillId="0" borderId="29" xfId="0" applyFont="1" applyBorder="1" applyAlignment="1">
      <alignment horizontal="center" wrapText="1"/>
    </xf>
    <xf numFmtId="0" fontId="46" fillId="0" borderId="76" xfId="0" applyFont="1" applyBorder="1" applyAlignment="1">
      <alignment horizontal="center"/>
    </xf>
    <xf numFmtId="0" fontId="46" fillId="0" borderId="67" xfId="0" applyFont="1" applyBorder="1" applyAlignment="1">
      <alignment horizontal="center" vertical="center" wrapText="1"/>
    </xf>
    <xf numFmtId="3" fontId="45" fillId="0" borderId="1" xfId="0" applyNumberFormat="1" applyFont="1" applyBorder="1" applyAlignment="1">
      <alignment horizontal="center" vertical="center"/>
    </xf>
    <xf numFmtId="11" fontId="45" fillId="0" borderId="1" xfId="0" applyNumberFormat="1" applyFont="1" applyBorder="1" applyAlignment="1">
      <alignment horizontal="center" vertical="center"/>
    </xf>
    <xf numFmtId="11" fontId="45" fillId="0" borderId="29" xfId="0" applyNumberFormat="1" applyFont="1" applyBorder="1" applyAlignment="1">
      <alignment horizontal="center"/>
    </xf>
    <xf numFmtId="11" fontId="45" fillId="0" borderId="67" xfId="0" applyNumberFormat="1" applyFont="1" applyBorder="1" applyAlignment="1">
      <alignment horizontal="center" vertical="center"/>
    </xf>
    <xf numFmtId="0" fontId="46" fillId="0" borderId="1" xfId="0" applyFont="1" applyBorder="1" applyAlignment="1">
      <alignment horizontal="center" wrapText="1"/>
    </xf>
    <xf numFmtId="166" fontId="45" fillId="0" borderId="1" xfId="0" applyNumberFormat="1" applyFont="1" applyBorder="1" applyAlignment="1">
      <alignment horizontal="center"/>
    </xf>
    <xf numFmtId="11" fontId="45" fillId="0" borderId="1" xfId="0" applyNumberFormat="1" applyFont="1" applyBorder="1" applyAlignment="1">
      <alignment horizontal="center"/>
    </xf>
    <xf numFmtId="10" fontId="45" fillId="0" borderId="0" xfId="0" applyNumberFormat="1" applyFont="1" applyAlignment="1">
      <alignment horizontal="center"/>
    </xf>
    <xf numFmtId="0" fontId="50" fillId="0" borderId="0" xfId="0" applyFont="1"/>
    <xf numFmtId="0" fontId="46" fillId="0" borderId="1" xfId="0" applyFont="1" applyBorder="1" applyAlignment="1">
      <alignment vertical="center"/>
    </xf>
    <xf numFmtId="0" fontId="45" fillId="0" borderId="1" xfId="0" applyFont="1" applyBorder="1" applyAlignment="1">
      <alignment vertical="center"/>
    </xf>
    <xf numFmtId="1" fontId="45" fillId="0" borderId="1" xfId="0" applyNumberFormat="1" applyFont="1" applyBorder="1" applyAlignment="1">
      <alignment horizontal="center" vertical="center"/>
    </xf>
    <xf numFmtId="0" fontId="45" fillId="0" borderId="31" xfId="0" applyFont="1" applyBorder="1" applyAlignment="1">
      <alignment vertical="center"/>
    </xf>
    <xf numFmtId="0" fontId="45" fillId="0" borderId="31" xfId="0" applyFont="1" applyBorder="1" applyAlignment="1">
      <alignment horizontal="center" vertical="center"/>
    </xf>
    <xf numFmtId="1" fontId="45" fillId="0" borderId="31" xfId="0" applyNumberFormat="1" applyFont="1" applyBorder="1" applyAlignment="1">
      <alignment horizontal="center" vertical="center"/>
    </xf>
    <xf numFmtId="0" fontId="45" fillId="0" borderId="0" xfId="0" applyFont="1" applyAlignment="1">
      <alignment vertical="center"/>
    </xf>
    <xf numFmtId="0" fontId="45" fillId="0" borderId="0" xfId="0" applyFont="1" applyAlignment="1">
      <alignment horizontal="center" vertical="center"/>
    </xf>
    <xf numFmtId="1" fontId="45" fillId="0" borderId="0" xfId="0" applyNumberFormat="1" applyFont="1" applyAlignment="1">
      <alignment horizontal="center" vertical="center"/>
    </xf>
    <xf numFmtId="0" fontId="39" fillId="0" borderId="0" xfId="0" applyFont="1"/>
    <xf numFmtId="0" fontId="31" fillId="0" borderId="0" xfId="0" applyFont="1" applyAlignment="1">
      <alignment horizontal="left"/>
    </xf>
    <xf numFmtId="0" fontId="30" fillId="0" borderId="0" xfId="0" applyFont="1" applyAlignment="1">
      <alignment horizontal="center"/>
    </xf>
    <xf numFmtId="49" fontId="30" fillId="0" borderId="0" xfId="0" applyNumberFormat="1" applyFont="1" applyAlignment="1">
      <alignment horizontal="right"/>
    </xf>
    <xf numFmtId="0" fontId="30" fillId="0" borderId="0" xfId="0" applyFont="1" applyAlignment="1">
      <alignment horizontal="right"/>
    </xf>
    <xf numFmtId="0" fontId="31" fillId="0" borderId="1" xfId="0" applyFont="1" applyBorder="1" applyAlignment="1">
      <alignment horizontal="center" vertical="center"/>
    </xf>
    <xf numFmtId="2" fontId="31" fillId="0" borderId="1" xfId="0" applyNumberFormat="1" applyFont="1" applyBorder="1" applyAlignment="1">
      <alignment horizontal="center" vertical="center"/>
    </xf>
    <xf numFmtId="49" fontId="31" fillId="0" borderId="1" xfId="0" applyNumberFormat="1" applyFont="1" applyBorder="1" applyAlignment="1">
      <alignment horizontal="center" vertical="center"/>
    </xf>
    <xf numFmtId="0" fontId="47" fillId="0" borderId="0" xfId="0" applyFont="1" applyAlignment="1">
      <alignment vertical="center"/>
    </xf>
    <xf numFmtId="0" fontId="30" fillId="0" borderId="1" xfId="0" applyFont="1" applyBorder="1" applyAlignment="1">
      <alignment horizontal="center"/>
    </xf>
    <xf numFmtId="0" fontId="30" fillId="0" borderId="1" xfId="0" applyFont="1" applyBorder="1" applyAlignment="1">
      <alignment horizontal="right"/>
    </xf>
    <xf numFmtId="2" fontId="30" fillId="0" borderId="1" xfId="0" applyNumberFormat="1" applyFont="1" applyBorder="1" applyAlignment="1">
      <alignment horizontal="right"/>
    </xf>
    <xf numFmtId="166" fontId="30" fillId="0" borderId="1" xfId="0" applyNumberFormat="1" applyFont="1" applyBorder="1" applyAlignment="1">
      <alignment horizontal="right"/>
    </xf>
    <xf numFmtId="168" fontId="30" fillId="0" borderId="1" xfId="0" applyNumberFormat="1" applyFont="1" applyBorder="1" applyAlignment="1">
      <alignment horizontal="right"/>
    </xf>
    <xf numFmtId="10" fontId="30" fillId="0" borderId="1" xfId="0" applyNumberFormat="1" applyFont="1" applyBorder="1"/>
    <xf numFmtId="10" fontId="30" fillId="0" borderId="1" xfId="0" applyNumberFormat="1" applyFont="1" applyBorder="1" applyAlignment="1">
      <alignment horizontal="right"/>
    </xf>
    <xf numFmtId="0" fontId="51" fillId="0" borderId="0" xfId="0" applyFont="1"/>
    <xf numFmtId="166" fontId="30" fillId="0" borderId="1" xfId="1" applyNumberFormat="1" applyFont="1" applyBorder="1" applyAlignment="1">
      <alignment horizontal="right"/>
    </xf>
    <xf numFmtId="168" fontId="30" fillId="0" borderId="1" xfId="1" applyNumberFormat="1" applyFont="1" applyBorder="1" applyAlignment="1">
      <alignment horizontal="right"/>
    </xf>
    <xf numFmtId="49" fontId="30" fillId="0" borderId="0" xfId="0" applyNumberFormat="1" applyFont="1" applyAlignment="1">
      <alignment horizontal="center"/>
    </xf>
    <xf numFmtId="10" fontId="30" fillId="0" borderId="0" xfId="0" applyNumberFormat="1" applyFont="1" applyAlignment="1">
      <alignment horizontal="right"/>
    </xf>
    <xf numFmtId="0" fontId="30" fillId="0" borderId="0" xfId="0" applyFont="1" applyAlignment="1">
      <alignment horizontal="left"/>
    </xf>
    <xf numFmtId="3" fontId="30" fillId="0" borderId="0" xfId="0" applyNumberFormat="1" applyFont="1" applyAlignment="1">
      <alignment horizontal="center"/>
    </xf>
    <xf numFmtId="9" fontId="30" fillId="0" borderId="0" xfId="1" applyFont="1" applyFill="1" applyAlignment="1">
      <alignment horizontal="right"/>
    </xf>
    <xf numFmtId="0" fontId="39" fillId="0" borderId="0" xfId="0" applyFont="1" applyAlignment="1">
      <alignment horizontal="right"/>
    </xf>
    <xf numFmtId="0" fontId="52" fillId="0" borderId="0" xfId="0" applyFont="1"/>
    <xf numFmtId="0" fontId="31" fillId="0" borderId="1" xfId="0" applyFont="1" applyBorder="1" applyAlignment="1">
      <alignment horizontal="center" vertical="center" wrapText="1"/>
    </xf>
    <xf numFmtId="10" fontId="31" fillId="0" borderId="1" xfId="1" applyNumberFormat="1" applyFont="1" applyFill="1" applyBorder="1" applyAlignment="1" applyProtection="1">
      <alignment horizontal="center" vertical="center"/>
    </xf>
    <xf numFmtId="10" fontId="31" fillId="0" borderId="1" xfId="1" applyNumberFormat="1" applyFont="1" applyFill="1" applyBorder="1" applyAlignment="1" applyProtection="1">
      <alignment horizontal="center" vertical="center" wrapText="1"/>
    </xf>
    <xf numFmtId="0" fontId="30" fillId="0" borderId="1" xfId="0" applyFont="1" applyBorder="1" applyAlignment="1">
      <alignment horizontal="center" vertical="center"/>
    </xf>
    <xf numFmtId="2" fontId="30" fillId="0" borderId="1" xfId="0" applyNumberFormat="1" applyFont="1" applyBorder="1" applyAlignment="1">
      <alignment horizontal="center" vertical="center"/>
    </xf>
    <xf numFmtId="0" fontId="30" fillId="0" borderId="1" xfId="0" applyFont="1" applyBorder="1" applyAlignment="1">
      <alignment horizontal="center" vertical="center" wrapText="1"/>
    </xf>
    <xf numFmtId="0" fontId="41" fillId="0" borderId="0" xfId="0" applyFont="1"/>
    <xf numFmtId="0" fontId="47" fillId="0" borderId="0" xfId="0" applyFont="1" applyAlignment="1">
      <alignment horizontal="center"/>
    </xf>
    <xf numFmtId="10" fontId="30" fillId="0" borderId="1" xfId="0" applyNumberFormat="1" applyFont="1" applyBorder="1" applyAlignment="1">
      <alignment horizontal="center" vertical="center"/>
    </xf>
    <xf numFmtId="0" fontId="30" fillId="0" borderId="75" xfId="0" applyFont="1" applyBorder="1" applyAlignment="1">
      <alignment horizontal="center" vertical="center"/>
    </xf>
    <xf numFmtId="0" fontId="30" fillId="0" borderId="1" xfId="0" quotePrefix="1" applyFont="1" applyBorder="1" applyAlignment="1">
      <alignment horizontal="center" vertical="center"/>
    </xf>
    <xf numFmtId="0" fontId="29" fillId="0" borderId="0" xfId="0" quotePrefix="1" applyFont="1" applyAlignment="1">
      <alignment horizontal="center" vertical="center"/>
    </xf>
    <xf numFmtId="0" fontId="29" fillId="0" borderId="0" xfId="0" applyFont="1" applyAlignment="1">
      <alignment horizontal="center"/>
    </xf>
    <xf numFmtId="49" fontId="46" fillId="0" borderId="1" xfId="0" applyNumberFormat="1" applyFont="1" applyBorder="1" applyAlignment="1">
      <alignment horizontal="center" vertical="center"/>
    </xf>
    <xf numFmtId="10" fontId="46" fillId="0" borderId="1" xfId="1" applyNumberFormat="1" applyFont="1" applyFill="1" applyBorder="1" applyAlignment="1" applyProtection="1">
      <alignment horizontal="center" vertical="center"/>
    </xf>
    <xf numFmtId="10" fontId="46" fillId="0" borderId="1" xfId="1" applyNumberFormat="1" applyFont="1" applyFill="1" applyBorder="1" applyAlignment="1" applyProtection="1">
      <alignment horizontal="center" vertical="center" wrapText="1"/>
    </xf>
    <xf numFmtId="0" fontId="44" fillId="0" borderId="0" xfId="0" applyFont="1" applyAlignment="1">
      <alignment horizontal="left" vertical="center"/>
    </xf>
    <xf numFmtId="0" fontId="46" fillId="0" borderId="0" xfId="0" applyFont="1" applyAlignment="1">
      <alignment horizontal="left"/>
    </xf>
    <xf numFmtId="10" fontId="45" fillId="0" borderId="1" xfId="0" applyNumberFormat="1" applyFont="1" applyBorder="1" applyAlignment="1">
      <alignment horizontal="center" vertical="center"/>
    </xf>
    <xf numFmtId="0" fontId="45"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53" fillId="0" borderId="0" xfId="0" applyFont="1" applyAlignment="1">
      <alignment horizontal="right" vertical="center"/>
    </xf>
    <xf numFmtId="0" fontId="53" fillId="0" borderId="0" xfId="0" applyFont="1"/>
    <xf numFmtId="0" fontId="46" fillId="0" borderId="30" xfId="0" applyFont="1" applyBorder="1" applyAlignment="1">
      <alignment horizontal="center" vertical="center" wrapText="1"/>
    </xf>
    <xf numFmtId="0" fontId="46" fillId="0" borderId="0" xfId="0" applyFont="1" applyAlignment="1">
      <alignment wrapText="1"/>
    </xf>
    <xf numFmtId="0" fontId="46" fillId="0" borderId="29" xfId="0" applyFont="1" applyBorder="1" applyAlignment="1">
      <alignment horizontal="center"/>
    </xf>
    <xf numFmtId="0" fontId="46" fillId="0" borderId="0" xfId="0" applyFont="1" applyAlignment="1">
      <alignment horizontal="center"/>
    </xf>
    <xf numFmtId="0" fontId="46" fillId="0" borderId="32" xfId="0" applyFont="1" applyBorder="1" applyAlignment="1">
      <alignment horizontal="center" wrapText="1"/>
    </xf>
    <xf numFmtId="0" fontId="46" fillId="0" borderId="0" xfId="0" applyFont="1" applyAlignment="1">
      <alignment horizontal="center" wrapText="1"/>
    </xf>
    <xf numFmtId="0" fontId="45" fillId="0" borderId="29" xfId="0" applyFont="1" applyBorder="1"/>
    <xf numFmtId="0" fontId="46" fillId="0" borderId="29" xfId="0" applyFont="1" applyBorder="1"/>
    <xf numFmtId="0" fontId="46" fillId="0" borderId="72" xfId="0" applyFont="1" applyBorder="1"/>
    <xf numFmtId="0" fontId="46" fillId="0" borderId="29" xfId="0" applyFont="1" applyBorder="1" applyAlignment="1">
      <alignment horizontal="left"/>
    </xf>
    <xf numFmtId="11" fontId="45" fillId="7" borderId="29" xfId="0" applyNumberFormat="1" applyFont="1" applyFill="1" applyBorder="1" applyAlignment="1">
      <alignment horizontal="center"/>
    </xf>
    <xf numFmtId="11" fontId="45" fillId="5" borderId="29" xfId="0" quotePrefix="1" applyNumberFormat="1" applyFont="1" applyFill="1" applyBorder="1" applyAlignment="1">
      <alignment horizontal="center"/>
    </xf>
    <xf numFmtId="11" fontId="45" fillId="2" borderId="29" xfId="0" quotePrefix="1" applyNumberFormat="1" applyFont="1" applyFill="1" applyBorder="1" applyAlignment="1">
      <alignment horizontal="center"/>
    </xf>
    <xf numFmtId="0" fontId="45" fillId="5" borderId="29" xfId="0" applyFont="1" applyFill="1" applyBorder="1" applyAlignment="1">
      <alignment horizontal="center"/>
    </xf>
    <xf numFmtId="11" fontId="45" fillId="5" borderId="29" xfId="0" applyNumberFormat="1" applyFont="1" applyFill="1" applyBorder="1" applyAlignment="1">
      <alignment horizontal="center"/>
    </xf>
    <xf numFmtId="11" fontId="45" fillId="2" borderId="29" xfId="0" applyNumberFormat="1" applyFont="1" applyFill="1" applyBorder="1" applyAlignment="1">
      <alignment horizontal="center"/>
    </xf>
    <xf numFmtId="11" fontId="45" fillId="0" borderId="0" xfId="0" applyNumberFormat="1" applyFont="1" applyAlignment="1">
      <alignment horizontal="center"/>
    </xf>
    <xf numFmtId="11" fontId="46" fillId="0" borderId="30" xfId="0" applyNumberFormat="1" applyFont="1" applyBorder="1"/>
    <xf numFmtId="11" fontId="46" fillId="0" borderId="0" xfId="0" applyNumberFormat="1" applyFont="1" applyAlignment="1">
      <alignment horizontal="center"/>
    </xf>
    <xf numFmtId="11" fontId="45" fillId="0" borderId="6" xfId="0" quotePrefix="1" applyNumberFormat="1" applyFont="1" applyBorder="1" applyAlignment="1">
      <alignment horizontal="center"/>
    </xf>
    <xf numFmtId="11" fontId="46" fillId="0" borderId="62" xfId="0" applyNumberFormat="1" applyFont="1" applyBorder="1" applyAlignment="1">
      <alignment horizontal="center"/>
    </xf>
    <xf numFmtId="11" fontId="46" fillId="0" borderId="29" xfId="0" applyNumberFormat="1" applyFont="1" applyBorder="1" applyAlignment="1">
      <alignment horizontal="left"/>
    </xf>
    <xf numFmtId="11" fontId="45" fillId="0" borderId="29" xfId="0" quotePrefix="1" applyNumberFormat="1" applyFont="1" applyBorder="1" applyAlignment="1">
      <alignment horizontal="center"/>
    </xf>
    <xf numFmtId="11" fontId="45" fillId="7" borderId="29" xfId="0" quotePrefix="1" applyNumberFormat="1" applyFont="1" applyFill="1" applyBorder="1" applyAlignment="1">
      <alignment horizontal="center"/>
    </xf>
    <xf numFmtId="11" fontId="45" fillId="0" borderId="0" xfId="0" quotePrefix="1" applyNumberFormat="1" applyFont="1" applyAlignment="1">
      <alignment horizontal="center"/>
    </xf>
    <xf numFmtId="0" fontId="44" fillId="2" borderId="0" xfId="0" applyFont="1" applyFill="1"/>
    <xf numFmtId="0" fontId="44" fillId="5" borderId="0" xfId="0" applyFont="1" applyFill="1" applyAlignment="1">
      <alignment horizontal="left"/>
    </xf>
    <xf numFmtId="0" fontId="44" fillId="0" borderId="0" xfId="0" applyFont="1" applyAlignment="1">
      <alignment wrapText="1"/>
    </xf>
    <xf numFmtId="0" fontId="45" fillId="0" borderId="29" xfId="0" applyFont="1" applyBorder="1" applyAlignment="1">
      <alignment vertical="center"/>
    </xf>
    <xf numFmtId="0" fontId="46" fillId="0" borderId="29" xfId="0" applyFont="1" applyBorder="1" applyAlignment="1">
      <alignment horizontal="center" vertical="center"/>
    </xf>
    <xf numFmtId="0" fontId="46" fillId="0" borderId="29" xfId="0" applyFont="1" applyBorder="1" applyAlignment="1">
      <alignment horizontal="center" vertical="center" wrapText="1"/>
    </xf>
    <xf numFmtId="10" fontId="45" fillId="0" borderId="29" xfId="0" applyNumberFormat="1" applyFont="1" applyBorder="1" applyAlignment="1">
      <alignment horizontal="center"/>
    </xf>
    <xf numFmtId="11" fontId="45" fillId="0" borderId="0" xfId="0" applyNumberFormat="1" applyFont="1"/>
    <xf numFmtId="0" fontId="45" fillId="0" borderId="0" xfId="0" quotePrefix="1" applyFont="1"/>
    <xf numFmtId="0" fontId="43" fillId="0" borderId="0" xfId="0" applyFont="1"/>
    <xf numFmtId="0" fontId="43" fillId="0" borderId="0" xfId="0" applyFont="1" applyAlignment="1">
      <alignment wrapText="1"/>
    </xf>
    <xf numFmtId="0" fontId="45" fillId="0" borderId="29" xfId="0" applyFont="1" applyBorder="1" applyAlignment="1">
      <alignment horizontal="center"/>
    </xf>
    <xf numFmtId="0" fontId="45" fillId="0" borderId="21" xfId="0" applyFont="1" applyBorder="1"/>
    <xf numFmtId="0" fontId="45" fillId="0" borderId="73" xfId="0" applyFont="1" applyBorder="1" applyAlignment="1">
      <alignment vertical="center"/>
    </xf>
    <xf numFmtId="0" fontId="45" fillId="0" borderId="30" xfId="0" applyFont="1" applyBorder="1" applyAlignment="1">
      <alignment horizontal="center" vertical="center"/>
    </xf>
    <xf numFmtId="0" fontId="45" fillId="0" borderId="29" xfId="0" applyFont="1" applyBorder="1" applyAlignment="1">
      <alignment horizontal="center" vertical="center"/>
    </xf>
    <xf numFmtId="0" fontId="45" fillId="0" borderId="30" xfId="0" quotePrefix="1" applyFont="1" applyBorder="1" applyAlignment="1">
      <alignment horizontal="center" vertical="center"/>
    </xf>
    <xf numFmtId="0" fontId="32" fillId="0" borderId="0" xfId="0" applyFont="1" applyAlignment="1">
      <alignment horizontal="left" vertical="top"/>
    </xf>
    <xf numFmtId="0" fontId="31" fillId="0" borderId="0" xfId="0" applyFont="1"/>
    <xf numFmtId="0" fontId="31" fillId="0" borderId="26" xfId="0" applyFont="1" applyBorder="1" applyAlignment="1">
      <alignment horizontal="center" vertical="center" wrapText="1"/>
    </xf>
    <xf numFmtId="0" fontId="30" fillId="0" borderId="1" xfId="0" applyFont="1" applyBorder="1" applyAlignment="1">
      <alignment vertical="center"/>
    </xf>
    <xf numFmtId="3" fontId="30" fillId="0" borderId="1" xfId="0" applyNumberFormat="1" applyFont="1" applyBorder="1"/>
    <xf numFmtId="0" fontId="30" fillId="0" borderId="1" xfId="0" applyFont="1" applyBorder="1"/>
    <xf numFmtId="0" fontId="30" fillId="0" borderId="71" xfId="0" applyFont="1" applyBorder="1" applyAlignment="1">
      <alignment horizontal="center"/>
    </xf>
    <xf numFmtId="0" fontId="30" fillId="0" borderId="31" xfId="0" applyFont="1" applyBorder="1" applyAlignment="1">
      <alignment horizontal="center"/>
    </xf>
    <xf numFmtId="164" fontId="30" fillId="0" borderId="70" xfId="0" applyNumberFormat="1" applyFont="1" applyBorder="1" applyAlignment="1">
      <alignment horizontal="center"/>
    </xf>
    <xf numFmtId="164" fontId="30" fillId="0" borderId="31" xfId="0" applyNumberFormat="1" applyFont="1" applyBorder="1" applyAlignment="1">
      <alignment horizontal="center"/>
    </xf>
    <xf numFmtId="164" fontId="30" fillId="0" borderId="1" xfId="0" applyNumberFormat="1" applyFont="1" applyBorder="1" applyAlignment="1">
      <alignment horizontal="center"/>
    </xf>
    <xf numFmtId="166" fontId="30" fillId="0" borderId="1" xfId="0" applyNumberFormat="1" applyFont="1" applyBorder="1" applyAlignment="1">
      <alignment horizontal="center"/>
    </xf>
    <xf numFmtId="11" fontId="30" fillId="0" borderId="1" xfId="0" applyNumberFormat="1" applyFont="1" applyBorder="1" applyAlignment="1">
      <alignment horizontal="center"/>
    </xf>
    <xf numFmtId="0" fontId="31" fillId="0" borderId="29" xfId="0" applyFont="1" applyBorder="1" applyAlignment="1">
      <alignment horizontal="center" vertical="center"/>
    </xf>
    <xf numFmtId="0" fontId="31" fillId="0" borderId="29" xfId="0" applyFont="1" applyBorder="1" applyAlignment="1">
      <alignment horizontal="center" vertical="center" wrapText="1"/>
    </xf>
    <xf numFmtId="0" fontId="30" fillId="0" borderId="29" xfId="0" applyFont="1" applyBorder="1" applyAlignment="1">
      <alignment horizontal="center" vertical="center"/>
    </xf>
    <xf numFmtId="0" fontId="30" fillId="0" borderId="29" xfId="0" applyFont="1" applyBorder="1" applyAlignment="1">
      <alignment horizontal="center"/>
    </xf>
    <xf numFmtId="10" fontId="30" fillId="0" borderId="29" xfId="0" applyNumberFormat="1" applyFont="1" applyBorder="1" applyAlignment="1">
      <alignment horizontal="center"/>
    </xf>
    <xf numFmtId="9" fontId="30" fillId="0" borderId="29" xfId="0" applyNumberFormat="1" applyFont="1" applyBorder="1" applyAlignment="1">
      <alignment horizontal="center"/>
    </xf>
    <xf numFmtId="164" fontId="30" fillId="0" borderId="29" xfId="0" applyNumberFormat="1" applyFont="1" applyBorder="1" applyAlignment="1">
      <alignment horizontal="center"/>
    </xf>
    <xf numFmtId="2" fontId="30" fillId="0" borderId="29" xfId="0" applyNumberFormat="1" applyFont="1" applyBorder="1" applyAlignment="1">
      <alignment horizontal="center"/>
    </xf>
    <xf numFmtId="0" fontId="42" fillId="0" borderId="0" xfId="0" applyFont="1"/>
    <xf numFmtId="0" fontId="30" fillId="0" borderId="1" xfId="0" applyFont="1" applyBorder="1" applyAlignment="1">
      <alignment horizontal="left"/>
    </xf>
    <xf numFmtId="0" fontId="30" fillId="0" borderId="31" xfId="0" applyFont="1" applyBorder="1"/>
    <xf numFmtId="0" fontId="30" fillId="0" borderId="26" xfId="0" applyFont="1" applyBorder="1"/>
    <xf numFmtId="0" fontId="30" fillId="0" borderId="29" xfId="0" applyFont="1" applyBorder="1"/>
    <xf numFmtId="0" fontId="30" fillId="0" borderId="75" xfId="0" applyFont="1" applyBorder="1"/>
    <xf numFmtId="0" fontId="31" fillId="0" borderId="32" xfId="0" applyFont="1" applyBorder="1" applyAlignment="1">
      <alignment horizontal="center" vertical="center"/>
    </xf>
    <xf numFmtId="0" fontId="31" fillId="0" borderId="70" xfId="0" applyFont="1" applyBorder="1" applyAlignment="1">
      <alignment horizontal="center" vertical="center"/>
    </xf>
    <xf numFmtId="0" fontId="31" fillId="0" borderId="0" xfId="0" applyFont="1" applyAlignment="1">
      <alignment horizontal="centerContinuous" vertical="center"/>
    </xf>
    <xf numFmtId="0" fontId="31" fillId="0" borderId="0" xfId="0" applyFont="1" applyAlignment="1">
      <alignment horizontal="center" vertical="center" wrapText="1"/>
    </xf>
    <xf numFmtId="0" fontId="31" fillId="0" borderId="0" xfId="0" applyFont="1" applyAlignment="1">
      <alignment horizontal="centerContinuous" vertical="center" wrapText="1"/>
    </xf>
    <xf numFmtId="0" fontId="30" fillId="0" borderId="0" xfId="0" applyFont="1" applyProtection="1">
      <protection locked="0"/>
    </xf>
    <xf numFmtId="49" fontId="30" fillId="0" borderId="0" xfId="0" applyNumberFormat="1" applyFont="1" applyAlignment="1" applyProtection="1">
      <alignment horizontal="center"/>
      <protection locked="0"/>
    </xf>
    <xf numFmtId="11" fontId="30" fillId="0" borderId="0" xfId="0" applyNumberFormat="1" applyFont="1" applyAlignment="1" applyProtection="1">
      <alignment horizontal="centerContinuous"/>
      <protection locked="0"/>
    </xf>
    <xf numFmtId="49" fontId="30" fillId="0" borderId="0" xfId="14" applyNumberFormat="1" applyFont="1" applyAlignment="1">
      <alignment horizontal="center" wrapText="1"/>
    </xf>
    <xf numFmtId="11" fontId="30" fillId="0" borderId="1" xfId="0" quotePrefix="1" applyNumberFormat="1" applyFont="1" applyBorder="1" applyAlignment="1">
      <alignment horizontal="center"/>
    </xf>
    <xf numFmtId="11" fontId="30" fillId="0" borderId="0" xfId="0" applyNumberFormat="1" applyFont="1" applyAlignment="1">
      <alignment horizontal="centerContinuous"/>
    </xf>
    <xf numFmtId="0" fontId="30" fillId="0" borderId="0" xfId="0" applyFont="1" applyAlignment="1" applyProtection="1">
      <alignment wrapText="1"/>
      <protection locked="0"/>
    </xf>
    <xf numFmtId="0" fontId="32" fillId="0" borderId="0" xfId="0" applyFont="1" applyAlignment="1">
      <alignment horizontal="left" vertical="center"/>
    </xf>
    <xf numFmtId="0" fontId="31" fillId="0" borderId="73" xfId="0" applyFont="1" applyBorder="1" applyAlignment="1">
      <alignment horizontal="center" vertical="center" wrapText="1"/>
    </xf>
    <xf numFmtId="0" fontId="31" fillId="0" borderId="0" xfId="0" applyFont="1" applyAlignment="1">
      <alignment horizontal="center"/>
    </xf>
    <xf numFmtId="0" fontId="30" fillId="0" borderId="29" xfId="0" applyFont="1" applyBorder="1" applyAlignment="1">
      <alignment vertical="center"/>
    </xf>
    <xf numFmtId="2" fontId="30" fillId="0" borderId="73" xfId="0" applyNumberFormat="1" applyFont="1" applyBorder="1" applyAlignment="1">
      <alignment horizontal="center"/>
    </xf>
    <xf numFmtId="2" fontId="30" fillId="0" borderId="1" xfId="0" applyNumberFormat="1" applyFont="1" applyBorder="1" applyAlignment="1">
      <alignment horizontal="center"/>
    </xf>
    <xf numFmtId="165" fontId="30" fillId="0" borderId="0" xfId="0" applyNumberFormat="1" applyFont="1" applyAlignment="1">
      <alignment horizontal="center"/>
    </xf>
    <xf numFmtId="0" fontId="31" fillId="0" borderId="1" xfId="0" applyFont="1" applyBorder="1" applyAlignment="1">
      <alignment horizontal="center"/>
    </xf>
    <xf numFmtId="0" fontId="30" fillId="0" borderId="1" xfId="0" applyFont="1" applyBorder="1" applyAlignment="1">
      <alignment horizontal="left" vertical="center"/>
    </xf>
    <xf numFmtId="2" fontId="30" fillId="0" borderId="31" xfId="0" applyNumberFormat="1" applyFont="1" applyBorder="1" applyAlignment="1">
      <alignment horizontal="center"/>
    </xf>
    <xf numFmtId="0" fontId="30" fillId="0" borderId="77" xfId="0" applyFont="1" applyBorder="1"/>
    <xf numFmtId="2" fontId="30" fillId="0" borderId="32" xfId="0" applyNumberFormat="1" applyFont="1" applyBorder="1" applyAlignment="1">
      <alignment horizontal="center"/>
    </xf>
    <xf numFmtId="0" fontId="30" fillId="0" borderId="74" xfId="0" applyFont="1" applyBorder="1" applyAlignment="1">
      <alignment horizontal="center"/>
    </xf>
    <xf numFmtId="0" fontId="31" fillId="0" borderId="1" xfId="0" applyFont="1" applyBorder="1" applyAlignment="1">
      <alignment horizontal="center" wrapText="1"/>
    </xf>
    <xf numFmtId="3" fontId="30" fillId="0" borderId="1" xfId="0" applyNumberFormat="1" applyFont="1" applyBorder="1" applyAlignment="1">
      <alignment horizontal="center" vertical="center"/>
    </xf>
    <xf numFmtId="11" fontId="30" fillId="0" borderId="1" xfId="0" applyNumberFormat="1" applyFont="1" applyBorder="1" applyAlignment="1">
      <alignment horizontal="center" vertical="center"/>
    </xf>
    <xf numFmtId="169" fontId="30" fillId="0" borderId="1" xfId="0" applyNumberFormat="1" applyFont="1" applyBorder="1" applyAlignment="1">
      <alignment horizontal="center" vertical="center"/>
    </xf>
    <xf numFmtId="0" fontId="30" fillId="0" borderId="1" xfId="0" quotePrefix="1" applyFont="1" applyBorder="1" applyAlignment="1">
      <alignment horizontal="center"/>
    </xf>
    <xf numFmtId="0" fontId="31" fillId="0" borderId="71" xfId="0" applyFont="1" applyBorder="1" applyAlignment="1">
      <alignment horizontal="center" vertical="center" wrapText="1"/>
    </xf>
    <xf numFmtId="169" fontId="30" fillId="0" borderId="26" xfId="0" applyNumberFormat="1" applyFont="1" applyBorder="1" applyAlignment="1">
      <alignment horizontal="center" vertical="center"/>
    </xf>
    <xf numFmtId="2" fontId="30" fillId="0" borderId="77" xfId="0" applyNumberFormat="1" applyFont="1" applyBorder="1" applyAlignment="1">
      <alignment horizontal="center"/>
    </xf>
    <xf numFmtId="2" fontId="30" fillId="0" borderId="26" xfId="0" quotePrefix="1" applyNumberFormat="1" applyFont="1" applyBorder="1" applyAlignment="1">
      <alignment horizontal="center"/>
    </xf>
    <xf numFmtId="2" fontId="30" fillId="0" borderId="0" xfId="0" applyNumberFormat="1" applyFont="1" applyAlignment="1">
      <alignment horizontal="center"/>
    </xf>
    <xf numFmtId="0" fontId="54" fillId="0" borderId="0" xfId="0" applyFont="1" applyAlignment="1">
      <alignment horizontal="center"/>
    </xf>
    <xf numFmtId="165" fontId="32" fillId="0" borderId="0" xfId="0" applyNumberFormat="1" applyFont="1" applyAlignment="1">
      <alignment horizontal="center"/>
    </xf>
    <xf numFmtId="2" fontId="32" fillId="0" borderId="0" xfId="0" applyNumberFormat="1" applyFont="1" applyAlignment="1">
      <alignment horizontal="center"/>
    </xf>
    <xf numFmtId="11" fontId="54" fillId="0" borderId="0" xfId="0" applyNumberFormat="1" applyFont="1" applyAlignment="1">
      <alignment horizontal="center"/>
    </xf>
    <xf numFmtId="11" fontId="32" fillId="0" borderId="66" xfId="0" applyNumberFormat="1" applyFont="1" applyBorder="1" applyAlignment="1">
      <alignment horizontal="center"/>
    </xf>
    <xf numFmtId="9" fontId="30" fillId="0" borderId="1" xfId="0" applyNumberFormat="1" applyFont="1" applyBorder="1"/>
    <xf numFmtId="0" fontId="31" fillId="0" borderId="26" xfId="0" applyFont="1" applyBorder="1" applyAlignment="1">
      <alignment horizontal="center" vertical="center"/>
    </xf>
    <xf numFmtId="166" fontId="30" fillId="0" borderId="26" xfId="0" applyNumberFormat="1" applyFont="1" applyBorder="1" applyAlignment="1">
      <alignment horizontal="center"/>
    </xf>
    <xf numFmtId="10" fontId="32" fillId="0" borderId="0" xfId="0" applyNumberFormat="1" applyFont="1" applyAlignment="1">
      <alignment horizontal="center"/>
    </xf>
    <xf numFmtId="0" fontId="39" fillId="0" borderId="0" xfId="0" applyFont="1" applyAlignment="1">
      <alignment vertical="top"/>
    </xf>
    <xf numFmtId="0" fontId="39" fillId="0" borderId="0" xfId="0" applyFont="1" applyAlignment="1">
      <alignment horizontal="right" vertical="top"/>
    </xf>
    <xf numFmtId="0" fontId="30" fillId="0" borderId="1" xfId="0" applyFont="1" applyBorder="1" applyAlignment="1">
      <alignment horizontal="left" vertical="center" wrapText="1"/>
    </xf>
    <xf numFmtId="0" fontId="30" fillId="0" borderId="0" xfId="10" quotePrefix="1" applyFont="1"/>
    <xf numFmtId="0" fontId="30" fillId="0" borderId="0" xfId="10" quotePrefix="1" applyFont="1" applyAlignment="1">
      <alignment vertical="center" wrapText="1"/>
    </xf>
    <xf numFmtId="0" fontId="30" fillId="0" borderId="0" xfId="10" applyFont="1"/>
    <xf numFmtId="3" fontId="30" fillId="0" borderId="0" xfId="10" applyNumberFormat="1" applyFont="1" applyAlignment="1">
      <alignment horizontal="center"/>
    </xf>
    <xf numFmtId="0" fontId="30" fillId="0" borderId="0" xfId="10" applyFont="1" applyAlignment="1">
      <alignment horizontal="right"/>
    </xf>
    <xf numFmtId="167" fontId="30" fillId="0" borderId="26" xfId="10" applyNumberFormat="1" applyFont="1" applyBorder="1" applyAlignment="1">
      <alignment horizontal="center" vertical="center"/>
    </xf>
    <xf numFmtId="10" fontId="30" fillId="0" borderId="1" xfId="0" applyNumberFormat="1" applyFont="1" applyBorder="1" applyAlignment="1">
      <alignment horizontal="center" vertical="center" wrapText="1"/>
    </xf>
    <xf numFmtId="3" fontId="30" fillId="0" borderId="66" xfId="0" applyNumberFormat="1" applyFont="1" applyBorder="1" applyAlignment="1">
      <alignment horizontal="center"/>
    </xf>
    <xf numFmtId="0" fontId="30" fillId="0" borderId="70" xfId="0" applyFont="1" applyBorder="1" applyAlignment="1">
      <alignment horizontal="center"/>
    </xf>
    <xf numFmtId="0" fontId="30" fillId="0" borderId="21" xfId="0" applyFont="1" applyBorder="1" applyAlignment="1">
      <alignment horizontal="center"/>
    </xf>
    <xf numFmtId="0" fontId="30" fillId="0" borderId="58" xfId="0" applyFont="1" applyBorder="1" applyAlignment="1">
      <alignment horizontal="center"/>
    </xf>
    <xf numFmtId="0" fontId="30" fillId="0" borderId="68" xfId="0" applyFont="1" applyBorder="1" applyAlignment="1">
      <alignment horizontal="center"/>
    </xf>
    <xf numFmtId="2" fontId="30" fillId="0" borderId="69" xfId="0" applyNumberFormat="1" applyFont="1" applyBorder="1" applyAlignment="1">
      <alignment horizontal="center"/>
    </xf>
    <xf numFmtId="0" fontId="30" fillId="0" borderId="28" xfId="0" applyFont="1" applyBorder="1" applyAlignment="1">
      <alignment horizontal="center"/>
    </xf>
    <xf numFmtId="0" fontId="56" fillId="0" borderId="0" xfId="8" applyFont="1"/>
    <xf numFmtId="0" fontId="39" fillId="0" borderId="0" xfId="0" applyFont="1" applyAlignment="1">
      <alignment horizontal="right" vertical="center"/>
    </xf>
    <xf numFmtId="0" fontId="32" fillId="0" borderId="0" xfId="0" applyFont="1" applyAlignment="1">
      <alignment horizontal="right" vertical="center"/>
    </xf>
    <xf numFmtId="11" fontId="30" fillId="0" borderId="75" xfId="12" applyNumberFormat="1" applyFont="1" applyBorder="1" applyAlignment="1">
      <alignment horizontal="center" wrapText="1"/>
    </xf>
    <xf numFmtId="11" fontId="30" fillId="0" borderId="0" xfId="12" applyNumberFormat="1" applyFont="1" applyAlignment="1">
      <alignment horizontal="center"/>
    </xf>
    <xf numFmtId="11" fontId="30" fillId="0" borderId="0" xfId="12" applyNumberFormat="1" applyFont="1" applyAlignment="1">
      <alignment horizontal="center" vertical="center"/>
    </xf>
    <xf numFmtId="0" fontId="30" fillId="0" borderId="75" xfId="0" applyFont="1" applyBorder="1" applyAlignment="1">
      <alignment horizontal="center" vertical="center" wrapText="1"/>
    </xf>
    <xf numFmtId="22" fontId="30" fillId="0" borderId="75" xfId="0" applyNumberFormat="1" applyFont="1" applyBorder="1" applyAlignment="1">
      <alignment horizontal="center" vertical="center" wrapText="1"/>
    </xf>
    <xf numFmtId="2" fontId="30" fillId="0" borderId="75" xfId="0" applyNumberFormat="1" applyFont="1" applyBorder="1" applyAlignment="1">
      <alignment horizontal="center" vertical="center" wrapText="1"/>
    </xf>
    <xf numFmtId="22" fontId="30" fillId="0" borderId="75" xfId="0" applyNumberFormat="1" applyFont="1" applyBorder="1" applyAlignment="1">
      <alignment horizontal="center" vertical="center"/>
    </xf>
    <xf numFmtId="2" fontId="30" fillId="0" borderId="75" xfId="0" applyNumberFormat="1" applyFont="1" applyBorder="1" applyAlignment="1">
      <alignment horizontal="center" vertical="center"/>
    </xf>
    <xf numFmtId="0" fontId="30" fillId="0" borderId="1" xfId="0" applyFont="1" applyBorder="1" applyAlignment="1">
      <alignment wrapText="1"/>
    </xf>
    <xf numFmtId="0" fontId="30" fillId="0" borderId="0" xfId="0" applyFont="1" applyAlignment="1">
      <alignment horizontal="center" vertical="center"/>
    </xf>
    <xf numFmtId="22" fontId="30" fillId="0" borderId="0" xfId="0" applyNumberFormat="1" applyFont="1" applyAlignment="1">
      <alignment horizontal="center" vertical="center"/>
    </xf>
    <xf numFmtId="0" fontId="30" fillId="0" borderId="75" xfId="0" applyFont="1" applyBorder="1" applyAlignment="1">
      <alignment horizontal="center"/>
    </xf>
    <xf numFmtId="0" fontId="31" fillId="0" borderId="20" xfId="0" applyFont="1" applyBorder="1" applyAlignment="1">
      <alignment horizontal="center"/>
    </xf>
    <xf numFmtId="0" fontId="30" fillId="0" borderId="20" xfId="0" applyFont="1" applyBorder="1" applyAlignment="1">
      <alignment horizontal="center"/>
    </xf>
    <xf numFmtId="14" fontId="30" fillId="0" borderId="20" xfId="0" applyNumberFormat="1" applyFont="1" applyBorder="1" applyAlignment="1">
      <alignment horizontal="center"/>
    </xf>
    <xf numFmtId="1" fontId="30" fillId="0" borderId="20" xfId="0" applyNumberFormat="1" applyFont="1" applyBorder="1" applyAlignment="1">
      <alignment horizontal="center"/>
    </xf>
    <xf numFmtId="14" fontId="30" fillId="0" borderId="75" xfId="0" applyNumberFormat="1" applyFont="1" applyBorder="1" applyAlignment="1">
      <alignment horizontal="center"/>
    </xf>
    <xf numFmtId="1" fontId="30" fillId="0" borderId="75" xfId="0" applyNumberFormat="1" applyFont="1" applyBorder="1" applyAlignment="1">
      <alignment horizontal="center"/>
    </xf>
    <xf numFmtId="0" fontId="57" fillId="0" borderId="0" xfId="0" applyFont="1" applyAlignment="1">
      <alignment horizontal="left"/>
    </xf>
    <xf numFmtId="0" fontId="58" fillId="0" borderId="0" xfId="0" applyFont="1" applyAlignment="1">
      <alignment horizontal="left"/>
    </xf>
    <xf numFmtId="0" fontId="59" fillId="0" borderId="0" xfId="0" applyFont="1" applyAlignment="1">
      <alignment horizontal="center"/>
    </xf>
    <xf numFmtId="0" fontId="60" fillId="0" borderId="0" xfId="0" applyFont="1" applyAlignment="1">
      <alignment horizontal="center" vertical="center" wrapText="1"/>
    </xf>
    <xf numFmtId="0" fontId="29" fillId="0" borderId="0" xfId="0" applyFont="1" applyAlignment="1">
      <alignment vertical="center" wrapText="1"/>
    </xf>
    <xf numFmtId="0" fontId="30" fillId="15" borderId="1" xfId="0" applyFont="1" applyFill="1" applyBorder="1" applyAlignment="1">
      <alignment horizontal="center"/>
    </xf>
    <xf numFmtId="0" fontId="31" fillId="0" borderId="0" xfId="0" applyFont="1" applyAlignment="1">
      <alignment horizontal="right" vertical="center" wrapText="1"/>
    </xf>
    <xf numFmtId="0" fontId="30" fillId="0" borderId="0" xfId="0" applyFont="1" applyAlignment="1">
      <alignment vertical="center" wrapText="1"/>
    </xf>
    <xf numFmtId="11" fontId="4" fillId="0" borderId="100" xfId="0" quotePrefix="1" applyNumberFormat="1" applyFont="1" applyBorder="1" applyAlignment="1" applyProtection="1">
      <alignment horizontal="center"/>
      <protection locked="0"/>
    </xf>
    <xf numFmtId="11" fontId="4" fillId="0" borderId="16" xfId="0" quotePrefix="1" applyNumberFormat="1" applyFont="1" applyBorder="1" applyAlignment="1" applyProtection="1">
      <alignment horizontal="center"/>
      <protection locked="0"/>
    </xf>
    <xf numFmtId="11" fontId="4" fillId="0" borderId="21" xfId="0" quotePrefix="1" applyNumberFormat="1" applyFont="1" applyBorder="1" applyAlignment="1" applyProtection="1">
      <alignment horizontal="center"/>
      <protection locked="0"/>
    </xf>
    <xf numFmtId="11" fontId="4" fillId="0" borderId="20" xfId="0" quotePrefix="1" applyNumberFormat="1" applyFont="1" applyBorder="1" applyAlignment="1" applyProtection="1">
      <alignment horizontal="center"/>
      <protection locked="0"/>
    </xf>
    <xf numFmtId="11" fontId="4" fillId="0" borderId="101" xfId="0" quotePrefix="1" applyNumberFormat="1" applyFont="1" applyBorder="1" applyAlignment="1" applyProtection="1">
      <alignment horizontal="center"/>
      <protection locked="0"/>
    </xf>
    <xf numFmtId="11" fontId="4" fillId="0" borderId="22" xfId="0" quotePrefix="1" applyNumberFormat="1" applyFont="1" applyBorder="1" applyAlignment="1" applyProtection="1">
      <alignment horizontal="center"/>
      <protection locked="0"/>
    </xf>
    <xf numFmtId="0" fontId="4" fillId="0" borderId="90" xfId="0" applyFont="1" applyBorder="1" applyAlignment="1" applyProtection="1">
      <alignment horizontal="center"/>
      <protection locked="0"/>
    </xf>
    <xf numFmtId="0" fontId="46" fillId="0" borderId="30" xfId="0" applyFont="1" applyBorder="1" applyAlignment="1">
      <alignment horizontal="center"/>
    </xf>
    <xf numFmtId="0" fontId="46" fillId="0" borderId="72" xfId="0" applyFont="1" applyBorder="1" applyAlignment="1">
      <alignment horizontal="center" wrapText="1"/>
    </xf>
    <xf numFmtId="0" fontId="45" fillId="0" borderId="76" xfId="0" applyFont="1" applyBorder="1"/>
    <xf numFmtId="0" fontId="46" fillId="0" borderId="62" xfId="0" applyFont="1" applyBorder="1" applyAlignment="1">
      <alignment horizontal="center"/>
    </xf>
    <xf numFmtId="0" fontId="46" fillId="0" borderId="76" xfId="0" applyFont="1" applyBorder="1" applyAlignment="1">
      <alignment horizontal="center" wrapText="1"/>
    </xf>
    <xf numFmtId="167" fontId="30" fillId="0" borderId="0" xfId="10" applyNumberFormat="1" applyFont="1" applyAlignment="1">
      <alignment horizontal="center" vertical="center"/>
    </xf>
    <xf numFmtId="3" fontId="30" fillId="0" borderId="0" xfId="10" applyNumberFormat="1" applyFont="1" applyAlignment="1">
      <alignment horizontal="center" vertical="center"/>
    </xf>
    <xf numFmtId="170" fontId="30" fillId="0" borderId="0" xfId="10" applyNumberFormat="1" applyFont="1" applyAlignment="1">
      <alignment horizontal="center" vertical="center"/>
    </xf>
    <xf numFmtId="169" fontId="30" fillId="0" borderId="0" xfId="10" applyNumberFormat="1" applyFont="1" applyAlignment="1">
      <alignment horizontal="center" vertical="center"/>
    </xf>
    <xf numFmtId="0" fontId="62" fillId="0" borderId="0" xfId="0" applyFont="1"/>
    <xf numFmtId="0" fontId="4" fillId="0" borderId="58" xfId="0" applyFont="1" applyBorder="1" applyAlignment="1" applyProtection="1">
      <alignment horizontal="center"/>
      <protection locked="0"/>
    </xf>
    <xf numFmtId="11" fontId="4" fillId="0" borderId="20" xfId="0" applyNumberFormat="1" applyFont="1" applyBorder="1" applyAlignment="1" applyProtection="1">
      <alignment horizontal="center"/>
      <protection locked="0"/>
    </xf>
    <xf numFmtId="0" fontId="4" fillId="0" borderId="20" xfId="0" applyFont="1" applyBorder="1" applyProtection="1">
      <protection locked="0"/>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30" fillId="0" borderId="1" xfId="0" applyFont="1" applyBorder="1" applyAlignment="1">
      <alignment horizontal="center" vertical="center"/>
    </xf>
    <xf numFmtId="0" fontId="31" fillId="0" borderId="31" xfId="0" applyFont="1" applyBorder="1" applyAlignment="1">
      <alignment horizontal="center" vertical="center" wrapText="1"/>
    </xf>
    <xf numFmtId="0" fontId="31" fillId="0" borderId="75" xfId="0" applyFont="1" applyBorder="1" applyAlignment="1">
      <alignment horizontal="center" vertical="center" wrapText="1"/>
    </xf>
    <xf numFmtId="0" fontId="30" fillId="0" borderId="31" xfId="0" applyFont="1" applyBorder="1" applyAlignment="1">
      <alignment horizontal="center" vertical="center"/>
    </xf>
    <xf numFmtId="0" fontId="30" fillId="0" borderId="20" xfId="0" applyFont="1" applyBorder="1" applyAlignment="1">
      <alignment horizontal="center" vertical="center"/>
    </xf>
    <xf numFmtId="0" fontId="30" fillId="0" borderId="75" xfId="0" applyFont="1" applyBorder="1" applyAlignment="1">
      <alignment horizontal="center" vertical="center"/>
    </xf>
    <xf numFmtId="0" fontId="30" fillId="0" borderId="1" xfId="0" applyFont="1" applyBorder="1" applyAlignment="1">
      <alignment horizontal="center" vertical="center" wrapText="1"/>
    </xf>
    <xf numFmtId="2" fontId="30" fillId="0" borderId="1" xfId="0" applyNumberFormat="1" applyFont="1" applyBorder="1" applyAlignment="1">
      <alignment horizontal="center" vertical="center"/>
    </xf>
    <xf numFmtId="0" fontId="45" fillId="0" borderId="31" xfId="0" applyFont="1" applyBorder="1" applyAlignment="1">
      <alignment horizontal="center" vertical="center"/>
    </xf>
    <xf numFmtId="0" fontId="45" fillId="0" borderId="20" xfId="0" applyFont="1" applyBorder="1" applyAlignment="1">
      <alignment horizontal="center" vertical="center"/>
    </xf>
    <xf numFmtId="0" fontId="45" fillId="0" borderId="75" xfId="0" applyFont="1" applyBorder="1" applyAlignment="1">
      <alignment horizontal="center" vertical="center"/>
    </xf>
    <xf numFmtId="0" fontId="45" fillId="0" borderId="31" xfId="0" quotePrefix="1" applyFont="1" applyBorder="1" applyAlignment="1">
      <alignment horizontal="center" vertical="center"/>
    </xf>
    <xf numFmtId="0" fontId="45" fillId="0" borderId="20" xfId="0" quotePrefix="1" applyFont="1" applyBorder="1" applyAlignment="1">
      <alignment horizontal="center" vertical="center"/>
    </xf>
    <xf numFmtId="0" fontId="45" fillId="0" borderId="75" xfId="0" quotePrefix="1" applyFont="1" applyBorder="1" applyAlignment="1">
      <alignment horizontal="center" vertical="center"/>
    </xf>
    <xf numFmtId="0" fontId="45" fillId="0" borderId="1" xfId="0" quotePrefix="1" applyFont="1" applyBorder="1" applyAlignment="1">
      <alignment horizontal="center" vertical="center"/>
    </xf>
    <xf numFmtId="0" fontId="45" fillId="0" borderId="1" xfId="0" applyFont="1" applyBorder="1" applyAlignment="1">
      <alignment horizontal="center" vertical="center" wrapText="1"/>
    </xf>
    <xf numFmtId="0" fontId="45" fillId="0" borderId="1" xfId="0" applyFont="1" applyBorder="1" applyAlignment="1">
      <alignment horizontal="center" vertical="center"/>
    </xf>
    <xf numFmtId="0" fontId="46" fillId="0" borderId="1" xfId="0" applyFont="1" applyBorder="1" applyAlignment="1">
      <alignment horizontal="center" vertical="center" wrapText="1"/>
    </xf>
    <xf numFmtId="0" fontId="46" fillId="0" borderId="1" xfId="0" applyFont="1" applyBorder="1" applyAlignment="1">
      <alignment horizontal="center" vertical="center"/>
    </xf>
    <xf numFmtId="0" fontId="46" fillId="0" borderId="31" xfId="0" applyFont="1" applyBorder="1" applyAlignment="1">
      <alignment horizontal="center" vertical="center" wrapText="1"/>
    </xf>
    <xf numFmtId="0" fontId="45" fillId="0" borderId="71" xfId="0" applyFont="1" applyBorder="1" applyAlignment="1">
      <alignment horizontal="center"/>
    </xf>
    <xf numFmtId="0" fontId="45" fillId="0" borderId="70" xfId="0" applyFont="1" applyBorder="1" applyAlignment="1">
      <alignment horizontal="center"/>
    </xf>
    <xf numFmtId="0" fontId="45" fillId="0" borderId="68" xfId="0" applyFont="1" applyBorder="1" applyAlignment="1">
      <alignment horizontal="center"/>
    </xf>
    <xf numFmtId="0" fontId="45" fillId="0" borderId="28" xfId="0" applyFont="1" applyBorder="1" applyAlignment="1">
      <alignment horizontal="center"/>
    </xf>
    <xf numFmtId="0" fontId="46" fillId="0" borderId="0" xfId="0" applyFont="1"/>
    <xf numFmtId="0" fontId="44" fillId="7" borderId="0" xfId="0" applyFont="1" applyFill="1" applyAlignment="1">
      <alignment horizontal="left" vertical="center" wrapText="1"/>
    </xf>
    <xf numFmtId="0" fontId="44" fillId="5" borderId="0" xfId="0" applyFont="1" applyFill="1" applyAlignment="1">
      <alignment horizontal="left"/>
    </xf>
    <xf numFmtId="0" fontId="46" fillId="0" borderId="29" xfId="0" applyFont="1" applyBorder="1" applyAlignment="1">
      <alignment horizontal="center" vertical="center" wrapText="1"/>
    </xf>
    <xf numFmtId="0" fontId="46" fillId="0" borderId="73" xfId="0" applyFont="1" applyBorder="1" applyAlignment="1">
      <alignment horizontal="center" vertical="center" wrapText="1"/>
    </xf>
    <xf numFmtId="0" fontId="46" fillId="0" borderId="74" xfId="0" applyFont="1" applyBorder="1" applyAlignment="1">
      <alignment horizontal="center" vertical="center" wrapText="1"/>
    </xf>
    <xf numFmtId="0" fontId="46" fillId="0" borderId="30" xfId="0" applyFont="1" applyBorder="1" applyAlignment="1">
      <alignment horizontal="center" vertical="center" wrapText="1"/>
    </xf>
    <xf numFmtId="0" fontId="45" fillId="0" borderId="1" xfId="0" applyFont="1" applyBorder="1" applyAlignment="1">
      <alignment horizontal="left"/>
    </xf>
    <xf numFmtId="0" fontId="46" fillId="0" borderId="1" xfId="0" applyFont="1" applyBorder="1" applyAlignment="1">
      <alignment horizontal="center"/>
    </xf>
    <xf numFmtId="0" fontId="46" fillId="0" borderId="71" xfId="0" applyFont="1" applyBorder="1" applyAlignment="1">
      <alignment horizontal="center" vertical="center" wrapText="1"/>
    </xf>
    <xf numFmtId="0" fontId="46" fillId="0" borderId="68" xfId="0" applyFont="1" applyBorder="1" applyAlignment="1">
      <alignment horizontal="center" vertical="center" wrapText="1"/>
    </xf>
    <xf numFmtId="0" fontId="46" fillId="0" borderId="29" xfId="0" applyFont="1" applyBorder="1" applyAlignment="1">
      <alignment horizontal="center" wrapText="1"/>
    </xf>
    <xf numFmtId="0" fontId="46" fillId="0" borderId="70" xfId="0" applyFont="1" applyBorder="1" applyAlignment="1">
      <alignment horizontal="center" vertical="center" wrapText="1"/>
    </xf>
    <xf numFmtId="0" fontId="46" fillId="0" borderId="28" xfId="0" applyFont="1" applyBorder="1" applyAlignment="1">
      <alignment horizontal="center" vertical="center" wrapText="1"/>
    </xf>
    <xf numFmtId="0" fontId="31" fillId="0" borderId="26" xfId="0" applyFont="1" applyBorder="1" applyAlignment="1">
      <alignment horizontal="right" vertical="center"/>
    </xf>
    <xf numFmtId="0" fontId="31" fillId="0" borderId="27" xfId="0" applyFont="1" applyBorder="1" applyAlignment="1">
      <alignment horizontal="right" vertical="center"/>
    </xf>
    <xf numFmtId="0" fontId="31" fillId="0" borderId="67" xfId="0" applyFont="1" applyBorder="1" applyAlignment="1">
      <alignment horizontal="right" vertical="center"/>
    </xf>
    <xf numFmtId="0" fontId="30" fillId="0" borderId="29" xfId="0" applyFont="1" applyBorder="1" applyAlignment="1">
      <alignment horizontal="left"/>
    </xf>
    <xf numFmtId="0" fontId="31" fillId="0" borderId="71" xfId="0" applyFont="1" applyBorder="1" applyAlignment="1">
      <alignment horizontal="center" vertical="center" wrapText="1"/>
    </xf>
    <xf numFmtId="0" fontId="31" fillId="0" borderId="68" xfId="0" applyFont="1" applyBorder="1" applyAlignment="1">
      <alignment horizontal="center" vertical="center" wrapText="1"/>
    </xf>
    <xf numFmtId="0" fontId="31" fillId="0" borderId="1" xfId="0" applyFont="1" applyBorder="1" applyAlignment="1">
      <alignment horizontal="center" wrapText="1"/>
    </xf>
    <xf numFmtId="0" fontId="31" fillId="0" borderId="1" xfId="0" applyFont="1" applyBorder="1" applyAlignment="1">
      <alignment horizontal="center"/>
    </xf>
    <xf numFmtId="0" fontId="30" fillId="0" borderId="0" xfId="0" applyFont="1" applyAlignment="1">
      <alignment horizontal="left"/>
    </xf>
    <xf numFmtId="0" fontId="30" fillId="0" borderId="1" xfId="0" applyFont="1" applyBorder="1" applyAlignment="1">
      <alignment horizontal="left"/>
    </xf>
    <xf numFmtId="0" fontId="30" fillId="0" borderId="31" xfId="0" applyFont="1" applyBorder="1" applyAlignment="1">
      <alignment horizontal="left"/>
    </xf>
    <xf numFmtId="0" fontId="31" fillId="0" borderId="0" xfId="0" applyFont="1" applyAlignment="1">
      <alignment horizontal="center"/>
    </xf>
    <xf numFmtId="0" fontId="31" fillId="0" borderId="0" xfId="0" applyFont="1" applyAlignment="1">
      <alignment horizontal="center" vertical="center"/>
    </xf>
    <xf numFmtId="0" fontId="54" fillId="0" borderId="0" xfId="0" applyFont="1" applyAlignment="1">
      <alignment horizontal="center" vertical="center"/>
    </xf>
    <xf numFmtId="0" fontId="32" fillId="0" borderId="0" xfId="0" applyFont="1" applyAlignment="1">
      <alignment horizontal="left" vertical="center" wrapText="1"/>
    </xf>
    <xf numFmtId="0" fontId="32" fillId="0" borderId="66" xfId="0" applyFont="1" applyBorder="1" applyAlignment="1">
      <alignment horizontal="left" wrapText="1"/>
    </xf>
    <xf numFmtId="0" fontId="30" fillId="0" borderId="0" xfId="10" quotePrefix="1" applyFont="1"/>
    <xf numFmtId="0" fontId="31" fillId="0" borderId="71" xfId="10" applyFont="1" applyBorder="1" applyAlignment="1">
      <alignment horizontal="center" vertical="center" wrapText="1"/>
    </xf>
    <xf numFmtId="0" fontId="31" fillId="0" borderId="68" xfId="10" applyFont="1" applyBorder="1" applyAlignment="1">
      <alignment horizontal="center" vertical="center" wrapText="1"/>
    </xf>
    <xf numFmtId="0" fontId="31" fillId="0" borderId="70" xfId="10" applyFont="1" applyBorder="1" applyAlignment="1">
      <alignment horizontal="center" vertical="center" wrapText="1"/>
    </xf>
    <xf numFmtId="0" fontId="31" fillId="0" borderId="28" xfId="10" applyFont="1" applyBorder="1" applyAlignment="1">
      <alignment horizontal="center" vertical="center" wrapText="1"/>
    </xf>
    <xf numFmtId="0" fontId="32" fillId="0" borderId="0" xfId="10" applyFont="1"/>
    <xf numFmtId="0" fontId="30" fillId="0" borderId="26" xfId="0" applyFont="1" applyBorder="1" applyAlignment="1">
      <alignment horizontal="left"/>
    </xf>
    <xf numFmtId="0" fontId="30" fillId="0" borderId="27" xfId="0" applyFont="1" applyBorder="1" applyAlignment="1">
      <alignment horizontal="left"/>
    </xf>
    <xf numFmtId="0" fontId="30" fillId="0" borderId="67" xfId="0" applyFont="1" applyBorder="1" applyAlignment="1">
      <alignment horizontal="left"/>
    </xf>
    <xf numFmtId="0" fontId="30" fillId="0" borderId="26" xfId="0" applyFont="1" applyBorder="1" applyAlignment="1">
      <alignment horizontal="left" wrapText="1"/>
    </xf>
    <xf numFmtId="0" fontId="30" fillId="0" borderId="27" xfId="0" applyFont="1" applyBorder="1" applyAlignment="1">
      <alignment horizontal="left" wrapText="1"/>
    </xf>
    <xf numFmtId="0" fontId="30" fillId="0" borderId="67" xfId="0" applyFont="1" applyBorder="1" applyAlignment="1">
      <alignment horizontal="left" wrapText="1"/>
    </xf>
    <xf numFmtId="0" fontId="30" fillId="0" borderId="26" xfId="10" quotePrefix="1" applyFont="1" applyBorder="1" applyAlignment="1">
      <alignment horizontal="left"/>
    </xf>
    <xf numFmtId="0" fontId="30" fillId="0" borderId="27" xfId="10" quotePrefix="1" applyFont="1" applyBorder="1" applyAlignment="1">
      <alignment horizontal="left"/>
    </xf>
    <xf numFmtId="0" fontId="30" fillId="0" borderId="67" xfId="10" quotePrefix="1" applyFont="1" applyBorder="1" applyAlignment="1">
      <alignment horizontal="left"/>
    </xf>
    <xf numFmtId="0" fontId="31" fillId="0" borderId="31" xfId="11" applyFont="1" applyBorder="1" applyAlignment="1">
      <alignment horizontal="center" vertical="center"/>
    </xf>
    <xf numFmtId="0" fontId="31" fillId="0" borderId="75" xfId="11" applyFont="1" applyBorder="1" applyAlignment="1">
      <alignment horizontal="center" vertical="center"/>
    </xf>
    <xf numFmtId="0" fontId="32" fillId="0" borderId="66" xfId="13" applyFont="1" applyBorder="1" applyAlignment="1">
      <alignment horizontal="left" vertical="top" wrapText="1"/>
    </xf>
    <xf numFmtId="2" fontId="31" fillId="0" borderId="71" xfId="10" applyNumberFormat="1" applyFont="1" applyBorder="1" applyAlignment="1">
      <alignment horizontal="center" vertical="center"/>
    </xf>
    <xf numFmtId="2" fontId="31" fillId="0" borderId="68" xfId="10" applyNumberFormat="1" applyFont="1" applyBorder="1" applyAlignment="1">
      <alignment horizontal="center" vertical="center"/>
    </xf>
    <xf numFmtId="0" fontId="31" fillId="0" borderId="31" xfId="10" applyFont="1" applyBorder="1" applyAlignment="1">
      <alignment horizontal="center" vertical="center"/>
    </xf>
    <xf numFmtId="0" fontId="31" fillId="0" borderId="75" xfId="10" applyFont="1" applyBorder="1" applyAlignment="1">
      <alignment horizontal="center" vertical="center"/>
    </xf>
    <xf numFmtId="0" fontId="15" fillId="3" borderId="17"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19" xfId="0" applyFont="1" applyFill="1" applyBorder="1" applyAlignment="1">
      <alignment horizontal="center" vertical="center"/>
    </xf>
    <xf numFmtId="0" fontId="15" fillId="9" borderId="17" xfId="0" applyFont="1" applyFill="1" applyBorder="1" applyAlignment="1">
      <alignment horizontal="center" vertical="center"/>
    </xf>
    <xf numFmtId="0" fontId="15" fillId="9" borderId="18" xfId="0" applyFont="1" applyFill="1" applyBorder="1" applyAlignment="1">
      <alignment horizontal="center" vertical="center"/>
    </xf>
    <xf numFmtId="0" fontId="15" fillId="9" borderId="19" xfId="0" applyFont="1" applyFill="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17"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9" xfId="0" applyFont="1" applyBorder="1" applyAlignment="1">
      <alignment horizontal="center" vertical="center"/>
    </xf>
    <xf numFmtId="0" fontId="14" fillId="8" borderId="35" xfId="0" applyFont="1" applyFill="1" applyBorder="1" applyAlignment="1">
      <alignment horizontal="center" vertical="center" wrapText="1"/>
    </xf>
    <xf numFmtId="0" fontId="14" fillId="8" borderId="37" xfId="0" applyFont="1" applyFill="1" applyBorder="1" applyAlignment="1">
      <alignment horizontal="center" vertical="center"/>
    </xf>
    <xf numFmtId="0" fontId="14" fillId="0" borderId="24" xfId="0" applyFont="1" applyBorder="1" applyAlignment="1">
      <alignment horizontal="center" vertical="center"/>
    </xf>
    <xf numFmtId="0" fontId="14" fillId="0" borderId="38" xfId="0" applyFont="1" applyBorder="1" applyAlignment="1">
      <alignment horizontal="center" vertical="center"/>
    </xf>
    <xf numFmtId="0" fontId="14" fillId="0" borderId="9" xfId="0" applyFont="1" applyBorder="1" applyAlignment="1">
      <alignment horizontal="center" vertical="center"/>
    </xf>
    <xf numFmtId="0" fontId="14" fillId="0" borderId="2" xfId="0" applyFont="1" applyBorder="1" applyAlignment="1">
      <alignment horizontal="center" vertical="center"/>
    </xf>
    <xf numFmtId="0" fontId="15" fillId="0" borderId="8"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3" xfId="0" applyFont="1" applyBorder="1" applyAlignment="1">
      <alignment horizontal="center" vertical="center" wrapText="1"/>
    </xf>
    <xf numFmtId="0" fontId="18" fillId="2" borderId="8" xfId="0" applyFont="1" applyFill="1" applyBorder="1" applyAlignment="1">
      <alignment horizontal="left" vertical="center"/>
    </xf>
    <xf numFmtId="0" fontId="18" fillId="2" borderId="9" xfId="0" applyFont="1" applyFill="1" applyBorder="1" applyAlignment="1">
      <alignment horizontal="left" vertical="center"/>
    </xf>
    <xf numFmtId="0" fontId="18" fillId="2" borderId="10"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0" xfId="0" applyFont="1" applyFill="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2" xfId="0" applyFont="1" applyFill="1" applyBorder="1" applyAlignment="1">
      <alignment horizontal="left" vertical="center"/>
    </xf>
    <xf numFmtId="0" fontId="18" fillId="2" borderId="14" xfId="0" applyFont="1" applyFill="1" applyBorder="1" applyAlignment="1">
      <alignment horizontal="left" vertical="center"/>
    </xf>
    <xf numFmtId="11" fontId="14" fillId="0" borderId="17" xfId="0" applyNumberFormat="1" applyFont="1" applyBorder="1" applyAlignment="1">
      <alignment horizontal="center"/>
    </xf>
    <xf numFmtId="11" fontId="14" fillId="0" borderId="18" xfId="0" applyNumberFormat="1" applyFont="1" applyBorder="1" applyAlignment="1">
      <alignment horizontal="center"/>
    </xf>
    <xf numFmtId="11" fontId="14" fillId="0" borderId="19" xfId="0" applyNumberFormat="1" applyFont="1" applyBorder="1" applyAlignment="1">
      <alignment horizontal="center"/>
    </xf>
    <xf numFmtId="0" fontId="21" fillId="8" borderId="35" xfId="0" applyFont="1" applyFill="1" applyBorder="1" applyAlignment="1">
      <alignment horizontal="center" vertical="center" wrapText="1"/>
    </xf>
    <xf numFmtId="0" fontId="21" fillId="8" borderId="36" xfId="0" applyFont="1" applyFill="1" applyBorder="1" applyAlignment="1">
      <alignment horizontal="center" vertical="center" wrapText="1"/>
    </xf>
    <xf numFmtId="0" fontId="21" fillId="8" borderId="37" xfId="0" applyFont="1" applyFill="1" applyBorder="1" applyAlignment="1">
      <alignment horizontal="center" vertical="center"/>
    </xf>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0" fontId="40" fillId="0" borderId="35" xfId="1" applyNumberFormat="1" applyFont="1" applyBorder="1" applyAlignment="1" applyProtection="1">
      <alignment horizontal="center" vertical="center" wrapText="1"/>
    </xf>
    <xf numFmtId="10" fontId="40" fillId="0" borderId="36" xfId="1" applyNumberFormat="1" applyFont="1" applyBorder="1" applyAlignment="1" applyProtection="1">
      <alignment horizontal="center" vertical="center" wrapText="1"/>
    </xf>
    <xf numFmtId="10" fontId="40" fillId="0" borderId="37" xfId="1" applyNumberFormat="1" applyFont="1" applyBorder="1" applyAlignment="1" applyProtection="1">
      <alignment horizontal="center" vertical="center" wrapText="1"/>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11" fontId="15" fillId="3" borderId="8" xfId="0" applyNumberFormat="1" applyFont="1" applyFill="1" applyBorder="1" applyAlignment="1">
      <alignment horizontal="center" vertical="center"/>
    </xf>
    <xf numFmtId="11" fontId="15" fillId="3" borderId="9" xfId="0" applyNumberFormat="1" applyFont="1" applyFill="1" applyBorder="1" applyAlignment="1">
      <alignment horizontal="center" vertical="center"/>
    </xf>
    <xf numFmtId="11" fontId="15" fillId="3" borderId="10" xfId="0" applyNumberFormat="1" applyFont="1" applyFill="1" applyBorder="1" applyAlignment="1">
      <alignment horizontal="center" vertical="center"/>
    </xf>
    <xf numFmtId="11" fontId="15" fillId="3" borderId="13" xfId="0" applyNumberFormat="1" applyFont="1" applyFill="1" applyBorder="1" applyAlignment="1">
      <alignment horizontal="center" vertical="center"/>
    </xf>
    <xf numFmtId="11" fontId="15" fillId="3" borderId="2" xfId="0" applyNumberFormat="1" applyFont="1" applyFill="1" applyBorder="1" applyAlignment="1">
      <alignment horizontal="center" vertical="center"/>
    </xf>
    <xf numFmtId="11" fontId="15" fillId="3" borderId="14" xfId="0" applyNumberFormat="1" applyFont="1" applyFill="1" applyBorder="1" applyAlignment="1">
      <alignment horizontal="center" vertical="center"/>
    </xf>
    <xf numFmtId="11" fontId="15" fillId="9" borderId="8" xfId="0" applyNumberFormat="1" applyFont="1" applyFill="1" applyBorder="1" applyAlignment="1">
      <alignment horizontal="center" vertical="center"/>
    </xf>
    <xf numFmtId="11" fontId="15" fillId="9" borderId="9" xfId="0" applyNumberFormat="1" applyFont="1" applyFill="1" applyBorder="1" applyAlignment="1">
      <alignment horizontal="center" vertical="center"/>
    </xf>
    <xf numFmtId="11" fontId="15" fillId="9" borderId="10" xfId="0" applyNumberFormat="1" applyFont="1" applyFill="1" applyBorder="1" applyAlignment="1">
      <alignment horizontal="center" vertical="center"/>
    </xf>
    <xf numFmtId="11" fontId="15" fillId="9" borderId="13" xfId="0" applyNumberFormat="1" applyFont="1" applyFill="1" applyBorder="1" applyAlignment="1">
      <alignment horizontal="center" vertical="center"/>
    </xf>
    <xf numFmtId="11" fontId="15" fillId="9" borderId="2" xfId="0" applyNumberFormat="1" applyFont="1" applyFill="1" applyBorder="1" applyAlignment="1">
      <alignment horizontal="center" vertical="center"/>
    </xf>
    <xf numFmtId="11" fontId="15" fillId="9" borderId="14" xfId="0" applyNumberFormat="1" applyFont="1" applyFill="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21" fillId="0" borderId="35" xfId="0" applyFont="1" applyBorder="1" applyAlignment="1">
      <alignment horizontal="center" vertical="center"/>
    </xf>
    <xf numFmtId="0" fontId="21" fillId="0" borderId="37" xfId="0" applyFont="1" applyBorder="1" applyAlignment="1">
      <alignment horizontal="center" vertical="center"/>
    </xf>
    <xf numFmtId="0" fontId="15" fillId="0" borderId="35" xfId="0" applyFont="1" applyBorder="1" applyAlignment="1">
      <alignment horizontal="center" vertical="center"/>
    </xf>
    <xf numFmtId="0" fontId="15" fillId="0" borderId="3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20" fillId="0" borderId="17" xfId="0" applyFont="1" applyBorder="1" applyAlignment="1">
      <alignment horizontal="center" vertical="center"/>
    </xf>
    <xf numFmtId="0" fontId="15" fillId="13" borderId="16" xfId="0" applyFont="1" applyFill="1" applyBorder="1" applyAlignment="1">
      <alignment horizontal="center" vertical="center"/>
    </xf>
    <xf numFmtId="0" fontId="15" fillId="13" borderId="22" xfId="0" applyFont="1" applyFill="1" applyBorder="1" applyAlignment="1">
      <alignment horizontal="center" vertical="center"/>
    </xf>
    <xf numFmtId="0" fontId="15" fillId="0" borderId="10" xfId="0" applyFont="1" applyBorder="1" applyAlignment="1">
      <alignment horizontal="center" vertical="center"/>
    </xf>
    <xf numFmtId="0" fontId="15" fillId="0" borderId="14" xfId="0" applyFont="1" applyBorder="1" applyAlignment="1">
      <alignment horizontal="center" vertical="center"/>
    </xf>
    <xf numFmtId="0" fontId="14" fillId="0" borderId="17" xfId="0" applyFont="1" applyBorder="1" applyAlignment="1">
      <alignment horizontal="center"/>
    </xf>
    <xf numFmtId="0" fontId="14" fillId="0" borderId="18" xfId="0" applyFont="1" applyBorder="1" applyAlignment="1">
      <alignment horizontal="center"/>
    </xf>
    <xf numFmtId="0" fontId="14" fillId="0" borderId="19" xfId="0" applyFont="1" applyBorder="1" applyAlignment="1">
      <alignment horizontal="center"/>
    </xf>
    <xf numFmtId="0" fontId="15" fillId="8" borderId="35" xfId="0" applyFont="1" applyFill="1" applyBorder="1" applyAlignment="1">
      <alignment horizontal="center" vertical="center" wrapText="1"/>
    </xf>
    <xf numFmtId="0" fontId="15" fillId="8" borderId="37" xfId="0" applyFont="1" applyFill="1" applyBorder="1" applyAlignment="1">
      <alignment horizontal="center" vertical="center"/>
    </xf>
    <xf numFmtId="0" fontId="15" fillId="13" borderId="35" xfId="0" applyFont="1" applyFill="1" applyBorder="1" applyAlignment="1">
      <alignment horizontal="center" vertical="center"/>
    </xf>
    <xf numFmtId="0" fontId="15" fillId="13" borderId="37" xfId="0" applyFont="1" applyFill="1" applyBorder="1" applyAlignment="1">
      <alignment horizontal="center" vertical="center"/>
    </xf>
    <xf numFmtId="0" fontId="15" fillId="0" borderId="17" xfId="0" applyFont="1" applyBorder="1" applyAlignment="1">
      <alignment horizontal="center"/>
    </xf>
    <xf numFmtId="0" fontId="15" fillId="0" borderId="18" xfId="0" applyFont="1" applyBorder="1" applyAlignment="1">
      <alignment horizontal="center"/>
    </xf>
    <xf numFmtId="0" fontId="15" fillId="0" borderId="19" xfId="0" applyFont="1" applyBorder="1" applyAlignment="1">
      <alignment horizontal="center"/>
    </xf>
    <xf numFmtId="0" fontId="15" fillId="0" borderId="19" xfId="0" applyFont="1" applyBorder="1" applyAlignment="1">
      <alignment horizontal="center" vertical="center"/>
    </xf>
  </cellXfs>
  <cellStyles count="15">
    <cellStyle name="20% - Accent1" xfId="9" builtinId="30"/>
    <cellStyle name="Bad 16" xfId="5" xr:uid="{621D1FE3-CDF2-4C2C-A887-57F4D3C08268}"/>
    <cellStyle name="Hyperlink" xfId="8" builtinId="8"/>
    <cellStyle name="Normal" xfId="0" builtinId="0"/>
    <cellStyle name="Normal 10 10 12" xfId="6" xr:uid="{8C683204-5707-4F7C-97B5-C01CC408A924}"/>
    <cellStyle name="Normal 14 2" xfId="13" xr:uid="{D4A7FA92-C4F2-4E4F-BDE4-535188CDB49F}"/>
    <cellStyle name="Normal 2" xfId="10" xr:uid="{6E6C049C-1D5D-46E9-9B89-7EF6CAF08BD9}"/>
    <cellStyle name="Normal 3" xfId="3" xr:uid="{AE549749-DFFD-45F1-894D-D307BA99A3A9}"/>
    <cellStyle name="Normal 4" xfId="2" xr:uid="{DAF0AB52-AF5F-46CE-AE1C-D4FC09C3536E}"/>
    <cellStyle name="Normal 56" xfId="4" xr:uid="{4863EF75-E0BB-4E89-960E-53FAB9315769}"/>
    <cellStyle name="Normal_HAP emissions" xfId="12" xr:uid="{B9B0431E-1C81-4021-939A-502698D56CF9}"/>
    <cellStyle name="Normal_Sheet1" xfId="14" xr:uid="{2716E50D-1173-4552-B6CE-2289D68F3D48}"/>
    <cellStyle name="Normal_Turbine-SCR" xfId="11" xr:uid="{B5E21F31-B452-4F07-96B8-CF211CAE5842}"/>
    <cellStyle name="Percent" xfId="1" builtinId="5"/>
    <cellStyle name="Percent 2" xfId="7" xr:uid="{8DD3A090-807E-4407-90BD-716D560AD1D7}"/>
  </cellStyles>
  <dxfs count="3">
    <dxf>
      <fill>
        <patternFill patternType="gray125">
          <fgColor auto="1"/>
          <bgColor rgb="FFFFE07D"/>
        </patternFill>
      </fill>
    </dxf>
    <dxf>
      <fill>
        <patternFill patternType="gray125">
          <fgColor auto="1"/>
          <bgColor rgb="FFFFE07D"/>
        </patternFill>
      </fill>
    </dxf>
    <dxf>
      <fill>
        <patternFill patternType="solid">
          <bgColor rgb="FFFFFF00"/>
        </patternFill>
      </fill>
    </dxf>
  </dxfs>
  <tableStyles count="0" defaultTableStyle="TableStyleMedium2" defaultPivotStyle="PivotStyleLight16"/>
  <colors>
    <mruColors>
      <color rgb="FFD2D5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2695575</xdr:colOff>
      <xdr:row>104</xdr:row>
      <xdr:rowOff>114300</xdr:rowOff>
    </xdr:from>
    <xdr:to>
      <xdr:col>5</xdr:col>
      <xdr:colOff>313417</xdr:colOff>
      <xdr:row>117</xdr:row>
      <xdr:rowOff>126484</xdr:rowOff>
    </xdr:to>
    <xdr:pic>
      <xdr:nvPicPr>
        <xdr:cNvPr id="5" name="Picture 2">
          <a:extLst>
            <a:ext uri="{FF2B5EF4-FFF2-40B4-BE49-F238E27FC236}">
              <a16:creationId xmlns:a16="http://schemas.microsoft.com/office/drawing/2014/main" id="{1391DEB0-9B31-6FEE-91A5-B3DB8968A80B}"/>
            </a:ext>
          </a:extLst>
        </xdr:cNvPr>
        <xdr:cNvPicPr>
          <a:picLocks noChangeAspect="1"/>
        </xdr:cNvPicPr>
      </xdr:nvPicPr>
      <xdr:blipFill>
        <a:blip xmlns:r="http://schemas.openxmlformats.org/officeDocument/2006/relationships" r:embed="rId1"/>
        <a:stretch>
          <a:fillRect/>
        </a:stretch>
      </xdr:blipFill>
      <xdr:spPr>
        <a:xfrm>
          <a:off x="6210300" y="22545675"/>
          <a:ext cx="4386942" cy="2733159"/>
        </a:xfrm>
        <a:prstGeom prst="rect">
          <a:avLst/>
        </a:prstGeom>
      </xdr:spPr>
    </xdr:pic>
    <xdr:clientData/>
  </xdr:twoCellAnchor>
  <xdr:twoCellAnchor editAs="oneCell">
    <xdr:from>
      <xdr:col>0</xdr:col>
      <xdr:colOff>247650</xdr:colOff>
      <xdr:row>104</xdr:row>
      <xdr:rowOff>47625</xdr:rowOff>
    </xdr:from>
    <xdr:to>
      <xdr:col>2</xdr:col>
      <xdr:colOff>1355029</xdr:colOff>
      <xdr:row>126</xdr:row>
      <xdr:rowOff>123825</xdr:rowOff>
    </xdr:to>
    <xdr:pic>
      <xdr:nvPicPr>
        <xdr:cNvPr id="2" name="Picture 3">
          <a:extLst>
            <a:ext uri="{FF2B5EF4-FFF2-40B4-BE49-F238E27FC236}">
              <a16:creationId xmlns:a16="http://schemas.microsoft.com/office/drawing/2014/main" id="{D9180C62-E313-D203-DAA4-372DC11B9A4F}"/>
            </a:ext>
          </a:extLst>
        </xdr:cNvPr>
        <xdr:cNvPicPr>
          <a:picLocks noChangeAspect="1"/>
        </xdr:cNvPicPr>
      </xdr:nvPicPr>
      <xdr:blipFill>
        <a:blip xmlns:r="http://schemas.openxmlformats.org/officeDocument/2006/relationships" r:embed="rId2"/>
        <a:stretch>
          <a:fillRect/>
        </a:stretch>
      </xdr:blipFill>
      <xdr:spPr>
        <a:xfrm>
          <a:off x="247650" y="22479000"/>
          <a:ext cx="4622104" cy="468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A6506C3F-B860-4FA0-855E-347EFE97953E}"/>
            </a:ext>
          </a:extLst>
        </xdr:cNvPr>
        <xdr:cNvSpPr txBox="1"/>
      </xdr:nvSpPr>
      <xdr:spPr>
        <a:xfrm>
          <a:off x="82550"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BA4FD9BA-5E3E-40B5-9683-8B4871F08793}"/>
            </a:ext>
          </a:extLst>
        </xdr:cNvPr>
        <xdr:cNvSpPr txBox="1"/>
      </xdr:nvSpPr>
      <xdr:spPr>
        <a:xfrm>
          <a:off x="8341361" y="88265"/>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A9DB2DBB-87FA-4733-AE07-DD766FDA5001}"/>
            </a:ext>
          </a:extLst>
        </xdr:cNvPr>
        <xdr:cNvSpPr txBox="1"/>
      </xdr:nvSpPr>
      <xdr:spPr>
        <a:xfrm>
          <a:off x="69849" y="82550"/>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80EF4F95-DFD0-4D36-A564-A77531C4DDFC}"/>
            </a:ext>
          </a:extLst>
        </xdr:cNvPr>
        <xdr:cNvSpPr txBox="1"/>
      </xdr:nvSpPr>
      <xdr:spPr>
        <a:xfrm>
          <a:off x="12162155"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B3E59D9D-B358-4AAB-B337-052799CFEF3D}"/>
            </a:ext>
          </a:extLst>
        </xdr:cNvPr>
        <xdr:cNvSpPr txBox="1"/>
      </xdr:nvSpPr>
      <xdr:spPr>
        <a:xfrm>
          <a:off x="82550" y="101600"/>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DB5D117D-0DD9-4A4B-A9A0-4BFBE710EA58}"/>
            </a:ext>
          </a:extLst>
        </xdr:cNvPr>
        <xdr:cNvSpPr txBox="1"/>
      </xdr:nvSpPr>
      <xdr:spPr>
        <a:xfrm>
          <a:off x="9455785"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8239125" cy="1504950"/>
    <xdr:sp macro="" textlink="">
      <xdr:nvSpPr>
        <xdr:cNvPr id="5" name="TextBox 1">
          <a:extLst>
            <a:ext uri="{FF2B5EF4-FFF2-40B4-BE49-F238E27FC236}">
              <a16:creationId xmlns:a16="http://schemas.microsoft.com/office/drawing/2014/main" id="{DF1C3E00-2CAB-4A87-945E-B5EAD91768BA}"/>
            </a:ext>
          </a:extLst>
        </xdr:cNvPr>
        <xdr:cNvSpPr txBox="1"/>
      </xdr:nvSpPr>
      <xdr:spPr>
        <a:xfrm>
          <a:off x="0" y="0"/>
          <a:ext cx="8239125" cy="1504950"/>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D98918C3-CF83-4179-AC4B-BBF6D3B4A0B6}"/>
            </a:ext>
          </a:extLst>
        </xdr:cNvPr>
        <xdr:cNvSpPr txBox="1"/>
      </xdr:nvSpPr>
      <xdr:spPr>
        <a:xfrm>
          <a:off x="10450195" y="48260"/>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2</xdr:col>
      <xdr:colOff>222250</xdr:colOff>
      <xdr:row>5</xdr:row>
      <xdr:rowOff>82550</xdr:rowOff>
    </xdr:from>
    <xdr:to>
      <xdr:col>7</xdr:col>
      <xdr:colOff>180340</xdr:colOff>
      <xdr:row>8</xdr:row>
      <xdr:rowOff>105723</xdr:rowOff>
    </xdr:to>
    <xdr:sp macro="" textlink="">
      <xdr:nvSpPr>
        <xdr:cNvPr id="2" name="TextBox 1">
          <a:extLst>
            <a:ext uri="{FF2B5EF4-FFF2-40B4-BE49-F238E27FC236}">
              <a16:creationId xmlns:a16="http://schemas.microsoft.com/office/drawing/2014/main" id="{A0DD8C91-F870-486D-8EE5-7E62F55834D0}"/>
            </a:ext>
          </a:extLst>
        </xdr:cNvPr>
        <xdr:cNvSpPr txBox="1"/>
      </xdr:nvSpPr>
      <xdr:spPr>
        <a:xfrm>
          <a:off x="5003800" y="8255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4.bin"/><Relationship Id="rId4" Type="http://schemas.openxmlformats.org/officeDocument/2006/relationships/comments" Target="../comments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5.bin"/><Relationship Id="rId4" Type="http://schemas.openxmlformats.org/officeDocument/2006/relationships/comments" Target="../comments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1355A-9575-47F7-B307-F8917EE41E7A}">
  <dimension ref="A2:H12"/>
  <sheetViews>
    <sheetView workbookViewId="0">
      <selection activeCell="B12" sqref="B12"/>
    </sheetView>
  </sheetViews>
  <sheetFormatPr defaultColWidth="8.85546875" defaultRowHeight="12.75" x14ac:dyDescent="0.2"/>
  <cols>
    <col min="1" max="1" width="8.85546875" style="419"/>
    <col min="2" max="2" width="23.85546875" style="417" bestFit="1" customWidth="1"/>
    <col min="3" max="5" width="15.140625" style="427" customWidth="1"/>
    <col min="6" max="6" width="20.140625" style="427" customWidth="1"/>
    <col min="7" max="7" width="18.42578125" style="427" customWidth="1"/>
    <col min="8" max="8" width="15.140625" style="427" customWidth="1"/>
    <col min="9" max="10" width="8.85546875" style="419"/>
    <col min="11" max="11" width="10" style="419" bestFit="1" customWidth="1"/>
    <col min="12" max="16384" width="8.85546875" style="419"/>
  </cols>
  <sheetData>
    <row r="2" spans="1:8" x14ac:dyDescent="0.2">
      <c r="A2" s="399"/>
      <c r="B2" s="418" t="s">
        <v>0</v>
      </c>
    </row>
    <row r="3" spans="1:8" ht="14.25" x14ac:dyDescent="0.2">
      <c r="A3" s="399"/>
      <c r="B3" s="451" t="s">
        <v>1</v>
      </c>
      <c r="C3" s="429" t="s">
        <v>1872</v>
      </c>
      <c r="D3" s="429" t="s">
        <v>2</v>
      </c>
      <c r="E3" s="429" t="s">
        <v>3</v>
      </c>
      <c r="F3" s="429" t="s">
        <v>4</v>
      </c>
      <c r="G3" s="429" t="s">
        <v>5</v>
      </c>
      <c r="H3" s="429" t="s">
        <v>3</v>
      </c>
    </row>
    <row r="4" spans="1:8" x14ac:dyDescent="0.2">
      <c r="A4" s="399"/>
      <c r="B4" s="452" t="s">
        <v>6</v>
      </c>
      <c r="C4" s="437">
        <v>173068</v>
      </c>
      <c r="D4" s="437">
        <v>408000</v>
      </c>
      <c r="E4" s="437" t="s">
        <v>7</v>
      </c>
      <c r="F4" s="453">
        <f>G4</f>
        <v>1117.8082191780823</v>
      </c>
      <c r="G4" s="453">
        <f>D4/365</f>
        <v>1117.8082191780823</v>
      </c>
      <c r="H4" s="437" t="s">
        <v>8</v>
      </c>
    </row>
    <row r="5" spans="1:8" x14ac:dyDescent="0.2">
      <c r="A5" s="399"/>
      <c r="B5" s="452" t="s">
        <v>9</v>
      </c>
      <c r="C5" s="437">
        <v>110989</v>
      </c>
      <c r="D5" s="437">
        <v>262800</v>
      </c>
      <c r="E5" s="437" t="s">
        <v>10</v>
      </c>
      <c r="F5" s="453">
        <f>G5</f>
        <v>800</v>
      </c>
      <c r="G5" s="437">
        <v>800</v>
      </c>
      <c r="H5" s="437" t="s">
        <v>11</v>
      </c>
    </row>
    <row r="6" spans="1:8" x14ac:dyDescent="0.2">
      <c r="A6" s="399"/>
      <c r="B6" s="452" t="s">
        <v>12</v>
      </c>
      <c r="C6" s="437">
        <v>110989</v>
      </c>
      <c r="D6" s="437">
        <v>262800</v>
      </c>
      <c r="E6" s="437" t="s">
        <v>10</v>
      </c>
      <c r="F6" s="453">
        <f t="shared" ref="F6:F7" si="0">G6</f>
        <v>800</v>
      </c>
      <c r="G6" s="437">
        <v>800</v>
      </c>
      <c r="H6" s="437" t="s">
        <v>11</v>
      </c>
    </row>
    <row r="7" spans="1:8" x14ac:dyDescent="0.2">
      <c r="A7" s="399"/>
      <c r="B7" s="452" t="s">
        <v>13</v>
      </c>
      <c r="C7" s="437">
        <v>110989</v>
      </c>
      <c r="D7" s="437">
        <v>262800</v>
      </c>
      <c r="E7" s="437" t="s">
        <v>10</v>
      </c>
      <c r="F7" s="453">
        <f t="shared" si="0"/>
        <v>800</v>
      </c>
      <c r="G7" s="437">
        <v>800</v>
      </c>
      <c r="H7" s="437" t="s">
        <v>11</v>
      </c>
    </row>
    <row r="8" spans="1:8" x14ac:dyDescent="0.2">
      <c r="A8" s="399"/>
      <c r="B8" s="454" t="s">
        <v>14</v>
      </c>
      <c r="C8" s="455">
        <f>C6</f>
        <v>110989</v>
      </c>
      <c r="D8" s="455">
        <v>262800</v>
      </c>
      <c r="E8" s="455" t="s">
        <v>10</v>
      </c>
      <c r="F8" s="456">
        <v>800</v>
      </c>
      <c r="G8" s="455">
        <v>800</v>
      </c>
      <c r="H8" s="455" t="s">
        <v>11</v>
      </c>
    </row>
    <row r="9" spans="1:8" x14ac:dyDescent="0.2">
      <c r="A9" s="399"/>
      <c r="B9" s="452" t="s">
        <v>15</v>
      </c>
      <c r="C9" s="437">
        <v>110989</v>
      </c>
      <c r="D9" s="437">
        <v>262800</v>
      </c>
      <c r="E9" s="437" t="s">
        <v>10</v>
      </c>
      <c r="F9" s="453">
        <v>800</v>
      </c>
      <c r="G9" s="437">
        <v>800</v>
      </c>
      <c r="H9" s="437" t="s">
        <v>11</v>
      </c>
    </row>
    <row r="10" spans="1:8" x14ac:dyDescent="0.2">
      <c r="A10" s="399"/>
      <c r="B10" s="452" t="s">
        <v>16</v>
      </c>
      <c r="C10" s="437">
        <f t="shared" ref="C10:H10" si="1">C4</f>
        <v>173068</v>
      </c>
      <c r="D10" s="437">
        <f t="shared" si="1"/>
        <v>408000</v>
      </c>
      <c r="E10" s="437" t="str">
        <f t="shared" si="1"/>
        <v>gal/year</v>
      </c>
      <c r="F10" s="453">
        <f t="shared" si="1"/>
        <v>1117.8082191780823</v>
      </c>
      <c r="G10" s="453">
        <f t="shared" si="1"/>
        <v>1117.8082191780823</v>
      </c>
      <c r="H10" s="437" t="str">
        <f t="shared" si="1"/>
        <v>gal/day</v>
      </c>
    </row>
    <row r="11" spans="1:8" ht="13.5" x14ac:dyDescent="0.2">
      <c r="A11" s="460">
        <v>1</v>
      </c>
      <c r="B11" s="415" t="s">
        <v>17</v>
      </c>
      <c r="C11" s="458"/>
      <c r="D11" s="458"/>
      <c r="E11" s="458"/>
      <c r="F11" s="459"/>
      <c r="G11" s="458"/>
      <c r="H11" s="458"/>
    </row>
    <row r="12" spans="1:8" x14ac:dyDescent="0.2">
      <c r="B12" s="419"/>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238E-B41F-4302-B18A-D023AA0B71A0}">
  <dimension ref="A1:S77"/>
  <sheetViews>
    <sheetView tabSelected="1" topLeftCell="A18" workbookViewId="0">
      <selection activeCell="J44" sqref="J44"/>
    </sheetView>
  </sheetViews>
  <sheetFormatPr defaultColWidth="8.85546875" defaultRowHeight="12.75" x14ac:dyDescent="0.2"/>
  <cols>
    <col min="1" max="1" width="2.140625" style="399" customWidth="1"/>
    <col min="2" max="2" width="35.140625" style="399" customWidth="1"/>
    <col min="3" max="3" width="22.5703125" style="399" customWidth="1"/>
    <col min="4" max="4" width="18.7109375" style="399" customWidth="1"/>
    <col min="5" max="5" width="14.5703125" style="399" bestFit="1" customWidth="1"/>
    <col min="6" max="6" width="23.7109375" style="399" customWidth="1"/>
    <col min="7" max="7" width="23.140625" style="399" customWidth="1"/>
    <col min="8" max="8" width="31.7109375" style="399" customWidth="1"/>
    <col min="9" max="9" width="19.7109375" style="399" customWidth="1"/>
    <col min="10" max="10" width="16.7109375" style="399" customWidth="1"/>
    <col min="11" max="11" width="21.28515625" style="399" customWidth="1"/>
    <col min="12" max="12" width="35.140625" style="399" customWidth="1"/>
    <col min="13" max="13" width="19.5703125" style="399" customWidth="1"/>
    <col min="14" max="14" width="35.140625" style="399" customWidth="1"/>
    <col min="15" max="15" width="22.5703125" style="399" customWidth="1"/>
    <col min="16" max="16" width="16.5703125" style="399" customWidth="1"/>
    <col min="17" max="17" width="14.5703125" style="399" bestFit="1" customWidth="1"/>
    <col min="18" max="18" width="23.7109375" style="399" customWidth="1"/>
    <col min="19" max="19" width="8.85546875" style="399"/>
    <col min="20" max="16384" width="8.85546875" style="419"/>
  </cols>
  <sheetData>
    <row r="1" spans="1:19" x14ac:dyDescent="0.2">
      <c r="B1" s="553" t="s">
        <v>276</v>
      </c>
      <c r="C1" s="553"/>
    </row>
    <row r="2" spans="1:19" x14ac:dyDescent="0.2">
      <c r="B2" s="553" t="s">
        <v>277</v>
      </c>
    </row>
    <row r="3" spans="1:19" ht="34.5" customHeight="1" x14ac:dyDescent="0.2">
      <c r="B3" s="465" t="s">
        <v>278</v>
      </c>
      <c r="C3" s="486" t="s">
        <v>279</v>
      </c>
      <c r="D3" s="486" t="s">
        <v>280</v>
      </c>
      <c r="E3" s="465" t="s">
        <v>20</v>
      </c>
      <c r="F3" s="486" t="s">
        <v>1892</v>
      </c>
      <c r="G3" s="554" t="s">
        <v>281</v>
      </c>
      <c r="H3" s="486" t="s">
        <v>282</v>
      </c>
    </row>
    <row r="4" spans="1:19" x14ac:dyDescent="0.2">
      <c r="B4" s="555" t="s">
        <v>283</v>
      </c>
      <c r="C4" s="556">
        <f>Throughputs!D5</f>
        <v>262800</v>
      </c>
      <c r="D4" s="557">
        <f>Throughputs!G5</f>
        <v>800</v>
      </c>
      <c r="E4" s="558" t="s">
        <v>252</v>
      </c>
      <c r="F4" s="558">
        <v>3.5999999999999997E-2</v>
      </c>
      <c r="G4" s="559">
        <f>$C$4*F4/2000</f>
        <v>4.7303999999999995</v>
      </c>
      <c r="H4" s="560">
        <f>($D$4*F4*365)/2000</f>
        <v>5.2559999999999993</v>
      </c>
    </row>
    <row r="5" spans="1:19" x14ac:dyDescent="0.2">
      <c r="B5" s="555" t="s">
        <v>284</v>
      </c>
      <c r="C5" s="556">
        <f>Throughputs!D6</f>
        <v>262800</v>
      </c>
      <c r="D5" s="557">
        <f>Throughputs!G6</f>
        <v>800</v>
      </c>
      <c r="E5" s="469" t="s">
        <v>252</v>
      </c>
      <c r="F5" s="469">
        <v>0.02</v>
      </c>
      <c r="G5" s="469">
        <f>$C$5*F5/2000</f>
        <v>2.6280000000000001</v>
      </c>
      <c r="H5" s="560">
        <f>($D$5*F5*365)/2000</f>
        <v>2.92</v>
      </c>
    </row>
    <row r="6" spans="1:19" x14ac:dyDescent="0.2">
      <c r="B6" s="555" t="s">
        <v>285</v>
      </c>
      <c r="C6" s="556">
        <f>Throughputs!D7</f>
        <v>262800</v>
      </c>
      <c r="D6" s="557">
        <f>Throughputs!G7</f>
        <v>800</v>
      </c>
      <c r="E6" s="469" t="s">
        <v>252</v>
      </c>
      <c r="F6" s="469">
        <v>8.6999999999999994E-3</v>
      </c>
      <c r="G6" s="469">
        <f>$C$6*F6/2000</f>
        <v>1.1431799999999999</v>
      </c>
      <c r="H6" s="561">
        <f>(D$6*F6*365)/2000</f>
        <v>1.2701999999999998</v>
      </c>
    </row>
    <row r="7" spans="1:19" ht="15.95" customHeight="1" x14ac:dyDescent="0.2">
      <c r="B7" s="729" t="s">
        <v>286</v>
      </c>
      <c r="C7" s="730"/>
      <c r="D7" s="730"/>
      <c r="E7" s="731"/>
      <c r="F7" s="469" t="s">
        <v>252</v>
      </c>
      <c r="G7" s="469">
        <f>SUM(G4,G5,G6)</f>
        <v>8.5015799999999988</v>
      </c>
      <c r="H7" s="562">
        <f>SUM(H4,H5,H6)</f>
        <v>9.4461999999999975</v>
      </c>
    </row>
    <row r="8" spans="1:19" ht="13.5" x14ac:dyDescent="0.2">
      <c r="A8" s="460">
        <v>1</v>
      </c>
      <c r="B8" s="210" t="s">
        <v>287</v>
      </c>
    </row>
    <row r="11" spans="1:19" s="194" customFormat="1" x14ac:dyDescent="0.2">
      <c r="B11" s="553" t="s">
        <v>288</v>
      </c>
      <c r="C11" s="399"/>
      <c r="D11" s="399"/>
      <c r="E11" s="399"/>
      <c r="F11" s="399"/>
      <c r="G11" s="399"/>
      <c r="H11" s="553" t="s">
        <v>289</v>
      </c>
      <c r="I11" s="399"/>
      <c r="J11" s="399"/>
      <c r="K11" s="399"/>
      <c r="L11" s="399"/>
      <c r="M11" s="399"/>
      <c r="N11" s="553" t="s">
        <v>290</v>
      </c>
      <c r="O11" s="399"/>
      <c r="P11" s="399"/>
      <c r="Q11" s="399"/>
      <c r="R11" s="399"/>
      <c r="S11" s="399"/>
    </row>
    <row r="12" spans="1:19" s="194" customFormat="1" ht="38.25" x14ac:dyDescent="0.2">
      <c r="B12" s="465" t="s">
        <v>255</v>
      </c>
      <c r="C12" s="465" t="s">
        <v>256</v>
      </c>
      <c r="D12" s="465" t="s">
        <v>1893</v>
      </c>
      <c r="E12" s="486" t="s">
        <v>257</v>
      </c>
      <c r="F12" s="486" t="s">
        <v>258</v>
      </c>
      <c r="G12" s="399"/>
      <c r="H12" s="465" t="s">
        <v>255</v>
      </c>
      <c r="I12" s="465" t="s">
        <v>256</v>
      </c>
      <c r="J12" s="465" t="s">
        <v>1893</v>
      </c>
      <c r="K12" s="486" t="s">
        <v>257</v>
      </c>
      <c r="L12" s="486" t="s">
        <v>258</v>
      </c>
      <c r="M12" s="462"/>
      <c r="N12" s="465" t="s">
        <v>255</v>
      </c>
      <c r="O12" s="465" t="s">
        <v>256</v>
      </c>
      <c r="P12" s="465" t="s">
        <v>1893</v>
      </c>
      <c r="Q12" s="486" t="s">
        <v>257</v>
      </c>
      <c r="R12" s="486" t="s">
        <v>258</v>
      </c>
      <c r="S12" s="399"/>
    </row>
    <row r="13" spans="1:19" s="194" customFormat="1" x14ac:dyDescent="0.2">
      <c r="B13" s="469" t="s">
        <v>30</v>
      </c>
      <c r="C13" s="469" t="s">
        <v>261</v>
      </c>
      <c r="D13" s="563">
        <f>'Perlite Concentrations'!$M$4</f>
        <v>2.5000000000000002E-8</v>
      </c>
      <c r="E13" s="564">
        <f>D13*$F$4</f>
        <v>8.9999999999999999E-10</v>
      </c>
      <c r="F13" s="564">
        <f>E13*$C$4</f>
        <v>2.3651999999999999E-4</v>
      </c>
      <c r="G13" s="399"/>
      <c r="H13" s="469" t="s">
        <v>30</v>
      </c>
      <c r="I13" s="469" t="s">
        <v>261</v>
      </c>
      <c r="J13" s="563">
        <f>'Perlite Concentrations'!$M4</f>
        <v>2.5000000000000002E-8</v>
      </c>
      <c r="K13" s="564">
        <f>J13*$F$5</f>
        <v>5.0000000000000003E-10</v>
      </c>
      <c r="L13" s="564">
        <f>K13*$C$5</f>
        <v>1.314E-4</v>
      </c>
      <c r="M13" s="462"/>
      <c r="N13" s="469" t="s">
        <v>30</v>
      </c>
      <c r="O13" s="469" t="s">
        <v>261</v>
      </c>
      <c r="P13" s="563">
        <f>'Perlite Concentrations'!$M4</f>
        <v>2.5000000000000002E-8</v>
      </c>
      <c r="Q13" s="564">
        <f>P13*$F$6</f>
        <v>2.175E-10</v>
      </c>
      <c r="R13" s="564">
        <f>Q13*$C$6</f>
        <v>5.7158999999999999E-5</v>
      </c>
      <c r="S13" s="399"/>
    </row>
    <row r="14" spans="1:19" s="194" customFormat="1" x14ac:dyDescent="0.2">
      <c r="B14" s="469" t="s">
        <v>33</v>
      </c>
      <c r="C14" s="469" t="s">
        <v>172</v>
      </c>
      <c r="D14" s="563">
        <f>'Perlite Concentrations'!$M$5</f>
        <v>6.372499999999999E-2</v>
      </c>
      <c r="E14" s="564">
        <f t="shared" ref="E14:E36" si="0">D14*$F$4</f>
        <v>2.2940999999999994E-3</v>
      </c>
      <c r="F14" s="564">
        <f t="shared" ref="F14:F36" si="1">E14*$C$4</f>
        <v>602.88947999999982</v>
      </c>
      <c r="G14" s="399"/>
      <c r="H14" s="469" t="s">
        <v>33</v>
      </c>
      <c r="I14" s="469" t="s">
        <v>172</v>
      </c>
      <c r="J14" s="563">
        <f>'Perlite Concentrations'!$M5</f>
        <v>6.372499999999999E-2</v>
      </c>
      <c r="K14" s="564">
        <f>J14*$F$5</f>
        <v>1.2744999999999998E-3</v>
      </c>
      <c r="L14" s="564">
        <f>K14*$C$5</f>
        <v>334.93859999999995</v>
      </c>
      <c r="M14" s="462"/>
      <c r="N14" s="469" t="s">
        <v>33</v>
      </c>
      <c r="O14" s="469" t="s">
        <v>172</v>
      </c>
      <c r="P14" s="563">
        <f>'Perlite Concentrations'!$M5</f>
        <v>6.372499999999999E-2</v>
      </c>
      <c r="Q14" s="564">
        <f t="shared" ref="Q14:Q36" si="2">P14*$F$6</f>
        <v>5.5440749999999988E-4</v>
      </c>
      <c r="R14" s="564">
        <f t="shared" ref="R14:R36" si="3">Q14*$C$6</f>
        <v>145.69829099999995</v>
      </c>
      <c r="S14" s="399"/>
    </row>
    <row r="15" spans="1:19" s="194" customFormat="1" x14ac:dyDescent="0.2">
      <c r="B15" s="469" t="s">
        <v>39</v>
      </c>
      <c r="C15" s="469" t="s">
        <v>262</v>
      </c>
      <c r="D15" s="563">
        <f>'Perlite Concentrations'!$M$6</f>
        <v>2.6000000000000005E-6</v>
      </c>
      <c r="E15" s="564">
        <f t="shared" si="0"/>
        <v>9.3600000000000018E-8</v>
      </c>
      <c r="F15" s="564">
        <f t="shared" si="1"/>
        <v>2.4598080000000005E-2</v>
      </c>
      <c r="G15" s="399"/>
      <c r="H15" s="469" t="s">
        <v>39</v>
      </c>
      <c r="I15" s="469" t="s">
        <v>262</v>
      </c>
      <c r="J15" s="563">
        <f>'Perlite Concentrations'!$M6</f>
        <v>2.6000000000000005E-6</v>
      </c>
      <c r="K15" s="564">
        <f t="shared" ref="K15:K36" si="4">J15*$F$5</f>
        <v>5.2000000000000009E-8</v>
      </c>
      <c r="L15" s="564">
        <f t="shared" ref="L15:L36" si="5">K15*$C$5</f>
        <v>1.3665600000000002E-2</v>
      </c>
      <c r="M15" s="462"/>
      <c r="N15" s="469" t="s">
        <v>39</v>
      </c>
      <c r="O15" s="469" t="s">
        <v>262</v>
      </c>
      <c r="P15" s="563">
        <f>'Perlite Concentrations'!$M6</f>
        <v>2.6000000000000005E-6</v>
      </c>
      <c r="Q15" s="564">
        <f t="shared" si="2"/>
        <v>2.2620000000000003E-8</v>
      </c>
      <c r="R15" s="564">
        <f t="shared" si="3"/>
        <v>5.9445360000000011E-3</v>
      </c>
      <c r="S15" s="399"/>
    </row>
    <row r="16" spans="1:19" s="194" customFormat="1" x14ac:dyDescent="0.2">
      <c r="B16" s="469" t="s">
        <v>41</v>
      </c>
      <c r="C16" s="469" t="s">
        <v>137</v>
      </c>
      <c r="D16" s="563">
        <f>'Perlite Concentrations'!$M$7</f>
        <v>2.8000000000000003E-4</v>
      </c>
      <c r="E16" s="564">
        <f t="shared" si="0"/>
        <v>1.008E-5</v>
      </c>
      <c r="F16" s="564">
        <f t="shared" si="1"/>
        <v>2.6490239999999998</v>
      </c>
      <c r="G16" s="399"/>
      <c r="H16" s="469" t="s">
        <v>41</v>
      </c>
      <c r="I16" s="469" t="s">
        <v>137</v>
      </c>
      <c r="J16" s="563">
        <f>'Perlite Concentrations'!$M7</f>
        <v>2.8000000000000003E-4</v>
      </c>
      <c r="K16" s="564">
        <f t="shared" si="4"/>
        <v>5.6000000000000006E-6</v>
      </c>
      <c r="L16" s="564">
        <f t="shared" si="5"/>
        <v>1.4716800000000001</v>
      </c>
      <c r="M16" s="462"/>
      <c r="N16" s="469" t="s">
        <v>41</v>
      </c>
      <c r="O16" s="469" t="s">
        <v>137</v>
      </c>
      <c r="P16" s="563">
        <f>'Perlite Concentrations'!$M7</f>
        <v>2.8000000000000003E-4</v>
      </c>
      <c r="Q16" s="564">
        <f t="shared" si="2"/>
        <v>2.4360000000000001E-6</v>
      </c>
      <c r="R16" s="564">
        <f t="shared" si="3"/>
        <v>0.64018079999999999</v>
      </c>
      <c r="S16" s="399"/>
    </row>
    <row r="17" spans="2:19" s="194" customFormat="1" x14ac:dyDescent="0.2">
      <c r="B17" s="469" t="s">
        <v>43</v>
      </c>
      <c r="C17" s="469" t="s">
        <v>263</v>
      </c>
      <c r="D17" s="563">
        <f>'Perlite Concentrations'!$M$8</f>
        <v>3.0599999999999999E-6</v>
      </c>
      <c r="E17" s="564">
        <f t="shared" si="0"/>
        <v>1.1015999999999999E-7</v>
      </c>
      <c r="F17" s="564">
        <f t="shared" si="1"/>
        <v>2.8950047999999996E-2</v>
      </c>
      <c r="G17" s="399"/>
      <c r="H17" s="469" t="s">
        <v>43</v>
      </c>
      <c r="I17" s="469" t="s">
        <v>263</v>
      </c>
      <c r="J17" s="563">
        <f>'Perlite Concentrations'!$M8</f>
        <v>3.0599999999999999E-6</v>
      </c>
      <c r="K17" s="564">
        <f t="shared" si="4"/>
        <v>6.1200000000000005E-8</v>
      </c>
      <c r="L17" s="564">
        <f t="shared" si="5"/>
        <v>1.6083360000000001E-2</v>
      </c>
      <c r="M17" s="462"/>
      <c r="N17" s="469" t="s">
        <v>43</v>
      </c>
      <c r="O17" s="469" t="s">
        <v>263</v>
      </c>
      <c r="P17" s="563">
        <f>'Perlite Concentrations'!$M8</f>
        <v>3.0599999999999999E-6</v>
      </c>
      <c r="Q17" s="564">
        <f t="shared" si="2"/>
        <v>2.6621999999999998E-8</v>
      </c>
      <c r="R17" s="564">
        <f t="shared" si="3"/>
        <v>6.9962615999999995E-3</v>
      </c>
      <c r="S17" s="399"/>
    </row>
    <row r="18" spans="2:19" s="194" customFormat="1" x14ac:dyDescent="0.2">
      <c r="B18" s="469" t="s">
        <v>45</v>
      </c>
      <c r="C18" s="469" t="s">
        <v>264</v>
      </c>
      <c r="D18" s="563">
        <f>'Perlite Concentrations'!$M$9</f>
        <v>8.0000000000000002E-8</v>
      </c>
      <c r="E18" s="564">
        <f t="shared" si="0"/>
        <v>2.88E-9</v>
      </c>
      <c r="F18" s="564">
        <f t="shared" si="1"/>
        <v>7.56864E-4</v>
      </c>
      <c r="G18" s="399"/>
      <c r="H18" s="469" t="s">
        <v>45</v>
      </c>
      <c r="I18" s="469" t="s">
        <v>264</v>
      </c>
      <c r="J18" s="563">
        <f>'Perlite Concentrations'!$M9</f>
        <v>8.0000000000000002E-8</v>
      </c>
      <c r="K18" s="564">
        <f t="shared" si="4"/>
        <v>1.6000000000000001E-9</v>
      </c>
      <c r="L18" s="564">
        <f t="shared" si="5"/>
        <v>4.2048000000000004E-4</v>
      </c>
      <c r="M18" s="462"/>
      <c r="N18" s="469" t="s">
        <v>45</v>
      </c>
      <c r="O18" s="469" t="s">
        <v>264</v>
      </c>
      <c r="P18" s="563">
        <f>'Perlite Concentrations'!$M9</f>
        <v>8.0000000000000002E-8</v>
      </c>
      <c r="Q18" s="564">
        <f t="shared" si="2"/>
        <v>6.9599999999999997E-10</v>
      </c>
      <c r="R18" s="564">
        <f t="shared" si="3"/>
        <v>1.8290879999999999E-4</v>
      </c>
      <c r="S18" s="399"/>
    </row>
    <row r="19" spans="2:19" s="194" customFormat="1" x14ac:dyDescent="0.2">
      <c r="B19" s="469" t="s">
        <v>47</v>
      </c>
      <c r="C19" s="469" t="s">
        <v>142</v>
      </c>
      <c r="D19" s="563">
        <f>'Perlite Concentrations'!$M$10</f>
        <v>1.0000000000000001E-7</v>
      </c>
      <c r="E19" s="564">
        <f t="shared" si="0"/>
        <v>3.6E-9</v>
      </c>
      <c r="F19" s="564">
        <f t="shared" si="1"/>
        <v>9.4607999999999997E-4</v>
      </c>
      <c r="G19" s="399"/>
      <c r="H19" s="469" t="s">
        <v>47</v>
      </c>
      <c r="I19" s="469" t="s">
        <v>142</v>
      </c>
      <c r="J19" s="563">
        <f>'Perlite Concentrations'!$M10</f>
        <v>1.0000000000000001E-7</v>
      </c>
      <c r="K19" s="564">
        <f t="shared" si="4"/>
        <v>2.0000000000000001E-9</v>
      </c>
      <c r="L19" s="564">
        <f t="shared" si="5"/>
        <v>5.2559999999999998E-4</v>
      </c>
      <c r="M19" s="462"/>
      <c r="N19" s="469" t="s">
        <v>47</v>
      </c>
      <c r="O19" s="469" t="s">
        <v>142</v>
      </c>
      <c r="P19" s="563">
        <f>'Perlite Concentrations'!$M10</f>
        <v>1.0000000000000001E-7</v>
      </c>
      <c r="Q19" s="564">
        <f t="shared" si="2"/>
        <v>8.6999999999999999E-10</v>
      </c>
      <c r="R19" s="564">
        <f t="shared" si="3"/>
        <v>2.28636E-4</v>
      </c>
      <c r="S19" s="399"/>
    </row>
    <row r="20" spans="2:19" s="194" customFormat="1" x14ac:dyDescent="0.2">
      <c r="B20" s="469" t="s">
        <v>50</v>
      </c>
      <c r="C20" s="469" t="s">
        <v>185</v>
      </c>
      <c r="D20" s="563">
        <f>'Perlite Concentrations'!$M$11</f>
        <v>5.200000000000001E-6</v>
      </c>
      <c r="E20" s="564">
        <f t="shared" si="0"/>
        <v>1.8720000000000004E-7</v>
      </c>
      <c r="F20" s="564">
        <f t="shared" si="1"/>
        <v>4.919616000000001E-2</v>
      </c>
      <c r="G20" s="399"/>
      <c r="H20" s="469" t="s">
        <v>50</v>
      </c>
      <c r="I20" s="469" t="s">
        <v>185</v>
      </c>
      <c r="J20" s="563">
        <f>'Perlite Concentrations'!$M11</f>
        <v>5.200000000000001E-6</v>
      </c>
      <c r="K20" s="564">
        <f t="shared" si="4"/>
        <v>1.0400000000000002E-7</v>
      </c>
      <c r="L20" s="564">
        <f t="shared" si="5"/>
        <v>2.7331200000000003E-2</v>
      </c>
      <c r="M20" s="462"/>
      <c r="N20" s="469" t="s">
        <v>50</v>
      </c>
      <c r="O20" s="469" t="s">
        <v>185</v>
      </c>
      <c r="P20" s="563">
        <f>'Perlite Concentrations'!$M11</f>
        <v>5.200000000000001E-6</v>
      </c>
      <c r="Q20" s="564">
        <f t="shared" si="2"/>
        <v>4.5240000000000007E-8</v>
      </c>
      <c r="R20" s="564">
        <f t="shared" si="3"/>
        <v>1.1889072000000002E-2</v>
      </c>
      <c r="S20" s="399"/>
    </row>
    <row r="21" spans="2:19" s="194" customFormat="1" x14ac:dyDescent="0.2">
      <c r="B21" s="469" t="s">
        <v>54</v>
      </c>
      <c r="C21" s="469" t="s">
        <v>55</v>
      </c>
      <c r="D21" s="563">
        <f>'Perlite Concentrations'!$M$13</f>
        <v>7.9660000000000013E-6</v>
      </c>
      <c r="E21" s="564">
        <f t="shared" si="0"/>
        <v>2.8677600000000003E-7</v>
      </c>
      <c r="F21" s="564">
        <f t="shared" si="1"/>
        <v>7.5364732800000001E-2</v>
      </c>
      <c r="G21" s="399"/>
      <c r="H21" s="469" t="s">
        <v>54</v>
      </c>
      <c r="I21" s="469" t="s">
        <v>55</v>
      </c>
      <c r="J21" s="563">
        <f>'Perlite Concentrations'!$M13</f>
        <v>7.9660000000000013E-6</v>
      </c>
      <c r="K21" s="564">
        <f t="shared" si="4"/>
        <v>1.5932000000000003E-7</v>
      </c>
      <c r="L21" s="564">
        <f t="shared" si="5"/>
        <v>4.1869296000000007E-2</v>
      </c>
      <c r="M21" s="462"/>
      <c r="N21" s="469" t="s">
        <v>54</v>
      </c>
      <c r="O21" s="469" t="s">
        <v>55</v>
      </c>
      <c r="P21" s="563">
        <f>'Perlite Concentrations'!$M13</f>
        <v>7.9660000000000013E-6</v>
      </c>
      <c r="Q21" s="564">
        <f t="shared" si="2"/>
        <v>6.9304200000000007E-8</v>
      </c>
      <c r="R21" s="564">
        <f t="shared" si="3"/>
        <v>1.8213143760000002E-2</v>
      </c>
      <c r="S21" s="399"/>
    </row>
    <row r="22" spans="2:19" s="194" customFormat="1" x14ac:dyDescent="0.2">
      <c r="B22" s="469" t="s">
        <v>57</v>
      </c>
      <c r="C22" s="469" t="s">
        <v>265</v>
      </c>
      <c r="D22" s="563">
        <f>'Perlite Concentrations'!$M$14</f>
        <v>2E-8</v>
      </c>
      <c r="E22" s="564">
        <f t="shared" si="0"/>
        <v>7.2E-10</v>
      </c>
      <c r="F22" s="564">
        <f t="shared" si="1"/>
        <v>1.89216E-4</v>
      </c>
      <c r="G22" s="399"/>
      <c r="H22" s="469" t="s">
        <v>57</v>
      </c>
      <c r="I22" s="469" t="s">
        <v>265</v>
      </c>
      <c r="J22" s="563">
        <f>'Perlite Concentrations'!$M14</f>
        <v>2E-8</v>
      </c>
      <c r="K22" s="564">
        <f t="shared" si="4"/>
        <v>4.0000000000000001E-10</v>
      </c>
      <c r="L22" s="564">
        <f t="shared" si="5"/>
        <v>1.0512000000000001E-4</v>
      </c>
      <c r="M22" s="462"/>
      <c r="N22" s="469" t="s">
        <v>57</v>
      </c>
      <c r="O22" s="469" t="s">
        <v>265</v>
      </c>
      <c r="P22" s="563">
        <f>'Perlite Concentrations'!$M14</f>
        <v>2E-8</v>
      </c>
      <c r="Q22" s="564">
        <f t="shared" si="2"/>
        <v>1.7399999999999999E-10</v>
      </c>
      <c r="R22" s="564">
        <f t="shared" si="3"/>
        <v>4.5727199999999998E-5</v>
      </c>
      <c r="S22" s="399"/>
    </row>
    <row r="23" spans="2:19" s="194" customFormat="1" x14ac:dyDescent="0.2">
      <c r="B23" s="469" t="s">
        <v>60</v>
      </c>
      <c r="C23" s="469" t="s">
        <v>169</v>
      </c>
      <c r="D23" s="563">
        <f>'Perlite Concentrations'!$M$15</f>
        <v>5.0299999999999997E-4</v>
      </c>
      <c r="E23" s="564">
        <f t="shared" si="0"/>
        <v>1.8107999999999997E-5</v>
      </c>
      <c r="F23" s="564">
        <f t="shared" si="1"/>
        <v>4.7587823999999994</v>
      </c>
      <c r="G23" s="399"/>
      <c r="H23" s="469" t="s">
        <v>60</v>
      </c>
      <c r="I23" s="469" t="s">
        <v>169</v>
      </c>
      <c r="J23" s="563">
        <f>'Perlite Concentrations'!$M15</f>
        <v>5.0299999999999997E-4</v>
      </c>
      <c r="K23" s="564">
        <f t="shared" si="4"/>
        <v>1.006E-5</v>
      </c>
      <c r="L23" s="564">
        <f t="shared" si="5"/>
        <v>2.6437680000000001</v>
      </c>
      <c r="M23" s="462"/>
      <c r="N23" s="469" t="s">
        <v>60</v>
      </c>
      <c r="O23" s="469" t="s">
        <v>169</v>
      </c>
      <c r="P23" s="563">
        <f>'Perlite Concentrations'!$M15</f>
        <v>5.0299999999999997E-4</v>
      </c>
      <c r="Q23" s="564">
        <f t="shared" si="2"/>
        <v>4.3760999999999995E-6</v>
      </c>
      <c r="R23" s="564">
        <f t="shared" si="3"/>
        <v>1.1500390799999998</v>
      </c>
      <c r="S23" s="399"/>
    </row>
    <row r="24" spans="2:19" s="194" customFormat="1" x14ac:dyDescent="0.2">
      <c r="B24" s="469" t="s">
        <v>64</v>
      </c>
      <c r="C24" s="469" t="s">
        <v>65</v>
      </c>
      <c r="D24" s="563">
        <f>'Perlite Concentrations'!$M$17</f>
        <v>9.295523661156416E-6</v>
      </c>
      <c r="E24" s="564">
        <f t="shared" si="0"/>
        <v>3.3463885180163097E-7</v>
      </c>
      <c r="F24" s="564">
        <f t="shared" si="1"/>
        <v>8.7943090253468623E-2</v>
      </c>
      <c r="G24" s="399"/>
      <c r="H24" s="469" t="s">
        <v>64</v>
      </c>
      <c r="I24" s="469" t="s">
        <v>65</v>
      </c>
      <c r="J24" s="563">
        <f>'Perlite Concentrations'!$M17</f>
        <v>9.295523661156416E-6</v>
      </c>
      <c r="K24" s="564">
        <f t="shared" si="4"/>
        <v>1.8591047322312833E-7</v>
      </c>
      <c r="L24" s="564">
        <f t="shared" si="5"/>
        <v>4.8857272363038128E-2</v>
      </c>
      <c r="M24" s="462"/>
      <c r="N24" s="469" t="s">
        <v>64</v>
      </c>
      <c r="O24" s="469" t="s">
        <v>65</v>
      </c>
      <c r="P24" s="563">
        <f>'Perlite Concentrations'!$M17</f>
        <v>9.295523661156416E-6</v>
      </c>
      <c r="Q24" s="564">
        <f t="shared" si="2"/>
        <v>8.0871055852060813E-8</v>
      </c>
      <c r="R24" s="564">
        <f t="shared" si="3"/>
        <v>2.1252913477921583E-2</v>
      </c>
      <c r="S24" s="399"/>
    </row>
    <row r="25" spans="2:19" s="194" customFormat="1" x14ac:dyDescent="0.2">
      <c r="B25" s="469" t="s">
        <v>67</v>
      </c>
      <c r="C25" s="469" t="s">
        <v>192</v>
      </c>
      <c r="D25" s="563">
        <f>'Perlite Concentrations'!$M$18</f>
        <v>1.9999999999999999E-6</v>
      </c>
      <c r="E25" s="564">
        <f t="shared" si="0"/>
        <v>7.1999999999999996E-8</v>
      </c>
      <c r="F25" s="564">
        <f t="shared" si="1"/>
        <v>1.89216E-2</v>
      </c>
      <c r="G25" s="399"/>
      <c r="H25" s="469" t="s">
        <v>67</v>
      </c>
      <c r="I25" s="469" t="s">
        <v>192</v>
      </c>
      <c r="J25" s="563">
        <f>'Perlite Concentrations'!$M18</f>
        <v>1.9999999999999999E-6</v>
      </c>
      <c r="K25" s="564">
        <f t="shared" si="4"/>
        <v>4.0000000000000001E-8</v>
      </c>
      <c r="L25" s="564">
        <f t="shared" si="5"/>
        <v>1.0512000000000001E-2</v>
      </c>
      <c r="M25" s="462"/>
      <c r="N25" s="469" t="s">
        <v>67</v>
      </c>
      <c r="O25" s="469" t="s">
        <v>192</v>
      </c>
      <c r="P25" s="563">
        <f>'Perlite Concentrations'!$M18</f>
        <v>1.9999999999999999E-6</v>
      </c>
      <c r="Q25" s="564">
        <f t="shared" si="2"/>
        <v>1.7399999999999997E-8</v>
      </c>
      <c r="R25" s="564">
        <f t="shared" si="3"/>
        <v>4.5727199999999989E-3</v>
      </c>
      <c r="S25" s="399"/>
    </row>
    <row r="26" spans="2:19" s="194" customFormat="1" x14ac:dyDescent="0.2">
      <c r="B26" s="469" t="s">
        <v>71</v>
      </c>
      <c r="C26" s="469" t="s">
        <v>266</v>
      </c>
      <c r="D26" s="563">
        <f>'Perlite Concentrations'!$M$20</f>
        <v>2.5000000000000001E-5</v>
      </c>
      <c r="E26" s="564">
        <f t="shared" si="0"/>
        <v>8.9999999999999996E-7</v>
      </c>
      <c r="F26" s="564">
        <f t="shared" si="1"/>
        <v>0.23651999999999998</v>
      </c>
      <c r="G26" s="399"/>
      <c r="H26" s="469" t="s">
        <v>71</v>
      </c>
      <c r="I26" s="469" t="s">
        <v>266</v>
      </c>
      <c r="J26" s="563">
        <f>'Perlite Concentrations'!$M20</f>
        <v>2.5000000000000001E-5</v>
      </c>
      <c r="K26" s="564">
        <f t="shared" si="4"/>
        <v>5.0000000000000008E-7</v>
      </c>
      <c r="L26" s="564">
        <f t="shared" si="5"/>
        <v>0.13140000000000002</v>
      </c>
      <c r="M26" s="462"/>
      <c r="N26" s="469" t="s">
        <v>71</v>
      </c>
      <c r="O26" s="469" t="s">
        <v>266</v>
      </c>
      <c r="P26" s="563">
        <f>'Perlite Concentrations'!$M20</f>
        <v>2.5000000000000001E-5</v>
      </c>
      <c r="Q26" s="564">
        <f t="shared" si="2"/>
        <v>2.1749999999999998E-7</v>
      </c>
      <c r="R26" s="564">
        <f t="shared" si="3"/>
        <v>5.7158999999999995E-2</v>
      </c>
      <c r="S26" s="399"/>
    </row>
    <row r="27" spans="2:19" s="194" customFormat="1" x14ac:dyDescent="0.2">
      <c r="B27" s="469" t="s">
        <v>73</v>
      </c>
      <c r="C27" s="469" t="s">
        <v>267</v>
      </c>
      <c r="D27" s="563">
        <f>'Perlite Concentrations'!$M$21</f>
        <v>3.7E-7</v>
      </c>
      <c r="E27" s="564">
        <f t="shared" si="0"/>
        <v>1.3319999999999999E-8</v>
      </c>
      <c r="F27" s="564">
        <f t="shared" si="1"/>
        <v>3.5004960000000001E-3</v>
      </c>
      <c r="G27" s="399"/>
      <c r="H27" s="469" t="s">
        <v>73</v>
      </c>
      <c r="I27" s="469" t="s">
        <v>267</v>
      </c>
      <c r="J27" s="563">
        <f>'Perlite Concentrations'!$M21</f>
        <v>3.7E-7</v>
      </c>
      <c r="K27" s="564">
        <f t="shared" si="4"/>
        <v>7.4000000000000001E-9</v>
      </c>
      <c r="L27" s="564">
        <f t="shared" si="5"/>
        <v>1.94472E-3</v>
      </c>
      <c r="M27" s="462"/>
      <c r="N27" s="469" t="s">
        <v>73</v>
      </c>
      <c r="O27" s="469" t="s">
        <v>267</v>
      </c>
      <c r="P27" s="563">
        <f>'Perlite Concentrations'!$M21</f>
        <v>3.7E-7</v>
      </c>
      <c r="Q27" s="564">
        <f t="shared" si="2"/>
        <v>3.2189999999999997E-9</v>
      </c>
      <c r="R27" s="564">
        <f t="shared" si="3"/>
        <v>8.4595319999999994E-4</v>
      </c>
      <c r="S27" s="399"/>
    </row>
    <row r="28" spans="2:19" s="194" customFormat="1" x14ac:dyDescent="0.2">
      <c r="B28" s="469" t="s">
        <v>75</v>
      </c>
      <c r="C28" s="469" t="s">
        <v>268</v>
      </c>
      <c r="D28" s="563">
        <f>'Perlite Concentrations'!$M$22</f>
        <v>1.9000000000000001E-7</v>
      </c>
      <c r="E28" s="564">
        <f t="shared" si="0"/>
        <v>6.8399999999999995E-9</v>
      </c>
      <c r="F28" s="564">
        <f t="shared" si="1"/>
        <v>1.7975519999999998E-3</v>
      </c>
      <c r="G28" s="399"/>
      <c r="H28" s="469" t="s">
        <v>75</v>
      </c>
      <c r="I28" s="469" t="s">
        <v>268</v>
      </c>
      <c r="J28" s="563">
        <f>'Perlite Concentrations'!$M22</f>
        <v>1.9000000000000001E-7</v>
      </c>
      <c r="K28" s="564">
        <f t="shared" si="4"/>
        <v>3.8000000000000001E-9</v>
      </c>
      <c r="L28" s="564">
        <f t="shared" si="5"/>
        <v>9.9864000000000007E-4</v>
      </c>
      <c r="M28" s="462"/>
      <c r="N28" s="469" t="s">
        <v>75</v>
      </c>
      <c r="O28" s="469" t="s">
        <v>268</v>
      </c>
      <c r="P28" s="563">
        <f>'Perlite Concentrations'!$M22</f>
        <v>1.9000000000000001E-7</v>
      </c>
      <c r="Q28" s="564">
        <f t="shared" si="2"/>
        <v>1.653E-9</v>
      </c>
      <c r="R28" s="564">
        <f t="shared" si="3"/>
        <v>4.3440839999999998E-4</v>
      </c>
      <c r="S28" s="399"/>
    </row>
    <row r="29" spans="2:19" s="194" customFormat="1" x14ac:dyDescent="0.2">
      <c r="B29" s="469" t="s">
        <v>77</v>
      </c>
      <c r="C29" s="469" t="s">
        <v>270</v>
      </c>
      <c r="D29" s="563">
        <f>'Perlite Concentrations'!$M$23</f>
        <v>4.3900000000000005E-7</v>
      </c>
      <c r="E29" s="564">
        <f t="shared" si="0"/>
        <v>1.5804E-8</v>
      </c>
      <c r="F29" s="564">
        <f t="shared" si="1"/>
        <v>4.1532912E-3</v>
      </c>
      <c r="G29" s="399"/>
      <c r="H29" s="469" t="s">
        <v>77</v>
      </c>
      <c r="I29" s="469" t="s">
        <v>270</v>
      </c>
      <c r="J29" s="563">
        <f>'Perlite Concentrations'!$M23</f>
        <v>4.3900000000000005E-7</v>
      </c>
      <c r="K29" s="564">
        <f t="shared" si="4"/>
        <v>8.7800000000000015E-9</v>
      </c>
      <c r="L29" s="564">
        <f t="shared" si="5"/>
        <v>2.3073840000000004E-3</v>
      </c>
      <c r="M29" s="462"/>
      <c r="N29" s="469" t="s">
        <v>77</v>
      </c>
      <c r="O29" s="469" t="s">
        <v>270</v>
      </c>
      <c r="P29" s="563">
        <f>'Perlite Concentrations'!$M23</f>
        <v>4.3900000000000005E-7</v>
      </c>
      <c r="Q29" s="564">
        <f t="shared" si="2"/>
        <v>3.8192999999999998E-9</v>
      </c>
      <c r="R29" s="564">
        <f t="shared" si="3"/>
        <v>1.00371204E-3</v>
      </c>
      <c r="S29" s="399"/>
    </row>
    <row r="30" spans="2:19" s="194" customFormat="1" x14ac:dyDescent="0.2">
      <c r="B30" s="469" t="s">
        <v>81</v>
      </c>
      <c r="C30" s="469" t="s">
        <v>271</v>
      </c>
      <c r="D30" s="563">
        <f>'Perlite Concentrations'!$M$25</f>
        <v>3.0000000000000001E-5</v>
      </c>
      <c r="E30" s="564">
        <f t="shared" si="0"/>
        <v>1.08E-6</v>
      </c>
      <c r="F30" s="564">
        <f t="shared" si="1"/>
        <v>0.28382400000000002</v>
      </c>
      <c r="G30" s="399"/>
      <c r="H30" s="469" t="s">
        <v>81</v>
      </c>
      <c r="I30" s="469" t="s">
        <v>271</v>
      </c>
      <c r="J30" s="563">
        <f>'Perlite Concentrations'!$M25</f>
        <v>3.0000000000000001E-5</v>
      </c>
      <c r="K30" s="564">
        <f t="shared" si="4"/>
        <v>6.0000000000000008E-7</v>
      </c>
      <c r="L30" s="564">
        <f t="shared" si="5"/>
        <v>0.15768000000000001</v>
      </c>
      <c r="M30" s="462"/>
      <c r="N30" s="469" t="s">
        <v>81</v>
      </c>
      <c r="O30" s="469" t="s">
        <v>271</v>
      </c>
      <c r="P30" s="563">
        <f>'Perlite Concentrations'!$M25</f>
        <v>3.0000000000000001E-5</v>
      </c>
      <c r="Q30" s="564">
        <f t="shared" si="2"/>
        <v>2.6099999999999997E-7</v>
      </c>
      <c r="R30" s="564">
        <f t="shared" si="3"/>
        <v>6.8590799999999993E-2</v>
      </c>
      <c r="S30" s="399"/>
    </row>
    <row r="31" spans="2:19" s="194" customFormat="1" x14ac:dyDescent="0.2">
      <c r="B31" s="469" t="s">
        <v>41</v>
      </c>
      <c r="C31" s="469" t="s">
        <v>137</v>
      </c>
      <c r="D31" s="563">
        <f>'Perlite Concentrations'!$M$26</f>
        <v>2.0000000000000001E-4</v>
      </c>
      <c r="E31" s="564">
        <f t="shared" si="0"/>
        <v>7.1999999999999997E-6</v>
      </c>
      <c r="F31" s="564">
        <f t="shared" si="1"/>
        <v>1.8921599999999998</v>
      </c>
      <c r="G31" s="399"/>
      <c r="H31" s="469" t="s">
        <v>41</v>
      </c>
      <c r="I31" s="469" t="s">
        <v>137</v>
      </c>
      <c r="J31" s="563">
        <f>'Perlite Concentrations'!$M26</f>
        <v>2.0000000000000001E-4</v>
      </c>
      <c r="K31" s="564">
        <f t="shared" si="4"/>
        <v>4.0000000000000007E-6</v>
      </c>
      <c r="L31" s="564">
        <f t="shared" si="5"/>
        <v>1.0512000000000001</v>
      </c>
      <c r="M31" s="462"/>
      <c r="N31" s="469" t="s">
        <v>41</v>
      </c>
      <c r="O31" s="469" t="s">
        <v>137</v>
      </c>
      <c r="P31" s="563">
        <f>'Perlite Concentrations'!$M26</f>
        <v>2.0000000000000001E-4</v>
      </c>
      <c r="Q31" s="564">
        <f t="shared" si="2"/>
        <v>1.7399999999999999E-6</v>
      </c>
      <c r="R31" s="564">
        <f t="shared" si="3"/>
        <v>0.45727199999999996</v>
      </c>
      <c r="S31" s="399"/>
    </row>
    <row r="32" spans="2:19" s="194" customFormat="1" x14ac:dyDescent="0.2">
      <c r="B32" s="469" t="s">
        <v>69</v>
      </c>
      <c r="C32" s="469">
        <v>504</v>
      </c>
      <c r="D32" s="563">
        <f>'Perlite Concentrations'!$M$19</f>
        <v>3.3000000000000003E-5</v>
      </c>
      <c r="E32" s="564">
        <f t="shared" si="0"/>
        <v>1.1880000000000001E-6</v>
      </c>
      <c r="F32" s="564">
        <f t="shared" si="1"/>
        <v>0.31220640000000005</v>
      </c>
      <c r="G32" s="399"/>
      <c r="H32" s="469" t="s">
        <v>69</v>
      </c>
      <c r="I32" s="469">
        <v>504</v>
      </c>
      <c r="J32" s="563">
        <f>'Perlite Concentrations'!$M19</f>
        <v>3.3000000000000003E-5</v>
      </c>
      <c r="K32" s="564">
        <f t="shared" si="4"/>
        <v>6.6000000000000003E-7</v>
      </c>
      <c r="L32" s="564">
        <f t="shared" si="5"/>
        <v>0.17344800000000002</v>
      </c>
      <c r="M32" s="462"/>
      <c r="N32" s="469" t="s">
        <v>69</v>
      </c>
      <c r="O32" s="469">
        <v>504</v>
      </c>
      <c r="P32" s="563">
        <f>'Perlite Concentrations'!$M19</f>
        <v>3.3000000000000003E-5</v>
      </c>
      <c r="Q32" s="564">
        <f t="shared" si="2"/>
        <v>2.8710000000000002E-7</v>
      </c>
      <c r="R32" s="564">
        <f t="shared" si="3"/>
        <v>7.5449880000000011E-2</v>
      </c>
      <c r="S32" s="399"/>
    </row>
    <row r="33" spans="1:19" s="194" customFormat="1" x14ac:dyDescent="0.2">
      <c r="B33" s="469" t="s">
        <v>84</v>
      </c>
      <c r="C33" s="469" t="s">
        <v>272</v>
      </c>
      <c r="D33" s="563">
        <f>'Perlite Concentrations'!$M$27</f>
        <v>8.0000000000000007E-5</v>
      </c>
      <c r="E33" s="564">
        <f t="shared" si="0"/>
        <v>2.88E-6</v>
      </c>
      <c r="F33" s="564">
        <f t="shared" si="1"/>
        <v>0.75686399999999998</v>
      </c>
      <c r="G33" s="399"/>
      <c r="H33" s="469" t="s">
        <v>84</v>
      </c>
      <c r="I33" s="469" t="s">
        <v>272</v>
      </c>
      <c r="J33" s="563">
        <f>'Perlite Concentrations'!$M27</f>
        <v>8.0000000000000007E-5</v>
      </c>
      <c r="K33" s="564">
        <f t="shared" si="4"/>
        <v>1.6000000000000001E-6</v>
      </c>
      <c r="L33" s="564">
        <f t="shared" si="5"/>
        <v>0.42048000000000002</v>
      </c>
      <c r="M33" s="462"/>
      <c r="N33" s="469" t="s">
        <v>84</v>
      </c>
      <c r="O33" s="469" t="s">
        <v>272</v>
      </c>
      <c r="P33" s="563">
        <f>'Perlite Concentrations'!$M27</f>
        <v>8.0000000000000007E-5</v>
      </c>
      <c r="Q33" s="564">
        <f t="shared" si="2"/>
        <v>6.9599999999999999E-7</v>
      </c>
      <c r="R33" s="564">
        <f t="shared" si="3"/>
        <v>0.18290879999999998</v>
      </c>
      <c r="S33" s="399"/>
    </row>
    <row r="34" spans="1:19" s="194" customFormat="1" x14ac:dyDescent="0.2">
      <c r="B34" s="469" t="s">
        <v>87</v>
      </c>
      <c r="C34" s="469" t="s">
        <v>171</v>
      </c>
      <c r="D34" s="563">
        <f>'Perlite Concentrations'!$M$28</f>
        <v>3.7265E-2</v>
      </c>
      <c r="E34" s="564">
        <f t="shared" si="0"/>
        <v>1.3415399999999998E-3</v>
      </c>
      <c r="F34" s="564">
        <f t="shared" si="1"/>
        <v>352.55671199999995</v>
      </c>
      <c r="G34" s="399"/>
      <c r="H34" s="469" t="s">
        <v>87</v>
      </c>
      <c r="I34" s="469" t="s">
        <v>171</v>
      </c>
      <c r="J34" s="563">
        <f>'Perlite Concentrations'!$M28</f>
        <v>3.7265E-2</v>
      </c>
      <c r="K34" s="564">
        <f t="shared" si="4"/>
        <v>7.4529999999999996E-4</v>
      </c>
      <c r="L34" s="564">
        <f t="shared" si="5"/>
        <v>195.86483999999999</v>
      </c>
      <c r="M34" s="462"/>
      <c r="N34" s="469" t="s">
        <v>87</v>
      </c>
      <c r="O34" s="469" t="s">
        <v>171</v>
      </c>
      <c r="P34" s="563">
        <f>'Perlite Concentrations'!$M28</f>
        <v>3.7265E-2</v>
      </c>
      <c r="Q34" s="564">
        <f t="shared" si="2"/>
        <v>3.242055E-4</v>
      </c>
      <c r="R34" s="564">
        <f t="shared" si="3"/>
        <v>85.201205400000006</v>
      </c>
      <c r="S34" s="399"/>
    </row>
    <row r="35" spans="1:19" s="194" customFormat="1" x14ac:dyDescent="0.2">
      <c r="B35" s="469" t="s">
        <v>89</v>
      </c>
      <c r="C35" s="469" t="s">
        <v>273</v>
      </c>
      <c r="D35" s="563">
        <f>'Perlite Concentrations'!$M$29</f>
        <v>2.5000000000000001E-5</v>
      </c>
      <c r="E35" s="564">
        <f t="shared" si="0"/>
        <v>8.9999999999999996E-7</v>
      </c>
      <c r="F35" s="564">
        <f t="shared" si="1"/>
        <v>0.23651999999999998</v>
      </c>
      <c r="G35" s="399"/>
      <c r="H35" s="469" t="s">
        <v>89</v>
      </c>
      <c r="I35" s="469" t="s">
        <v>273</v>
      </c>
      <c r="J35" s="563">
        <f>'Perlite Concentrations'!$M29</f>
        <v>2.5000000000000001E-5</v>
      </c>
      <c r="K35" s="564">
        <f t="shared" si="4"/>
        <v>5.0000000000000008E-7</v>
      </c>
      <c r="L35" s="564">
        <f t="shared" si="5"/>
        <v>0.13140000000000002</v>
      </c>
      <c r="M35" s="462"/>
      <c r="N35" s="469" t="s">
        <v>89</v>
      </c>
      <c r="O35" s="469" t="s">
        <v>273</v>
      </c>
      <c r="P35" s="563">
        <f>'Perlite Concentrations'!$M29</f>
        <v>2.5000000000000001E-5</v>
      </c>
      <c r="Q35" s="564">
        <f t="shared" si="2"/>
        <v>2.1749999999999998E-7</v>
      </c>
      <c r="R35" s="564">
        <f t="shared" si="3"/>
        <v>5.7158999999999995E-2</v>
      </c>
      <c r="S35" s="399"/>
    </row>
    <row r="36" spans="1:19" s="194" customFormat="1" x14ac:dyDescent="0.2">
      <c r="B36" s="469" t="s">
        <v>91</v>
      </c>
      <c r="C36" s="469" t="s">
        <v>274</v>
      </c>
      <c r="D36" s="563">
        <f>'Perlite Concentrations'!$M$30</f>
        <v>2.5000000000000001E-5</v>
      </c>
      <c r="E36" s="564">
        <f t="shared" si="0"/>
        <v>8.9999999999999996E-7</v>
      </c>
      <c r="F36" s="564">
        <f t="shared" si="1"/>
        <v>0.23651999999999998</v>
      </c>
      <c r="G36" s="399"/>
      <c r="H36" s="469" t="s">
        <v>91</v>
      </c>
      <c r="I36" s="469" t="s">
        <v>274</v>
      </c>
      <c r="J36" s="563">
        <f>'Perlite Concentrations'!$M30</f>
        <v>2.5000000000000001E-5</v>
      </c>
      <c r="K36" s="564">
        <f t="shared" si="4"/>
        <v>5.0000000000000008E-7</v>
      </c>
      <c r="L36" s="564">
        <f t="shared" si="5"/>
        <v>0.13140000000000002</v>
      </c>
      <c r="M36" s="462"/>
      <c r="N36" s="469" t="s">
        <v>91</v>
      </c>
      <c r="O36" s="469" t="s">
        <v>274</v>
      </c>
      <c r="P36" s="563">
        <f>'Perlite Concentrations'!$M30</f>
        <v>2.5000000000000001E-5</v>
      </c>
      <c r="Q36" s="564">
        <f t="shared" si="2"/>
        <v>2.1749999999999998E-7</v>
      </c>
      <c r="R36" s="564">
        <f t="shared" si="3"/>
        <v>5.7158999999999995E-2</v>
      </c>
      <c r="S36" s="399"/>
    </row>
    <row r="37" spans="1:19" s="194" customFormat="1" ht="13.5" x14ac:dyDescent="0.2">
      <c r="A37" s="460">
        <v>1</v>
      </c>
      <c r="B37" s="214" t="s">
        <v>275</v>
      </c>
      <c r="C37" s="462"/>
      <c r="D37" s="462"/>
      <c r="E37" s="399"/>
      <c r="F37" s="399"/>
      <c r="G37" s="460">
        <v>1</v>
      </c>
      <c r="H37" s="214" t="s">
        <v>275</v>
      </c>
      <c r="I37" s="399"/>
      <c r="J37" s="399"/>
      <c r="K37" s="399"/>
      <c r="L37" s="399"/>
      <c r="M37" s="399">
        <v>1</v>
      </c>
      <c r="N37" s="481" t="s">
        <v>275</v>
      </c>
      <c r="O37" s="399"/>
      <c r="P37" s="399"/>
      <c r="Q37" s="399"/>
      <c r="R37" s="399"/>
      <c r="S37" s="399"/>
    </row>
    <row r="39" spans="1:19" x14ac:dyDescent="0.2">
      <c r="B39" s="553" t="s">
        <v>291</v>
      </c>
    </row>
    <row r="40" spans="1:19" x14ac:dyDescent="0.2">
      <c r="B40" s="553" t="s">
        <v>1941</v>
      </c>
    </row>
    <row r="41" spans="1:19" ht="52.5" x14ac:dyDescent="0.2">
      <c r="B41" s="565" t="s">
        <v>278</v>
      </c>
      <c r="C41" s="566" t="s">
        <v>1994</v>
      </c>
      <c r="D41" s="565" t="s">
        <v>1925</v>
      </c>
      <c r="E41" s="566" t="s">
        <v>1995</v>
      </c>
      <c r="F41" s="540" t="s">
        <v>1993</v>
      </c>
      <c r="G41" s="566" t="s">
        <v>1924</v>
      </c>
      <c r="H41" s="566" t="s">
        <v>1996</v>
      </c>
      <c r="I41" s="566" t="s">
        <v>292</v>
      </c>
      <c r="J41" s="566" t="s">
        <v>293</v>
      </c>
    </row>
    <row r="42" spans="1:19" x14ac:dyDescent="0.2">
      <c r="B42" s="567" t="s">
        <v>283</v>
      </c>
      <c r="C42" s="568">
        <v>3.5999999999999997E-2</v>
      </c>
      <c r="D42" s="569">
        <v>0.99</v>
      </c>
      <c r="E42" s="568">
        <f>C42/(1-D42)</f>
        <v>3.5999999999999965</v>
      </c>
      <c r="F42" s="569">
        <f>5/32</f>
        <v>0.15625</v>
      </c>
      <c r="G42" s="570">
        <v>1</v>
      </c>
      <c r="H42" s="571">
        <f>E42*F42*(1-G42)</f>
        <v>0</v>
      </c>
      <c r="I42" s="572">
        <f>H42*C4/2000</f>
        <v>0</v>
      </c>
      <c r="J42" s="572">
        <f>H42*D4</f>
        <v>0</v>
      </c>
    </row>
    <row r="43" spans="1:19" x14ac:dyDescent="0.2">
      <c r="B43" s="567" t="s">
        <v>284</v>
      </c>
      <c r="C43" s="568">
        <v>0.02</v>
      </c>
      <c r="D43" s="569">
        <v>0.99</v>
      </c>
      <c r="E43" s="568">
        <f>C43/(1-D43)</f>
        <v>1.9999999999999982</v>
      </c>
      <c r="F43" s="569">
        <f t="shared" ref="F43:F44" si="6">5/32</f>
        <v>0.15625</v>
      </c>
      <c r="G43" s="570">
        <v>0.9</v>
      </c>
      <c r="H43" s="571">
        <f>E43*F43*(1-G43)</f>
        <v>3.1249999999999965E-2</v>
      </c>
      <c r="I43" s="572">
        <f>H43*C5/2000</f>
        <v>4.1062499999999957</v>
      </c>
      <c r="J43" s="572">
        <f>H43*D5</f>
        <v>24.999999999999972</v>
      </c>
    </row>
    <row r="44" spans="1:19" x14ac:dyDescent="0.2">
      <c r="B44" s="567" t="s">
        <v>285</v>
      </c>
      <c r="C44" s="568">
        <v>8.6999999999999994E-3</v>
      </c>
      <c r="D44" s="569">
        <v>0.99</v>
      </c>
      <c r="E44" s="568">
        <f>C44/(1-D44)</f>
        <v>0.86999999999999922</v>
      </c>
      <c r="F44" s="569">
        <f t="shared" si="6"/>
        <v>0.15625</v>
      </c>
      <c r="G44" s="570">
        <v>0.9</v>
      </c>
      <c r="H44" s="571">
        <f>E44*F44*(1-G44)</f>
        <v>1.3593749999999984E-2</v>
      </c>
      <c r="I44" s="572">
        <f>H44*C6/2000</f>
        <v>1.786218749999998</v>
      </c>
      <c r="J44" s="572">
        <f>H44*D5</f>
        <v>10.874999999999988</v>
      </c>
    </row>
    <row r="45" spans="1:19" ht="13.5" x14ac:dyDescent="0.2">
      <c r="A45" s="460">
        <v>1</v>
      </c>
      <c r="B45" s="210" t="s">
        <v>287</v>
      </c>
    </row>
    <row r="46" spans="1:19" ht="13.5" x14ac:dyDescent="0.2">
      <c r="A46" s="460">
        <v>2</v>
      </c>
      <c r="B46" s="210" t="s">
        <v>1997</v>
      </c>
    </row>
    <row r="47" spans="1:19" ht="13.5" x14ac:dyDescent="0.2">
      <c r="A47" s="460">
        <v>3</v>
      </c>
      <c r="B47" s="552" t="s">
        <v>1992</v>
      </c>
    </row>
    <row r="48" spans="1:19" ht="13.5" x14ac:dyDescent="0.2">
      <c r="A48" s="460">
        <v>4</v>
      </c>
      <c r="B48" s="552" t="s">
        <v>1926</v>
      </c>
      <c r="C48" s="544"/>
      <c r="D48" s="544"/>
      <c r="E48" s="544"/>
    </row>
    <row r="49" spans="1:14" x14ac:dyDescent="0.2">
      <c r="A49" s="573"/>
    </row>
    <row r="50" spans="1:14" x14ac:dyDescent="0.2">
      <c r="B50" s="553" t="s">
        <v>1919</v>
      </c>
      <c r="H50" s="553" t="s">
        <v>1942</v>
      </c>
      <c r="N50" s="419"/>
    </row>
    <row r="51" spans="1:14" ht="38.25" x14ac:dyDescent="0.2">
      <c r="B51" s="465" t="s">
        <v>255</v>
      </c>
      <c r="C51" s="465" t="s">
        <v>256</v>
      </c>
      <c r="D51" s="465" t="s">
        <v>1893</v>
      </c>
      <c r="E51" s="486" t="s">
        <v>257</v>
      </c>
      <c r="F51" s="486" t="s">
        <v>258</v>
      </c>
      <c r="G51" s="462"/>
      <c r="H51" s="465" t="s">
        <v>255</v>
      </c>
      <c r="I51" s="465" t="s">
        <v>256</v>
      </c>
      <c r="J51" s="465" t="s">
        <v>1893</v>
      </c>
      <c r="K51" s="486" t="s">
        <v>257</v>
      </c>
      <c r="L51" s="486" t="s">
        <v>258</v>
      </c>
      <c r="N51" s="419"/>
    </row>
    <row r="52" spans="1:14" x14ac:dyDescent="0.2">
      <c r="B52" s="469" t="s">
        <v>30</v>
      </c>
      <c r="C52" s="469" t="s">
        <v>261</v>
      </c>
      <c r="D52" s="563">
        <f>'Perlite Concentrations'!$M$4</f>
        <v>2.5000000000000002E-8</v>
      </c>
      <c r="E52" s="564">
        <f>D52*$H$43</f>
        <v>7.8124999999999924E-10</v>
      </c>
      <c r="F52" s="564">
        <f>E52*$C$5</f>
        <v>2.0531249999999979E-4</v>
      </c>
      <c r="G52" s="462"/>
      <c r="H52" s="469" t="s">
        <v>30</v>
      </c>
      <c r="I52" s="469" t="s">
        <v>261</v>
      </c>
      <c r="J52" s="563">
        <f>'Perlite Concentrations'!$M$4</f>
        <v>2.5000000000000002E-8</v>
      </c>
      <c r="K52" s="564">
        <f>J52*$H$44</f>
        <v>3.3984374999999963E-10</v>
      </c>
      <c r="L52" s="564">
        <f>K52*$C$6</f>
        <v>8.9310937499999897E-5</v>
      </c>
      <c r="N52" s="419"/>
    </row>
    <row r="53" spans="1:14" x14ac:dyDescent="0.2">
      <c r="B53" s="469" t="s">
        <v>33</v>
      </c>
      <c r="C53" s="469" t="s">
        <v>172</v>
      </c>
      <c r="D53" s="563">
        <f>'Perlite Concentrations'!$M$5</f>
        <v>6.372499999999999E-2</v>
      </c>
      <c r="E53" s="564">
        <f t="shared" ref="E53:E75" si="7">D53*$H$43</f>
        <v>1.9914062499999975E-3</v>
      </c>
      <c r="F53" s="564">
        <f>E53*$C$5</f>
        <v>523.34156249999933</v>
      </c>
      <c r="G53" s="462"/>
      <c r="H53" s="469" t="s">
        <v>33</v>
      </c>
      <c r="I53" s="469" t="s">
        <v>172</v>
      </c>
      <c r="J53" s="563">
        <f>'Perlite Concentrations'!$M$5</f>
        <v>6.372499999999999E-2</v>
      </c>
      <c r="K53" s="564">
        <f t="shared" ref="K53:K75" si="8">J53*$H$44</f>
        <v>8.6626171874999887E-4</v>
      </c>
      <c r="L53" s="564">
        <f t="shared" ref="L53:L75" si="9">K53*$C$6</f>
        <v>227.6535796874997</v>
      </c>
      <c r="N53" s="419"/>
    </row>
    <row r="54" spans="1:14" x14ac:dyDescent="0.2">
      <c r="B54" s="469" t="s">
        <v>39</v>
      </c>
      <c r="C54" s="469" t="s">
        <v>262</v>
      </c>
      <c r="D54" s="563">
        <f>'Perlite Concentrations'!$M$6</f>
        <v>2.6000000000000005E-6</v>
      </c>
      <c r="E54" s="564">
        <f t="shared" si="7"/>
        <v>8.1249999999999924E-8</v>
      </c>
      <c r="F54" s="564">
        <f t="shared" ref="F54:F75" si="10">E54*$C$5</f>
        <v>2.1352499999999979E-2</v>
      </c>
      <c r="G54" s="462"/>
      <c r="H54" s="469" t="s">
        <v>39</v>
      </c>
      <c r="I54" s="469" t="s">
        <v>262</v>
      </c>
      <c r="J54" s="563">
        <f>'Perlite Concentrations'!$M$6</f>
        <v>2.6000000000000005E-6</v>
      </c>
      <c r="K54" s="564">
        <f t="shared" si="8"/>
        <v>3.5343749999999969E-8</v>
      </c>
      <c r="L54" s="564">
        <f t="shared" si="9"/>
        <v>9.2883374999999917E-3</v>
      </c>
      <c r="N54" s="419"/>
    </row>
    <row r="55" spans="1:14" x14ac:dyDescent="0.2">
      <c r="B55" s="469" t="s">
        <v>41</v>
      </c>
      <c r="C55" s="469" t="s">
        <v>137</v>
      </c>
      <c r="D55" s="563">
        <f>'Perlite Concentrations'!$M$7</f>
        <v>2.8000000000000003E-4</v>
      </c>
      <c r="E55" s="564">
        <f t="shared" si="7"/>
        <v>8.7499999999999908E-6</v>
      </c>
      <c r="F55" s="564">
        <f t="shared" si="10"/>
        <v>2.2994999999999974</v>
      </c>
      <c r="G55" s="462"/>
      <c r="H55" s="469" t="s">
        <v>41</v>
      </c>
      <c r="I55" s="469" t="s">
        <v>137</v>
      </c>
      <c r="J55" s="563">
        <f>'Perlite Concentrations'!$M$7</f>
        <v>2.8000000000000003E-4</v>
      </c>
      <c r="K55" s="564">
        <f t="shared" si="8"/>
        <v>3.806249999999996E-6</v>
      </c>
      <c r="L55" s="564">
        <f t="shared" si="9"/>
        <v>1.0002824999999989</v>
      </c>
      <c r="N55" s="419"/>
    </row>
    <row r="56" spans="1:14" x14ac:dyDescent="0.2">
      <c r="B56" s="469" t="s">
        <v>43</v>
      </c>
      <c r="C56" s="469" t="s">
        <v>263</v>
      </c>
      <c r="D56" s="563">
        <f>'Perlite Concentrations'!$M$8</f>
        <v>3.0599999999999999E-6</v>
      </c>
      <c r="E56" s="564">
        <f t="shared" si="7"/>
        <v>9.5624999999999892E-8</v>
      </c>
      <c r="F56" s="564">
        <f t="shared" si="10"/>
        <v>2.5130249999999972E-2</v>
      </c>
      <c r="G56" s="462"/>
      <c r="H56" s="469" t="s">
        <v>43</v>
      </c>
      <c r="I56" s="469" t="s">
        <v>263</v>
      </c>
      <c r="J56" s="563">
        <f>'Perlite Concentrations'!$M$8</f>
        <v>3.0599999999999999E-6</v>
      </c>
      <c r="K56" s="564">
        <f t="shared" si="8"/>
        <v>4.1596874999999949E-8</v>
      </c>
      <c r="L56" s="564">
        <f t="shared" si="9"/>
        <v>1.0931658749999986E-2</v>
      </c>
      <c r="N56" s="419"/>
    </row>
    <row r="57" spans="1:14" x14ac:dyDescent="0.2">
      <c r="B57" s="469" t="s">
        <v>45</v>
      </c>
      <c r="C57" s="469" t="s">
        <v>264</v>
      </c>
      <c r="D57" s="563">
        <f>'Perlite Concentrations'!$M$9</f>
        <v>8.0000000000000002E-8</v>
      </c>
      <c r="E57" s="564">
        <f t="shared" si="7"/>
        <v>2.4999999999999972E-9</v>
      </c>
      <c r="F57" s="564">
        <f t="shared" si="10"/>
        <v>6.5699999999999927E-4</v>
      </c>
      <c r="G57" s="462"/>
      <c r="H57" s="469" t="s">
        <v>45</v>
      </c>
      <c r="I57" s="469" t="s">
        <v>264</v>
      </c>
      <c r="J57" s="563">
        <f>'Perlite Concentrations'!$M$9</f>
        <v>8.0000000000000002E-8</v>
      </c>
      <c r="K57" s="564">
        <f t="shared" si="8"/>
        <v>1.0874999999999988E-9</v>
      </c>
      <c r="L57" s="564">
        <f t="shared" si="9"/>
        <v>2.8579499999999966E-4</v>
      </c>
      <c r="N57" s="419"/>
    </row>
    <row r="58" spans="1:14" x14ac:dyDescent="0.2">
      <c r="B58" s="469" t="s">
        <v>47</v>
      </c>
      <c r="C58" s="469" t="s">
        <v>142</v>
      </c>
      <c r="D58" s="563">
        <f>'Perlite Concentrations'!$M$10</f>
        <v>1.0000000000000001E-7</v>
      </c>
      <c r="E58" s="564">
        <f t="shared" si="7"/>
        <v>3.124999999999997E-9</v>
      </c>
      <c r="F58" s="564">
        <f t="shared" si="10"/>
        <v>8.2124999999999917E-4</v>
      </c>
      <c r="G58" s="462"/>
      <c r="H58" s="469" t="s">
        <v>47</v>
      </c>
      <c r="I58" s="469" t="s">
        <v>142</v>
      </c>
      <c r="J58" s="563">
        <f>'Perlite Concentrations'!$M$10</f>
        <v>1.0000000000000001E-7</v>
      </c>
      <c r="K58" s="564">
        <f t="shared" si="8"/>
        <v>1.3593749999999985E-9</v>
      </c>
      <c r="L58" s="564">
        <f t="shared" si="9"/>
        <v>3.5724374999999959E-4</v>
      </c>
      <c r="N58" s="419"/>
    </row>
    <row r="59" spans="1:14" x14ac:dyDescent="0.2">
      <c r="B59" s="469" t="s">
        <v>50</v>
      </c>
      <c r="C59" s="469" t="s">
        <v>185</v>
      </c>
      <c r="D59" s="563">
        <f>'Perlite Concentrations'!$M$11</f>
        <v>5.200000000000001E-6</v>
      </c>
      <c r="E59" s="564">
        <f t="shared" si="7"/>
        <v>1.6249999999999985E-7</v>
      </c>
      <c r="F59" s="564">
        <f t="shared" si="10"/>
        <v>4.2704999999999958E-2</v>
      </c>
      <c r="G59" s="462"/>
      <c r="H59" s="469" t="s">
        <v>50</v>
      </c>
      <c r="I59" s="469" t="s">
        <v>185</v>
      </c>
      <c r="J59" s="563">
        <f>'Perlite Concentrations'!$M$11</f>
        <v>5.200000000000001E-6</v>
      </c>
      <c r="K59" s="564">
        <f t="shared" si="8"/>
        <v>7.0687499999999937E-8</v>
      </c>
      <c r="L59" s="564">
        <f t="shared" si="9"/>
        <v>1.8576674999999983E-2</v>
      </c>
      <c r="N59" s="419"/>
    </row>
    <row r="60" spans="1:14" x14ac:dyDescent="0.2">
      <c r="B60" s="469" t="s">
        <v>54</v>
      </c>
      <c r="C60" s="469" t="s">
        <v>55</v>
      </c>
      <c r="D60" s="563">
        <f>'Perlite Concentrations'!$M$13</f>
        <v>7.9660000000000013E-6</v>
      </c>
      <c r="E60" s="564">
        <f t="shared" si="7"/>
        <v>2.4893749999999978E-7</v>
      </c>
      <c r="F60" s="564">
        <f t="shared" si="10"/>
        <v>6.5420774999999945E-2</v>
      </c>
      <c r="G60" s="462"/>
      <c r="H60" s="469" t="s">
        <v>54</v>
      </c>
      <c r="I60" s="469" t="s">
        <v>55</v>
      </c>
      <c r="J60" s="563">
        <f>'Perlite Concentrations'!$M$13</f>
        <v>7.9660000000000013E-6</v>
      </c>
      <c r="K60" s="564">
        <f t="shared" si="8"/>
        <v>1.082878124999999E-7</v>
      </c>
      <c r="L60" s="564">
        <f t="shared" si="9"/>
        <v>2.8458037124999974E-2</v>
      </c>
      <c r="N60" s="419"/>
    </row>
    <row r="61" spans="1:14" x14ac:dyDescent="0.2">
      <c r="B61" s="469" t="s">
        <v>57</v>
      </c>
      <c r="C61" s="469" t="s">
        <v>265</v>
      </c>
      <c r="D61" s="563">
        <f>'Perlite Concentrations'!$M$14</f>
        <v>2E-8</v>
      </c>
      <c r="E61" s="564">
        <f t="shared" si="7"/>
        <v>6.2499999999999929E-10</v>
      </c>
      <c r="F61" s="564">
        <f t="shared" si="10"/>
        <v>1.6424999999999982E-4</v>
      </c>
      <c r="G61" s="462"/>
      <c r="H61" s="469" t="s">
        <v>57</v>
      </c>
      <c r="I61" s="469" t="s">
        <v>265</v>
      </c>
      <c r="J61" s="563">
        <f>'Perlite Concentrations'!$M$14</f>
        <v>2E-8</v>
      </c>
      <c r="K61" s="564">
        <f t="shared" si="8"/>
        <v>2.7187499999999969E-10</v>
      </c>
      <c r="L61" s="564">
        <f t="shared" si="9"/>
        <v>7.1448749999999915E-5</v>
      </c>
      <c r="N61" s="419"/>
    </row>
    <row r="62" spans="1:14" x14ac:dyDescent="0.2">
      <c r="B62" s="469" t="s">
        <v>60</v>
      </c>
      <c r="C62" s="469" t="s">
        <v>169</v>
      </c>
      <c r="D62" s="563">
        <f>'Perlite Concentrations'!$M$15</f>
        <v>5.0299999999999997E-4</v>
      </c>
      <c r="E62" s="564">
        <f t="shared" si="7"/>
        <v>1.5718749999999982E-5</v>
      </c>
      <c r="F62" s="564">
        <f t="shared" si="10"/>
        <v>4.1308874999999956</v>
      </c>
      <c r="G62" s="462"/>
      <c r="H62" s="469" t="s">
        <v>60</v>
      </c>
      <c r="I62" s="469" t="s">
        <v>169</v>
      </c>
      <c r="J62" s="563">
        <f>'Perlite Concentrations'!$M$15</f>
        <v>5.0299999999999997E-4</v>
      </c>
      <c r="K62" s="564">
        <f t="shared" si="8"/>
        <v>6.8376562499999916E-6</v>
      </c>
      <c r="L62" s="564">
        <f t="shared" si="9"/>
        <v>1.7969360624999977</v>
      </c>
      <c r="N62" s="419"/>
    </row>
    <row r="63" spans="1:14" x14ac:dyDescent="0.2">
      <c r="B63" s="469" t="s">
        <v>64</v>
      </c>
      <c r="C63" s="469" t="s">
        <v>65</v>
      </c>
      <c r="D63" s="563">
        <f>'Perlite Concentrations'!$M$17</f>
        <v>9.295523661156416E-6</v>
      </c>
      <c r="E63" s="564">
        <f t="shared" si="7"/>
        <v>2.9048511441113768E-7</v>
      </c>
      <c r="F63" s="564">
        <f t="shared" si="10"/>
        <v>7.6339488067246983E-2</v>
      </c>
      <c r="G63" s="462"/>
      <c r="H63" s="469" t="s">
        <v>64</v>
      </c>
      <c r="I63" s="469" t="s">
        <v>65</v>
      </c>
      <c r="J63" s="563">
        <f>'Perlite Concentrations'!$M$17</f>
        <v>9.295523661156416E-6</v>
      </c>
      <c r="K63" s="564">
        <f t="shared" si="8"/>
        <v>1.2636102476884488E-7</v>
      </c>
      <c r="L63" s="564">
        <f t="shared" si="9"/>
        <v>3.3207677309252434E-2</v>
      </c>
      <c r="N63" s="419"/>
    </row>
    <row r="64" spans="1:14" x14ac:dyDescent="0.2">
      <c r="B64" s="469" t="s">
        <v>67</v>
      </c>
      <c r="C64" s="469" t="s">
        <v>192</v>
      </c>
      <c r="D64" s="563">
        <f>'Perlite Concentrations'!$M$18</f>
        <v>1.9999999999999999E-6</v>
      </c>
      <c r="E64" s="564">
        <f t="shared" si="7"/>
        <v>6.2499999999999931E-8</v>
      </c>
      <c r="F64" s="564">
        <f t="shared" si="10"/>
        <v>1.6424999999999981E-2</v>
      </c>
      <c r="G64" s="462"/>
      <c r="H64" s="469" t="s">
        <v>67</v>
      </c>
      <c r="I64" s="469" t="s">
        <v>192</v>
      </c>
      <c r="J64" s="563">
        <f>'Perlite Concentrations'!$M$18</f>
        <v>1.9999999999999999E-6</v>
      </c>
      <c r="K64" s="564">
        <f t="shared" si="8"/>
        <v>2.7187499999999968E-8</v>
      </c>
      <c r="L64" s="564">
        <f t="shared" si="9"/>
        <v>7.1448749999999915E-3</v>
      </c>
      <c r="N64" s="419"/>
    </row>
    <row r="65" spans="1:14" x14ac:dyDescent="0.2">
      <c r="B65" s="469" t="s">
        <v>71</v>
      </c>
      <c r="C65" s="469" t="s">
        <v>266</v>
      </c>
      <c r="D65" s="563">
        <f>'Perlite Concentrations'!$M$20</f>
        <v>2.5000000000000001E-5</v>
      </c>
      <c r="E65" s="564">
        <f t="shared" si="7"/>
        <v>7.8124999999999919E-7</v>
      </c>
      <c r="F65" s="564">
        <f t="shared" si="10"/>
        <v>0.20531249999999979</v>
      </c>
      <c r="G65" s="462"/>
      <c r="H65" s="469" t="s">
        <v>71</v>
      </c>
      <c r="I65" s="469" t="s">
        <v>266</v>
      </c>
      <c r="J65" s="563">
        <f>'Perlite Concentrations'!$M$20</f>
        <v>2.5000000000000001E-5</v>
      </c>
      <c r="K65" s="564">
        <f t="shared" si="8"/>
        <v>3.3984374999999963E-7</v>
      </c>
      <c r="L65" s="564">
        <f t="shared" si="9"/>
        <v>8.9310937499999909E-2</v>
      </c>
      <c r="N65" s="419"/>
    </row>
    <row r="66" spans="1:14" x14ac:dyDescent="0.2">
      <c r="B66" s="469" t="s">
        <v>73</v>
      </c>
      <c r="C66" s="469" t="s">
        <v>267</v>
      </c>
      <c r="D66" s="563">
        <f>'Perlite Concentrations'!$M$21</f>
        <v>3.7E-7</v>
      </c>
      <c r="E66" s="564">
        <f t="shared" si="7"/>
        <v>1.1562499999999987E-8</v>
      </c>
      <c r="F66" s="564">
        <f t="shared" si="10"/>
        <v>3.0386249999999966E-3</v>
      </c>
      <c r="G66" s="462"/>
      <c r="H66" s="469" t="s">
        <v>73</v>
      </c>
      <c r="I66" s="469" t="s">
        <v>267</v>
      </c>
      <c r="J66" s="563">
        <f>'Perlite Concentrations'!$M$21</f>
        <v>3.7E-7</v>
      </c>
      <c r="K66" s="564">
        <f t="shared" si="8"/>
        <v>5.0296874999999941E-9</v>
      </c>
      <c r="L66" s="564">
        <f t="shared" si="9"/>
        <v>1.3218018749999985E-3</v>
      </c>
      <c r="N66" s="419"/>
    </row>
    <row r="67" spans="1:14" x14ac:dyDescent="0.2">
      <c r="B67" s="469" t="s">
        <v>75</v>
      </c>
      <c r="C67" s="469" t="s">
        <v>268</v>
      </c>
      <c r="D67" s="563">
        <f>'Perlite Concentrations'!$M$22</f>
        <v>1.9000000000000001E-7</v>
      </c>
      <c r="E67" s="564">
        <f t="shared" si="7"/>
        <v>5.9374999999999936E-9</v>
      </c>
      <c r="F67" s="564">
        <f t="shared" si="10"/>
        <v>1.5603749999999984E-3</v>
      </c>
      <c r="G67" s="462"/>
      <c r="H67" s="469" t="s">
        <v>75</v>
      </c>
      <c r="I67" s="469" t="s">
        <v>268</v>
      </c>
      <c r="J67" s="563">
        <f>'Perlite Concentrations'!$M$22</f>
        <v>1.9000000000000001E-7</v>
      </c>
      <c r="K67" s="564">
        <f t="shared" si="8"/>
        <v>2.5828124999999972E-9</v>
      </c>
      <c r="L67" s="564">
        <f t="shared" si="9"/>
        <v>6.7876312499999926E-4</v>
      </c>
      <c r="N67" s="419"/>
    </row>
    <row r="68" spans="1:14" x14ac:dyDescent="0.2">
      <c r="B68" s="469" t="s">
        <v>77</v>
      </c>
      <c r="C68" s="469" t="s">
        <v>270</v>
      </c>
      <c r="D68" s="563">
        <f>'Perlite Concentrations'!$M$23</f>
        <v>4.3900000000000005E-7</v>
      </c>
      <c r="E68" s="564">
        <f t="shared" si="7"/>
        <v>1.3718749999999987E-8</v>
      </c>
      <c r="F68" s="564">
        <f t="shared" si="10"/>
        <v>3.6052874999999967E-3</v>
      </c>
      <c r="G68" s="462"/>
      <c r="H68" s="469" t="s">
        <v>77</v>
      </c>
      <c r="I68" s="469" t="s">
        <v>270</v>
      </c>
      <c r="J68" s="563">
        <f>'Perlite Concentrations'!$M$23</f>
        <v>4.3900000000000005E-7</v>
      </c>
      <c r="K68" s="564">
        <f t="shared" si="8"/>
        <v>5.9676562499999939E-9</v>
      </c>
      <c r="L68" s="564">
        <f t="shared" si="9"/>
        <v>1.5683000624999984E-3</v>
      </c>
      <c r="N68" s="419"/>
    </row>
    <row r="69" spans="1:14" x14ac:dyDescent="0.2">
      <c r="B69" s="469" t="s">
        <v>81</v>
      </c>
      <c r="C69" s="469" t="s">
        <v>271</v>
      </c>
      <c r="D69" s="563">
        <f>'Perlite Concentrations'!$M$25</f>
        <v>3.0000000000000001E-5</v>
      </c>
      <c r="E69" s="564">
        <f t="shared" si="7"/>
        <v>9.3749999999999896E-7</v>
      </c>
      <c r="F69" s="564">
        <f t="shared" si="10"/>
        <v>0.24637499999999973</v>
      </c>
      <c r="G69" s="462"/>
      <c r="H69" s="469" t="s">
        <v>81</v>
      </c>
      <c r="I69" s="469" t="s">
        <v>271</v>
      </c>
      <c r="J69" s="563">
        <f>'Perlite Concentrations'!$M$25</f>
        <v>3.0000000000000001E-5</v>
      </c>
      <c r="K69" s="564">
        <f t="shared" si="8"/>
        <v>4.0781249999999954E-7</v>
      </c>
      <c r="L69" s="564">
        <f t="shared" si="9"/>
        <v>0.10717312499999988</v>
      </c>
      <c r="N69" s="419"/>
    </row>
    <row r="70" spans="1:14" x14ac:dyDescent="0.2">
      <c r="B70" s="469" t="s">
        <v>41</v>
      </c>
      <c r="C70" s="469" t="s">
        <v>137</v>
      </c>
      <c r="D70" s="563">
        <f>'Perlite Concentrations'!$M$26</f>
        <v>2.0000000000000001E-4</v>
      </c>
      <c r="E70" s="564">
        <f t="shared" si="7"/>
        <v>6.2499999999999935E-6</v>
      </c>
      <c r="F70" s="564">
        <f t="shared" si="10"/>
        <v>1.6424999999999983</v>
      </c>
      <c r="G70" s="462"/>
      <c r="H70" s="469" t="s">
        <v>41</v>
      </c>
      <c r="I70" s="469" t="s">
        <v>137</v>
      </c>
      <c r="J70" s="563">
        <f>'Perlite Concentrations'!$M$26</f>
        <v>2.0000000000000001E-4</v>
      </c>
      <c r="K70" s="564">
        <f t="shared" si="8"/>
        <v>2.7187499999999971E-6</v>
      </c>
      <c r="L70" s="564">
        <f t="shared" si="9"/>
        <v>0.71448749999999928</v>
      </c>
      <c r="N70" s="419"/>
    </row>
    <row r="71" spans="1:14" x14ac:dyDescent="0.2">
      <c r="B71" s="469" t="s">
        <v>69</v>
      </c>
      <c r="C71" s="469">
        <v>504</v>
      </c>
      <c r="D71" s="563">
        <f>'Perlite Concentrations'!$M$19</f>
        <v>3.3000000000000003E-5</v>
      </c>
      <c r="E71" s="564">
        <f t="shared" si="7"/>
        <v>1.031249999999999E-6</v>
      </c>
      <c r="F71" s="564">
        <f t="shared" si="10"/>
        <v>0.27101249999999977</v>
      </c>
      <c r="G71" s="462"/>
      <c r="H71" s="469" t="s">
        <v>69</v>
      </c>
      <c r="I71" s="469">
        <v>504</v>
      </c>
      <c r="J71" s="563">
        <f>'Perlite Concentrations'!$M$19</f>
        <v>3.3000000000000003E-5</v>
      </c>
      <c r="K71" s="564">
        <f t="shared" si="8"/>
        <v>4.4859374999999954E-7</v>
      </c>
      <c r="L71" s="564">
        <f t="shared" si="9"/>
        <v>0.11789043749999988</v>
      </c>
      <c r="N71" s="419"/>
    </row>
    <row r="72" spans="1:14" x14ac:dyDescent="0.2">
      <c r="B72" s="469" t="s">
        <v>84</v>
      </c>
      <c r="C72" s="469" t="s">
        <v>272</v>
      </c>
      <c r="D72" s="563">
        <f>'Perlite Concentrations'!$M$27</f>
        <v>8.0000000000000007E-5</v>
      </c>
      <c r="E72" s="564">
        <f t="shared" si="7"/>
        <v>2.4999999999999972E-6</v>
      </c>
      <c r="F72" s="564">
        <f t="shared" si="10"/>
        <v>0.65699999999999925</v>
      </c>
      <c r="G72" s="462"/>
      <c r="H72" s="469" t="s">
        <v>84</v>
      </c>
      <c r="I72" s="469" t="s">
        <v>272</v>
      </c>
      <c r="J72" s="563">
        <f>'Perlite Concentrations'!$M$27</f>
        <v>8.0000000000000007E-5</v>
      </c>
      <c r="K72" s="564">
        <f t="shared" si="8"/>
        <v>1.0874999999999989E-6</v>
      </c>
      <c r="L72" s="564">
        <f t="shared" si="9"/>
        <v>0.28579499999999969</v>
      </c>
      <c r="N72" s="419"/>
    </row>
    <row r="73" spans="1:14" x14ac:dyDescent="0.2">
      <c r="B73" s="469" t="s">
        <v>87</v>
      </c>
      <c r="C73" s="469" t="s">
        <v>171</v>
      </c>
      <c r="D73" s="563">
        <f>'Perlite Concentrations'!$M$28</f>
        <v>3.7265E-2</v>
      </c>
      <c r="E73" s="564">
        <f t="shared" si="7"/>
        <v>1.1645312499999987E-3</v>
      </c>
      <c r="F73" s="564">
        <f t="shared" si="10"/>
        <v>306.03881249999966</v>
      </c>
      <c r="G73" s="462"/>
      <c r="H73" s="469" t="s">
        <v>87</v>
      </c>
      <c r="I73" s="469" t="s">
        <v>171</v>
      </c>
      <c r="J73" s="563">
        <f>'Perlite Concentrations'!$M$28</f>
        <v>3.7265E-2</v>
      </c>
      <c r="K73" s="564">
        <f t="shared" si="8"/>
        <v>5.0657109374999945E-4</v>
      </c>
      <c r="L73" s="564">
        <f t="shared" si="9"/>
        <v>133.12688343749986</v>
      </c>
      <c r="N73" s="419"/>
    </row>
    <row r="74" spans="1:14" x14ac:dyDescent="0.2">
      <c r="B74" s="469" t="s">
        <v>89</v>
      </c>
      <c r="C74" s="469" t="s">
        <v>273</v>
      </c>
      <c r="D74" s="563">
        <f>'Perlite Concentrations'!$M$29</f>
        <v>2.5000000000000001E-5</v>
      </c>
      <c r="E74" s="564">
        <f t="shared" si="7"/>
        <v>7.8124999999999919E-7</v>
      </c>
      <c r="F74" s="564">
        <f t="shared" si="10"/>
        <v>0.20531249999999979</v>
      </c>
      <c r="G74" s="462"/>
      <c r="H74" s="469" t="s">
        <v>89</v>
      </c>
      <c r="I74" s="469" t="s">
        <v>273</v>
      </c>
      <c r="J74" s="563">
        <f>'Perlite Concentrations'!$M$29</f>
        <v>2.5000000000000001E-5</v>
      </c>
      <c r="K74" s="564">
        <f t="shared" si="8"/>
        <v>3.3984374999999963E-7</v>
      </c>
      <c r="L74" s="564">
        <f t="shared" si="9"/>
        <v>8.9310937499999909E-2</v>
      </c>
      <c r="N74" s="419"/>
    </row>
    <row r="75" spans="1:14" x14ac:dyDescent="0.2">
      <c r="B75" s="469" t="s">
        <v>91</v>
      </c>
      <c r="C75" s="469" t="s">
        <v>274</v>
      </c>
      <c r="D75" s="563">
        <f>'Perlite Concentrations'!$M$30</f>
        <v>2.5000000000000001E-5</v>
      </c>
      <c r="E75" s="564">
        <f t="shared" si="7"/>
        <v>7.8124999999999919E-7</v>
      </c>
      <c r="F75" s="564">
        <f t="shared" si="10"/>
        <v>0.20531249999999979</v>
      </c>
      <c r="G75" s="462"/>
      <c r="H75" s="469" t="s">
        <v>91</v>
      </c>
      <c r="I75" s="469" t="s">
        <v>274</v>
      </c>
      <c r="J75" s="563">
        <f>'Perlite Concentrations'!$M$30</f>
        <v>2.5000000000000001E-5</v>
      </c>
      <c r="K75" s="564">
        <f t="shared" si="8"/>
        <v>3.3984374999999963E-7</v>
      </c>
      <c r="L75" s="564">
        <f t="shared" si="9"/>
        <v>8.9310937499999909E-2</v>
      </c>
      <c r="N75" s="419"/>
    </row>
    <row r="76" spans="1:14" s="450" customFormat="1" ht="16.5" customHeight="1" x14ac:dyDescent="0.15">
      <c r="A76" s="460">
        <v>1</v>
      </c>
      <c r="B76" s="214" t="s">
        <v>275</v>
      </c>
      <c r="C76" s="210"/>
      <c r="D76" s="210"/>
      <c r="E76" s="210"/>
      <c r="F76" s="210"/>
      <c r="G76" s="460">
        <v>1</v>
      </c>
      <c r="H76" s="214" t="s">
        <v>275</v>
      </c>
      <c r="I76" s="210"/>
      <c r="J76" s="210"/>
      <c r="K76" s="210"/>
      <c r="L76" s="210"/>
      <c r="M76" s="210"/>
    </row>
    <row r="77" spans="1:14" x14ac:dyDescent="0.2">
      <c r="N77" s="419"/>
    </row>
  </sheetData>
  <mergeCells count="1">
    <mergeCell ref="B7:E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97DB-C935-47B9-A917-27E816EDE5B3}">
  <dimension ref="A1:K56"/>
  <sheetViews>
    <sheetView topLeftCell="A24" workbookViewId="0">
      <selection activeCell="H48" sqref="H48"/>
    </sheetView>
  </sheetViews>
  <sheetFormatPr defaultColWidth="8.85546875" defaultRowHeight="15" customHeight="1" x14ac:dyDescent="0.2"/>
  <cols>
    <col min="1" max="1" width="4" style="399" customWidth="1"/>
    <col min="2" max="2" width="46.140625" style="399" customWidth="1"/>
    <col min="3" max="3" width="24.85546875" style="399" bestFit="1" customWidth="1"/>
    <col min="4" max="4" width="16.42578125" style="399" customWidth="1"/>
    <col min="5" max="5" width="47" style="399" customWidth="1"/>
    <col min="6" max="6" width="25.140625" style="399" customWidth="1"/>
    <col min="7" max="7" width="14.7109375" style="399" customWidth="1"/>
    <col min="8" max="16384" width="8.85546875" style="399"/>
  </cols>
  <sheetData>
    <row r="1" spans="1:11" ht="12.75" x14ac:dyDescent="0.2">
      <c r="B1" s="553" t="s">
        <v>294</v>
      </c>
    </row>
    <row r="2" spans="1:11" ht="12.75" x14ac:dyDescent="0.2">
      <c r="B2" s="553"/>
    </row>
    <row r="3" spans="1:11" ht="15" customHeight="1" x14ac:dyDescent="0.2">
      <c r="B3" s="553" t="s">
        <v>1943</v>
      </c>
    </row>
    <row r="4" spans="1:11" ht="12.75" x14ac:dyDescent="0.2">
      <c r="B4" s="557" t="s">
        <v>295</v>
      </c>
      <c r="C4" s="557" t="s">
        <v>296</v>
      </c>
      <c r="D4" s="469" t="s">
        <v>297</v>
      </c>
      <c r="E4" s="557" t="s">
        <v>298</v>
      </c>
      <c r="F4" s="557" t="s">
        <v>1894</v>
      </c>
      <c r="G4" s="557" t="s">
        <v>3</v>
      </c>
    </row>
    <row r="5" spans="1:11" ht="12.75" x14ac:dyDescent="0.2">
      <c r="B5" s="557" t="s">
        <v>299</v>
      </c>
      <c r="C5" s="574" t="s">
        <v>300</v>
      </c>
      <c r="D5" s="557">
        <v>1</v>
      </c>
      <c r="E5" s="557" t="s">
        <v>29</v>
      </c>
      <c r="F5" s="557">
        <f>D5/2/1000000*$C$11*1000</f>
        <v>3.9399999999999999E-3</v>
      </c>
      <c r="G5" s="557" t="s">
        <v>301</v>
      </c>
    </row>
    <row r="6" spans="1:11" ht="12.75" x14ac:dyDescent="0.2">
      <c r="B6" s="557" t="s">
        <v>302</v>
      </c>
      <c r="C6" s="574" t="s">
        <v>303</v>
      </c>
      <c r="D6" s="557">
        <v>0.1</v>
      </c>
      <c r="E6" s="557" t="s">
        <v>29</v>
      </c>
      <c r="F6" s="557">
        <f>D6/1000000*$C$11/2*1000</f>
        <v>3.9399999999999998E-4</v>
      </c>
      <c r="G6" s="557" t="s">
        <v>301</v>
      </c>
    </row>
    <row r="7" spans="1:11" ht="12.75" x14ac:dyDescent="0.2">
      <c r="B7" s="557" t="s">
        <v>304</v>
      </c>
      <c r="C7" s="574" t="s">
        <v>305</v>
      </c>
      <c r="D7" s="557">
        <v>4</v>
      </c>
      <c r="E7" s="557" t="s">
        <v>29</v>
      </c>
      <c r="F7" s="557">
        <f>D7/1000000*$C$11/2*1000</f>
        <v>1.576E-2</v>
      </c>
      <c r="G7" s="575" t="s">
        <v>301</v>
      </c>
    </row>
    <row r="8" spans="1:11" ht="12.75" x14ac:dyDescent="0.2">
      <c r="B8" s="557" t="s">
        <v>306</v>
      </c>
      <c r="C8" s="574">
        <v>14.3</v>
      </c>
      <c r="D8" s="557">
        <v>1</v>
      </c>
      <c r="E8" s="557" t="s">
        <v>29</v>
      </c>
      <c r="F8" s="576">
        <f>C8/1000000*C11*1000</f>
        <v>0.11268400000000001</v>
      </c>
      <c r="G8" s="577" t="s">
        <v>307</v>
      </c>
    </row>
    <row r="9" spans="1:11" ht="12.75" x14ac:dyDescent="0.2">
      <c r="B9" s="557" t="s">
        <v>308</v>
      </c>
      <c r="C9" s="574" t="s">
        <v>300</v>
      </c>
      <c r="D9" s="557">
        <v>1</v>
      </c>
      <c r="E9" s="557" t="s">
        <v>29</v>
      </c>
      <c r="F9" s="557">
        <f>(D9/2)/1000000*C11*1000</f>
        <v>3.9399999999999999E-3</v>
      </c>
      <c r="G9" s="578" t="s">
        <v>301</v>
      </c>
    </row>
    <row r="10" spans="1:11" s="210" customFormat="1" ht="12.75" x14ac:dyDescent="0.15">
      <c r="A10" s="460">
        <v>1</v>
      </c>
      <c r="B10" s="210" t="s">
        <v>309</v>
      </c>
      <c r="C10" s="214"/>
    </row>
    <row r="11" spans="1:11" s="210" customFormat="1" ht="12.75" x14ac:dyDescent="0.15">
      <c r="A11" s="460"/>
      <c r="B11" s="210" t="s">
        <v>310</v>
      </c>
      <c r="C11" s="210">
        <v>7.88</v>
      </c>
      <c r="D11" s="210" t="s">
        <v>311</v>
      </c>
      <c r="E11" s="210" t="s">
        <v>312</v>
      </c>
    </row>
    <row r="13" spans="1:11" ht="12.75" x14ac:dyDescent="0.2">
      <c r="B13" s="553" t="s">
        <v>1944</v>
      </c>
    </row>
    <row r="14" spans="1:11" ht="27" x14ac:dyDescent="0.2">
      <c r="B14" s="579" t="s">
        <v>1895</v>
      </c>
      <c r="C14" s="580" t="s">
        <v>256</v>
      </c>
      <c r="D14" s="196" t="s">
        <v>1896</v>
      </c>
      <c r="E14" s="196" t="s">
        <v>313</v>
      </c>
      <c r="H14" s="581"/>
      <c r="I14" s="581"/>
      <c r="J14" s="582"/>
      <c r="K14" s="583"/>
    </row>
    <row r="15" spans="1:11" ht="12.75" x14ac:dyDescent="0.2">
      <c r="B15" s="469" t="s">
        <v>314</v>
      </c>
      <c r="C15" s="469" t="str">
        <f>INDEX('DEQ Pollutant List'!$A$7:$A$611, MATCH(B15, 'DEQ Pollutant List'!$B$7:$B$611,0))</f>
        <v>71-55-6</v>
      </c>
      <c r="D15" s="564">
        <v>2.3599999999999999E-4</v>
      </c>
      <c r="E15" s="469" t="s">
        <v>315</v>
      </c>
      <c r="G15" s="584"/>
      <c r="H15" s="584"/>
      <c r="I15" s="585"/>
      <c r="J15" s="586"/>
    </row>
    <row r="16" spans="1:11" ht="12.75" x14ac:dyDescent="0.2">
      <c r="B16" s="469" t="s">
        <v>316</v>
      </c>
      <c r="C16" s="469" t="str">
        <f>INDEX('DEQ Pollutant List'!$A$7:$A$611, MATCH(B16, 'DEQ Pollutant List'!$B$7:$B$611,0))</f>
        <v>83-32-9</v>
      </c>
      <c r="D16" s="564">
        <v>2.1100000000000001E-5</v>
      </c>
      <c r="E16" s="469" t="s">
        <v>315</v>
      </c>
      <c r="G16" s="584"/>
      <c r="H16" s="584"/>
      <c r="I16" s="585"/>
      <c r="J16" s="586"/>
    </row>
    <row r="17" spans="2:10" ht="12.75" x14ac:dyDescent="0.2">
      <c r="B17" s="469" t="s">
        <v>317</v>
      </c>
      <c r="C17" s="469" t="str">
        <f>INDEX('DEQ Pollutant List'!$A$7:$A$611, MATCH(B17, 'DEQ Pollutant List'!$B$7:$B$611,0))</f>
        <v>208-96-8</v>
      </c>
      <c r="D17" s="564">
        <v>2.53E-7</v>
      </c>
      <c r="E17" s="469" t="s">
        <v>315</v>
      </c>
      <c r="G17" s="584"/>
      <c r="H17" s="584"/>
      <c r="I17" s="585"/>
      <c r="J17" s="586"/>
    </row>
    <row r="18" spans="2:10" ht="12.75" x14ac:dyDescent="0.2">
      <c r="B18" s="469" t="s">
        <v>318</v>
      </c>
      <c r="C18" s="469" t="str">
        <f>INDEX('DEQ Pollutant List'!$A$7:$A$611, MATCH(B18, 'DEQ Pollutant List'!$B$7:$B$611,0))</f>
        <v>120-12-7</v>
      </c>
      <c r="D18" s="564">
        <v>1.22E-6</v>
      </c>
      <c r="E18" s="469" t="s">
        <v>315</v>
      </c>
      <c r="G18" s="584"/>
      <c r="H18" s="584"/>
      <c r="I18" s="585"/>
      <c r="J18" s="586"/>
    </row>
    <row r="19" spans="2:10" ht="12.75" x14ac:dyDescent="0.2">
      <c r="B19" s="469" t="s">
        <v>73</v>
      </c>
      <c r="C19" s="469" t="str">
        <f>INDEX('DEQ Pollutant List'!$A$7:$A$611, MATCH(B19, 'DEQ Pollutant List'!$B$7:$B$611,0))</f>
        <v>7440-36-0</v>
      </c>
      <c r="D19" s="564">
        <v>5.2500000000000003E-3</v>
      </c>
      <c r="E19" s="469" t="s">
        <v>315</v>
      </c>
      <c r="G19" s="584"/>
      <c r="H19" s="584"/>
      <c r="I19" s="585"/>
      <c r="J19" s="586"/>
    </row>
    <row r="20" spans="2:10" ht="12.75" x14ac:dyDescent="0.2">
      <c r="B20" s="469" t="s">
        <v>39</v>
      </c>
      <c r="C20" s="469" t="str">
        <f>INDEX('DEQ Pollutant List'!$A$7:$A$611, MATCH(B20, 'DEQ Pollutant List'!$B$7:$B$611,0))</f>
        <v>7440-38-2</v>
      </c>
      <c r="D20" s="564">
        <f>F5</f>
        <v>3.9399999999999999E-3</v>
      </c>
      <c r="E20" s="469" t="s">
        <v>319</v>
      </c>
      <c r="G20" s="584"/>
      <c r="H20" s="584"/>
      <c r="I20" s="585"/>
      <c r="J20" s="586"/>
    </row>
    <row r="21" spans="2:10" ht="12.75" x14ac:dyDescent="0.2">
      <c r="B21" s="469" t="s">
        <v>41</v>
      </c>
      <c r="C21" s="469" t="str">
        <f>INDEX('DEQ Pollutant List'!$A$7:$A$611, MATCH(B21, 'DEQ Pollutant List'!$B$7:$B$611,0))</f>
        <v>7440-39-3</v>
      </c>
      <c r="D21" s="564">
        <v>2.5699999999999998E-3</v>
      </c>
      <c r="E21" s="469" t="s">
        <v>315</v>
      </c>
      <c r="G21" s="584"/>
      <c r="H21" s="584"/>
      <c r="I21" s="585"/>
      <c r="J21" s="586"/>
    </row>
    <row r="22" spans="2:10" ht="12.75" x14ac:dyDescent="0.2">
      <c r="B22" s="469" t="s">
        <v>320</v>
      </c>
      <c r="C22" s="469" t="str">
        <f>INDEX('DEQ Pollutant List'!$A$7:$A$611, MATCH(B22, 'DEQ Pollutant List'!$B$7:$B$611,0))</f>
        <v>56-55-3</v>
      </c>
      <c r="D22" s="564">
        <v>4.0099999999999997E-6</v>
      </c>
      <c r="E22" s="469" t="s">
        <v>315</v>
      </c>
      <c r="G22" s="584"/>
      <c r="H22" s="584"/>
      <c r="I22" s="585"/>
      <c r="J22" s="586"/>
    </row>
    <row r="23" spans="2:10" ht="12.75" x14ac:dyDescent="0.2">
      <c r="B23" s="469" t="s">
        <v>321</v>
      </c>
      <c r="C23" s="469" t="str">
        <f>INDEX('DEQ Pollutant List'!$A$7:$A$611, MATCH(B23, 'DEQ Pollutant List'!$B$7:$B$611,0))</f>
        <v>71-43-2</v>
      </c>
      <c r="D23" s="564">
        <v>2.14E-4</v>
      </c>
      <c r="E23" s="469" t="s">
        <v>315</v>
      </c>
      <c r="G23" s="584"/>
      <c r="H23" s="584"/>
      <c r="I23" s="585"/>
      <c r="J23" s="586"/>
    </row>
    <row r="24" spans="2:10" ht="12.75" x14ac:dyDescent="0.2">
      <c r="B24" s="469" t="s">
        <v>322</v>
      </c>
      <c r="C24" s="469" t="str">
        <f>INDEX('DEQ Pollutant List'!$A$7:$A$611, MATCH(B24, 'DEQ Pollutant List'!$B$7:$B$611,0))</f>
        <v>205-99-2</v>
      </c>
      <c r="D24" s="564">
        <v>1.48E-6</v>
      </c>
      <c r="E24" s="469" t="s">
        <v>315</v>
      </c>
      <c r="G24" s="584"/>
      <c r="H24" s="584"/>
      <c r="I24" s="587"/>
      <c r="J24" s="586"/>
    </row>
    <row r="25" spans="2:10" ht="12.75" x14ac:dyDescent="0.2">
      <c r="B25" s="469" t="s">
        <v>323</v>
      </c>
      <c r="C25" s="469" t="str">
        <f>INDEX('DEQ Pollutant List'!$A$7:$A$611, MATCH(B25, 'DEQ Pollutant List'!$B$7:$B$611,0))</f>
        <v>191-24-2</v>
      </c>
      <c r="D25" s="588">
        <v>2.26E-6</v>
      </c>
      <c r="E25" s="469" t="s">
        <v>315</v>
      </c>
      <c r="G25" s="584"/>
      <c r="H25" s="584"/>
      <c r="I25" s="585"/>
      <c r="J25" s="586"/>
    </row>
    <row r="26" spans="2:10" ht="12.75" x14ac:dyDescent="0.2">
      <c r="B26" s="469" t="s">
        <v>43</v>
      </c>
      <c r="C26" s="469" t="str">
        <f>INDEX('DEQ Pollutant List'!$A$7:$A$611, MATCH(B26, 'DEQ Pollutant List'!$B$7:$B$611,0))</f>
        <v>7440-41-7</v>
      </c>
      <c r="D26" s="564">
        <v>2.7800000000000001E-5</v>
      </c>
      <c r="E26" s="469" t="s">
        <v>315</v>
      </c>
      <c r="G26" s="584"/>
      <c r="H26" s="584"/>
      <c r="I26" s="585"/>
      <c r="J26" s="586"/>
    </row>
    <row r="27" spans="2:10" ht="12.75" x14ac:dyDescent="0.2">
      <c r="B27" s="469" t="s">
        <v>45</v>
      </c>
      <c r="C27" s="469" t="str">
        <f>INDEX('DEQ Pollutant List'!$A$7:$A$611, MATCH(B27, 'DEQ Pollutant List'!$B$7:$B$611,0))</f>
        <v>7440-43-9</v>
      </c>
      <c r="D27" s="588">
        <f>F6</f>
        <v>3.9399999999999998E-4</v>
      </c>
      <c r="E27" s="469" t="s">
        <v>324</v>
      </c>
      <c r="G27" s="584"/>
      <c r="H27" s="584"/>
      <c r="I27" s="585"/>
      <c r="J27" s="589"/>
    </row>
    <row r="28" spans="2:10" ht="16.5" customHeight="1" x14ac:dyDescent="0.2">
      <c r="B28" s="469" t="s">
        <v>204</v>
      </c>
      <c r="C28" s="469" t="str">
        <f>INDEX('DEQ Pollutant List'!$A$7:$A$611, MATCH(B28, 'DEQ Pollutant List'!$B$7:$B$611,0))</f>
        <v>18540-29-9</v>
      </c>
      <c r="D28" s="564">
        <v>2.4800000000000001E-4</v>
      </c>
      <c r="E28" s="469" t="s">
        <v>315</v>
      </c>
      <c r="G28" s="590"/>
      <c r="H28" s="590"/>
      <c r="I28" s="585"/>
      <c r="J28" s="586"/>
    </row>
    <row r="29" spans="2:10" ht="12.75" x14ac:dyDescent="0.2">
      <c r="B29" s="469" t="s">
        <v>325</v>
      </c>
      <c r="C29" s="469" t="str">
        <f>INDEX('DEQ Pollutant List'!$A$7:$A$611, MATCH(B29, 'DEQ Pollutant List'!$B$7:$B$611,0))</f>
        <v>218-01-9</v>
      </c>
      <c r="D29" s="564">
        <v>2.3800000000000001E-6</v>
      </c>
      <c r="E29" s="469" t="s">
        <v>315</v>
      </c>
      <c r="G29" s="584"/>
      <c r="H29" s="584"/>
      <c r="I29" s="585"/>
      <c r="J29" s="586"/>
    </row>
    <row r="30" spans="2:10" ht="15.75" customHeight="1" x14ac:dyDescent="0.2">
      <c r="B30" s="469" t="s">
        <v>47</v>
      </c>
      <c r="C30" s="469" t="str">
        <f>INDEX('DEQ Pollutant List'!$A$7:$A$611, MATCH(B30, 'DEQ Pollutant List'!$B$7:$B$611,0))</f>
        <v>7440-48-4</v>
      </c>
      <c r="D30" s="588">
        <v>6.0200000000000002E-3</v>
      </c>
      <c r="E30" s="469" t="s">
        <v>315</v>
      </c>
      <c r="G30" s="584"/>
      <c r="H30" s="584"/>
      <c r="I30" s="587"/>
      <c r="J30" s="589"/>
    </row>
    <row r="31" spans="2:10" ht="12.75" x14ac:dyDescent="0.2">
      <c r="B31" s="469" t="s">
        <v>50</v>
      </c>
      <c r="C31" s="469" t="str">
        <f>INDEX('DEQ Pollutant List'!$A$7:$A$611, MATCH(B31, 'DEQ Pollutant List'!$B$7:$B$611,0))</f>
        <v>7440-50-8</v>
      </c>
      <c r="D31" s="588">
        <v>1.7600000000000001E-3</v>
      </c>
      <c r="E31" s="469" t="s">
        <v>315</v>
      </c>
      <c r="G31" s="584"/>
      <c r="H31" s="584"/>
      <c r="I31" s="585"/>
      <c r="J31" s="586"/>
    </row>
    <row r="32" spans="2:10" ht="12.75" x14ac:dyDescent="0.2">
      <c r="B32" s="469" t="s">
        <v>326</v>
      </c>
      <c r="C32" s="469" t="str">
        <f>INDEX('DEQ Pollutant List'!$A$7:$A$611, MATCH(B32, 'DEQ Pollutant List'!$B$7:$B$611,0))</f>
        <v>53-70-3</v>
      </c>
      <c r="D32" s="588">
        <v>1.6700000000000001E-6</v>
      </c>
      <c r="E32" s="469" t="s">
        <v>315</v>
      </c>
      <c r="G32" s="584"/>
      <c r="H32" s="584"/>
      <c r="I32" s="585"/>
      <c r="J32" s="586"/>
    </row>
    <row r="33" spans="2:10" ht="12.75" x14ac:dyDescent="0.2">
      <c r="B33" s="469" t="s">
        <v>327</v>
      </c>
      <c r="C33" s="469" t="str">
        <f>INDEX('DEQ Pollutant List'!$A$7:$A$611, MATCH(B33, 'DEQ Pollutant List'!$B$7:$B$611,0))</f>
        <v>100-41-4</v>
      </c>
      <c r="D33" s="564">
        <v>6.3600000000000001E-5</v>
      </c>
      <c r="E33" s="469" t="s">
        <v>315</v>
      </c>
      <c r="G33" s="584"/>
      <c r="H33" s="584"/>
      <c r="I33" s="585"/>
      <c r="J33" s="586"/>
    </row>
    <row r="34" spans="2:10" ht="12.75" x14ac:dyDescent="0.2">
      <c r="B34" s="469" t="s">
        <v>328</v>
      </c>
      <c r="C34" s="469" t="str">
        <f>INDEX('DEQ Pollutant List'!$A$7:$A$611, MATCH(B34, 'DEQ Pollutant List'!$B$7:$B$611,0))</f>
        <v>206-44-0</v>
      </c>
      <c r="D34" s="564">
        <v>4.8400000000000002E-6</v>
      </c>
      <c r="E34" s="469" t="s">
        <v>315</v>
      </c>
      <c r="G34" s="584"/>
      <c r="H34" s="584"/>
      <c r="I34" s="585"/>
      <c r="J34" s="586"/>
    </row>
    <row r="35" spans="2:10" ht="12.75" x14ac:dyDescent="0.2">
      <c r="B35" s="469" t="s">
        <v>329</v>
      </c>
      <c r="C35" s="469" t="str">
        <f>INDEX('DEQ Pollutant List'!$A$7:$A$611, MATCH(B35, 'DEQ Pollutant List'!$B$7:$B$611,0))</f>
        <v>86-73-7</v>
      </c>
      <c r="D35" s="564">
        <v>4.4700000000000004E-6</v>
      </c>
      <c r="E35" s="469" t="s">
        <v>315</v>
      </c>
      <c r="G35" s="584"/>
      <c r="H35" s="584"/>
      <c r="I35" s="585"/>
      <c r="J35" s="586"/>
    </row>
    <row r="36" spans="2:10" ht="12.75" x14ac:dyDescent="0.2">
      <c r="B36" s="469" t="s">
        <v>202</v>
      </c>
      <c r="C36" s="469">
        <f>INDEX('DEQ Pollutant List'!$A$7:$A$611, MATCH(B36, 'DEQ Pollutant List'!$B$7:$B$611,0))</f>
        <v>239</v>
      </c>
      <c r="D36" s="564">
        <v>3.73E-2</v>
      </c>
      <c r="E36" s="469" t="s">
        <v>315</v>
      </c>
      <c r="G36" s="584"/>
      <c r="H36" s="584"/>
      <c r="I36" s="585"/>
      <c r="J36" s="586"/>
    </row>
    <row r="37" spans="2:10" ht="15" customHeight="1" x14ac:dyDescent="0.2">
      <c r="B37" s="469" t="s">
        <v>330</v>
      </c>
      <c r="C37" s="469" t="str">
        <f>INDEX('DEQ Pollutant List'!$A$7:$A$611, MATCH(B37, 'DEQ Pollutant List'!$B$7:$B$611,0))</f>
        <v>50-00-0</v>
      </c>
      <c r="D37" s="564">
        <v>3.3000000000000002E-2</v>
      </c>
      <c r="E37" s="469" t="s">
        <v>315</v>
      </c>
      <c r="G37" s="584"/>
      <c r="H37" s="584"/>
      <c r="I37" s="585"/>
      <c r="J37" s="586"/>
    </row>
    <row r="38" spans="2:10" ht="15" customHeight="1" x14ac:dyDescent="0.2">
      <c r="B38" s="469" t="s">
        <v>331</v>
      </c>
      <c r="C38" s="469" t="str">
        <f>INDEX('DEQ Pollutant List'!$A$7:$A$611, MATCH(B38, 'DEQ Pollutant List'!$B$7:$B$611,0))</f>
        <v>193-39-5</v>
      </c>
      <c r="D38" s="564">
        <v>2.1399999999999998E-6</v>
      </c>
      <c r="E38" s="469" t="s">
        <v>315</v>
      </c>
      <c r="G38" s="584"/>
      <c r="H38" s="584"/>
      <c r="I38" s="585"/>
      <c r="J38" s="586"/>
    </row>
    <row r="39" spans="2:10" ht="15" customHeight="1" x14ac:dyDescent="0.2">
      <c r="B39" s="469" t="s">
        <v>71</v>
      </c>
      <c r="C39" s="469" t="str">
        <f>INDEX('DEQ Pollutant List'!$A$7:$A$611, MATCH(B39, 'DEQ Pollutant List'!$B$7:$B$611,0))</f>
        <v>7439-92-1</v>
      </c>
      <c r="D39" s="564">
        <f>F8</f>
        <v>0.11268400000000001</v>
      </c>
      <c r="E39" s="469" t="s">
        <v>319</v>
      </c>
      <c r="G39" s="584"/>
      <c r="H39" s="584"/>
      <c r="I39" s="585"/>
      <c r="J39" s="586"/>
    </row>
    <row r="40" spans="2:10" ht="15" customHeight="1" x14ac:dyDescent="0.2">
      <c r="B40" s="469" t="s">
        <v>60</v>
      </c>
      <c r="C40" s="469" t="str">
        <f>INDEX('DEQ Pollutant List'!$A$7:$A$611, MATCH(B40, 'DEQ Pollutant List'!$B$7:$B$611,0))</f>
        <v>7439-96-5</v>
      </c>
      <c r="D40" s="564">
        <v>3.0000000000000001E-3</v>
      </c>
      <c r="E40" s="469" t="s">
        <v>315</v>
      </c>
      <c r="G40" s="584"/>
      <c r="H40" s="584"/>
      <c r="I40" s="587"/>
      <c r="J40" s="589"/>
    </row>
    <row r="41" spans="2:10" ht="15" customHeight="1" x14ac:dyDescent="0.2">
      <c r="B41" s="469" t="s">
        <v>57</v>
      </c>
      <c r="C41" s="469" t="str">
        <f>INDEX('DEQ Pollutant List'!$A$7:$A$611, MATCH(B41, 'DEQ Pollutant List'!$B$7:$B$611,0))</f>
        <v>7439-97-6</v>
      </c>
      <c r="D41" s="564">
        <v>1.13E-4</v>
      </c>
      <c r="E41" s="469" t="s">
        <v>315</v>
      </c>
      <c r="G41" s="584"/>
      <c r="H41" s="584"/>
      <c r="I41" s="585"/>
      <c r="J41" s="586"/>
    </row>
    <row r="42" spans="2:10" ht="15" customHeight="1" x14ac:dyDescent="0.2">
      <c r="B42" s="469" t="s">
        <v>64</v>
      </c>
      <c r="C42" s="469" t="str">
        <f>INDEX('DEQ Pollutant List'!$A$7:$A$611, MATCH(B42, 'DEQ Pollutant List'!$B$7:$B$611,0))</f>
        <v>1313-27-5</v>
      </c>
      <c r="D42" s="564">
        <v>1.1805000000000001E-3</v>
      </c>
      <c r="E42" s="469" t="s">
        <v>315</v>
      </c>
      <c r="G42" s="584"/>
      <c r="H42" s="584"/>
      <c r="I42" s="585"/>
      <c r="J42" s="586"/>
    </row>
    <row r="43" spans="2:10" ht="15" customHeight="1" x14ac:dyDescent="0.2">
      <c r="B43" s="469" t="s">
        <v>332</v>
      </c>
      <c r="C43" s="469" t="str">
        <f>INDEX('DEQ Pollutant List'!$A$7:$A$611, MATCH(B43, 'DEQ Pollutant List'!$B$7:$B$611,0))</f>
        <v>91-20-3</v>
      </c>
      <c r="D43" s="564">
        <v>1.1299999999999999E-3</v>
      </c>
      <c r="E43" s="469" t="s">
        <v>315</v>
      </c>
      <c r="G43" s="584"/>
      <c r="H43" s="584"/>
      <c r="I43" s="585"/>
      <c r="J43" s="586"/>
    </row>
    <row r="44" spans="2:10" ht="15" customHeight="1" x14ac:dyDescent="0.2">
      <c r="B44" s="469" t="s">
        <v>67</v>
      </c>
      <c r="C44" s="469" t="str">
        <f>INDEX('DEQ Pollutant List'!$A$7:$A$611, MATCH(B44, 'DEQ Pollutant List'!$B$7:$B$611,0))</f>
        <v>7440-02-0</v>
      </c>
      <c r="D44" s="564">
        <v>8.4500000000000006E-2</v>
      </c>
      <c r="E44" s="469" t="s">
        <v>315</v>
      </c>
      <c r="G44" s="584"/>
      <c r="H44" s="584"/>
      <c r="I44" s="585"/>
      <c r="J44" s="586"/>
    </row>
    <row r="45" spans="2:10" ht="15" customHeight="1" x14ac:dyDescent="0.2">
      <c r="B45" s="469" t="s">
        <v>333</v>
      </c>
      <c r="C45" s="469" t="str">
        <f>INDEX('DEQ Pollutant List'!$A$7:$A$611, MATCH(B45, 'DEQ Pollutant List'!$B$7:$B$611,0))</f>
        <v>3268-87-9</v>
      </c>
      <c r="D45" s="564">
        <v>3.1E-9</v>
      </c>
      <c r="E45" s="469" t="s">
        <v>315</v>
      </c>
      <c r="G45" s="584"/>
      <c r="H45" s="584"/>
      <c r="I45" s="585"/>
      <c r="J45" s="586"/>
    </row>
    <row r="46" spans="2:10" ht="15" customHeight="1" x14ac:dyDescent="0.2">
      <c r="B46" s="469" t="s">
        <v>334</v>
      </c>
      <c r="C46" s="469" t="str">
        <f>INDEX('DEQ Pollutant List'!$A$7:$A$611, MATCH(B46, 'DEQ Pollutant List'!$B$7:$B$611,0))</f>
        <v>1330-20-7</v>
      </c>
      <c r="D46" s="564">
        <v>1.0900000000000001E-4</v>
      </c>
      <c r="E46" s="469" t="s">
        <v>315</v>
      </c>
      <c r="G46" s="584"/>
      <c r="H46" s="584"/>
      <c r="I46" s="585"/>
      <c r="J46" s="586"/>
    </row>
    <row r="47" spans="2:10" ht="15" customHeight="1" x14ac:dyDescent="0.2">
      <c r="B47" s="469" t="s">
        <v>335</v>
      </c>
      <c r="C47" s="469" t="str">
        <f>INDEX('DEQ Pollutant List'!$A$7:$A$611, MATCH(B47, 'DEQ Pollutant List'!$B$7:$B$611,0))</f>
        <v>1336-36-3</v>
      </c>
      <c r="D47" s="564">
        <f>F9</f>
        <v>3.9399999999999999E-3</v>
      </c>
      <c r="E47" s="469" t="s">
        <v>319</v>
      </c>
      <c r="G47" s="584"/>
      <c r="H47" s="584"/>
      <c r="I47" s="585"/>
      <c r="J47" s="586"/>
    </row>
    <row r="48" spans="2:10" ht="15" customHeight="1" x14ac:dyDescent="0.2">
      <c r="B48" s="469" t="s">
        <v>336</v>
      </c>
      <c r="C48" s="469" t="str">
        <f>INDEX('DEQ Pollutant List'!$A$7:$A$611, MATCH(B48, 'DEQ Pollutant List'!$B$7:$B$611,0))</f>
        <v>85-01-8</v>
      </c>
      <c r="D48" s="564">
        <v>1.0499999999999999E-5</v>
      </c>
      <c r="E48" s="469" t="s">
        <v>315</v>
      </c>
      <c r="G48" s="584"/>
      <c r="H48" s="584"/>
      <c r="I48" s="585"/>
      <c r="J48" s="586"/>
    </row>
    <row r="49" spans="1:10" ht="15" customHeight="1" x14ac:dyDescent="0.2">
      <c r="B49" s="469" t="s">
        <v>69</v>
      </c>
      <c r="C49" s="469">
        <f>INDEX('DEQ Pollutant List'!$A$7:$A$611, MATCH(B49, 'DEQ Pollutant List'!$B$7:$B$611,0))</f>
        <v>504</v>
      </c>
      <c r="D49" s="564">
        <v>9.4599999999999997E-3</v>
      </c>
      <c r="E49" s="469" t="s">
        <v>315</v>
      </c>
      <c r="G49" s="584"/>
      <c r="H49" s="584"/>
      <c r="I49" s="585"/>
      <c r="J49" s="586"/>
    </row>
    <row r="50" spans="1:10" ht="15" customHeight="1" x14ac:dyDescent="0.2">
      <c r="B50" s="469" t="s">
        <v>337</v>
      </c>
      <c r="C50" s="469" t="str">
        <f>INDEX('DEQ Pollutant List'!$A$7:$A$611, MATCH(B50, 'DEQ Pollutant List'!$B$7:$B$611,0))</f>
        <v>129-00-0</v>
      </c>
      <c r="D50" s="564">
        <v>4.25E-6</v>
      </c>
      <c r="E50" s="469" t="s">
        <v>315</v>
      </c>
      <c r="G50" s="584"/>
      <c r="H50" s="584"/>
      <c r="I50" s="585"/>
      <c r="J50" s="586"/>
    </row>
    <row r="51" spans="1:10" ht="15" customHeight="1" x14ac:dyDescent="0.2">
      <c r="B51" s="469" t="s">
        <v>75</v>
      </c>
      <c r="C51" s="469" t="str">
        <f>INDEX('DEQ Pollutant List'!$A$7:$A$611, MATCH(B51, 'DEQ Pollutant List'!$B$7:$B$611,0))</f>
        <v>7782-49-2</v>
      </c>
      <c r="D51" s="564">
        <v>6.8300000000000001E-4</v>
      </c>
      <c r="E51" s="469" t="s">
        <v>315</v>
      </c>
      <c r="G51" s="584"/>
      <c r="H51" s="584"/>
      <c r="I51" s="585"/>
      <c r="J51" s="586"/>
    </row>
    <row r="52" spans="1:10" ht="15" customHeight="1" x14ac:dyDescent="0.2">
      <c r="B52" s="469" t="s">
        <v>338</v>
      </c>
      <c r="C52" s="469" t="str">
        <f>INDEX('DEQ Pollutant List'!$A$7:$A$611, MATCH(B52, 'DEQ Pollutant List'!$B$7:$B$611,0))</f>
        <v>108-88-3</v>
      </c>
      <c r="D52" s="564">
        <v>6.1999999999999998E-3</v>
      </c>
      <c r="E52" s="469" t="s">
        <v>315</v>
      </c>
      <c r="G52" s="584"/>
      <c r="H52" s="584"/>
      <c r="I52" s="585"/>
      <c r="J52" s="586"/>
    </row>
    <row r="53" spans="1:10" ht="15" customHeight="1" x14ac:dyDescent="0.2">
      <c r="B53" s="469" t="s">
        <v>78</v>
      </c>
      <c r="C53" s="469" t="str">
        <f>INDEX('DEQ Pollutant List'!$A$7:$A$611, MATCH(B53, 'DEQ Pollutant List'!$B$7:$B$611,0))</f>
        <v>7440-62-2</v>
      </c>
      <c r="D53" s="564">
        <v>3.1800000000000002E-2</v>
      </c>
      <c r="E53" s="469" t="s">
        <v>315</v>
      </c>
      <c r="G53" s="584"/>
      <c r="H53" s="584"/>
      <c r="I53" s="585"/>
      <c r="J53" s="586"/>
    </row>
    <row r="54" spans="1:10" ht="15" customHeight="1" x14ac:dyDescent="0.2">
      <c r="B54" s="469" t="s">
        <v>81</v>
      </c>
      <c r="C54" s="469" t="str">
        <f>INDEX('DEQ Pollutant List'!$A$7:$A$611, MATCH(B54, 'DEQ Pollutant List'!$B$7:$B$611,0))</f>
        <v>7440-66-6</v>
      </c>
      <c r="D54" s="564">
        <v>2.9100000000000001E-2</v>
      </c>
      <c r="E54" s="469" t="s">
        <v>315</v>
      </c>
      <c r="G54" s="584"/>
      <c r="H54" s="584"/>
      <c r="I54" s="585"/>
      <c r="J54" s="586"/>
    </row>
    <row r="55" spans="1:10" ht="15" customHeight="1" x14ac:dyDescent="0.2">
      <c r="A55" s="460">
        <v>1</v>
      </c>
      <c r="B55" s="210" t="s">
        <v>339</v>
      </c>
    </row>
    <row r="56" spans="1:10" ht="15" customHeight="1" x14ac:dyDescent="0.2">
      <c r="A56" s="460">
        <v>2</v>
      </c>
      <c r="B56" s="210" t="s">
        <v>340</v>
      </c>
    </row>
  </sheetData>
  <conditionalFormatting sqref="C15:C54">
    <cfRule type="cellIs" dxfId="2" priority="1" operator="equal">
      <formula>"Yes"</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6429-2A19-4F62-8482-C1C0C4E2BF2D}">
  <dimension ref="A1:P104"/>
  <sheetViews>
    <sheetView topLeftCell="A84" workbookViewId="0">
      <selection activeCell="D46" sqref="D46"/>
    </sheetView>
  </sheetViews>
  <sheetFormatPr defaultColWidth="8.85546875" defaultRowHeight="14.25" x14ac:dyDescent="0.2"/>
  <cols>
    <col min="1" max="1" width="4.140625" style="492" customWidth="1"/>
    <col min="2" max="2" width="48.5703125" style="399" customWidth="1"/>
    <col min="3" max="3" width="40.85546875" style="399" customWidth="1"/>
    <col min="4" max="4" width="32" style="399" customWidth="1"/>
    <col min="5" max="5" width="28.7109375" style="399" bestFit="1" customWidth="1"/>
    <col min="6" max="6" width="14.7109375" style="399" customWidth="1"/>
    <col min="7" max="7" width="18.85546875" style="399" customWidth="1"/>
    <col min="8" max="8" width="32.7109375" style="399" customWidth="1"/>
    <col min="9" max="9" width="19.140625" style="399" customWidth="1"/>
    <col min="10" max="10" width="28.28515625" style="399" customWidth="1"/>
    <col min="11" max="11" width="20.140625" style="399" customWidth="1"/>
    <col min="12" max="12" width="16.85546875" style="399" customWidth="1"/>
    <col min="13" max="13" width="13.42578125" style="399" customWidth="1"/>
    <col min="14" max="14" width="13.140625" style="399" customWidth="1"/>
    <col min="15" max="15" width="19.42578125" style="399" customWidth="1"/>
    <col min="16" max="16" width="14.28515625" style="399" customWidth="1"/>
    <col min="17" max="16384" width="8.85546875" style="399"/>
  </cols>
  <sheetData>
    <row r="1" spans="1:15" x14ac:dyDescent="0.2">
      <c r="B1" s="553" t="s">
        <v>341</v>
      </c>
    </row>
    <row r="2" spans="1:15" x14ac:dyDescent="0.2">
      <c r="B2" s="553" t="s">
        <v>1945</v>
      </c>
    </row>
    <row r="3" spans="1:15" ht="27" x14ac:dyDescent="0.2">
      <c r="B3" s="565" t="s">
        <v>278</v>
      </c>
      <c r="C3" s="592" t="s">
        <v>1932</v>
      </c>
      <c r="D3" s="486" t="s">
        <v>342</v>
      </c>
      <c r="F3" s="582"/>
      <c r="I3" s="593"/>
      <c r="J3" s="593"/>
      <c r="K3" s="593"/>
      <c r="L3" s="740"/>
      <c r="M3" s="740"/>
      <c r="N3" s="740"/>
      <c r="O3" s="740"/>
    </row>
    <row r="4" spans="1:15" x14ac:dyDescent="0.2">
      <c r="B4" s="594" t="s">
        <v>343</v>
      </c>
      <c r="C4" s="595">
        <f>117003.11*1.3</f>
        <v>152104.04300000001</v>
      </c>
      <c r="D4" s="596">
        <f>1730.66*1.3</f>
        <v>2249.8580000000002</v>
      </c>
      <c r="F4" s="597"/>
      <c r="I4" s="741"/>
      <c r="J4" s="741"/>
      <c r="K4" s="741"/>
      <c r="L4" s="741"/>
      <c r="M4" s="741"/>
      <c r="N4" s="741"/>
      <c r="O4" s="741"/>
    </row>
    <row r="5" spans="1:15" x14ac:dyDescent="0.2">
      <c r="B5" s="594" t="s">
        <v>344</v>
      </c>
      <c r="C5" s="595">
        <f>13526.67*1.3</f>
        <v>17584.671000000002</v>
      </c>
      <c r="D5" s="596">
        <f>1063.42*1.3</f>
        <v>1382.4460000000001</v>
      </c>
      <c r="F5" s="597"/>
      <c r="J5" s="482"/>
      <c r="K5" s="462"/>
      <c r="L5" s="737"/>
      <c r="M5" s="737"/>
      <c r="N5" s="737"/>
      <c r="O5" s="737"/>
    </row>
    <row r="6" spans="1:15" s="210" customFormat="1" ht="12.75" x14ac:dyDescent="0.15">
      <c r="A6" s="460">
        <v>1</v>
      </c>
      <c r="B6" s="591" t="s">
        <v>345</v>
      </c>
      <c r="D6" s="614"/>
      <c r="E6" s="213"/>
      <c r="F6" s="615"/>
      <c r="I6" s="742"/>
      <c r="J6" s="742"/>
      <c r="K6" s="742"/>
      <c r="L6" s="742"/>
      <c r="M6" s="742"/>
      <c r="N6" s="742"/>
      <c r="O6" s="742"/>
    </row>
    <row r="7" spans="1:15" x14ac:dyDescent="0.2">
      <c r="J7" s="462"/>
      <c r="K7" s="462"/>
      <c r="L7" s="737"/>
      <c r="M7" s="737"/>
      <c r="N7" s="737"/>
      <c r="O7" s="737"/>
    </row>
    <row r="8" spans="1:15" x14ac:dyDescent="0.2">
      <c r="I8" s="593"/>
      <c r="J8" s="593"/>
      <c r="K8" s="593"/>
      <c r="L8" s="593"/>
      <c r="M8" s="593"/>
      <c r="N8" s="593"/>
      <c r="O8" s="593"/>
    </row>
    <row r="9" spans="1:15" x14ac:dyDescent="0.2">
      <c r="B9" s="553" t="s">
        <v>1946</v>
      </c>
      <c r="J9" s="462"/>
      <c r="L9" s="737"/>
      <c r="M9" s="737"/>
      <c r="N9" s="737"/>
      <c r="O9" s="737"/>
    </row>
    <row r="10" spans="1:15" x14ac:dyDescent="0.2">
      <c r="B10" s="598" t="s">
        <v>221</v>
      </c>
      <c r="C10" s="598" t="s">
        <v>222</v>
      </c>
      <c r="D10" s="598" t="s">
        <v>3</v>
      </c>
      <c r="E10" s="736" t="s">
        <v>223</v>
      </c>
      <c r="F10" s="736"/>
      <c r="G10" s="736"/>
      <c r="H10" s="736"/>
      <c r="J10" s="462"/>
      <c r="L10" s="481"/>
      <c r="M10" s="481"/>
      <c r="N10" s="481"/>
      <c r="O10" s="481"/>
    </row>
    <row r="11" spans="1:15" x14ac:dyDescent="0.2">
      <c r="B11" s="689" t="s">
        <v>229</v>
      </c>
      <c r="C11" s="689"/>
      <c r="D11" s="689"/>
      <c r="E11" s="689"/>
      <c r="F11" s="689"/>
      <c r="G11" s="689"/>
      <c r="H11" s="689"/>
      <c r="J11" s="462"/>
      <c r="L11" s="481"/>
      <c r="M11" s="481"/>
      <c r="N11" s="481"/>
      <c r="O11" s="481"/>
    </row>
    <row r="12" spans="1:15" x14ac:dyDescent="0.2">
      <c r="B12" s="599" t="s">
        <v>346</v>
      </c>
      <c r="C12" s="489">
        <v>4</v>
      </c>
      <c r="D12" s="489" t="s">
        <v>231</v>
      </c>
      <c r="E12" s="738" t="s">
        <v>232</v>
      </c>
      <c r="F12" s="738"/>
      <c r="G12" s="738"/>
      <c r="H12" s="738"/>
      <c r="J12" s="462"/>
      <c r="L12" s="481"/>
      <c r="M12" s="481"/>
      <c r="N12" s="481"/>
      <c r="O12" s="481"/>
    </row>
    <row r="13" spans="1:15" x14ac:dyDescent="0.2">
      <c r="B13" s="557" t="s">
        <v>347</v>
      </c>
      <c r="C13" s="469">
        <v>4</v>
      </c>
      <c r="D13" s="469" t="s">
        <v>231</v>
      </c>
      <c r="E13" s="738" t="s">
        <v>232</v>
      </c>
      <c r="F13" s="738"/>
      <c r="G13" s="738"/>
      <c r="H13" s="738"/>
      <c r="J13" s="462"/>
      <c r="L13" s="481"/>
      <c r="M13" s="481"/>
      <c r="N13" s="481"/>
      <c r="O13" s="481"/>
    </row>
    <row r="14" spans="1:15" x14ac:dyDescent="0.2">
      <c r="B14" s="736" t="s">
        <v>348</v>
      </c>
      <c r="C14" s="736"/>
      <c r="D14" s="736"/>
      <c r="E14" s="736"/>
      <c r="F14" s="736"/>
      <c r="G14" s="736"/>
      <c r="H14" s="736"/>
      <c r="J14" s="462"/>
      <c r="L14" s="481"/>
      <c r="M14" s="481"/>
      <c r="N14" s="481"/>
      <c r="O14" s="481"/>
    </row>
    <row r="15" spans="1:15" x14ac:dyDescent="0.2">
      <c r="B15" s="557" t="s">
        <v>244</v>
      </c>
      <c r="C15" s="469">
        <v>0.74</v>
      </c>
      <c r="D15" s="489" t="s">
        <v>245</v>
      </c>
      <c r="E15" s="738" t="s">
        <v>246</v>
      </c>
      <c r="F15" s="738"/>
      <c r="G15" s="738"/>
      <c r="H15" s="738"/>
      <c r="J15" s="462"/>
      <c r="L15" s="481"/>
      <c r="M15" s="481"/>
      <c r="N15" s="481"/>
      <c r="O15" s="481"/>
    </row>
    <row r="16" spans="1:15" x14ac:dyDescent="0.2">
      <c r="B16" s="557" t="s">
        <v>349</v>
      </c>
      <c r="C16" s="469">
        <v>0.35</v>
      </c>
      <c r="D16" s="469" t="s">
        <v>245</v>
      </c>
      <c r="E16" s="738" t="s">
        <v>246</v>
      </c>
      <c r="F16" s="738"/>
      <c r="G16" s="738"/>
      <c r="H16" s="738"/>
      <c r="J16" s="462"/>
      <c r="L16" s="481"/>
    </row>
    <row r="17" spans="1:12" x14ac:dyDescent="0.2">
      <c r="B17" s="557" t="s">
        <v>350</v>
      </c>
      <c r="C17" s="469">
        <v>5.2999999999999999E-2</v>
      </c>
      <c r="D17" s="469" t="s">
        <v>245</v>
      </c>
      <c r="E17" s="738" t="s">
        <v>246</v>
      </c>
      <c r="F17" s="738"/>
      <c r="G17" s="738"/>
      <c r="H17" s="738"/>
      <c r="J17" s="462"/>
      <c r="L17" s="481"/>
    </row>
    <row r="18" spans="1:12" x14ac:dyDescent="0.2">
      <c r="B18" s="689" t="s">
        <v>237</v>
      </c>
      <c r="C18" s="689"/>
      <c r="D18" s="689"/>
      <c r="E18" s="689"/>
      <c r="F18" s="689"/>
      <c r="G18" s="689"/>
      <c r="H18" s="689"/>
      <c r="J18" s="462"/>
      <c r="L18" s="481"/>
    </row>
    <row r="19" spans="1:12" x14ac:dyDescent="0.2">
      <c r="B19" s="557" t="s">
        <v>238</v>
      </c>
      <c r="C19" s="596">
        <f>CONVERT(3.26,"m/sec","mph")</f>
        <v>7.2924123120973512</v>
      </c>
      <c r="D19" s="469" t="s">
        <v>239</v>
      </c>
      <c r="E19" s="738" t="s">
        <v>351</v>
      </c>
      <c r="F19" s="738"/>
      <c r="G19" s="738"/>
      <c r="H19" s="738"/>
      <c r="J19" s="462"/>
      <c r="L19" s="481"/>
    </row>
    <row r="20" spans="1:12" x14ac:dyDescent="0.2">
      <c r="B20" s="575" t="s">
        <v>241</v>
      </c>
      <c r="C20" s="600">
        <f>CONVERT(12.95,"m/sec","mph")</f>
        <v>28.968324982104509</v>
      </c>
      <c r="D20" s="559" t="s">
        <v>239</v>
      </c>
      <c r="E20" s="739" t="s">
        <v>352</v>
      </c>
      <c r="F20" s="739"/>
      <c r="G20" s="739"/>
      <c r="H20" s="739"/>
      <c r="J20" s="462"/>
      <c r="L20" s="481"/>
    </row>
    <row r="21" spans="1:12" x14ac:dyDescent="0.2">
      <c r="B21" s="601" t="s">
        <v>353</v>
      </c>
      <c r="C21" s="602">
        <v>17.72</v>
      </c>
      <c r="D21" s="603" t="s">
        <v>231</v>
      </c>
      <c r="E21" s="732" t="s">
        <v>354</v>
      </c>
      <c r="F21" s="732"/>
      <c r="G21" s="732"/>
      <c r="H21" s="732"/>
      <c r="J21" s="462"/>
      <c r="L21" s="481"/>
    </row>
    <row r="22" spans="1:12" x14ac:dyDescent="0.2">
      <c r="B22" s="557" t="s">
        <v>355</v>
      </c>
      <c r="C22" s="596">
        <v>100</v>
      </c>
      <c r="D22" s="603" t="s">
        <v>231</v>
      </c>
      <c r="E22" s="732" t="s">
        <v>354</v>
      </c>
      <c r="F22" s="732"/>
      <c r="G22" s="732"/>
      <c r="H22" s="732"/>
      <c r="J22" s="462"/>
      <c r="L22" s="481"/>
    </row>
    <row r="23" spans="1:12" x14ac:dyDescent="0.2">
      <c r="C23" s="462"/>
      <c r="D23" s="462"/>
      <c r="E23" s="481"/>
      <c r="F23" s="481"/>
      <c r="G23" s="481"/>
      <c r="H23" s="481"/>
      <c r="J23" s="462"/>
      <c r="L23" s="481"/>
    </row>
    <row r="24" spans="1:12" x14ac:dyDescent="0.2">
      <c r="B24" s="553" t="s">
        <v>1947</v>
      </c>
      <c r="G24" s="481"/>
      <c r="H24" s="481"/>
      <c r="J24" s="462"/>
      <c r="L24" s="481"/>
    </row>
    <row r="25" spans="1:12" ht="16.5" customHeight="1" x14ac:dyDescent="0.2">
      <c r="B25" s="689" t="s">
        <v>248</v>
      </c>
      <c r="C25" s="690" t="s">
        <v>356</v>
      </c>
      <c r="D25" s="692" t="s">
        <v>1898</v>
      </c>
      <c r="E25" s="735" t="s">
        <v>357</v>
      </c>
      <c r="F25" s="692" t="s">
        <v>251</v>
      </c>
      <c r="G25" s="690" t="s">
        <v>1897</v>
      </c>
      <c r="I25" s="462"/>
      <c r="K25" s="481"/>
    </row>
    <row r="26" spans="1:12" ht="29.25" customHeight="1" x14ac:dyDescent="0.2">
      <c r="B26" s="689"/>
      <c r="C26" s="690"/>
      <c r="D26" s="693"/>
      <c r="E26" s="736"/>
      <c r="F26" s="693"/>
      <c r="G26" s="690"/>
      <c r="I26" s="462"/>
      <c r="K26" s="481"/>
    </row>
    <row r="27" spans="1:12" x14ac:dyDescent="0.2">
      <c r="B27" s="689"/>
      <c r="C27" s="690"/>
      <c r="D27" s="486" t="s">
        <v>252</v>
      </c>
      <c r="E27" s="486" t="s">
        <v>252</v>
      </c>
      <c r="F27" s="486" t="s">
        <v>252</v>
      </c>
      <c r="G27" s="598" t="s">
        <v>252</v>
      </c>
      <c r="I27" s="462"/>
      <c r="K27" s="481"/>
    </row>
    <row r="28" spans="1:12" x14ac:dyDescent="0.2">
      <c r="B28" s="599" t="s">
        <v>346</v>
      </c>
      <c r="C28" s="605">
        <f>C4</f>
        <v>152104.04300000001</v>
      </c>
      <c r="D28" s="606">
        <f>(C15)*0.0032*(($C$19/5)^1.3)/((C12)/2)^1.4</f>
        <v>1.4655859023376772E-3</v>
      </c>
      <c r="E28" s="564">
        <f>C28*D28/365</f>
        <v>0.61074394824483247</v>
      </c>
      <c r="F28" s="606">
        <f>D28*$C$28/2000</f>
        <v>0.11146077055468193</v>
      </c>
      <c r="G28" s="619">
        <v>0.85</v>
      </c>
      <c r="I28" s="462"/>
      <c r="K28" s="481"/>
    </row>
    <row r="29" spans="1:12" x14ac:dyDescent="0.2">
      <c r="B29" s="557" t="s">
        <v>347</v>
      </c>
      <c r="C29" s="605">
        <f>C5</f>
        <v>17584.671000000002</v>
      </c>
      <c r="D29" s="606">
        <f>(C15)*0.0032*(($C$19/5)^1.3)/((C13)/2)^1.4</f>
        <v>1.4655859023376772E-3</v>
      </c>
      <c r="E29" s="564">
        <f>C29*D29/365</f>
        <v>7.0607797026975852E-2</v>
      </c>
      <c r="F29" s="606">
        <f>D29*$C$29/2000</f>
        <v>1.2885922957423093E-2</v>
      </c>
      <c r="G29" s="619">
        <v>0.85</v>
      </c>
      <c r="I29" s="462"/>
      <c r="K29" s="481"/>
    </row>
    <row r="30" spans="1:12" x14ac:dyDescent="0.2">
      <c r="B30" s="599" t="s">
        <v>358</v>
      </c>
      <c r="C30" s="607">
        <f>D4</f>
        <v>2249.8580000000002</v>
      </c>
      <c r="D30" s="606">
        <f>(C15)*0.0032*(($C$20/5)^1.3)/((C12)/2)^1.4</f>
        <v>8.8060084459862034E-3</v>
      </c>
      <c r="E30" s="564">
        <f>C30*D30</f>
        <v>19.812268550269629</v>
      </c>
      <c r="F30" s="608" t="s">
        <v>148</v>
      </c>
      <c r="G30" s="619">
        <v>0.85</v>
      </c>
      <c r="I30" s="462"/>
      <c r="K30" s="481"/>
    </row>
    <row r="31" spans="1:12" x14ac:dyDescent="0.2">
      <c r="B31" s="557" t="s">
        <v>359</v>
      </c>
      <c r="C31" s="607">
        <f>D5</f>
        <v>1382.4460000000001</v>
      </c>
      <c r="D31" s="606">
        <f>(C15)*0.0032*(($C$20/5)^1.3)/((C13)/2)^1.4</f>
        <v>8.8060084459862034E-3</v>
      </c>
      <c r="E31" s="564">
        <f>C31*D31</f>
        <v>12.173831152119844</v>
      </c>
      <c r="F31" s="608" t="s">
        <v>148</v>
      </c>
      <c r="G31" s="619">
        <v>0.85</v>
      </c>
      <c r="I31" s="462"/>
      <c r="K31" s="481"/>
    </row>
    <row r="32" spans="1:12" s="210" customFormat="1" ht="12.75" x14ac:dyDescent="0.15">
      <c r="A32" s="460">
        <v>1</v>
      </c>
      <c r="B32" s="210" t="s">
        <v>253</v>
      </c>
      <c r="G32" s="214"/>
      <c r="H32" s="214"/>
      <c r="J32" s="213"/>
      <c r="L32" s="214"/>
    </row>
    <row r="33" spans="1:12" x14ac:dyDescent="0.2">
      <c r="C33" s="462"/>
      <c r="D33" s="462"/>
      <c r="E33" s="481"/>
      <c r="F33" s="481"/>
      <c r="G33" s="481"/>
      <c r="H33" s="481"/>
      <c r="J33" s="462"/>
      <c r="L33" s="481"/>
    </row>
    <row r="34" spans="1:12" x14ac:dyDescent="0.2">
      <c r="B34" s="553" t="s">
        <v>1967</v>
      </c>
    </row>
    <row r="35" spans="1:12" ht="33" customHeight="1" x14ac:dyDescent="0.2">
      <c r="B35" s="689" t="s">
        <v>248</v>
      </c>
      <c r="C35" s="690" t="s">
        <v>1928</v>
      </c>
      <c r="D35" s="692" t="s">
        <v>1899</v>
      </c>
      <c r="E35" s="692" t="s">
        <v>357</v>
      </c>
      <c r="F35" s="733" t="s">
        <v>360</v>
      </c>
      <c r="G35" s="690" t="s">
        <v>1897</v>
      </c>
    </row>
    <row r="36" spans="1:12" ht="35.25" customHeight="1" x14ac:dyDescent="0.2">
      <c r="B36" s="689"/>
      <c r="C36" s="690"/>
      <c r="D36" s="693"/>
      <c r="E36" s="693"/>
      <c r="F36" s="734"/>
      <c r="G36" s="690"/>
    </row>
    <row r="37" spans="1:12" x14ac:dyDescent="0.2">
      <c r="B37" s="689"/>
      <c r="C37" s="690"/>
      <c r="D37" s="196" t="s">
        <v>252</v>
      </c>
      <c r="E37" s="196" t="s">
        <v>252</v>
      </c>
      <c r="F37" s="609" t="s">
        <v>252</v>
      </c>
      <c r="G37" s="598" t="s">
        <v>252</v>
      </c>
    </row>
    <row r="38" spans="1:12" x14ac:dyDescent="0.2">
      <c r="B38" s="599" t="s">
        <v>346</v>
      </c>
      <c r="C38" s="610">
        <v>0.6</v>
      </c>
      <c r="D38" s="572">
        <f>1.7*($D$45/1.5)*((365-D46)/235)*($C$21/15)</f>
        <v>15.593264869976361</v>
      </c>
      <c r="E38" s="572">
        <f>(C38*D38)</f>
        <v>9.3559589219858168</v>
      </c>
      <c r="F38" s="595">
        <f>E38*365</f>
        <v>3414.9250065248229</v>
      </c>
      <c r="G38" s="619">
        <v>0.85</v>
      </c>
    </row>
    <row r="39" spans="1:12" x14ac:dyDescent="0.2">
      <c r="B39" s="557" t="s">
        <v>347</v>
      </c>
      <c r="C39" s="610">
        <v>0.98</v>
      </c>
      <c r="D39" s="572">
        <f>1.7*($D$45/1.5)*((365-D46)/235)*($C$21/15)</f>
        <v>15.593264869976361</v>
      </c>
      <c r="E39" s="572">
        <f>(C39)*D39</f>
        <v>15.281399572576833</v>
      </c>
      <c r="F39" s="611">
        <f>E39*365</f>
        <v>5577.7108439905442</v>
      </c>
      <c r="G39" s="619">
        <v>0.85</v>
      </c>
    </row>
    <row r="40" spans="1:12" x14ac:dyDescent="0.2">
      <c r="B40" s="599" t="s">
        <v>361</v>
      </c>
      <c r="C40" s="610">
        <v>0.6</v>
      </c>
      <c r="D40" s="572">
        <f>1.7*($D$45/1.5)*((365-0)/235)*($C$22/15)</f>
        <v>117.35224586288416</v>
      </c>
      <c r="E40" s="595">
        <f>(C40)*D40</f>
        <v>70.411347517730491</v>
      </c>
      <c r="F40" s="612" t="s">
        <v>148</v>
      </c>
      <c r="G40" s="619">
        <v>0.85</v>
      </c>
    </row>
    <row r="41" spans="1:12" x14ac:dyDescent="0.2">
      <c r="B41" s="557" t="s">
        <v>362</v>
      </c>
      <c r="C41" s="610">
        <v>1</v>
      </c>
      <c r="D41" s="572">
        <f>1.7*($D$45/1.5)*((365-0)/235)*($C$22/15)</f>
        <v>117.35224586288416</v>
      </c>
      <c r="E41" s="595">
        <f>(C41)*D41</f>
        <v>117.35224586288416</v>
      </c>
      <c r="F41" s="612" t="s">
        <v>148</v>
      </c>
      <c r="G41" s="619">
        <v>0.85</v>
      </c>
    </row>
    <row r="42" spans="1:12" s="210" customFormat="1" ht="12.75" x14ac:dyDescent="0.15">
      <c r="A42" s="460">
        <v>1</v>
      </c>
      <c r="B42" s="210" t="s">
        <v>363</v>
      </c>
    </row>
    <row r="43" spans="1:12" s="210" customFormat="1" ht="12.75" x14ac:dyDescent="0.15">
      <c r="A43" s="460">
        <v>2</v>
      </c>
      <c r="B43" s="210" t="s">
        <v>1929</v>
      </c>
    </row>
    <row r="44" spans="1:12" s="210" customFormat="1" ht="12.75" x14ac:dyDescent="0.15">
      <c r="A44" s="460">
        <v>3</v>
      </c>
      <c r="B44" s="210" t="s">
        <v>1930</v>
      </c>
    </row>
    <row r="45" spans="1:12" s="210" customFormat="1" ht="12.75" x14ac:dyDescent="0.15">
      <c r="A45" s="460">
        <v>4</v>
      </c>
      <c r="B45" s="210" t="s">
        <v>364</v>
      </c>
      <c r="D45" s="213">
        <v>10</v>
      </c>
    </row>
    <row r="46" spans="1:12" s="210" customFormat="1" ht="12.75" x14ac:dyDescent="0.15">
      <c r="A46" s="460">
        <v>5</v>
      </c>
      <c r="B46" s="210" t="s">
        <v>1931</v>
      </c>
      <c r="D46" s="213">
        <v>91.3</v>
      </c>
      <c r="E46" s="210" t="s">
        <v>365</v>
      </c>
    </row>
    <row r="47" spans="1:12" s="210" customFormat="1" ht="12.75" x14ac:dyDescent="0.15">
      <c r="A47" s="460">
        <v>6</v>
      </c>
      <c r="B47" s="210" t="s">
        <v>366</v>
      </c>
      <c r="D47" s="213"/>
    </row>
    <row r="48" spans="1:12" x14ac:dyDescent="0.2">
      <c r="D48" s="462"/>
    </row>
    <row r="49" spans="2:16" x14ac:dyDescent="0.2">
      <c r="B49" s="553" t="s">
        <v>1948</v>
      </c>
      <c r="J49" s="553" t="s">
        <v>1949</v>
      </c>
    </row>
    <row r="50" spans="2:16" ht="38.25" x14ac:dyDescent="0.2">
      <c r="B50" s="465" t="s">
        <v>255</v>
      </c>
      <c r="C50" s="465" t="s">
        <v>256</v>
      </c>
      <c r="D50" s="465" t="s">
        <v>1893</v>
      </c>
      <c r="E50" s="486" t="s">
        <v>367</v>
      </c>
      <c r="F50" s="486" t="s">
        <v>258</v>
      </c>
      <c r="G50" s="486" t="s">
        <v>368</v>
      </c>
      <c r="H50" s="486" t="s">
        <v>369</v>
      </c>
      <c r="J50" s="465" t="s">
        <v>255</v>
      </c>
      <c r="K50" s="465" t="s">
        <v>256</v>
      </c>
      <c r="L50" s="465" t="s">
        <v>1893</v>
      </c>
      <c r="M50" s="486" t="s">
        <v>257</v>
      </c>
      <c r="N50" s="486" t="s">
        <v>258</v>
      </c>
      <c r="O50" s="486" t="s">
        <v>368</v>
      </c>
      <c r="P50" s="486" t="s">
        <v>369</v>
      </c>
    </row>
    <row r="51" spans="2:16" x14ac:dyDescent="0.2">
      <c r="B51" s="469" t="s">
        <v>30</v>
      </c>
      <c r="C51" s="469" t="s">
        <v>261</v>
      </c>
      <c r="D51" s="563">
        <f>'Perlite Concentrations'!$I$4</f>
        <v>2.5000000000000002E-8</v>
      </c>
      <c r="E51" s="564">
        <f>D51*$D$28*(1-$G$28)</f>
        <v>5.4959471337662907E-12</v>
      </c>
      <c r="F51" s="564">
        <f>E51*$C$28</f>
        <v>8.3595577916011465E-7</v>
      </c>
      <c r="G51" s="564">
        <f>D51*$D$30*(1-$G$30)</f>
        <v>3.3022531672448272E-11</v>
      </c>
      <c r="H51" s="564">
        <f>G51*$C$30</f>
        <v>7.4296007063511131E-8</v>
      </c>
      <c r="J51" s="469" t="s">
        <v>30</v>
      </c>
      <c r="K51" s="469" t="s">
        <v>261</v>
      </c>
      <c r="L51" s="563">
        <f>'Perlite Concentrations'!$M$4</f>
        <v>2.5000000000000002E-8</v>
      </c>
      <c r="M51" s="564">
        <f>L51*$D$29*(1-$G$29)</f>
        <v>5.4959471337662907E-12</v>
      </c>
      <c r="N51" s="564">
        <f>M51*$C$29</f>
        <v>9.6644422180673223E-8</v>
      </c>
      <c r="O51" s="564">
        <f>L51*$D$31*(1-$G$31)</f>
        <v>3.3022531672448272E-11</v>
      </c>
      <c r="P51" s="564">
        <f>O51*$C$31</f>
        <v>4.5651866820449428E-8</v>
      </c>
    </row>
    <row r="52" spans="2:16" x14ac:dyDescent="0.2">
      <c r="B52" s="469" t="s">
        <v>33</v>
      </c>
      <c r="C52" s="469" t="s">
        <v>172</v>
      </c>
      <c r="D52" s="563">
        <f>'Perlite Concentrations'!$I$5</f>
        <v>6.2446000000000002E-2</v>
      </c>
      <c r="E52" s="564">
        <f t="shared" ref="E52:E74" si="0">D52*$D$28*(1-$G$28)</f>
        <v>1.372799658860679E-5</v>
      </c>
      <c r="F52" s="564">
        <f t="shared" ref="F52:F74" si="1">E52*$C$28</f>
        <v>2.0880837834173005</v>
      </c>
      <c r="G52" s="564">
        <f t="shared" ref="G52:G74" si="2">D52*$D$30*(1-$G$30)</f>
        <v>8.2485000512708183E-5</v>
      </c>
      <c r="H52" s="564">
        <f t="shared" ref="H52:H74" si="3">G52*$C$30</f>
        <v>0.18557953828352061</v>
      </c>
      <c r="J52" s="469" t="s">
        <v>33</v>
      </c>
      <c r="K52" s="469" t="s">
        <v>172</v>
      </c>
      <c r="L52" s="563">
        <f>'Perlite Concentrations'!$M$5</f>
        <v>6.372499999999999E-2</v>
      </c>
      <c r="M52" s="564">
        <f t="shared" ref="M52:M74" si="4">L52*$D$29*(1-$G$29)</f>
        <v>1.4009169243970271E-5</v>
      </c>
      <c r="N52" s="564">
        <f t="shared" ref="N52:N74" si="5">M52*$C$29</f>
        <v>0.24634663213853597</v>
      </c>
      <c r="O52" s="564">
        <f t="shared" ref="O52:O74" si="6">L52*$D$31*(1-$G$31)</f>
        <v>8.4174433233070618E-5</v>
      </c>
      <c r="P52" s="564">
        <f t="shared" ref="P52:P74" si="7">O52*$C$31</f>
        <v>0.11636660852532556</v>
      </c>
    </row>
    <row r="53" spans="2:16" x14ac:dyDescent="0.2">
      <c r="B53" s="469" t="s">
        <v>39</v>
      </c>
      <c r="C53" s="469" t="s">
        <v>262</v>
      </c>
      <c r="D53" s="563">
        <f>'Perlite Concentrations'!$I$6</f>
        <v>2.6000000000000005E-6</v>
      </c>
      <c r="E53" s="564">
        <f t="shared" si="0"/>
        <v>5.7157850191169437E-10</v>
      </c>
      <c r="F53" s="564">
        <f t="shared" si="1"/>
        <v>8.693940103265194E-5</v>
      </c>
      <c r="G53" s="564">
        <f t="shared" si="2"/>
        <v>3.4343432939346206E-9</v>
      </c>
      <c r="H53" s="564">
        <f t="shared" si="3"/>
        <v>7.7267847346051578E-6</v>
      </c>
      <c r="J53" s="469" t="s">
        <v>39</v>
      </c>
      <c r="K53" s="469" t="s">
        <v>262</v>
      </c>
      <c r="L53" s="563">
        <f>'Perlite Concentrations'!$M$6</f>
        <v>2.6000000000000005E-6</v>
      </c>
      <c r="M53" s="564">
        <f t="shared" si="4"/>
        <v>5.7157850191169437E-10</v>
      </c>
      <c r="N53" s="564">
        <f>M53*$C$29</f>
        <v>1.0051019906790018E-5</v>
      </c>
      <c r="O53" s="564">
        <f t="shared" si="6"/>
        <v>3.4343432939346206E-9</v>
      </c>
      <c r="P53" s="564">
        <f t="shared" si="7"/>
        <v>4.7477941493267408E-6</v>
      </c>
    </row>
    <row r="54" spans="2:16" x14ac:dyDescent="0.2">
      <c r="B54" s="469" t="s">
        <v>41</v>
      </c>
      <c r="C54" s="469" t="s">
        <v>137</v>
      </c>
      <c r="D54" s="563">
        <f>'Perlite Concentrations'!$I$7</f>
        <v>2.7799999999999998E-4</v>
      </c>
      <c r="E54" s="564">
        <f t="shared" si="0"/>
        <v>6.1114932127481138E-8</v>
      </c>
      <c r="F54" s="564">
        <f t="shared" si="1"/>
        <v>9.2958282642604737E-3</v>
      </c>
      <c r="G54" s="564">
        <f t="shared" si="2"/>
        <v>3.6721055219762471E-7</v>
      </c>
      <c r="H54" s="564">
        <f t="shared" si="3"/>
        <v>8.261715985462436E-4</v>
      </c>
      <c r="J54" s="469" t="s">
        <v>41</v>
      </c>
      <c r="K54" s="469" t="s">
        <v>137</v>
      </c>
      <c r="L54" s="563">
        <f>'Perlite Concentrations'!$M$7</f>
        <v>2.8000000000000003E-4</v>
      </c>
      <c r="M54" s="564">
        <f t="shared" si="4"/>
        <v>6.1554607898182449E-8</v>
      </c>
      <c r="N54" s="564">
        <f t="shared" si="5"/>
        <v>1.08241752842354E-3</v>
      </c>
      <c r="O54" s="564">
        <f t="shared" si="6"/>
        <v>3.6985235473142064E-7</v>
      </c>
      <c r="P54" s="564">
        <f t="shared" si="7"/>
        <v>5.113009083890336E-4</v>
      </c>
    </row>
    <row r="55" spans="2:16" x14ac:dyDescent="0.2">
      <c r="B55" s="469" t="s">
        <v>43</v>
      </c>
      <c r="C55" s="469" t="s">
        <v>263</v>
      </c>
      <c r="D55" s="563">
        <f>'Perlite Concentrations'!$I$8</f>
        <v>3.0299999999999998E-6</v>
      </c>
      <c r="E55" s="564">
        <f t="shared" si="0"/>
        <v>6.6610879261247437E-10</v>
      </c>
      <c r="F55" s="564">
        <f t="shared" si="1"/>
        <v>1.0131784043420589E-4</v>
      </c>
      <c r="G55" s="564">
        <f t="shared" si="2"/>
        <v>4.0023308387007298E-9</v>
      </c>
      <c r="H55" s="564">
        <f t="shared" si="3"/>
        <v>9.0046760560975468E-6</v>
      </c>
      <c r="J55" s="469" t="s">
        <v>43</v>
      </c>
      <c r="K55" s="469" t="s">
        <v>263</v>
      </c>
      <c r="L55" s="563">
        <f>'Perlite Concentrations'!$M$8</f>
        <v>3.0599999999999999E-6</v>
      </c>
      <c r="M55" s="564">
        <f t="shared" si="4"/>
        <v>6.7270392917299392E-10</v>
      </c>
      <c r="N55" s="564">
        <f t="shared" si="5"/>
        <v>1.1829277274914402E-5</v>
      </c>
      <c r="O55" s="564">
        <f t="shared" si="6"/>
        <v>4.0419578767076682E-9</v>
      </c>
      <c r="P55" s="564">
        <f t="shared" si="7"/>
        <v>5.5877884988230099E-6</v>
      </c>
    </row>
    <row r="56" spans="2:16" x14ac:dyDescent="0.2">
      <c r="B56" s="469" t="s">
        <v>45</v>
      </c>
      <c r="C56" s="469" t="s">
        <v>264</v>
      </c>
      <c r="D56" s="563">
        <f>'Perlite Concentrations'!$I$9</f>
        <v>8.0000000000000002E-8</v>
      </c>
      <c r="E56" s="564">
        <f t="shared" si="0"/>
        <v>1.758703082805213E-11</v>
      </c>
      <c r="F56" s="564">
        <f t="shared" si="1"/>
        <v>2.6750584933123668E-6</v>
      </c>
      <c r="G56" s="564">
        <f t="shared" si="2"/>
        <v>1.0567210135183446E-10</v>
      </c>
      <c r="H56" s="564">
        <f t="shared" si="3"/>
        <v>2.3774722260323559E-7</v>
      </c>
      <c r="J56" s="469" t="s">
        <v>45</v>
      </c>
      <c r="K56" s="469" t="s">
        <v>264</v>
      </c>
      <c r="L56" s="563">
        <f>'Perlite Concentrations'!$M$9</f>
        <v>8.0000000000000002E-8</v>
      </c>
      <c r="M56" s="564">
        <f t="shared" si="4"/>
        <v>1.758703082805213E-11</v>
      </c>
      <c r="N56" s="564">
        <f t="shared" si="5"/>
        <v>3.092621509781543E-7</v>
      </c>
      <c r="O56" s="564">
        <f t="shared" si="6"/>
        <v>1.0567210135183446E-10</v>
      </c>
      <c r="P56" s="564">
        <f t="shared" si="7"/>
        <v>1.4608597382543817E-7</v>
      </c>
    </row>
    <row r="57" spans="2:16" x14ac:dyDescent="0.2">
      <c r="B57" s="469" t="s">
        <v>47</v>
      </c>
      <c r="C57" s="469" t="s">
        <v>142</v>
      </c>
      <c r="D57" s="563">
        <f>'Perlite Concentrations'!$I$10</f>
        <v>1.0000000000000001E-7</v>
      </c>
      <c r="E57" s="564">
        <f t="shared" si="0"/>
        <v>2.1983788535065163E-11</v>
      </c>
      <c r="F57" s="564">
        <f t="shared" si="1"/>
        <v>3.3438231166404586E-6</v>
      </c>
      <c r="G57" s="564">
        <f t="shared" si="2"/>
        <v>1.3209012668979309E-10</v>
      </c>
      <c r="H57" s="564">
        <f t="shared" si="3"/>
        <v>2.9718402825404452E-7</v>
      </c>
      <c r="J57" s="469" t="s">
        <v>47</v>
      </c>
      <c r="K57" s="469" t="s">
        <v>142</v>
      </c>
      <c r="L57" s="563">
        <f>'Perlite Concentrations'!$M$10</f>
        <v>1.0000000000000001E-7</v>
      </c>
      <c r="M57" s="564">
        <f t="shared" si="4"/>
        <v>2.1983788535065163E-11</v>
      </c>
      <c r="N57" s="564">
        <f t="shared" si="5"/>
        <v>3.8657768872269289E-7</v>
      </c>
      <c r="O57" s="564">
        <f t="shared" si="6"/>
        <v>1.3209012668979309E-10</v>
      </c>
      <c r="P57" s="564">
        <f t="shared" si="7"/>
        <v>1.8260746728179771E-7</v>
      </c>
    </row>
    <row r="58" spans="2:16" x14ac:dyDescent="0.2">
      <c r="B58" s="469" t="s">
        <v>50</v>
      </c>
      <c r="C58" s="469" t="s">
        <v>185</v>
      </c>
      <c r="D58" s="563">
        <f>'Perlite Concentrations'!$I$11</f>
        <v>5.200000000000001E-6</v>
      </c>
      <c r="E58" s="564">
        <f t="shared" si="0"/>
        <v>1.1431570038233887E-9</v>
      </c>
      <c r="F58" s="564">
        <f t="shared" si="1"/>
        <v>1.7387880206530388E-4</v>
      </c>
      <c r="G58" s="564">
        <f t="shared" si="2"/>
        <v>6.8686865878692412E-9</v>
      </c>
      <c r="H58" s="564">
        <f t="shared" si="3"/>
        <v>1.5453569469210316E-5</v>
      </c>
      <c r="J58" s="469" t="s">
        <v>50</v>
      </c>
      <c r="K58" s="469" t="s">
        <v>185</v>
      </c>
      <c r="L58" s="563">
        <f>'Perlite Concentrations'!$M$11</f>
        <v>5.200000000000001E-6</v>
      </c>
      <c r="M58" s="564">
        <f t="shared" si="4"/>
        <v>1.1431570038233887E-9</v>
      </c>
      <c r="N58" s="564">
        <f t="shared" si="5"/>
        <v>2.0102039813580037E-5</v>
      </c>
      <c r="O58" s="564">
        <f t="shared" si="6"/>
        <v>6.8686865878692412E-9</v>
      </c>
      <c r="P58" s="564">
        <f t="shared" si="7"/>
        <v>9.4955882986534816E-6</v>
      </c>
    </row>
    <row r="59" spans="2:16" x14ac:dyDescent="0.2">
      <c r="B59" s="469" t="s">
        <v>54</v>
      </c>
      <c r="C59" s="469" t="s">
        <v>55</v>
      </c>
      <c r="D59" s="563">
        <f>'Perlite Concentrations'!$I$13</f>
        <v>7.9660000000000013E-6</v>
      </c>
      <c r="E59" s="564">
        <f t="shared" si="0"/>
        <v>1.7512285947032909E-9</v>
      </c>
      <c r="F59" s="564">
        <f t="shared" si="1"/>
        <v>2.6636894947157895E-4</v>
      </c>
      <c r="G59" s="564">
        <f t="shared" si="2"/>
        <v>1.0522299492108918E-8</v>
      </c>
      <c r="H59" s="564">
        <f t="shared" si="3"/>
        <v>2.3673679690717187E-5</v>
      </c>
      <c r="J59" s="469" t="s">
        <v>54</v>
      </c>
      <c r="K59" s="469" t="s">
        <v>55</v>
      </c>
      <c r="L59" s="563">
        <f>'Perlite Concentrations'!$M$13</f>
        <v>7.9660000000000013E-6</v>
      </c>
      <c r="M59" s="564">
        <f t="shared" si="4"/>
        <v>1.7512285947032909E-9</v>
      </c>
      <c r="N59" s="564">
        <f t="shared" si="5"/>
        <v>3.0794778683649716E-5</v>
      </c>
      <c r="O59" s="564">
        <f t="shared" si="6"/>
        <v>1.0522299492108918E-8</v>
      </c>
      <c r="P59" s="564">
        <f t="shared" si="7"/>
        <v>1.4546510843668007E-5</v>
      </c>
    </row>
    <row r="60" spans="2:16" x14ac:dyDescent="0.2">
      <c r="B60" s="469" t="s">
        <v>57</v>
      </c>
      <c r="C60" s="469" t="s">
        <v>265</v>
      </c>
      <c r="D60" s="563">
        <f>'Perlite Concentrations'!$I$14</f>
        <v>2E-8</v>
      </c>
      <c r="E60" s="564">
        <f t="shared" si="0"/>
        <v>4.3967577070130325E-12</v>
      </c>
      <c r="F60" s="564">
        <f t="shared" si="1"/>
        <v>6.687646233280917E-7</v>
      </c>
      <c r="G60" s="564">
        <f t="shared" si="2"/>
        <v>2.6418025337958616E-11</v>
      </c>
      <c r="H60" s="564">
        <f t="shared" si="3"/>
        <v>5.9436805650808896E-8</v>
      </c>
      <c r="J60" s="469" t="s">
        <v>57</v>
      </c>
      <c r="K60" s="469" t="s">
        <v>265</v>
      </c>
      <c r="L60" s="563">
        <f>'Perlite Concentrations'!$M$14</f>
        <v>2E-8</v>
      </c>
      <c r="M60" s="564">
        <f t="shared" si="4"/>
        <v>4.3967577070130325E-12</v>
      </c>
      <c r="N60" s="564">
        <f t="shared" si="5"/>
        <v>7.7315537744538576E-8</v>
      </c>
      <c r="O60" s="564">
        <f t="shared" si="6"/>
        <v>2.6418025337958616E-11</v>
      </c>
      <c r="P60" s="564">
        <f t="shared" si="7"/>
        <v>3.6521493456359542E-8</v>
      </c>
    </row>
    <row r="61" spans="2:16" x14ac:dyDescent="0.2">
      <c r="B61" s="469" t="s">
        <v>60</v>
      </c>
      <c r="C61" s="469" t="s">
        <v>169</v>
      </c>
      <c r="D61" s="563">
        <f>'Perlite Concentrations'!$I$15</f>
        <v>5.0299999999999997E-4</v>
      </c>
      <c r="E61" s="564">
        <f t="shared" si="0"/>
        <v>1.1057845633137775E-7</v>
      </c>
      <c r="F61" s="564">
        <f t="shared" si="1"/>
        <v>1.6819430276701505E-2</v>
      </c>
      <c r="G61" s="564">
        <f t="shared" si="2"/>
        <v>6.6441333724965908E-7</v>
      </c>
      <c r="H61" s="564">
        <f t="shared" si="3"/>
        <v>1.4948356621178435E-3</v>
      </c>
      <c r="J61" s="469" t="s">
        <v>60</v>
      </c>
      <c r="K61" s="469" t="s">
        <v>169</v>
      </c>
      <c r="L61" s="563">
        <f>'Perlite Concentrations'!$M$15</f>
        <v>5.0299999999999997E-4</v>
      </c>
      <c r="M61" s="564">
        <f t="shared" si="4"/>
        <v>1.1057845633137775E-7</v>
      </c>
      <c r="N61" s="564">
        <f t="shared" si="5"/>
        <v>1.944485774275145E-3</v>
      </c>
      <c r="O61" s="564">
        <f t="shared" si="6"/>
        <v>6.6441333724965908E-7</v>
      </c>
      <c r="P61" s="564">
        <f t="shared" si="7"/>
        <v>9.1851556042744226E-4</v>
      </c>
    </row>
    <row r="62" spans="2:16" x14ac:dyDescent="0.2">
      <c r="B62" s="469" t="s">
        <v>64</v>
      </c>
      <c r="C62" s="469" t="s">
        <v>65</v>
      </c>
      <c r="D62" s="563">
        <f>'Perlite Concentrations'!$I$17</f>
        <v>9.295523661156416E-6</v>
      </c>
      <c r="E62" s="564">
        <f t="shared" si="0"/>
        <v>2.0435082648955735E-9</v>
      </c>
      <c r="F62" s="564">
        <f t="shared" si="1"/>
        <v>3.1082586899453169E-4</v>
      </c>
      <c r="G62" s="564">
        <f t="shared" si="2"/>
        <v>1.2278468980501202E-8</v>
      </c>
      <c r="H62" s="564">
        <f t="shared" si="3"/>
        <v>2.7624811663532475E-5</v>
      </c>
      <c r="J62" s="469" t="s">
        <v>64</v>
      </c>
      <c r="K62" s="469" t="s">
        <v>63</v>
      </c>
      <c r="L62" s="563">
        <f>'Perlite Concentrations'!$M$17</f>
        <v>9.295523661156416E-6</v>
      </c>
      <c r="M62" s="564">
        <f t="shared" si="4"/>
        <v>2.0435082648955735E-9</v>
      </c>
      <c r="N62" s="564">
        <f t="shared" si="5"/>
        <v>3.5934420523969513E-5</v>
      </c>
      <c r="O62" s="564">
        <f t="shared" si="6"/>
        <v>1.2278468980501202E-8</v>
      </c>
      <c r="P62" s="564">
        <f t="shared" si="7"/>
        <v>1.6974320328217968E-5</v>
      </c>
    </row>
    <row r="63" spans="2:16" x14ac:dyDescent="0.2">
      <c r="B63" s="469" t="s">
        <v>67</v>
      </c>
      <c r="C63" s="469" t="s">
        <v>192</v>
      </c>
      <c r="D63" s="563">
        <f>'Perlite Concentrations'!$I$18</f>
        <v>1.9999999999999999E-6</v>
      </c>
      <c r="E63" s="564">
        <f t="shared" si="0"/>
        <v>4.3967577070130322E-10</v>
      </c>
      <c r="F63" s="564">
        <f t="shared" si="1"/>
        <v>6.6876462332809164E-5</v>
      </c>
      <c r="G63" s="564">
        <f t="shared" si="2"/>
        <v>2.6418025337958615E-9</v>
      </c>
      <c r="H63" s="564">
        <f t="shared" si="3"/>
        <v>5.94368056508089E-6</v>
      </c>
      <c r="J63" s="469" t="s">
        <v>67</v>
      </c>
      <c r="K63" s="469" t="s">
        <v>192</v>
      </c>
      <c r="L63" s="563">
        <f>'Perlite Concentrations'!$M$18</f>
        <v>1.9999999999999999E-6</v>
      </c>
      <c r="M63" s="564">
        <f t="shared" si="4"/>
        <v>4.3967577070130322E-10</v>
      </c>
      <c r="N63" s="564">
        <f t="shared" si="5"/>
        <v>7.7315537744538572E-6</v>
      </c>
      <c r="O63" s="564">
        <f t="shared" si="6"/>
        <v>2.6418025337958615E-9</v>
      </c>
      <c r="P63" s="564">
        <f t="shared" si="7"/>
        <v>3.6521493456359539E-6</v>
      </c>
    </row>
    <row r="64" spans="2:16" x14ac:dyDescent="0.2">
      <c r="B64" s="469" t="s">
        <v>71</v>
      </c>
      <c r="C64" s="469" t="s">
        <v>266</v>
      </c>
      <c r="D64" s="563">
        <f>'Perlite Concentrations'!$I$20</f>
        <v>2.5000000000000001E-5</v>
      </c>
      <c r="E64" s="564">
        <f t="shared" si="0"/>
        <v>5.4959471337662907E-9</v>
      </c>
      <c r="F64" s="564">
        <f t="shared" si="1"/>
        <v>8.3595577916011467E-4</v>
      </c>
      <c r="G64" s="564">
        <f t="shared" si="2"/>
        <v>3.302253167244827E-8</v>
      </c>
      <c r="H64" s="564">
        <f t="shared" si="3"/>
        <v>7.4296007063511121E-5</v>
      </c>
      <c r="J64" s="469" t="s">
        <v>71</v>
      </c>
      <c r="K64" s="469" t="s">
        <v>266</v>
      </c>
      <c r="L64" s="563">
        <f>'Perlite Concentrations'!$M$20</f>
        <v>2.5000000000000001E-5</v>
      </c>
      <c r="M64" s="564">
        <f t="shared" si="4"/>
        <v>5.4959471337662907E-9</v>
      </c>
      <c r="N64" s="564">
        <f t="shared" si="5"/>
        <v>9.6644422180673225E-5</v>
      </c>
      <c r="O64" s="564">
        <f t="shared" si="6"/>
        <v>3.302253167244827E-8</v>
      </c>
      <c r="P64" s="564">
        <f t="shared" si="7"/>
        <v>4.5651866820449424E-5</v>
      </c>
    </row>
    <row r="65" spans="1:16" x14ac:dyDescent="0.2">
      <c r="B65" s="469" t="s">
        <v>73</v>
      </c>
      <c r="C65" s="469" t="s">
        <v>267</v>
      </c>
      <c r="D65" s="563">
        <f>'Perlite Concentrations'!$I$21</f>
        <v>3.7E-7</v>
      </c>
      <c r="E65" s="564">
        <f t="shared" si="0"/>
        <v>8.1340017579741104E-11</v>
      </c>
      <c r="F65" s="564">
        <f t="shared" si="1"/>
        <v>1.2372145531569696E-5</v>
      </c>
      <c r="G65" s="564">
        <f t="shared" si="2"/>
        <v>4.8873346875223431E-10</v>
      </c>
      <c r="H65" s="564">
        <f t="shared" si="3"/>
        <v>1.0995809045399644E-6</v>
      </c>
      <c r="J65" s="469" t="s">
        <v>73</v>
      </c>
      <c r="K65" s="469" t="s">
        <v>267</v>
      </c>
      <c r="L65" s="563">
        <f>'Perlite Concentrations'!$M$21</f>
        <v>3.7E-7</v>
      </c>
      <c r="M65" s="564">
        <f t="shared" si="4"/>
        <v>8.1340017579741104E-11</v>
      </c>
      <c r="N65" s="564">
        <f t="shared" si="5"/>
        <v>1.4303374482739637E-6</v>
      </c>
      <c r="O65" s="564">
        <f t="shared" si="6"/>
        <v>4.8873346875223431E-10</v>
      </c>
      <c r="P65" s="564">
        <f t="shared" si="7"/>
        <v>6.7564762894265134E-7</v>
      </c>
    </row>
    <row r="66" spans="1:16" x14ac:dyDescent="0.2">
      <c r="B66" s="469" t="s">
        <v>75</v>
      </c>
      <c r="C66" s="469" t="s">
        <v>268</v>
      </c>
      <c r="D66" s="563">
        <f>'Perlite Concentrations'!$I$22</f>
        <v>1.9000000000000001E-7</v>
      </c>
      <c r="E66" s="564">
        <f t="shared" si="0"/>
        <v>4.1769198216623808E-11</v>
      </c>
      <c r="F66" s="564">
        <f t="shared" si="1"/>
        <v>6.3532639216168709E-6</v>
      </c>
      <c r="G66" s="564">
        <f t="shared" si="2"/>
        <v>2.5097124071060683E-10</v>
      </c>
      <c r="H66" s="564">
        <f t="shared" si="3"/>
        <v>5.646496536826845E-7</v>
      </c>
      <c r="J66" s="469" t="s">
        <v>75</v>
      </c>
      <c r="K66" s="469" t="s">
        <v>268</v>
      </c>
      <c r="L66" s="563">
        <f>'Perlite Concentrations'!$M$22</f>
        <v>1.9000000000000001E-7</v>
      </c>
      <c r="M66" s="564">
        <f t="shared" si="4"/>
        <v>4.1769198216623808E-11</v>
      </c>
      <c r="N66" s="564">
        <f t="shared" si="5"/>
        <v>7.3449760857311649E-7</v>
      </c>
      <c r="O66" s="564">
        <f t="shared" si="6"/>
        <v>2.5097124071060683E-10</v>
      </c>
      <c r="P66" s="564">
        <f t="shared" si="7"/>
        <v>3.4695418783541559E-7</v>
      </c>
    </row>
    <row r="67" spans="1:16" x14ac:dyDescent="0.2">
      <c r="B67" s="469" t="s">
        <v>77</v>
      </c>
      <c r="C67" s="469" t="s">
        <v>270</v>
      </c>
      <c r="D67" s="563">
        <f>'Perlite Concentrations'!$I$23</f>
        <v>4.3900000000000005E-7</v>
      </c>
      <c r="E67" s="564">
        <f t="shared" si="0"/>
        <v>9.6508831668936065E-11</v>
      </c>
      <c r="F67" s="564">
        <f t="shared" si="1"/>
        <v>1.4679383482051613E-5</v>
      </c>
      <c r="G67" s="564">
        <f t="shared" si="2"/>
        <v>5.7987565616819166E-10</v>
      </c>
      <c r="H67" s="564">
        <f t="shared" si="3"/>
        <v>1.3046378840352554E-6</v>
      </c>
      <c r="J67" s="469" t="s">
        <v>77</v>
      </c>
      <c r="K67" s="469" t="s">
        <v>270</v>
      </c>
      <c r="L67" s="563">
        <f>'Perlite Concentrations'!$M$23</f>
        <v>4.3900000000000005E-7</v>
      </c>
      <c r="M67" s="564">
        <f t="shared" si="4"/>
        <v>9.6508831668936065E-11</v>
      </c>
      <c r="N67" s="564">
        <f t="shared" si="5"/>
        <v>1.6970760534926217E-6</v>
      </c>
      <c r="O67" s="564">
        <f t="shared" si="6"/>
        <v>5.7987565616819166E-10</v>
      </c>
      <c r="P67" s="564">
        <f t="shared" si="7"/>
        <v>8.0164678136709196E-7</v>
      </c>
    </row>
    <row r="68" spans="1:16" x14ac:dyDescent="0.2">
      <c r="B68" s="469" t="s">
        <v>81</v>
      </c>
      <c r="C68" s="469" t="s">
        <v>271</v>
      </c>
      <c r="D68" s="563">
        <f>'Perlite Concentrations'!$I$25</f>
        <v>2.8999999999999997E-5</v>
      </c>
      <c r="E68" s="564">
        <f t="shared" si="0"/>
        <v>6.3752986751688959E-9</v>
      </c>
      <c r="F68" s="564">
        <f t="shared" si="1"/>
        <v>9.6970870382573284E-4</v>
      </c>
      <c r="G68" s="564">
        <f t="shared" si="2"/>
        <v>3.8306136740039983E-8</v>
      </c>
      <c r="H68" s="564">
        <f t="shared" si="3"/>
        <v>8.6183368193672882E-5</v>
      </c>
      <c r="J68" s="469" t="s">
        <v>81</v>
      </c>
      <c r="K68" s="469" t="s">
        <v>271</v>
      </c>
      <c r="L68" s="563">
        <f>'Perlite Concentrations'!$M$25</f>
        <v>3.0000000000000001E-5</v>
      </c>
      <c r="M68" s="564">
        <f t="shared" si="4"/>
        <v>6.5951365605195488E-9</v>
      </c>
      <c r="N68" s="564">
        <f t="shared" si="5"/>
        <v>1.1597330661680787E-4</v>
      </c>
      <c r="O68" s="564">
        <f t="shared" si="6"/>
        <v>3.9627038006937921E-8</v>
      </c>
      <c r="P68" s="564">
        <f t="shared" si="7"/>
        <v>5.4782240184539309E-5</v>
      </c>
    </row>
    <row r="69" spans="1:16" x14ac:dyDescent="0.2">
      <c r="B69" s="469" t="s">
        <v>41</v>
      </c>
      <c r="C69" s="469" t="s">
        <v>137</v>
      </c>
      <c r="D69" s="563">
        <f>'Perlite Concentrations'!$I$26</f>
        <v>2.0000000000000001E-4</v>
      </c>
      <c r="E69" s="564">
        <f t="shared" si="0"/>
        <v>4.3967577070130326E-8</v>
      </c>
      <c r="F69" s="564">
        <f t="shared" si="1"/>
        <v>6.6876462332809174E-3</v>
      </c>
      <c r="G69" s="564">
        <f t="shared" si="2"/>
        <v>2.6418025337958616E-7</v>
      </c>
      <c r="H69" s="564">
        <f t="shared" si="3"/>
        <v>5.9436805650808896E-4</v>
      </c>
      <c r="J69" s="469" t="s">
        <v>41</v>
      </c>
      <c r="K69" s="469" t="s">
        <v>137</v>
      </c>
      <c r="L69" s="563">
        <f>'Perlite Concentrations'!$M$26</f>
        <v>2.0000000000000001E-4</v>
      </c>
      <c r="M69" s="564">
        <f t="shared" si="4"/>
        <v>4.3967577070130326E-8</v>
      </c>
      <c r="N69" s="564">
        <f t="shared" si="5"/>
        <v>7.731553774453858E-4</v>
      </c>
      <c r="O69" s="564">
        <f t="shared" si="6"/>
        <v>2.6418025337958616E-7</v>
      </c>
      <c r="P69" s="564">
        <f t="shared" si="7"/>
        <v>3.6521493456359539E-4</v>
      </c>
    </row>
    <row r="70" spans="1:16" x14ac:dyDescent="0.2">
      <c r="B70" s="469" t="s">
        <v>69</v>
      </c>
      <c r="C70" s="469">
        <v>504</v>
      </c>
      <c r="D70" s="563">
        <f>'Perlite Concentrations'!$I$19</f>
        <v>3.3000000000000003E-5</v>
      </c>
      <c r="E70" s="564">
        <f t="shared" si="0"/>
        <v>7.2546502165715036E-9</v>
      </c>
      <c r="F70" s="564">
        <f t="shared" si="1"/>
        <v>1.1034616284913514E-3</v>
      </c>
      <c r="G70" s="564">
        <f t="shared" si="2"/>
        <v>4.3589741807631716E-8</v>
      </c>
      <c r="H70" s="564">
        <f t="shared" si="3"/>
        <v>9.8070729323834684E-5</v>
      </c>
      <c r="J70" s="469" t="s">
        <v>69</v>
      </c>
      <c r="K70" s="469">
        <v>504</v>
      </c>
      <c r="L70" s="563">
        <f>'Perlite Concentrations'!$M$19</f>
        <v>3.3000000000000003E-5</v>
      </c>
      <c r="M70" s="564">
        <f t="shared" si="4"/>
        <v>7.2546502165715036E-9</v>
      </c>
      <c r="N70" s="564">
        <f t="shared" si="5"/>
        <v>1.2757063727848866E-4</v>
      </c>
      <c r="O70" s="564">
        <f t="shared" si="6"/>
        <v>4.3589741807631716E-8</v>
      </c>
      <c r="P70" s="564">
        <f t="shared" si="7"/>
        <v>6.026046420299324E-5</v>
      </c>
    </row>
    <row r="71" spans="1:16" x14ac:dyDescent="0.2">
      <c r="B71" s="469" t="s">
        <v>84</v>
      </c>
      <c r="C71" s="469" t="s">
        <v>272</v>
      </c>
      <c r="D71" s="563">
        <f>'Perlite Concentrations'!$I$27</f>
        <v>8.0000000000000007E-5</v>
      </c>
      <c r="E71" s="564">
        <f t="shared" si="0"/>
        <v>1.758703082805213E-8</v>
      </c>
      <c r="F71" s="564">
        <f t="shared" si="1"/>
        <v>2.6750584933123668E-3</v>
      </c>
      <c r="G71" s="564">
        <f t="shared" si="2"/>
        <v>1.0567210135183447E-7</v>
      </c>
      <c r="H71" s="564">
        <f t="shared" si="3"/>
        <v>2.3774722260323563E-4</v>
      </c>
      <c r="J71" s="469" t="s">
        <v>84</v>
      </c>
      <c r="K71" s="469" t="s">
        <v>272</v>
      </c>
      <c r="L71" s="563">
        <f>'Perlite Concentrations'!$M$27</f>
        <v>8.0000000000000007E-5</v>
      </c>
      <c r="M71" s="564">
        <f t="shared" si="4"/>
        <v>1.758703082805213E-8</v>
      </c>
      <c r="N71" s="564">
        <f t="shared" si="5"/>
        <v>3.0926215097815433E-4</v>
      </c>
      <c r="O71" s="564">
        <f t="shared" si="6"/>
        <v>1.0567210135183447E-7</v>
      </c>
      <c r="P71" s="564">
        <f t="shared" si="7"/>
        <v>1.4608597382543818E-4</v>
      </c>
    </row>
    <row r="72" spans="1:16" x14ac:dyDescent="0.2">
      <c r="B72" s="469" t="s">
        <v>87</v>
      </c>
      <c r="C72" s="469" t="s">
        <v>171</v>
      </c>
      <c r="D72" s="563">
        <f>'Perlite Concentrations'!$I$28</f>
        <v>3.7265E-2</v>
      </c>
      <c r="E72" s="564">
        <f t="shared" si="0"/>
        <v>8.1922587975920318E-6</v>
      </c>
      <c r="F72" s="564">
        <f t="shared" si="1"/>
        <v>1.2460756844160668</v>
      </c>
      <c r="G72" s="564">
        <f t="shared" si="2"/>
        <v>4.9223385710951384E-5</v>
      </c>
      <c r="H72" s="564">
        <f t="shared" si="3"/>
        <v>0.11074562812886966</v>
      </c>
      <c r="J72" s="469" t="s">
        <v>87</v>
      </c>
      <c r="K72" s="469" t="s">
        <v>171</v>
      </c>
      <c r="L72" s="563">
        <f>'Perlite Concentrations'!$M$28</f>
        <v>3.7265E-2</v>
      </c>
      <c r="M72" s="564">
        <f t="shared" si="4"/>
        <v>8.1922587975920318E-6</v>
      </c>
      <c r="N72" s="564">
        <f t="shared" si="5"/>
        <v>0.14405817570251148</v>
      </c>
      <c r="O72" s="564">
        <f t="shared" si="6"/>
        <v>4.9223385710951384E-5</v>
      </c>
      <c r="P72" s="564">
        <f t="shared" si="7"/>
        <v>6.80486726825619E-2</v>
      </c>
    </row>
    <row r="73" spans="1:16" x14ac:dyDescent="0.2">
      <c r="B73" s="469" t="s">
        <v>89</v>
      </c>
      <c r="C73" s="469" t="s">
        <v>273</v>
      </c>
      <c r="D73" s="563">
        <f>'Perlite Concentrations'!$I$29</f>
        <v>2.5000000000000001E-5</v>
      </c>
      <c r="E73" s="564">
        <f t="shared" si="0"/>
        <v>5.4959471337662907E-9</v>
      </c>
      <c r="F73" s="564">
        <f t="shared" si="1"/>
        <v>8.3595577916011467E-4</v>
      </c>
      <c r="G73" s="564">
        <f t="shared" si="2"/>
        <v>3.302253167244827E-8</v>
      </c>
      <c r="H73" s="564">
        <f t="shared" si="3"/>
        <v>7.4296007063511121E-5</v>
      </c>
      <c r="J73" s="469" t="s">
        <v>89</v>
      </c>
      <c r="K73" s="469" t="s">
        <v>273</v>
      </c>
      <c r="L73" s="563">
        <f>'Perlite Concentrations'!$M$29</f>
        <v>2.5000000000000001E-5</v>
      </c>
      <c r="M73" s="564">
        <f t="shared" si="4"/>
        <v>5.4959471337662907E-9</v>
      </c>
      <c r="N73" s="564">
        <f t="shared" si="5"/>
        <v>9.6644422180673225E-5</v>
      </c>
      <c r="O73" s="564">
        <f t="shared" si="6"/>
        <v>3.302253167244827E-8</v>
      </c>
      <c r="P73" s="564">
        <f t="shared" si="7"/>
        <v>4.5651866820449424E-5</v>
      </c>
    </row>
    <row r="74" spans="1:16" x14ac:dyDescent="0.2">
      <c r="B74" s="469" t="s">
        <v>91</v>
      </c>
      <c r="C74" s="469" t="s">
        <v>274</v>
      </c>
      <c r="D74" s="563">
        <f>'Perlite Concentrations'!$I$30</f>
        <v>2.5000000000000001E-5</v>
      </c>
      <c r="E74" s="564">
        <f t="shared" si="0"/>
        <v>5.4959471337662907E-9</v>
      </c>
      <c r="F74" s="564">
        <f t="shared" si="1"/>
        <v>8.3595577916011467E-4</v>
      </c>
      <c r="G74" s="564">
        <f t="shared" si="2"/>
        <v>3.302253167244827E-8</v>
      </c>
      <c r="H74" s="564">
        <f t="shared" si="3"/>
        <v>7.4296007063511121E-5</v>
      </c>
      <c r="J74" s="469" t="s">
        <v>91</v>
      </c>
      <c r="K74" s="469" t="s">
        <v>274</v>
      </c>
      <c r="L74" s="563">
        <f>'Perlite Concentrations'!$M$30</f>
        <v>2.5000000000000001E-5</v>
      </c>
      <c r="M74" s="564">
        <f t="shared" si="4"/>
        <v>5.4959471337662907E-9</v>
      </c>
      <c r="N74" s="564">
        <f t="shared" si="5"/>
        <v>9.6644422180673225E-5</v>
      </c>
      <c r="O74" s="564">
        <f t="shared" si="6"/>
        <v>3.302253167244827E-8</v>
      </c>
      <c r="P74" s="564">
        <f t="shared" si="7"/>
        <v>4.5651866820449424E-5</v>
      </c>
    </row>
    <row r="75" spans="1:16" s="210" customFormat="1" ht="12.75" x14ac:dyDescent="0.15">
      <c r="A75" s="460">
        <v>1</v>
      </c>
      <c r="B75" s="214" t="s">
        <v>370</v>
      </c>
      <c r="C75" s="213"/>
      <c r="D75" s="213"/>
      <c r="E75" s="617"/>
      <c r="F75" s="616"/>
      <c r="G75" s="616"/>
      <c r="H75" s="616"/>
      <c r="I75" s="210">
        <v>1</v>
      </c>
      <c r="J75" s="214" t="s">
        <v>275</v>
      </c>
      <c r="K75" s="213"/>
      <c r="L75" s="213"/>
      <c r="M75" s="617"/>
      <c r="N75" s="616"/>
    </row>
    <row r="78" spans="1:16" x14ac:dyDescent="0.2">
      <c r="B78" s="553" t="s">
        <v>1927</v>
      </c>
      <c r="J78" s="553" t="s">
        <v>1950</v>
      </c>
    </row>
    <row r="79" spans="1:16" ht="63.75" x14ac:dyDescent="0.2">
      <c r="B79" s="465" t="s">
        <v>255</v>
      </c>
      <c r="C79" s="465" t="s">
        <v>256</v>
      </c>
      <c r="D79" s="465" t="s">
        <v>1893</v>
      </c>
      <c r="E79" s="486" t="s">
        <v>371</v>
      </c>
      <c r="F79" s="486" t="s">
        <v>258</v>
      </c>
      <c r="G79" s="486" t="s">
        <v>372</v>
      </c>
      <c r="H79" s="486" t="s">
        <v>369</v>
      </c>
      <c r="J79" s="465" t="s">
        <v>255</v>
      </c>
      <c r="K79" s="465" t="s">
        <v>256</v>
      </c>
      <c r="L79" s="465" t="s">
        <v>1893</v>
      </c>
      <c r="M79" s="486" t="s">
        <v>371</v>
      </c>
      <c r="N79" s="486" t="s">
        <v>258</v>
      </c>
      <c r="O79" s="486" t="s">
        <v>372</v>
      </c>
      <c r="P79" s="486" t="s">
        <v>369</v>
      </c>
    </row>
    <row r="80" spans="1:16" x14ac:dyDescent="0.2">
      <c r="B80" s="469" t="s">
        <v>30</v>
      </c>
      <c r="C80" s="469" t="s">
        <v>261</v>
      </c>
      <c r="D80" s="563">
        <f>'Perlite Concentrations'!$I$4</f>
        <v>2.5000000000000002E-8</v>
      </c>
      <c r="E80" s="564">
        <f>$D$38*365*D80*(1-$G$38)</f>
        <v>2.1343281290780147E-5</v>
      </c>
      <c r="F80" s="564">
        <f>E80*$C$38</f>
        <v>1.2805968774468089E-5</v>
      </c>
      <c r="G80" s="564">
        <f>$D$40*D80*(1-$G$40)</f>
        <v>4.400709219858157E-7</v>
      </c>
      <c r="H80" s="564">
        <f>G80*$C$40</f>
        <v>2.640425531914894E-7</v>
      </c>
      <c r="J80" s="469" t="s">
        <v>30</v>
      </c>
      <c r="K80" s="469" t="s">
        <v>261</v>
      </c>
      <c r="L80" s="563">
        <f>'Perlite Concentrations'!$M$4</f>
        <v>2.5000000000000002E-8</v>
      </c>
      <c r="M80" s="564">
        <f>$D$39*365*L80*(1-$G$39)</f>
        <v>2.1343281290780147E-5</v>
      </c>
      <c r="N80" s="564">
        <f>M80*$C$39*(1-G39)</f>
        <v>3.1374623497446819E-6</v>
      </c>
      <c r="O80" s="564">
        <f>$D$41*L80*(1-$G$41)</f>
        <v>4.400709219858157E-7</v>
      </c>
      <c r="P80" s="564">
        <f>O80*$C$41</f>
        <v>4.400709219858157E-7</v>
      </c>
    </row>
    <row r="81" spans="2:16" x14ac:dyDescent="0.2">
      <c r="B81" s="469" t="s">
        <v>33</v>
      </c>
      <c r="C81" s="469" t="s">
        <v>172</v>
      </c>
      <c r="D81" s="563">
        <f>'Perlite Concentrations'!$I$5</f>
        <v>6.2446000000000002E-2</v>
      </c>
      <c r="E81" s="564">
        <f t="shared" ref="E81:E103" si="8">$D$38*365*D81*(1-$G$38)</f>
        <v>53.312101739362284</v>
      </c>
      <c r="F81" s="564">
        <f t="shared" ref="F81:F103" si="9">E81*$C$38</f>
        <v>31.987261043617369</v>
      </c>
      <c r="G81" s="564">
        <f t="shared" ref="G81:G103" si="10">$D$40*D81*(1-$G$40)</f>
        <v>1.0992267517730498</v>
      </c>
      <c r="H81" s="564">
        <f t="shared" ref="H81:H103" si="11">G81*$C$40</f>
        <v>0.65953605106382984</v>
      </c>
      <c r="J81" s="469" t="s">
        <v>33</v>
      </c>
      <c r="K81" s="469" t="s">
        <v>172</v>
      </c>
      <c r="L81" s="563">
        <f>'Perlite Concentrations'!$M$5</f>
        <v>6.372499999999999E-2</v>
      </c>
      <c r="M81" s="564">
        <f t="shared" ref="M81:M103" si="12">$D$39*365*L81*(1-$G$39)</f>
        <v>54.404024010198583</v>
      </c>
      <c r="N81" s="564">
        <f t="shared" ref="N81:N103" si="13">M81*$C$39</f>
        <v>53.315943529994613</v>
      </c>
      <c r="O81" s="564">
        <f t="shared" ref="O81:O103" si="14">$D$41*L81*(1-$G$41)</f>
        <v>1.121740780141844</v>
      </c>
      <c r="P81" s="564">
        <f t="shared" ref="P81:P103" si="15">O81*$C$41</f>
        <v>1.121740780141844</v>
      </c>
    </row>
    <row r="82" spans="2:16" x14ac:dyDescent="0.2">
      <c r="B82" s="469" t="s">
        <v>39</v>
      </c>
      <c r="C82" s="469" t="s">
        <v>262</v>
      </c>
      <c r="D82" s="563">
        <f>'Perlite Concentrations'!$I$6</f>
        <v>2.6000000000000005E-6</v>
      </c>
      <c r="E82" s="564">
        <f t="shared" si="8"/>
        <v>2.2197012542411357E-3</v>
      </c>
      <c r="F82" s="564">
        <f t="shared" si="9"/>
        <v>1.3318207525446814E-3</v>
      </c>
      <c r="G82" s="564">
        <f t="shared" si="10"/>
        <v>4.5767375886524838E-5</v>
      </c>
      <c r="H82" s="564">
        <f t="shared" si="11"/>
        <v>2.7460425531914902E-5</v>
      </c>
      <c r="J82" s="469" t="s">
        <v>39</v>
      </c>
      <c r="K82" s="469" t="s">
        <v>262</v>
      </c>
      <c r="L82" s="563">
        <f>'Perlite Concentrations'!$M$6</f>
        <v>2.6000000000000005E-6</v>
      </c>
      <c r="M82" s="564">
        <f t="shared" si="12"/>
        <v>2.2197012542411357E-3</v>
      </c>
      <c r="N82" s="564">
        <f t="shared" si="13"/>
        <v>2.1753072291563129E-3</v>
      </c>
      <c r="O82" s="564">
        <f t="shared" si="14"/>
        <v>4.5767375886524838E-5</v>
      </c>
      <c r="P82" s="564">
        <f t="shared" si="15"/>
        <v>4.5767375886524838E-5</v>
      </c>
    </row>
    <row r="83" spans="2:16" x14ac:dyDescent="0.2">
      <c r="B83" s="469" t="s">
        <v>41</v>
      </c>
      <c r="C83" s="469" t="s">
        <v>137</v>
      </c>
      <c r="D83" s="563">
        <f>'Perlite Concentrations'!$I$7</f>
        <v>2.7799999999999998E-4</v>
      </c>
      <c r="E83" s="564">
        <f t="shared" si="8"/>
        <v>0.23733728795347522</v>
      </c>
      <c r="F83" s="564">
        <f t="shared" si="9"/>
        <v>0.14240237277208512</v>
      </c>
      <c r="G83" s="564">
        <f t="shared" si="10"/>
        <v>4.8935886524822704E-3</v>
      </c>
      <c r="H83" s="564">
        <f t="shared" si="11"/>
        <v>2.9361531914893621E-3</v>
      </c>
      <c r="J83" s="469" t="s">
        <v>41</v>
      </c>
      <c r="K83" s="469" t="s">
        <v>137</v>
      </c>
      <c r="L83" s="563">
        <f>'Perlite Concentrations'!$M$7</f>
        <v>2.8000000000000003E-4</v>
      </c>
      <c r="M83" s="564">
        <f t="shared" si="12"/>
        <v>0.23904475045673768</v>
      </c>
      <c r="N83" s="564">
        <f t="shared" si="13"/>
        <v>0.23426385544760292</v>
      </c>
      <c r="O83" s="564">
        <f t="shared" si="14"/>
        <v>4.9287943262411359E-3</v>
      </c>
      <c r="P83" s="564">
        <f t="shared" si="15"/>
        <v>4.9287943262411359E-3</v>
      </c>
    </row>
    <row r="84" spans="2:16" x14ac:dyDescent="0.2">
      <c r="B84" s="469" t="s">
        <v>43</v>
      </c>
      <c r="C84" s="469" t="s">
        <v>263</v>
      </c>
      <c r="D84" s="563">
        <f>'Perlite Concentrations'!$I$8</f>
        <v>3.0299999999999998E-6</v>
      </c>
      <c r="E84" s="564">
        <f t="shared" si="8"/>
        <v>2.5868056924425531E-3</v>
      </c>
      <c r="F84" s="564">
        <f t="shared" si="9"/>
        <v>1.5520834154655319E-3</v>
      </c>
      <c r="G84" s="564">
        <f t="shared" si="10"/>
        <v>5.3336595744680854E-5</v>
      </c>
      <c r="H84" s="564">
        <f t="shared" si="11"/>
        <v>3.2001957446808509E-5</v>
      </c>
      <c r="J84" s="469" t="s">
        <v>43</v>
      </c>
      <c r="K84" s="469" t="s">
        <v>263</v>
      </c>
      <c r="L84" s="563">
        <f>'Perlite Concentrations'!$M$8</f>
        <v>3.0599999999999999E-6</v>
      </c>
      <c r="M84" s="564">
        <f t="shared" si="12"/>
        <v>2.6124176299914897E-3</v>
      </c>
      <c r="N84" s="564">
        <f t="shared" si="13"/>
        <v>2.5601692773916597E-3</v>
      </c>
      <c r="O84" s="564">
        <f t="shared" si="14"/>
        <v>5.386468085106384E-5</v>
      </c>
      <c r="P84" s="564">
        <f t="shared" si="15"/>
        <v>5.386468085106384E-5</v>
      </c>
    </row>
    <row r="85" spans="2:16" x14ac:dyDescent="0.2">
      <c r="B85" s="469" t="s">
        <v>45</v>
      </c>
      <c r="C85" s="469" t="s">
        <v>264</v>
      </c>
      <c r="D85" s="563">
        <f>'Perlite Concentrations'!$I$9</f>
        <v>8.0000000000000002E-8</v>
      </c>
      <c r="E85" s="564">
        <f t="shared" si="8"/>
        <v>6.8298500130496468E-5</v>
      </c>
      <c r="F85" s="564">
        <f t="shared" si="9"/>
        <v>4.0979100078297878E-5</v>
      </c>
      <c r="G85" s="564">
        <f t="shared" si="10"/>
        <v>1.4082269503546102E-6</v>
      </c>
      <c r="H85" s="564">
        <f t="shared" si="11"/>
        <v>8.4493617021276607E-7</v>
      </c>
      <c r="J85" s="469" t="s">
        <v>45</v>
      </c>
      <c r="K85" s="469" t="s">
        <v>264</v>
      </c>
      <c r="L85" s="563">
        <f>'Perlite Concentrations'!$M$9</f>
        <v>8.0000000000000002E-8</v>
      </c>
      <c r="M85" s="564">
        <f t="shared" si="12"/>
        <v>6.8298500130496468E-5</v>
      </c>
      <c r="N85" s="564">
        <f t="shared" si="13"/>
        <v>6.6932530127886537E-5</v>
      </c>
      <c r="O85" s="564">
        <f t="shared" si="14"/>
        <v>1.4082269503546102E-6</v>
      </c>
      <c r="P85" s="564">
        <f t="shared" si="15"/>
        <v>1.4082269503546102E-6</v>
      </c>
    </row>
    <row r="86" spans="2:16" x14ac:dyDescent="0.2">
      <c r="B86" s="469" t="s">
        <v>47</v>
      </c>
      <c r="C86" s="469" t="s">
        <v>142</v>
      </c>
      <c r="D86" s="563">
        <f>'Perlite Concentrations'!$I$10</f>
        <v>1.0000000000000001E-7</v>
      </c>
      <c r="E86" s="564">
        <f t="shared" si="8"/>
        <v>8.5373125163120588E-5</v>
      </c>
      <c r="F86" s="564">
        <f t="shared" si="9"/>
        <v>5.1223875097872354E-5</v>
      </c>
      <c r="G86" s="564">
        <f t="shared" si="10"/>
        <v>1.7602836879432628E-6</v>
      </c>
      <c r="H86" s="564">
        <f t="shared" si="11"/>
        <v>1.0561702127659576E-6</v>
      </c>
      <c r="J86" s="469" t="s">
        <v>47</v>
      </c>
      <c r="K86" s="469" t="s">
        <v>142</v>
      </c>
      <c r="L86" s="563">
        <f>'Perlite Concentrations'!$M$10</f>
        <v>1.0000000000000001E-7</v>
      </c>
      <c r="M86" s="564">
        <f t="shared" si="12"/>
        <v>8.5373125163120588E-5</v>
      </c>
      <c r="N86" s="564">
        <f t="shared" si="13"/>
        <v>8.3665662659858172E-5</v>
      </c>
      <c r="O86" s="564">
        <f t="shared" si="14"/>
        <v>1.7602836879432628E-6</v>
      </c>
      <c r="P86" s="564">
        <f t="shared" si="15"/>
        <v>1.7602836879432628E-6</v>
      </c>
    </row>
    <row r="87" spans="2:16" x14ac:dyDescent="0.2">
      <c r="B87" s="469" t="s">
        <v>50</v>
      </c>
      <c r="C87" s="469" t="s">
        <v>185</v>
      </c>
      <c r="D87" s="563">
        <f>'Perlite Concentrations'!$I$11</f>
        <v>5.200000000000001E-6</v>
      </c>
      <c r="E87" s="564">
        <f t="shared" si="8"/>
        <v>4.4394025084822713E-3</v>
      </c>
      <c r="F87" s="564">
        <f t="shared" si="9"/>
        <v>2.6636415050893627E-3</v>
      </c>
      <c r="G87" s="564">
        <f t="shared" si="10"/>
        <v>9.1534751773049677E-5</v>
      </c>
      <c r="H87" s="564">
        <f t="shared" si="11"/>
        <v>5.4920851063829805E-5</v>
      </c>
      <c r="J87" s="469" t="s">
        <v>50</v>
      </c>
      <c r="K87" s="469" t="s">
        <v>185</v>
      </c>
      <c r="L87" s="563">
        <f>'Perlite Concentrations'!$M$11</f>
        <v>5.200000000000001E-6</v>
      </c>
      <c r="M87" s="564">
        <f t="shared" si="12"/>
        <v>4.4394025084822713E-3</v>
      </c>
      <c r="N87" s="564">
        <f t="shared" si="13"/>
        <v>4.3506144583126257E-3</v>
      </c>
      <c r="O87" s="564">
        <f t="shared" si="14"/>
        <v>9.1534751773049677E-5</v>
      </c>
      <c r="P87" s="564">
        <f t="shared" si="15"/>
        <v>9.1534751773049677E-5</v>
      </c>
    </row>
    <row r="88" spans="2:16" x14ac:dyDescent="0.2">
      <c r="B88" s="469" t="s">
        <v>54</v>
      </c>
      <c r="C88" s="469" t="s">
        <v>55</v>
      </c>
      <c r="D88" s="563">
        <f>'Perlite Concentrations'!$I$13</f>
        <v>7.9660000000000013E-6</v>
      </c>
      <c r="E88" s="564">
        <f t="shared" si="8"/>
        <v>6.8008231504941875E-3</v>
      </c>
      <c r="F88" s="564">
        <f t="shared" si="9"/>
        <v>4.080493890296512E-3</v>
      </c>
      <c r="G88" s="564">
        <f t="shared" si="10"/>
        <v>1.4022419858156034E-4</v>
      </c>
      <c r="H88" s="564">
        <f t="shared" si="11"/>
        <v>8.4134519148936206E-5</v>
      </c>
      <c r="J88" s="469" t="s">
        <v>54</v>
      </c>
      <c r="K88" s="469" t="s">
        <v>55</v>
      </c>
      <c r="L88" s="563">
        <f>'Perlite Concentrations'!$M$13</f>
        <v>7.9660000000000013E-6</v>
      </c>
      <c r="M88" s="564">
        <f t="shared" si="12"/>
        <v>6.8008231504941875E-3</v>
      </c>
      <c r="N88" s="564">
        <f t="shared" si="13"/>
        <v>6.6648066874843035E-3</v>
      </c>
      <c r="O88" s="564">
        <f t="shared" si="14"/>
        <v>1.4022419858156034E-4</v>
      </c>
      <c r="P88" s="564">
        <f t="shared" si="15"/>
        <v>1.4022419858156034E-4</v>
      </c>
    </row>
    <row r="89" spans="2:16" x14ac:dyDescent="0.2">
      <c r="B89" s="469" t="s">
        <v>57</v>
      </c>
      <c r="C89" s="469" t="s">
        <v>265</v>
      </c>
      <c r="D89" s="563">
        <f>'Perlite Concentrations'!$I$14</f>
        <v>2E-8</v>
      </c>
      <c r="E89" s="564">
        <f t="shared" si="8"/>
        <v>1.7074625032624117E-5</v>
      </c>
      <c r="F89" s="564">
        <f t="shared" si="9"/>
        <v>1.0244775019574469E-5</v>
      </c>
      <c r="G89" s="564">
        <f t="shared" si="10"/>
        <v>3.5205673758865255E-7</v>
      </c>
      <c r="H89" s="564">
        <f t="shared" si="11"/>
        <v>2.1123404255319152E-7</v>
      </c>
      <c r="J89" s="469" t="s">
        <v>57</v>
      </c>
      <c r="K89" s="469" t="s">
        <v>265</v>
      </c>
      <c r="L89" s="563">
        <f>'Perlite Concentrations'!$M$14</f>
        <v>2E-8</v>
      </c>
      <c r="M89" s="564">
        <f t="shared" si="12"/>
        <v>1.7074625032624117E-5</v>
      </c>
      <c r="N89" s="564">
        <f t="shared" si="13"/>
        <v>1.6733132531971634E-5</v>
      </c>
      <c r="O89" s="564">
        <f t="shared" si="14"/>
        <v>3.5205673758865255E-7</v>
      </c>
      <c r="P89" s="564">
        <f t="shared" si="15"/>
        <v>3.5205673758865255E-7</v>
      </c>
    </row>
    <row r="90" spans="2:16" x14ac:dyDescent="0.2">
      <c r="B90" s="469" t="s">
        <v>60</v>
      </c>
      <c r="C90" s="469" t="s">
        <v>169</v>
      </c>
      <c r="D90" s="563">
        <f>'Perlite Concentrations'!$I$15</f>
        <v>5.0299999999999997E-4</v>
      </c>
      <c r="E90" s="564">
        <f t="shared" si="8"/>
        <v>0.4294268195704965</v>
      </c>
      <c r="F90" s="564">
        <f t="shared" si="9"/>
        <v>0.25765609174229787</v>
      </c>
      <c r="G90" s="564">
        <f t="shared" si="10"/>
        <v>8.8542269503546107E-3</v>
      </c>
      <c r="H90" s="564">
        <f t="shared" si="11"/>
        <v>5.3125361702127663E-3</v>
      </c>
      <c r="J90" s="469" t="s">
        <v>60</v>
      </c>
      <c r="K90" s="469" t="s">
        <v>169</v>
      </c>
      <c r="L90" s="563">
        <f>'Perlite Concentrations'!$M$15</f>
        <v>5.0299999999999997E-4</v>
      </c>
      <c r="M90" s="564">
        <f t="shared" si="12"/>
        <v>0.4294268195704965</v>
      </c>
      <c r="N90" s="564">
        <f t="shared" si="13"/>
        <v>0.42083828317908656</v>
      </c>
      <c r="O90" s="564">
        <f t="shared" si="14"/>
        <v>8.8542269503546107E-3</v>
      </c>
      <c r="P90" s="564">
        <f t="shared" si="15"/>
        <v>8.8542269503546107E-3</v>
      </c>
    </row>
    <row r="91" spans="2:16" x14ac:dyDescent="0.2">
      <c r="B91" s="469" t="s">
        <v>64</v>
      </c>
      <c r="C91" s="469" t="s">
        <v>65</v>
      </c>
      <c r="D91" s="563">
        <f>'Perlite Concentrations'!$I$17</f>
        <v>9.295523661156416E-6</v>
      </c>
      <c r="E91" s="564">
        <f t="shared" si="8"/>
        <v>7.9358790498065563E-3</v>
      </c>
      <c r="F91" s="564">
        <f t="shared" si="9"/>
        <v>4.7615274298839338E-3</v>
      </c>
      <c r="G91" s="564">
        <f t="shared" si="10"/>
        <v>1.6362758671624274E-4</v>
      </c>
      <c r="H91" s="564">
        <f t="shared" si="11"/>
        <v>9.8176552029745635E-5</v>
      </c>
      <c r="J91" s="469" t="s">
        <v>64</v>
      </c>
      <c r="K91" s="469" t="s">
        <v>63</v>
      </c>
      <c r="L91" s="563">
        <f>'Perlite Concentrations'!$M$17</f>
        <v>9.295523661156416E-6</v>
      </c>
      <c r="M91" s="564">
        <f t="shared" si="12"/>
        <v>7.9358790498065563E-3</v>
      </c>
      <c r="N91" s="564">
        <f t="shared" si="13"/>
        <v>7.7771614688104248E-3</v>
      </c>
      <c r="O91" s="564">
        <f t="shared" si="14"/>
        <v>1.6362758671624274E-4</v>
      </c>
      <c r="P91" s="564">
        <f t="shared" si="15"/>
        <v>1.6362758671624274E-4</v>
      </c>
    </row>
    <row r="92" spans="2:16" x14ac:dyDescent="0.2">
      <c r="B92" s="469" t="s">
        <v>67</v>
      </c>
      <c r="C92" s="469" t="s">
        <v>192</v>
      </c>
      <c r="D92" s="563">
        <f>'Perlite Concentrations'!$I$18</f>
        <v>1.9999999999999999E-6</v>
      </c>
      <c r="E92" s="564">
        <f t="shared" si="8"/>
        <v>1.7074625032624116E-3</v>
      </c>
      <c r="F92" s="564">
        <f t="shared" si="9"/>
        <v>1.0244775019574469E-3</v>
      </c>
      <c r="G92" s="564">
        <f t="shared" si="10"/>
        <v>3.5205673758865254E-5</v>
      </c>
      <c r="H92" s="564">
        <f t="shared" si="11"/>
        <v>2.1123404255319152E-5</v>
      </c>
      <c r="J92" s="469" t="s">
        <v>67</v>
      </c>
      <c r="K92" s="469" t="s">
        <v>192</v>
      </c>
      <c r="L92" s="563">
        <f>'Perlite Concentrations'!$M$18</f>
        <v>1.9999999999999999E-6</v>
      </c>
      <c r="M92" s="564">
        <f t="shared" si="12"/>
        <v>1.7074625032624116E-3</v>
      </c>
      <c r="N92" s="564">
        <f t="shared" si="13"/>
        <v>1.6733132531971634E-3</v>
      </c>
      <c r="O92" s="564">
        <f t="shared" si="14"/>
        <v>3.5205673758865254E-5</v>
      </c>
      <c r="P92" s="564">
        <f t="shared" si="15"/>
        <v>3.5205673758865254E-5</v>
      </c>
    </row>
    <row r="93" spans="2:16" x14ac:dyDescent="0.2">
      <c r="B93" s="469" t="s">
        <v>71</v>
      </c>
      <c r="C93" s="469" t="s">
        <v>266</v>
      </c>
      <c r="D93" s="563">
        <f>'Perlite Concentrations'!$I$20</f>
        <v>2.5000000000000001E-5</v>
      </c>
      <c r="E93" s="564">
        <f t="shared" si="8"/>
        <v>2.1343281290780149E-2</v>
      </c>
      <c r="F93" s="564">
        <f t="shared" si="9"/>
        <v>1.280596877446809E-2</v>
      </c>
      <c r="G93" s="564">
        <f t="shared" si="10"/>
        <v>4.4007092198581569E-4</v>
      </c>
      <c r="H93" s="564">
        <f t="shared" si="11"/>
        <v>2.6404255319148939E-4</v>
      </c>
      <c r="J93" s="469" t="s">
        <v>71</v>
      </c>
      <c r="K93" s="469" t="s">
        <v>266</v>
      </c>
      <c r="L93" s="563">
        <f>'Perlite Concentrations'!$M$20</f>
        <v>2.5000000000000001E-5</v>
      </c>
      <c r="M93" s="564">
        <f t="shared" si="12"/>
        <v>2.1343281290780149E-2</v>
      </c>
      <c r="N93" s="564">
        <f t="shared" si="13"/>
        <v>2.0916415664964546E-2</v>
      </c>
      <c r="O93" s="564">
        <f t="shared" si="14"/>
        <v>4.4007092198581569E-4</v>
      </c>
      <c r="P93" s="564">
        <f t="shared" si="15"/>
        <v>4.4007092198581569E-4</v>
      </c>
    </row>
    <row r="94" spans="2:16" x14ac:dyDescent="0.2">
      <c r="B94" s="469" t="s">
        <v>73</v>
      </c>
      <c r="C94" s="469" t="s">
        <v>267</v>
      </c>
      <c r="D94" s="563">
        <f>'Perlite Concentrations'!$I$21</f>
        <v>3.7E-7</v>
      </c>
      <c r="E94" s="564">
        <f t="shared" si="8"/>
        <v>3.1588056310354615E-4</v>
      </c>
      <c r="F94" s="564">
        <f t="shared" si="9"/>
        <v>1.8952833786212768E-4</v>
      </c>
      <c r="G94" s="564">
        <f t="shared" si="10"/>
        <v>6.5130496453900719E-6</v>
      </c>
      <c r="H94" s="564">
        <f t="shared" si="11"/>
        <v>3.9078297872340427E-6</v>
      </c>
      <c r="J94" s="469" t="s">
        <v>73</v>
      </c>
      <c r="K94" s="469" t="s">
        <v>267</v>
      </c>
      <c r="L94" s="563">
        <f>'Perlite Concentrations'!$M$21</f>
        <v>3.7E-7</v>
      </c>
      <c r="M94" s="564">
        <f t="shared" si="12"/>
        <v>3.1588056310354615E-4</v>
      </c>
      <c r="N94" s="564">
        <f t="shared" si="13"/>
        <v>3.095629518414752E-4</v>
      </c>
      <c r="O94" s="564">
        <f t="shared" si="14"/>
        <v>6.5130496453900719E-6</v>
      </c>
      <c r="P94" s="564">
        <f t="shared" si="15"/>
        <v>6.5130496453900719E-6</v>
      </c>
    </row>
    <row r="95" spans="2:16" x14ac:dyDescent="0.2">
      <c r="B95" s="469" t="s">
        <v>75</v>
      </c>
      <c r="C95" s="469" t="s">
        <v>268</v>
      </c>
      <c r="D95" s="563">
        <f>'Perlite Concentrations'!$I$22</f>
        <v>1.9000000000000001E-7</v>
      </c>
      <c r="E95" s="564">
        <f t="shared" si="8"/>
        <v>1.6220893780992911E-4</v>
      </c>
      <c r="F95" s="564">
        <f t="shared" si="9"/>
        <v>9.732536268595746E-5</v>
      </c>
      <c r="G95" s="564">
        <f t="shared" si="10"/>
        <v>3.3445390070921992E-6</v>
      </c>
      <c r="H95" s="564">
        <f t="shared" si="11"/>
        <v>2.0067234042553194E-6</v>
      </c>
      <c r="J95" s="469" t="s">
        <v>75</v>
      </c>
      <c r="K95" s="469" t="s">
        <v>268</v>
      </c>
      <c r="L95" s="563">
        <f>'Perlite Concentrations'!$M$22</f>
        <v>1.9000000000000001E-7</v>
      </c>
      <c r="M95" s="564">
        <f t="shared" si="12"/>
        <v>1.6220893780992911E-4</v>
      </c>
      <c r="N95" s="564">
        <f t="shared" si="13"/>
        <v>1.5896475905373053E-4</v>
      </c>
      <c r="O95" s="564">
        <f t="shared" si="14"/>
        <v>3.3445390070921992E-6</v>
      </c>
      <c r="P95" s="564">
        <f t="shared" si="15"/>
        <v>3.3445390070921992E-6</v>
      </c>
    </row>
    <row r="96" spans="2:16" x14ac:dyDescent="0.2">
      <c r="B96" s="469" t="s">
        <v>77</v>
      </c>
      <c r="C96" s="469" t="s">
        <v>270</v>
      </c>
      <c r="D96" s="563">
        <f>'Perlite Concentrations'!$I$23</f>
        <v>4.3900000000000005E-7</v>
      </c>
      <c r="E96" s="564">
        <f t="shared" si="8"/>
        <v>3.7478801946609939E-4</v>
      </c>
      <c r="F96" s="564">
        <f t="shared" si="9"/>
        <v>2.2487281167965961E-4</v>
      </c>
      <c r="G96" s="564">
        <f t="shared" si="10"/>
        <v>7.7276453900709238E-6</v>
      </c>
      <c r="H96" s="564">
        <f t="shared" si="11"/>
        <v>4.6365872340425539E-6</v>
      </c>
      <c r="J96" s="469" t="s">
        <v>77</v>
      </c>
      <c r="K96" s="469" t="s">
        <v>270</v>
      </c>
      <c r="L96" s="563">
        <f>'Perlite Concentrations'!$M$23</f>
        <v>4.3900000000000005E-7</v>
      </c>
      <c r="M96" s="564">
        <f t="shared" si="12"/>
        <v>3.7478801946609939E-4</v>
      </c>
      <c r="N96" s="564">
        <f t="shared" si="13"/>
        <v>3.6729225907677741E-4</v>
      </c>
      <c r="O96" s="564">
        <f t="shared" si="14"/>
        <v>7.7276453900709238E-6</v>
      </c>
      <c r="P96" s="564">
        <f t="shared" si="15"/>
        <v>7.7276453900709238E-6</v>
      </c>
    </row>
    <row r="97" spans="1:16" x14ac:dyDescent="0.2">
      <c r="B97" s="469" t="s">
        <v>81</v>
      </c>
      <c r="C97" s="469" t="s">
        <v>271</v>
      </c>
      <c r="D97" s="563">
        <f>'Perlite Concentrations'!$I$25</f>
        <v>2.8999999999999997E-5</v>
      </c>
      <c r="E97" s="564">
        <f t="shared" si="8"/>
        <v>2.4758206297304967E-2</v>
      </c>
      <c r="F97" s="564">
        <f t="shared" si="9"/>
        <v>1.4854923778382979E-2</v>
      </c>
      <c r="G97" s="564">
        <f t="shared" si="10"/>
        <v>5.1048226950354604E-4</v>
      </c>
      <c r="H97" s="564">
        <f t="shared" si="11"/>
        <v>3.0628936170212762E-4</v>
      </c>
      <c r="J97" s="469" t="s">
        <v>81</v>
      </c>
      <c r="K97" s="469" t="s">
        <v>271</v>
      </c>
      <c r="L97" s="563">
        <f>'Perlite Concentrations'!$M$25</f>
        <v>3.0000000000000001E-5</v>
      </c>
      <c r="M97" s="564">
        <f t="shared" si="12"/>
        <v>2.5611937548936172E-2</v>
      </c>
      <c r="N97" s="564">
        <f t="shared" si="13"/>
        <v>2.5099698797957447E-2</v>
      </c>
      <c r="O97" s="564">
        <f t="shared" si="14"/>
        <v>5.2808510638297889E-4</v>
      </c>
      <c r="P97" s="564">
        <f t="shared" si="15"/>
        <v>5.2808510638297889E-4</v>
      </c>
    </row>
    <row r="98" spans="1:16" x14ac:dyDescent="0.2">
      <c r="B98" s="469" t="s">
        <v>41</v>
      </c>
      <c r="C98" s="469" t="s">
        <v>137</v>
      </c>
      <c r="D98" s="563">
        <f>'Perlite Concentrations'!$I$26</f>
        <v>2.0000000000000001E-4</v>
      </c>
      <c r="E98" s="564">
        <f t="shared" si="8"/>
        <v>0.17074625032624119</v>
      </c>
      <c r="F98" s="564">
        <f t="shared" si="9"/>
        <v>0.10244775019574472</v>
      </c>
      <c r="G98" s="564">
        <f t="shared" si="10"/>
        <v>3.5205673758865255E-3</v>
      </c>
      <c r="H98" s="564">
        <f t="shared" si="11"/>
        <v>2.1123404255319151E-3</v>
      </c>
      <c r="J98" s="469" t="s">
        <v>41</v>
      </c>
      <c r="K98" s="469" t="s">
        <v>137</v>
      </c>
      <c r="L98" s="563">
        <f>'Perlite Concentrations'!$M$26</f>
        <v>2.0000000000000001E-4</v>
      </c>
      <c r="M98" s="564">
        <f t="shared" si="12"/>
        <v>0.17074625032624119</v>
      </c>
      <c r="N98" s="564">
        <f t="shared" si="13"/>
        <v>0.16733132531971637</v>
      </c>
      <c r="O98" s="564">
        <f t="shared" si="14"/>
        <v>3.5205673758865255E-3</v>
      </c>
      <c r="P98" s="564">
        <f t="shared" si="15"/>
        <v>3.5205673758865255E-3</v>
      </c>
    </row>
    <row r="99" spans="1:16" x14ac:dyDescent="0.2">
      <c r="B99" s="469" t="s">
        <v>69</v>
      </c>
      <c r="C99" s="469">
        <v>504</v>
      </c>
      <c r="D99" s="563">
        <f>'Perlite Concentrations'!$I$19</f>
        <v>3.3000000000000003E-5</v>
      </c>
      <c r="E99" s="564">
        <f t="shared" si="8"/>
        <v>2.8173131303829795E-2</v>
      </c>
      <c r="F99" s="564">
        <f t="shared" si="9"/>
        <v>1.6903878782297876E-2</v>
      </c>
      <c r="G99" s="564">
        <f t="shared" si="10"/>
        <v>5.8089361702127671E-4</v>
      </c>
      <c r="H99" s="564">
        <f t="shared" si="11"/>
        <v>3.4853617021276601E-4</v>
      </c>
      <c r="J99" s="469" t="s">
        <v>69</v>
      </c>
      <c r="K99" s="469">
        <v>504</v>
      </c>
      <c r="L99" s="563">
        <f>'Perlite Concentrations'!$M$19</f>
        <v>3.3000000000000003E-5</v>
      </c>
      <c r="M99" s="564">
        <f t="shared" si="12"/>
        <v>2.8173131303829795E-2</v>
      </c>
      <c r="N99" s="564">
        <f t="shared" si="13"/>
        <v>2.7609668677753198E-2</v>
      </c>
      <c r="O99" s="564">
        <f t="shared" si="14"/>
        <v>5.8089361702127671E-4</v>
      </c>
      <c r="P99" s="564">
        <f t="shared" si="15"/>
        <v>5.8089361702127671E-4</v>
      </c>
    </row>
    <row r="100" spans="1:16" x14ac:dyDescent="0.2">
      <c r="B100" s="469" t="s">
        <v>84</v>
      </c>
      <c r="C100" s="469" t="s">
        <v>272</v>
      </c>
      <c r="D100" s="563">
        <f>'Perlite Concentrations'!$I$27</f>
        <v>8.0000000000000007E-5</v>
      </c>
      <c r="E100" s="564">
        <f t="shared" si="8"/>
        <v>6.8298500130496473E-2</v>
      </c>
      <c r="F100" s="564">
        <f t="shared" si="9"/>
        <v>4.097910007829788E-2</v>
      </c>
      <c r="G100" s="564">
        <f t="shared" si="10"/>
        <v>1.4082269503546102E-3</v>
      </c>
      <c r="H100" s="564">
        <f t="shared" si="11"/>
        <v>8.449361702127661E-4</v>
      </c>
      <c r="J100" s="469" t="s">
        <v>84</v>
      </c>
      <c r="K100" s="469" t="s">
        <v>272</v>
      </c>
      <c r="L100" s="563">
        <f>'Perlite Concentrations'!$M$27</f>
        <v>8.0000000000000007E-5</v>
      </c>
      <c r="M100" s="564">
        <f t="shared" si="12"/>
        <v>6.8298500130496473E-2</v>
      </c>
      <c r="N100" s="564">
        <f t="shared" si="13"/>
        <v>6.6932530127886539E-2</v>
      </c>
      <c r="O100" s="564">
        <f t="shared" si="14"/>
        <v>1.4082269503546102E-3</v>
      </c>
      <c r="P100" s="564">
        <f t="shared" si="15"/>
        <v>1.4082269503546102E-3</v>
      </c>
    </row>
    <row r="101" spans="1:16" x14ac:dyDescent="0.2">
      <c r="B101" s="469" t="s">
        <v>87</v>
      </c>
      <c r="C101" s="469" t="s">
        <v>171</v>
      </c>
      <c r="D101" s="563">
        <f>'Perlite Concentrations'!$I$28</f>
        <v>3.7265E-2</v>
      </c>
      <c r="E101" s="564">
        <f t="shared" si="8"/>
        <v>31.814295092036886</v>
      </c>
      <c r="F101" s="564">
        <f t="shared" si="9"/>
        <v>19.088577055222132</v>
      </c>
      <c r="G101" s="564">
        <f t="shared" si="10"/>
        <v>0.65596971631205681</v>
      </c>
      <c r="H101" s="564">
        <f t="shared" si="11"/>
        <v>0.39358182978723405</v>
      </c>
      <c r="J101" s="469" t="s">
        <v>87</v>
      </c>
      <c r="K101" s="469" t="s">
        <v>171</v>
      </c>
      <c r="L101" s="563">
        <f>'Perlite Concentrations'!$M$28</f>
        <v>3.7265E-2</v>
      </c>
      <c r="M101" s="564">
        <f t="shared" si="12"/>
        <v>31.814295092036886</v>
      </c>
      <c r="N101" s="564">
        <f t="shared" si="13"/>
        <v>31.178009190196146</v>
      </c>
      <c r="O101" s="564">
        <f t="shared" si="14"/>
        <v>0.65596971631205681</v>
      </c>
      <c r="P101" s="564">
        <f t="shared" si="15"/>
        <v>0.65596971631205681</v>
      </c>
    </row>
    <row r="102" spans="1:16" x14ac:dyDescent="0.2">
      <c r="B102" s="469" t="s">
        <v>89</v>
      </c>
      <c r="C102" s="469" t="s">
        <v>273</v>
      </c>
      <c r="D102" s="563">
        <f>'Perlite Concentrations'!$I$29</f>
        <v>2.5000000000000001E-5</v>
      </c>
      <c r="E102" s="564">
        <f t="shared" si="8"/>
        <v>2.1343281290780149E-2</v>
      </c>
      <c r="F102" s="564">
        <f t="shared" si="9"/>
        <v>1.280596877446809E-2</v>
      </c>
      <c r="G102" s="564">
        <f t="shared" si="10"/>
        <v>4.4007092198581569E-4</v>
      </c>
      <c r="H102" s="564">
        <f t="shared" si="11"/>
        <v>2.6404255319148939E-4</v>
      </c>
      <c r="J102" s="469" t="s">
        <v>89</v>
      </c>
      <c r="K102" s="469" t="s">
        <v>273</v>
      </c>
      <c r="L102" s="563">
        <f>'Perlite Concentrations'!$M$29</f>
        <v>2.5000000000000001E-5</v>
      </c>
      <c r="M102" s="564">
        <f t="shared" si="12"/>
        <v>2.1343281290780149E-2</v>
      </c>
      <c r="N102" s="564">
        <f t="shared" si="13"/>
        <v>2.0916415664964546E-2</v>
      </c>
      <c r="O102" s="564">
        <f t="shared" si="14"/>
        <v>4.4007092198581569E-4</v>
      </c>
      <c r="P102" s="564">
        <f t="shared" si="15"/>
        <v>4.4007092198581569E-4</v>
      </c>
    </row>
    <row r="103" spans="1:16" x14ac:dyDescent="0.2">
      <c r="B103" s="469" t="s">
        <v>91</v>
      </c>
      <c r="C103" s="469" t="s">
        <v>274</v>
      </c>
      <c r="D103" s="563">
        <f>'Perlite Concentrations'!$I$30</f>
        <v>2.5000000000000001E-5</v>
      </c>
      <c r="E103" s="564">
        <f t="shared" si="8"/>
        <v>2.1343281290780149E-2</v>
      </c>
      <c r="F103" s="564">
        <f t="shared" si="9"/>
        <v>1.280596877446809E-2</v>
      </c>
      <c r="G103" s="564">
        <f t="shared" si="10"/>
        <v>4.4007092198581569E-4</v>
      </c>
      <c r="H103" s="564">
        <f t="shared" si="11"/>
        <v>2.6404255319148939E-4</v>
      </c>
      <c r="J103" s="469" t="s">
        <v>91</v>
      </c>
      <c r="K103" s="469" t="s">
        <v>274</v>
      </c>
      <c r="L103" s="563">
        <f>'Perlite Concentrations'!$M$30</f>
        <v>2.5000000000000001E-5</v>
      </c>
      <c r="M103" s="564">
        <f t="shared" si="12"/>
        <v>2.1343281290780149E-2</v>
      </c>
      <c r="N103" s="564">
        <f t="shared" si="13"/>
        <v>2.0916415664964546E-2</v>
      </c>
      <c r="O103" s="564">
        <f t="shared" si="14"/>
        <v>4.4007092198581569E-4</v>
      </c>
      <c r="P103" s="564">
        <f t="shared" si="15"/>
        <v>4.4007092198581569E-4</v>
      </c>
    </row>
    <row r="104" spans="1:16" s="210" customFormat="1" ht="12.75" x14ac:dyDescent="0.15">
      <c r="A104" s="460">
        <v>1</v>
      </c>
      <c r="B104" s="214" t="s">
        <v>370</v>
      </c>
      <c r="C104" s="213"/>
      <c r="D104" s="213"/>
      <c r="E104" s="617"/>
      <c r="F104" s="618"/>
      <c r="I104" s="213"/>
      <c r="J104" s="210">
        <v>1</v>
      </c>
      <c r="K104" s="214" t="s">
        <v>275</v>
      </c>
      <c r="L104" s="616"/>
    </row>
  </sheetData>
  <mergeCells count="31">
    <mergeCell ref="L3:O3"/>
    <mergeCell ref="I4:O4"/>
    <mergeCell ref="L5:O5"/>
    <mergeCell ref="I6:O6"/>
    <mergeCell ref="L7:O7"/>
    <mergeCell ref="L9:O9"/>
    <mergeCell ref="E10:H10"/>
    <mergeCell ref="B11:H11"/>
    <mergeCell ref="E13:H13"/>
    <mergeCell ref="E20:H20"/>
    <mergeCell ref="E15:H15"/>
    <mergeCell ref="B18:H18"/>
    <mergeCell ref="E19:H19"/>
    <mergeCell ref="E12:H12"/>
    <mergeCell ref="B14:H14"/>
    <mergeCell ref="E16:H16"/>
    <mergeCell ref="E17:H17"/>
    <mergeCell ref="B35:B37"/>
    <mergeCell ref="C35:C37"/>
    <mergeCell ref="D35:D36"/>
    <mergeCell ref="E21:H21"/>
    <mergeCell ref="E35:E36"/>
    <mergeCell ref="F35:F36"/>
    <mergeCell ref="B25:B27"/>
    <mergeCell ref="D25:D26"/>
    <mergeCell ref="C25:C27"/>
    <mergeCell ref="F25:F26"/>
    <mergeCell ref="E25:E26"/>
    <mergeCell ref="E22:H22"/>
    <mergeCell ref="G35:G36"/>
    <mergeCell ref="G25:G2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778A1-A4DC-4378-9F75-797E3C5B8739}">
  <dimension ref="A1:H41"/>
  <sheetViews>
    <sheetView topLeftCell="A10" workbookViewId="0"/>
  </sheetViews>
  <sheetFormatPr defaultColWidth="8.7109375" defaultRowHeight="14.25" x14ac:dyDescent="0.2"/>
  <cols>
    <col min="1" max="1" width="9.140625" style="492" customWidth="1"/>
    <col min="2" max="2" width="49.5703125" style="399" bestFit="1" customWidth="1"/>
    <col min="3" max="3" width="26.85546875" style="399" customWidth="1"/>
    <col min="4" max="4" width="20.5703125" style="399" customWidth="1"/>
    <col min="5" max="5" width="27.140625" style="399" customWidth="1"/>
    <col min="6" max="6" width="41.85546875" style="399" customWidth="1"/>
    <col min="7" max="7" width="14.5703125" style="399" customWidth="1"/>
    <col min="8" max="8" width="15.5703125" style="399" customWidth="1"/>
    <col min="9" max="16384" width="8.7109375" style="419"/>
  </cols>
  <sheetData>
    <row r="1" spans="1:8" x14ac:dyDescent="0.2">
      <c r="B1" s="553" t="s">
        <v>373</v>
      </c>
    </row>
    <row r="3" spans="1:8" x14ac:dyDescent="0.2">
      <c r="B3" s="553" t="s">
        <v>1951</v>
      </c>
    </row>
    <row r="4" spans="1:8" x14ac:dyDescent="0.2">
      <c r="B4" s="465" t="s">
        <v>243</v>
      </c>
      <c r="C4" s="465" t="s">
        <v>222</v>
      </c>
      <c r="D4" s="465" t="s">
        <v>3</v>
      </c>
      <c r="E4" s="736" t="s">
        <v>223</v>
      </c>
      <c r="F4" s="736"/>
      <c r="G4" s="736"/>
      <c r="H4" s="736"/>
    </row>
    <row r="5" spans="1:8" x14ac:dyDescent="0.2">
      <c r="B5" s="599" t="s">
        <v>1900</v>
      </c>
      <c r="C5" s="489">
        <v>1.1999999999999999E-3</v>
      </c>
      <c r="D5" s="489" t="s">
        <v>374</v>
      </c>
      <c r="E5" s="738" t="s">
        <v>375</v>
      </c>
      <c r="F5" s="738"/>
      <c r="G5" s="738"/>
      <c r="H5" s="738"/>
    </row>
    <row r="6" spans="1:8" x14ac:dyDescent="0.2">
      <c r="B6" s="599" t="s">
        <v>1901</v>
      </c>
      <c r="C6" s="489">
        <v>5.4000000000000001E-4</v>
      </c>
      <c r="D6" s="489" t="s">
        <v>374</v>
      </c>
      <c r="E6" s="738" t="s">
        <v>375</v>
      </c>
      <c r="F6" s="738"/>
      <c r="G6" s="738"/>
      <c r="H6" s="738"/>
    </row>
    <row r="7" spans="1:8" x14ac:dyDescent="0.2">
      <c r="B7" s="599" t="s">
        <v>1902</v>
      </c>
      <c r="C7" s="489">
        <v>1E-4</v>
      </c>
      <c r="D7" s="489" t="s">
        <v>374</v>
      </c>
      <c r="E7" s="738" t="s">
        <v>375</v>
      </c>
      <c r="F7" s="738"/>
      <c r="G7" s="738"/>
      <c r="H7" s="738"/>
    </row>
    <row r="8" spans="1:8" ht="29.25" customHeight="1" x14ac:dyDescent="0.2">
      <c r="B8" s="599" t="s">
        <v>376</v>
      </c>
      <c r="C8" s="489">
        <v>800</v>
      </c>
      <c r="D8" s="489" t="s">
        <v>227</v>
      </c>
      <c r="E8" s="738" t="s">
        <v>377</v>
      </c>
      <c r="F8" s="738"/>
      <c r="G8" s="738"/>
      <c r="H8" s="738"/>
    </row>
    <row r="9" spans="1:8" ht="30.75" customHeight="1" x14ac:dyDescent="0.2">
      <c r="B9" s="599" t="s">
        <v>378</v>
      </c>
      <c r="C9" s="489">
        <v>262800</v>
      </c>
      <c r="D9" s="489" t="s">
        <v>379</v>
      </c>
      <c r="E9" s="738" t="s">
        <v>377</v>
      </c>
      <c r="F9" s="738"/>
      <c r="G9" s="738"/>
      <c r="H9" s="738"/>
    </row>
    <row r="10" spans="1:8" s="450" customFormat="1" ht="35.25" customHeight="1" x14ac:dyDescent="0.15">
      <c r="A10" s="623">
        <v>1</v>
      </c>
      <c r="B10" s="744" t="s">
        <v>1940</v>
      </c>
      <c r="C10" s="744"/>
      <c r="D10" s="744"/>
      <c r="E10" s="744"/>
      <c r="F10" s="744"/>
      <c r="G10" s="744"/>
      <c r="H10" s="744"/>
    </row>
    <row r="11" spans="1:8" s="450" customFormat="1" ht="42" customHeight="1" x14ac:dyDescent="0.15">
      <c r="A11" s="624">
        <v>2</v>
      </c>
      <c r="B11" s="743" t="s">
        <v>380</v>
      </c>
      <c r="C11" s="743"/>
      <c r="D11" s="743"/>
      <c r="E11" s="743"/>
      <c r="F11" s="743"/>
      <c r="G11" s="743"/>
      <c r="H11" s="743"/>
    </row>
    <row r="14" spans="1:8" x14ac:dyDescent="0.2">
      <c r="B14" s="553" t="s">
        <v>1952</v>
      </c>
      <c r="F14" s="403"/>
    </row>
    <row r="15" spans="1:8" ht="38.25" x14ac:dyDescent="0.2">
      <c r="B15" s="465" t="s">
        <v>255</v>
      </c>
      <c r="C15" s="465" t="s">
        <v>256</v>
      </c>
      <c r="D15" s="620" t="s">
        <v>1903</v>
      </c>
      <c r="E15" s="604" t="s">
        <v>257</v>
      </c>
      <c r="F15" s="486" t="s">
        <v>1904</v>
      </c>
      <c r="G15" s="604" t="s">
        <v>257</v>
      </c>
      <c r="H15" s="486" t="s">
        <v>1905</v>
      </c>
    </row>
    <row r="16" spans="1:8" x14ac:dyDescent="0.2">
      <c r="B16" s="469" t="s">
        <v>30</v>
      </c>
      <c r="C16" s="469" t="s">
        <v>261</v>
      </c>
      <c r="D16" s="621">
        <f>'Perlite Concentrations'!$M$4</f>
        <v>2.5000000000000002E-8</v>
      </c>
      <c r="E16" s="564">
        <f t="shared" ref="E16:E39" si="0">$C$5*D16</f>
        <v>3E-11</v>
      </c>
      <c r="F16" s="564">
        <f t="shared" ref="F16:F39" si="1">E16*$C$8</f>
        <v>2.4E-8</v>
      </c>
      <c r="G16" s="564">
        <f t="shared" ref="G16:G39" si="2">D16*$C$5</f>
        <v>3E-11</v>
      </c>
      <c r="H16" s="564">
        <f>E16*$C$9</f>
        <v>7.8839999999999994E-6</v>
      </c>
    </row>
    <row r="17" spans="2:8" x14ac:dyDescent="0.2">
      <c r="B17" s="469" t="s">
        <v>33</v>
      </c>
      <c r="C17" s="469" t="s">
        <v>172</v>
      </c>
      <c r="D17" s="621">
        <f>'Perlite Concentrations'!$M$5</f>
        <v>6.372499999999999E-2</v>
      </c>
      <c r="E17" s="564">
        <f t="shared" si="0"/>
        <v>7.6469999999999978E-5</v>
      </c>
      <c r="F17" s="564">
        <f t="shared" si="1"/>
        <v>6.117599999999998E-2</v>
      </c>
      <c r="G17" s="564">
        <f t="shared" si="2"/>
        <v>7.6469999999999978E-5</v>
      </c>
      <c r="H17" s="564">
        <f t="shared" ref="H17:H39" si="3">G17*$C$9</f>
        <v>20.096315999999995</v>
      </c>
    </row>
    <row r="18" spans="2:8" x14ac:dyDescent="0.2">
      <c r="B18" s="469" t="s">
        <v>39</v>
      </c>
      <c r="C18" s="469" t="s">
        <v>262</v>
      </c>
      <c r="D18" s="621">
        <f>'Perlite Concentrations'!$M$6</f>
        <v>2.6000000000000005E-6</v>
      </c>
      <c r="E18" s="564">
        <f t="shared" si="0"/>
        <v>3.1200000000000004E-9</v>
      </c>
      <c r="F18" s="564">
        <f t="shared" si="1"/>
        <v>2.4960000000000003E-6</v>
      </c>
      <c r="G18" s="564">
        <f t="shared" si="2"/>
        <v>3.1200000000000004E-9</v>
      </c>
      <c r="H18" s="564">
        <f t="shared" si="3"/>
        <v>8.1993600000000006E-4</v>
      </c>
    </row>
    <row r="19" spans="2:8" x14ac:dyDescent="0.2">
      <c r="B19" s="469" t="s">
        <v>41</v>
      </c>
      <c r="C19" s="469" t="s">
        <v>137</v>
      </c>
      <c r="D19" s="621">
        <f>'Perlite Concentrations'!$M$7</f>
        <v>2.8000000000000003E-4</v>
      </c>
      <c r="E19" s="564">
        <f t="shared" si="0"/>
        <v>3.3599999999999999E-7</v>
      </c>
      <c r="F19" s="564">
        <f t="shared" si="1"/>
        <v>2.6879999999999997E-4</v>
      </c>
      <c r="G19" s="564">
        <f t="shared" si="2"/>
        <v>3.3599999999999999E-7</v>
      </c>
      <c r="H19" s="564">
        <f t="shared" si="3"/>
        <v>8.8300799999999999E-2</v>
      </c>
    </row>
    <row r="20" spans="2:8" x14ac:dyDescent="0.2">
      <c r="B20" s="469" t="s">
        <v>43</v>
      </c>
      <c r="C20" s="469" t="s">
        <v>263</v>
      </c>
      <c r="D20" s="621">
        <f>'Perlite Concentrations'!$M$8</f>
        <v>3.0599999999999999E-6</v>
      </c>
      <c r="E20" s="564">
        <f t="shared" si="0"/>
        <v>3.6719999999999997E-9</v>
      </c>
      <c r="F20" s="564">
        <f t="shared" si="1"/>
        <v>2.9375999999999996E-6</v>
      </c>
      <c r="G20" s="564">
        <f t="shared" si="2"/>
        <v>3.6719999999999997E-9</v>
      </c>
      <c r="H20" s="564">
        <f t="shared" si="3"/>
        <v>9.6500159999999993E-4</v>
      </c>
    </row>
    <row r="21" spans="2:8" x14ac:dyDescent="0.2">
      <c r="B21" s="469" t="s">
        <v>45</v>
      </c>
      <c r="C21" s="469" t="s">
        <v>264</v>
      </c>
      <c r="D21" s="621">
        <f>'Perlite Concentrations'!$M$9</f>
        <v>8.0000000000000002E-8</v>
      </c>
      <c r="E21" s="564">
        <f t="shared" si="0"/>
        <v>9.5999999999999992E-11</v>
      </c>
      <c r="F21" s="564">
        <f t="shared" si="1"/>
        <v>7.6799999999999999E-8</v>
      </c>
      <c r="G21" s="564">
        <f t="shared" si="2"/>
        <v>9.5999999999999992E-11</v>
      </c>
      <c r="H21" s="564">
        <f t="shared" si="3"/>
        <v>2.5228799999999998E-5</v>
      </c>
    </row>
    <row r="22" spans="2:8" x14ac:dyDescent="0.2">
      <c r="B22" s="469" t="s">
        <v>47</v>
      </c>
      <c r="C22" s="469" t="s">
        <v>142</v>
      </c>
      <c r="D22" s="621">
        <f>'Perlite Concentrations'!$M$10</f>
        <v>1.0000000000000001E-7</v>
      </c>
      <c r="E22" s="564">
        <f t="shared" si="0"/>
        <v>1.2E-10</v>
      </c>
      <c r="F22" s="564">
        <f t="shared" si="1"/>
        <v>9.5999999999999999E-8</v>
      </c>
      <c r="G22" s="564">
        <f t="shared" si="2"/>
        <v>1.2E-10</v>
      </c>
      <c r="H22" s="564">
        <f t="shared" si="3"/>
        <v>3.1535999999999998E-5</v>
      </c>
    </row>
    <row r="23" spans="2:8" x14ac:dyDescent="0.2">
      <c r="B23" s="469" t="s">
        <v>50</v>
      </c>
      <c r="C23" s="469" t="s">
        <v>185</v>
      </c>
      <c r="D23" s="621">
        <f>'Perlite Concentrations'!$M$11</f>
        <v>5.200000000000001E-6</v>
      </c>
      <c r="E23" s="564">
        <f t="shared" si="0"/>
        <v>6.2400000000000008E-9</v>
      </c>
      <c r="F23" s="564">
        <f t="shared" si="1"/>
        <v>4.9920000000000007E-6</v>
      </c>
      <c r="G23" s="564">
        <f t="shared" si="2"/>
        <v>6.2400000000000008E-9</v>
      </c>
      <c r="H23" s="564">
        <f t="shared" si="3"/>
        <v>1.6398720000000001E-3</v>
      </c>
    </row>
    <row r="24" spans="2:8" x14ac:dyDescent="0.2">
      <c r="B24" s="469" t="s">
        <v>54</v>
      </c>
      <c r="C24" s="469" t="s">
        <v>55</v>
      </c>
      <c r="D24" s="621">
        <f>'Perlite Concentrations'!$M$13</f>
        <v>7.9660000000000013E-6</v>
      </c>
      <c r="E24" s="564">
        <f t="shared" si="0"/>
        <v>9.5592000000000007E-9</v>
      </c>
      <c r="F24" s="564">
        <f t="shared" si="1"/>
        <v>7.6473600000000013E-6</v>
      </c>
      <c r="G24" s="564">
        <f t="shared" si="2"/>
        <v>9.5592000000000007E-9</v>
      </c>
      <c r="H24" s="564">
        <f t="shared" si="3"/>
        <v>2.5121577600000001E-3</v>
      </c>
    </row>
    <row r="25" spans="2:8" x14ac:dyDescent="0.2">
      <c r="B25" s="469" t="s">
        <v>57</v>
      </c>
      <c r="C25" s="469" t="s">
        <v>265</v>
      </c>
      <c r="D25" s="621">
        <f>'Perlite Concentrations'!$M$14</f>
        <v>2E-8</v>
      </c>
      <c r="E25" s="564">
        <f t="shared" si="0"/>
        <v>2.3999999999999998E-11</v>
      </c>
      <c r="F25" s="564">
        <f t="shared" si="1"/>
        <v>1.92E-8</v>
      </c>
      <c r="G25" s="564">
        <f t="shared" si="2"/>
        <v>2.3999999999999998E-11</v>
      </c>
      <c r="H25" s="564">
        <f t="shared" si="3"/>
        <v>6.3071999999999995E-6</v>
      </c>
    </row>
    <row r="26" spans="2:8" x14ac:dyDescent="0.2">
      <c r="B26" s="469" t="s">
        <v>60</v>
      </c>
      <c r="C26" s="469" t="s">
        <v>169</v>
      </c>
      <c r="D26" s="621">
        <f>'Perlite Concentrations'!$M$15</f>
        <v>5.0299999999999997E-4</v>
      </c>
      <c r="E26" s="564">
        <f t="shared" si="0"/>
        <v>6.0359999999999993E-7</v>
      </c>
      <c r="F26" s="564">
        <f t="shared" si="1"/>
        <v>4.8287999999999993E-4</v>
      </c>
      <c r="G26" s="564">
        <f t="shared" si="2"/>
        <v>6.0359999999999993E-7</v>
      </c>
      <c r="H26" s="564">
        <f t="shared" si="3"/>
        <v>0.15862607999999997</v>
      </c>
    </row>
    <row r="27" spans="2:8" x14ac:dyDescent="0.2">
      <c r="B27" s="469" t="s">
        <v>64</v>
      </c>
      <c r="C27" s="469" t="s">
        <v>65</v>
      </c>
      <c r="D27" s="621">
        <f>'Perlite Concentrations'!$M$17</f>
        <v>9.295523661156416E-6</v>
      </c>
      <c r="E27" s="564">
        <f t="shared" si="0"/>
        <v>1.1154628393387699E-8</v>
      </c>
      <c r="F27" s="564">
        <f t="shared" si="1"/>
        <v>8.9237027147101593E-6</v>
      </c>
      <c r="G27" s="564">
        <f t="shared" si="2"/>
        <v>1.1154628393387699E-8</v>
      </c>
      <c r="H27" s="564">
        <f t="shared" si="3"/>
        <v>2.9314363417822873E-3</v>
      </c>
    </row>
    <row r="28" spans="2:8" x14ac:dyDescent="0.2">
      <c r="B28" s="469" t="s">
        <v>67</v>
      </c>
      <c r="C28" s="469" t="s">
        <v>192</v>
      </c>
      <c r="D28" s="621">
        <f>'Perlite Concentrations'!$M$18</f>
        <v>1.9999999999999999E-6</v>
      </c>
      <c r="E28" s="564">
        <f t="shared" si="0"/>
        <v>2.3999999999999996E-9</v>
      </c>
      <c r="F28" s="564">
        <f t="shared" si="1"/>
        <v>1.9199999999999998E-6</v>
      </c>
      <c r="G28" s="564">
        <f t="shared" si="2"/>
        <v>2.3999999999999996E-9</v>
      </c>
      <c r="H28" s="564">
        <f t="shared" si="3"/>
        <v>6.3071999999999987E-4</v>
      </c>
    </row>
    <row r="29" spans="2:8" x14ac:dyDescent="0.2">
      <c r="B29" s="469" t="s">
        <v>71</v>
      </c>
      <c r="C29" s="469" t="s">
        <v>266</v>
      </c>
      <c r="D29" s="621">
        <f>'Perlite Concentrations'!$M$20</f>
        <v>2.5000000000000001E-5</v>
      </c>
      <c r="E29" s="564">
        <f t="shared" si="0"/>
        <v>2.9999999999999997E-8</v>
      </c>
      <c r="F29" s="564">
        <f t="shared" si="1"/>
        <v>2.3999999999999997E-5</v>
      </c>
      <c r="G29" s="564">
        <f t="shared" si="2"/>
        <v>2.9999999999999997E-8</v>
      </c>
      <c r="H29" s="564">
        <f t="shared" si="3"/>
        <v>7.8839999999999986E-3</v>
      </c>
    </row>
    <row r="30" spans="2:8" x14ac:dyDescent="0.2">
      <c r="B30" s="469" t="s">
        <v>73</v>
      </c>
      <c r="C30" s="469" t="s">
        <v>267</v>
      </c>
      <c r="D30" s="621">
        <f>'Perlite Concentrations'!$M$21</f>
        <v>3.7E-7</v>
      </c>
      <c r="E30" s="564">
        <f t="shared" si="0"/>
        <v>4.4399999999999997E-10</v>
      </c>
      <c r="F30" s="564">
        <f t="shared" si="1"/>
        <v>3.5519999999999995E-7</v>
      </c>
      <c r="G30" s="564">
        <f t="shared" si="2"/>
        <v>4.4399999999999997E-10</v>
      </c>
      <c r="H30" s="564">
        <f t="shared" si="3"/>
        <v>1.1668319999999999E-4</v>
      </c>
    </row>
    <row r="31" spans="2:8" x14ac:dyDescent="0.2">
      <c r="B31" s="469" t="s">
        <v>75</v>
      </c>
      <c r="C31" s="469" t="s">
        <v>268</v>
      </c>
      <c r="D31" s="621">
        <f>'Perlite Concentrations'!$M$22</f>
        <v>1.9000000000000001E-7</v>
      </c>
      <c r="E31" s="564">
        <f t="shared" si="0"/>
        <v>2.2799999999999999E-10</v>
      </c>
      <c r="F31" s="564">
        <f t="shared" si="1"/>
        <v>1.8239999999999999E-7</v>
      </c>
      <c r="G31" s="564">
        <f t="shared" si="2"/>
        <v>2.2799999999999999E-10</v>
      </c>
      <c r="H31" s="564">
        <f t="shared" si="3"/>
        <v>5.9918399999999999E-5</v>
      </c>
    </row>
    <row r="32" spans="2:8" x14ac:dyDescent="0.2">
      <c r="B32" s="469" t="s">
        <v>77</v>
      </c>
      <c r="C32" s="469" t="s">
        <v>270</v>
      </c>
      <c r="D32" s="621">
        <f>'Perlite Concentrations'!$M$23</f>
        <v>4.3900000000000005E-7</v>
      </c>
      <c r="E32" s="564">
        <f t="shared" si="0"/>
        <v>5.2679999999999998E-10</v>
      </c>
      <c r="F32" s="564">
        <f t="shared" si="1"/>
        <v>4.2143999999999999E-7</v>
      </c>
      <c r="G32" s="564">
        <f t="shared" si="2"/>
        <v>5.2679999999999998E-10</v>
      </c>
      <c r="H32" s="564">
        <f t="shared" si="3"/>
        <v>1.3844304000000001E-4</v>
      </c>
    </row>
    <row r="33" spans="1:8" x14ac:dyDescent="0.2">
      <c r="B33" s="469" t="s">
        <v>81</v>
      </c>
      <c r="C33" s="469" t="s">
        <v>271</v>
      </c>
      <c r="D33" s="621">
        <f>'Perlite Concentrations'!$M$25</f>
        <v>3.0000000000000001E-5</v>
      </c>
      <c r="E33" s="564">
        <f t="shared" si="0"/>
        <v>3.5999999999999998E-8</v>
      </c>
      <c r="F33" s="564">
        <f t="shared" si="1"/>
        <v>2.8799999999999999E-5</v>
      </c>
      <c r="G33" s="564">
        <f t="shared" si="2"/>
        <v>3.5999999999999998E-8</v>
      </c>
      <c r="H33" s="564">
        <f t="shared" si="3"/>
        <v>9.4608000000000001E-3</v>
      </c>
    </row>
    <row r="34" spans="1:8" x14ac:dyDescent="0.2">
      <c r="B34" s="469" t="s">
        <v>41</v>
      </c>
      <c r="C34" s="469" t="s">
        <v>137</v>
      </c>
      <c r="D34" s="621">
        <f>'Perlite Concentrations'!$M$26</f>
        <v>2.0000000000000001E-4</v>
      </c>
      <c r="E34" s="564">
        <f t="shared" si="0"/>
        <v>2.3999999999999998E-7</v>
      </c>
      <c r="F34" s="564">
        <f t="shared" si="1"/>
        <v>1.9199999999999998E-4</v>
      </c>
      <c r="G34" s="564">
        <f t="shared" si="2"/>
        <v>2.3999999999999998E-7</v>
      </c>
      <c r="H34" s="564">
        <f t="shared" si="3"/>
        <v>6.3071999999999989E-2</v>
      </c>
    </row>
    <row r="35" spans="1:8" x14ac:dyDescent="0.2">
      <c r="B35" s="469" t="s">
        <v>69</v>
      </c>
      <c r="C35" s="469">
        <v>504</v>
      </c>
      <c r="D35" s="621">
        <f>'Perlite Concentrations'!$M$19</f>
        <v>3.3000000000000003E-5</v>
      </c>
      <c r="E35" s="564">
        <f t="shared" si="0"/>
        <v>3.9599999999999997E-8</v>
      </c>
      <c r="F35" s="564">
        <f t="shared" si="1"/>
        <v>3.1679999999999995E-5</v>
      </c>
      <c r="G35" s="564">
        <f t="shared" si="2"/>
        <v>3.9599999999999997E-8</v>
      </c>
      <c r="H35" s="564">
        <f t="shared" si="3"/>
        <v>1.0406879999999999E-2</v>
      </c>
    </row>
    <row r="36" spans="1:8" x14ac:dyDescent="0.2">
      <c r="B36" s="469" t="s">
        <v>84</v>
      </c>
      <c r="C36" s="469" t="s">
        <v>272</v>
      </c>
      <c r="D36" s="621">
        <f>'Perlite Concentrations'!$M$27</f>
        <v>8.0000000000000007E-5</v>
      </c>
      <c r="E36" s="564">
        <f t="shared" si="0"/>
        <v>9.5999999999999999E-8</v>
      </c>
      <c r="F36" s="564">
        <f t="shared" si="1"/>
        <v>7.6799999999999997E-5</v>
      </c>
      <c r="G36" s="564">
        <f t="shared" si="2"/>
        <v>9.5999999999999999E-8</v>
      </c>
      <c r="H36" s="564">
        <f t="shared" si="3"/>
        <v>2.5228799999999999E-2</v>
      </c>
    </row>
    <row r="37" spans="1:8" x14ac:dyDescent="0.2">
      <c r="B37" s="469" t="s">
        <v>87</v>
      </c>
      <c r="C37" s="469" t="s">
        <v>171</v>
      </c>
      <c r="D37" s="621">
        <f>'Perlite Concentrations'!$M$28</f>
        <v>3.7265E-2</v>
      </c>
      <c r="E37" s="564">
        <f t="shared" si="0"/>
        <v>4.4717999999999994E-5</v>
      </c>
      <c r="F37" s="564">
        <f t="shared" si="1"/>
        <v>3.5774399999999998E-2</v>
      </c>
      <c r="G37" s="564">
        <f t="shared" si="2"/>
        <v>4.4717999999999994E-5</v>
      </c>
      <c r="H37" s="564">
        <f t="shared" si="3"/>
        <v>11.751890399999999</v>
      </c>
    </row>
    <row r="38" spans="1:8" x14ac:dyDescent="0.2">
      <c r="B38" s="469" t="s">
        <v>89</v>
      </c>
      <c r="C38" s="469" t="s">
        <v>273</v>
      </c>
      <c r="D38" s="621">
        <f>'Perlite Concentrations'!$M$29</f>
        <v>2.5000000000000001E-5</v>
      </c>
      <c r="E38" s="564">
        <f t="shared" si="0"/>
        <v>2.9999999999999997E-8</v>
      </c>
      <c r="F38" s="564">
        <f t="shared" si="1"/>
        <v>2.3999999999999997E-5</v>
      </c>
      <c r="G38" s="564">
        <f t="shared" si="2"/>
        <v>2.9999999999999997E-8</v>
      </c>
      <c r="H38" s="564">
        <f t="shared" si="3"/>
        <v>7.8839999999999986E-3</v>
      </c>
    </row>
    <row r="39" spans="1:8" x14ac:dyDescent="0.2">
      <c r="B39" s="469" t="s">
        <v>91</v>
      </c>
      <c r="C39" s="469" t="s">
        <v>274</v>
      </c>
      <c r="D39" s="621">
        <f>'Perlite Concentrations'!$M$30</f>
        <v>2.5000000000000001E-5</v>
      </c>
      <c r="E39" s="564">
        <f t="shared" si="0"/>
        <v>2.9999999999999997E-8</v>
      </c>
      <c r="F39" s="564">
        <f t="shared" si="1"/>
        <v>2.3999999999999997E-5</v>
      </c>
      <c r="G39" s="564">
        <f t="shared" si="2"/>
        <v>2.9999999999999997E-8</v>
      </c>
      <c r="H39" s="564">
        <f t="shared" si="3"/>
        <v>7.8839999999999986E-3</v>
      </c>
    </row>
    <row r="40" spans="1:8" s="450" customFormat="1" ht="12.75" x14ac:dyDescent="0.15">
      <c r="A40" s="460">
        <v>1</v>
      </c>
      <c r="B40" s="214" t="s">
        <v>275</v>
      </c>
      <c r="C40" s="213"/>
      <c r="D40" s="622"/>
      <c r="E40" s="622"/>
      <c r="F40" s="622"/>
      <c r="G40" s="210"/>
      <c r="H40" s="210"/>
    </row>
    <row r="41" spans="1:8" s="450" customFormat="1" ht="12.75" x14ac:dyDescent="0.15">
      <c r="A41" s="460">
        <v>2</v>
      </c>
      <c r="B41" s="214" t="s">
        <v>381</v>
      </c>
      <c r="C41" s="210"/>
      <c r="D41" s="622"/>
      <c r="E41" s="622"/>
      <c r="F41" s="622"/>
      <c r="G41" s="210"/>
      <c r="H41" s="210"/>
    </row>
  </sheetData>
  <mergeCells count="8">
    <mergeCell ref="B11:H11"/>
    <mergeCell ref="E8:H8"/>
    <mergeCell ref="E9:H9"/>
    <mergeCell ref="B10:H10"/>
    <mergeCell ref="E4:H4"/>
    <mergeCell ref="E5:H5"/>
    <mergeCell ref="E6:H6"/>
    <mergeCell ref="E7:H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FB1CC-CC1B-4772-9667-797CCB5DD442}">
  <dimension ref="A1:M75"/>
  <sheetViews>
    <sheetView topLeftCell="A22" workbookViewId="0">
      <selection activeCell="I42" sqref="I42"/>
    </sheetView>
  </sheetViews>
  <sheetFormatPr defaultColWidth="9.140625" defaultRowHeight="14.25" x14ac:dyDescent="0.2"/>
  <cols>
    <col min="1" max="1" width="9.140625" style="492"/>
    <col min="2" max="2" width="39" style="399" customWidth="1"/>
    <col min="3" max="3" width="30" style="399" customWidth="1"/>
    <col min="4" max="4" width="24.5703125" style="399" customWidth="1"/>
    <col min="5" max="5" width="17.42578125" style="399" customWidth="1"/>
    <col min="6" max="6" width="16.7109375" style="399" customWidth="1"/>
    <col min="7" max="7" width="12.42578125" style="399" customWidth="1"/>
    <col min="8" max="8" width="32.5703125" style="399" customWidth="1"/>
    <col min="9" max="9" width="16.85546875" style="399" customWidth="1"/>
    <col min="10" max="10" width="19.42578125" style="399" customWidth="1"/>
    <col min="11" max="11" width="22.140625" style="399" customWidth="1"/>
    <col min="12" max="12" width="34.5703125" style="399" customWidth="1"/>
    <col min="13" max="13" width="28.7109375" style="399" customWidth="1"/>
    <col min="14" max="16384" width="9.140625" style="399"/>
  </cols>
  <sheetData>
    <row r="1" spans="1:8" x14ac:dyDescent="0.2">
      <c r="B1" s="553" t="s">
        <v>382</v>
      </c>
    </row>
    <row r="3" spans="1:8" x14ac:dyDescent="0.2">
      <c r="B3" s="553" t="s">
        <v>1953</v>
      </c>
    </row>
    <row r="4" spans="1:8" x14ac:dyDescent="0.2">
      <c r="B4" s="465" t="s">
        <v>243</v>
      </c>
      <c r="C4" s="465" t="s">
        <v>222</v>
      </c>
      <c r="D4" s="465" t="s">
        <v>3</v>
      </c>
      <c r="E4" s="736" t="s">
        <v>223</v>
      </c>
      <c r="F4" s="736"/>
      <c r="G4" s="736"/>
      <c r="H4" s="736"/>
    </row>
    <row r="5" spans="1:8" x14ac:dyDescent="0.2">
      <c r="B5" s="599" t="s">
        <v>383</v>
      </c>
      <c r="C5" s="489">
        <v>4.9000000000000004</v>
      </c>
      <c r="D5" s="489" t="s">
        <v>384</v>
      </c>
      <c r="E5" s="738" t="s">
        <v>385</v>
      </c>
      <c r="F5" s="738"/>
      <c r="G5" s="738"/>
      <c r="H5" s="738"/>
    </row>
    <row r="6" spans="1:8" x14ac:dyDescent="0.2">
      <c r="B6" s="599" t="s">
        <v>1907</v>
      </c>
      <c r="C6" s="489">
        <v>1.5</v>
      </c>
      <c r="D6" s="489" t="s">
        <v>384</v>
      </c>
      <c r="E6" s="738" t="s">
        <v>385</v>
      </c>
      <c r="F6" s="738"/>
      <c r="G6" s="738"/>
      <c r="H6" s="738"/>
    </row>
    <row r="7" spans="1:8" x14ac:dyDescent="0.2">
      <c r="B7" s="599" t="s">
        <v>1908</v>
      </c>
      <c r="C7" s="489">
        <v>0.15</v>
      </c>
      <c r="D7" s="489" t="s">
        <v>384</v>
      </c>
      <c r="E7" s="738" t="s">
        <v>385</v>
      </c>
      <c r="F7" s="738"/>
      <c r="G7" s="738"/>
      <c r="H7" s="738"/>
    </row>
    <row r="8" spans="1:8" x14ac:dyDescent="0.2">
      <c r="B8" s="599" t="s">
        <v>1933</v>
      </c>
      <c r="C8" s="489">
        <v>0.7</v>
      </c>
      <c r="D8" s="489" t="s">
        <v>245</v>
      </c>
      <c r="E8" s="738" t="s">
        <v>385</v>
      </c>
      <c r="F8" s="738"/>
      <c r="G8" s="738"/>
      <c r="H8" s="738"/>
    </row>
    <row r="9" spans="1:8" x14ac:dyDescent="0.2">
      <c r="B9" s="599" t="s">
        <v>1934</v>
      </c>
      <c r="C9" s="489">
        <v>0.9</v>
      </c>
      <c r="D9" s="489" t="s">
        <v>245</v>
      </c>
      <c r="E9" s="738" t="s">
        <v>385</v>
      </c>
      <c r="F9" s="738"/>
      <c r="G9" s="738"/>
      <c r="H9" s="738"/>
    </row>
    <row r="10" spans="1:8" x14ac:dyDescent="0.2">
      <c r="B10" s="599" t="s">
        <v>1935</v>
      </c>
      <c r="C10" s="489">
        <v>0.45</v>
      </c>
      <c r="D10" s="489" t="s">
        <v>245</v>
      </c>
      <c r="E10" s="751" t="s">
        <v>385</v>
      </c>
      <c r="F10" s="752"/>
      <c r="G10" s="752"/>
      <c r="H10" s="753"/>
    </row>
    <row r="11" spans="1:8" x14ac:dyDescent="0.2">
      <c r="B11" s="599" t="s">
        <v>1909</v>
      </c>
      <c r="C11" s="489">
        <v>10</v>
      </c>
      <c r="D11" s="489" t="s">
        <v>245</v>
      </c>
      <c r="E11" s="751" t="s">
        <v>386</v>
      </c>
      <c r="F11" s="752"/>
      <c r="G11" s="752"/>
      <c r="H11" s="753"/>
    </row>
    <row r="12" spans="1:8" x14ac:dyDescent="0.2">
      <c r="B12" s="599" t="s">
        <v>387</v>
      </c>
      <c r="C12" s="490">
        <v>35</v>
      </c>
      <c r="D12" s="489" t="s">
        <v>388</v>
      </c>
      <c r="E12" s="751" t="s">
        <v>1965</v>
      </c>
      <c r="F12" s="752"/>
      <c r="G12" s="752"/>
      <c r="H12" s="753"/>
    </row>
    <row r="13" spans="1:8" ht="31.5" customHeight="1" x14ac:dyDescent="0.2">
      <c r="B13" s="625" t="s">
        <v>389</v>
      </c>
      <c r="C13" s="491">
        <v>91.3</v>
      </c>
      <c r="D13" s="491" t="s">
        <v>390</v>
      </c>
      <c r="E13" s="754" t="s">
        <v>391</v>
      </c>
      <c r="F13" s="755"/>
      <c r="G13" s="755"/>
      <c r="H13" s="756"/>
    </row>
    <row r="14" spans="1:8" ht="31.5" customHeight="1" x14ac:dyDescent="0.2">
      <c r="B14" s="625" t="s">
        <v>1906</v>
      </c>
      <c r="C14" s="632">
        <v>0.44</v>
      </c>
      <c r="D14" s="491" t="s">
        <v>231</v>
      </c>
      <c r="E14" s="757" t="s">
        <v>1920</v>
      </c>
      <c r="F14" s="758"/>
      <c r="G14" s="758"/>
      <c r="H14" s="759"/>
    </row>
    <row r="15" spans="1:8" ht="31.5" customHeight="1" x14ac:dyDescent="0.2">
      <c r="B15" s="625" t="s">
        <v>392</v>
      </c>
      <c r="C15" s="632">
        <f>AVERAGE(0.1,0.74)</f>
        <v>0.42</v>
      </c>
      <c r="D15" s="491" t="s">
        <v>231</v>
      </c>
      <c r="E15" s="757" t="s">
        <v>1938</v>
      </c>
      <c r="F15" s="758"/>
      <c r="G15" s="758"/>
      <c r="H15" s="759"/>
    </row>
    <row r="16" spans="1:8" s="210" customFormat="1" ht="12.75" x14ac:dyDescent="0.15">
      <c r="A16" s="460">
        <v>1</v>
      </c>
      <c r="B16" s="209" t="s">
        <v>393</v>
      </c>
      <c r="C16" s="209"/>
      <c r="D16" s="209"/>
    </row>
    <row r="17" spans="1:13" s="210" customFormat="1" ht="12.75" x14ac:dyDescent="0.15">
      <c r="A17" s="460">
        <v>2</v>
      </c>
      <c r="B17" s="210" t="s">
        <v>1936</v>
      </c>
      <c r="C17" s="209"/>
      <c r="D17" s="209"/>
    </row>
    <row r="18" spans="1:13" s="210" customFormat="1" ht="12.75" x14ac:dyDescent="0.15">
      <c r="A18" s="460"/>
      <c r="B18" s="209"/>
      <c r="C18" s="211" t="s">
        <v>394</v>
      </c>
      <c r="D18" s="212">
        <v>10</v>
      </c>
      <c r="E18" s="210" t="s">
        <v>388</v>
      </c>
    </row>
    <row r="19" spans="1:13" s="210" customFormat="1" ht="12.75" x14ac:dyDescent="0.15">
      <c r="A19" s="460"/>
      <c r="B19" s="209"/>
      <c r="C19" s="211" t="s">
        <v>395</v>
      </c>
      <c r="D19" s="213">
        <v>25</v>
      </c>
      <c r="E19" s="214" t="s">
        <v>388</v>
      </c>
      <c r="F19" s="209"/>
      <c r="G19" s="209"/>
      <c r="H19" s="209"/>
      <c r="I19" s="209"/>
      <c r="J19" s="209"/>
      <c r="K19" s="209"/>
      <c r="L19" s="209"/>
    </row>
    <row r="20" spans="1:13" s="210" customFormat="1" ht="12.75" x14ac:dyDescent="0.15">
      <c r="A20" s="460">
        <v>3</v>
      </c>
      <c r="B20" s="209" t="s">
        <v>1921</v>
      </c>
      <c r="C20" s="211"/>
      <c r="D20" s="213"/>
      <c r="E20" s="214"/>
      <c r="F20" s="209"/>
      <c r="G20" s="209"/>
      <c r="H20" s="209"/>
      <c r="I20" s="209"/>
      <c r="J20" s="209"/>
      <c r="K20" s="209"/>
      <c r="L20" s="209"/>
    </row>
    <row r="21" spans="1:13" x14ac:dyDescent="0.2">
      <c r="E21" s="627"/>
      <c r="F21" s="627"/>
      <c r="G21" s="627"/>
      <c r="H21" s="627"/>
      <c r="I21" s="627"/>
      <c r="J21" s="627"/>
      <c r="K21" s="627"/>
      <c r="L21" s="627"/>
      <c r="M21" s="627"/>
    </row>
    <row r="22" spans="1:13" x14ac:dyDescent="0.2">
      <c r="B22" s="553" t="s">
        <v>1973</v>
      </c>
    </row>
    <row r="23" spans="1:13" ht="28.5" x14ac:dyDescent="0.2">
      <c r="B23" s="196" t="s">
        <v>396</v>
      </c>
      <c r="C23" s="215" t="s">
        <v>397</v>
      </c>
      <c r="D23" s="216" t="s">
        <v>398</v>
      </c>
    </row>
    <row r="24" spans="1:13" x14ac:dyDescent="0.2">
      <c r="B24" s="217" t="s">
        <v>399</v>
      </c>
      <c r="C24" s="217" t="s">
        <v>399</v>
      </c>
      <c r="D24" s="218" t="s">
        <v>399</v>
      </c>
    </row>
    <row r="25" spans="1:13" x14ac:dyDescent="0.2">
      <c r="B25" s="219">
        <f>C5*(C11/12)^C8*(C12/3)^C10</f>
        <v>13.028525374026394</v>
      </c>
      <c r="C25" s="219">
        <f>C6*(C11/12)^C9*(C12/3)^C10</f>
        <v>3.8455121950543698</v>
      </c>
      <c r="D25" s="220">
        <f>C7*(C11/12)^C9*(C12/3)^C10</f>
        <v>0.38455121950543697</v>
      </c>
    </row>
    <row r="26" spans="1:13" s="210" customFormat="1" ht="12.75" x14ac:dyDescent="0.15">
      <c r="A26" s="460">
        <v>1</v>
      </c>
      <c r="B26" s="195" t="s">
        <v>400</v>
      </c>
      <c r="C26" s="195"/>
      <c r="D26" s="195"/>
    </row>
    <row r="27" spans="1:13" x14ac:dyDescent="0.2">
      <c r="B27" s="464" t="s">
        <v>401</v>
      </c>
      <c r="C27" s="626" t="s">
        <v>1910</v>
      </c>
      <c r="D27" s="626"/>
      <c r="E27" s="626"/>
      <c r="F27" s="626"/>
      <c r="G27" s="626"/>
      <c r="H27" s="626"/>
      <c r="I27" s="626"/>
      <c r="J27" s="626"/>
      <c r="K27" s="626"/>
      <c r="L27" s="626"/>
      <c r="M27" s="626"/>
    </row>
    <row r="28" spans="1:13" x14ac:dyDescent="0.2">
      <c r="B28" s="464"/>
      <c r="C28" s="626"/>
      <c r="D28" s="626"/>
      <c r="E28" s="626"/>
      <c r="F28" s="626"/>
      <c r="G28" s="626"/>
      <c r="H28" s="626"/>
      <c r="I28" s="626"/>
      <c r="J28" s="626"/>
      <c r="K28" s="626"/>
      <c r="L28" s="626"/>
      <c r="M28" s="626"/>
    </row>
    <row r="29" spans="1:13" x14ac:dyDescent="0.2">
      <c r="B29" s="553" t="s">
        <v>1972</v>
      </c>
      <c r="C29" s="230"/>
      <c r="D29" s="230"/>
    </row>
    <row r="30" spans="1:13" ht="15" x14ac:dyDescent="0.25">
      <c r="B30" s="205" t="s">
        <v>402</v>
      </c>
      <c r="C30" s="205" t="s">
        <v>403</v>
      </c>
      <c r="D30" s="206" t="s">
        <v>404</v>
      </c>
    </row>
    <row r="31" spans="1:13" x14ac:dyDescent="0.2">
      <c r="B31" s="207" t="s">
        <v>405</v>
      </c>
      <c r="C31" s="208" t="s">
        <v>405</v>
      </c>
      <c r="D31" s="207" t="s">
        <v>405</v>
      </c>
    </row>
    <row r="32" spans="1:13" x14ac:dyDescent="0.2">
      <c r="B32" s="314">
        <f>B25*((365-$C$13)/365)</f>
        <v>9.7696093010165033</v>
      </c>
      <c r="C32" s="314">
        <f>C25*((365-$C$13)/365)</f>
        <v>2.883607363798304</v>
      </c>
      <c r="D32" s="314">
        <f>D25*((365-$C$13)/365)</f>
        <v>0.2883607363798304</v>
      </c>
    </row>
    <row r="33" spans="1:13" s="210" customFormat="1" ht="12.75" x14ac:dyDescent="0.15">
      <c r="A33" s="460">
        <v>1</v>
      </c>
      <c r="B33" s="750" t="s">
        <v>406</v>
      </c>
      <c r="C33" s="750"/>
      <c r="D33" s="750"/>
      <c r="E33" s="750"/>
      <c r="F33" s="750"/>
      <c r="G33" s="750"/>
      <c r="H33" s="750"/>
      <c r="I33" s="750"/>
      <c r="J33" s="750"/>
      <c r="K33" s="750"/>
      <c r="L33" s="750"/>
      <c r="M33" s="750"/>
    </row>
    <row r="34" spans="1:13" s="210" customFormat="1" ht="12.75" x14ac:dyDescent="0.15">
      <c r="A34" s="460"/>
      <c r="B34" s="211" t="s">
        <v>407</v>
      </c>
      <c r="C34" s="209" t="s">
        <v>408</v>
      </c>
      <c r="D34" s="229"/>
      <c r="E34" s="229"/>
      <c r="F34" s="229"/>
      <c r="G34" s="229"/>
      <c r="H34" s="229"/>
      <c r="I34" s="229"/>
      <c r="J34" s="229"/>
      <c r="K34" s="229"/>
      <c r="L34" s="229"/>
      <c r="M34" s="229"/>
    </row>
    <row r="35" spans="1:13" x14ac:dyDescent="0.2">
      <c r="C35" s="745"/>
      <c r="D35" s="745"/>
      <c r="E35" s="745"/>
      <c r="F35" s="745"/>
      <c r="G35" s="745"/>
      <c r="H35" s="745"/>
      <c r="I35" s="745"/>
      <c r="J35" s="745"/>
      <c r="K35" s="745"/>
      <c r="L35" s="745"/>
      <c r="M35" s="745"/>
    </row>
    <row r="36" spans="1:13" x14ac:dyDescent="0.2">
      <c r="B36" s="553" t="s">
        <v>1954</v>
      </c>
    </row>
    <row r="37" spans="1:13" ht="38.25" x14ac:dyDescent="0.2">
      <c r="B37" s="746" t="s">
        <v>1963</v>
      </c>
      <c r="C37" s="748" t="s">
        <v>409</v>
      </c>
      <c r="D37" s="215" t="s">
        <v>410</v>
      </c>
      <c r="E37" s="221" t="s">
        <v>411</v>
      </c>
      <c r="F37" s="216" t="s">
        <v>412</v>
      </c>
    </row>
    <row r="38" spans="1:13" x14ac:dyDescent="0.2">
      <c r="B38" s="747"/>
      <c r="C38" s="749"/>
      <c r="D38" s="197" t="s">
        <v>413</v>
      </c>
      <c r="E38" s="222" t="s">
        <v>414</v>
      </c>
      <c r="F38" s="223" t="s">
        <v>415</v>
      </c>
    </row>
    <row r="39" spans="1:13" x14ac:dyDescent="0.2">
      <c r="B39" s="631">
        <v>41</v>
      </c>
      <c r="C39" s="224">
        <f>C44/C43</f>
        <v>10512</v>
      </c>
      <c r="D39" s="225">
        <f>CONVERT(AVERAGE(600,2400),"ft","mi")</f>
        <v>0.28409090909090912</v>
      </c>
      <c r="E39" s="226">
        <f>B39*D39</f>
        <v>11.647727272727273</v>
      </c>
      <c r="F39" s="224">
        <f>(C39*D39)</f>
        <v>2986.3636363636365</v>
      </c>
    </row>
    <row r="40" spans="1:13" ht="13.5" x14ac:dyDescent="0.2">
      <c r="A40" s="460">
        <v>1</v>
      </c>
      <c r="B40" s="681" t="s">
        <v>1964</v>
      </c>
      <c r="C40" s="682"/>
      <c r="D40" s="683"/>
      <c r="E40" s="684"/>
      <c r="F40" s="682"/>
    </row>
    <row r="41" spans="1:13" s="210" customFormat="1" ht="13.5" x14ac:dyDescent="0.2">
      <c r="A41" s="685">
        <v>2</v>
      </c>
      <c r="B41" s="210" t="s">
        <v>416</v>
      </c>
    </row>
    <row r="42" spans="1:13" s="210" customFormat="1" ht="12.75" x14ac:dyDescent="0.15">
      <c r="A42" s="460"/>
    </row>
    <row r="43" spans="1:13" s="210" customFormat="1" ht="12.75" x14ac:dyDescent="0.15">
      <c r="A43" s="460"/>
      <c r="B43" s="211" t="s">
        <v>417</v>
      </c>
      <c r="C43" s="227">
        <f>D19</f>
        <v>25</v>
      </c>
      <c r="D43" s="210" t="s">
        <v>388</v>
      </c>
    </row>
    <row r="44" spans="1:13" s="210" customFormat="1" ht="12.75" x14ac:dyDescent="0.15">
      <c r="A44" s="460"/>
      <c r="B44" s="228" t="s">
        <v>418</v>
      </c>
      <c r="C44" s="227">
        <f>Throughputs!D7</f>
        <v>262800</v>
      </c>
      <c r="D44" s="229" t="s">
        <v>419</v>
      </c>
    </row>
    <row r="45" spans="1:13" x14ac:dyDescent="0.2">
      <c r="B45" s="630"/>
      <c r="C45" s="629"/>
      <c r="D45" s="628"/>
    </row>
    <row r="47" spans="1:13" x14ac:dyDescent="0.2">
      <c r="B47" s="553" t="s">
        <v>1955</v>
      </c>
    </row>
    <row r="48" spans="1:13" ht="51" x14ac:dyDescent="0.2">
      <c r="B48" s="465" t="s">
        <v>255</v>
      </c>
      <c r="C48" s="465" t="s">
        <v>256</v>
      </c>
      <c r="D48" s="465" t="s">
        <v>1903</v>
      </c>
      <c r="E48" s="206" t="s">
        <v>420</v>
      </c>
      <c r="F48" s="196" t="s">
        <v>1911</v>
      </c>
      <c r="G48" s="206" t="s">
        <v>421</v>
      </c>
      <c r="H48" s="196" t="s">
        <v>1912</v>
      </c>
    </row>
    <row r="49" spans="2:8" x14ac:dyDescent="0.2">
      <c r="B49" s="469" t="s">
        <v>30</v>
      </c>
      <c r="C49" s="469" t="s">
        <v>261</v>
      </c>
      <c r="D49" s="621">
        <f>'Perlite Concentrations'!$M$4</f>
        <v>2.5000000000000002E-8</v>
      </c>
      <c r="E49" s="564">
        <f>$B$25*D49*(1-$C$14)*(1-$C$15)</f>
        <v>1.0579162603709436E-7</v>
      </c>
      <c r="F49" s="564">
        <f t="shared" ref="F49:F72" si="0">E49*$E$39</f>
        <v>1.2322320078184286E-6</v>
      </c>
      <c r="G49" s="564">
        <f>$B$32*D49*(1-$C$14)*(1-$C$15)</f>
        <v>7.9329227524254021E-8</v>
      </c>
      <c r="H49" s="564">
        <f t="shared" ref="H49:H72" si="1">G49*$F$39</f>
        <v>2.3690592037924952E-4</v>
      </c>
    </row>
    <row r="50" spans="2:8" x14ac:dyDescent="0.2">
      <c r="B50" s="469" t="s">
        <v>33</v>
      </c>
      <c r="C50" s="469" t="s">
        <v>172</v>
      </c>
      <c r="D50" s="621">
        <f>'Perlite Concentrations'!$M$5</f>
        <v>6.372499999999999E-2</v>
      </c>
      <c r="E50" s="564">
        <f t="shared" ref="E50:E72" si="2">$B$25*D50*(1-$C$14)*(1-$C$15)</f>
        <v>0.26966285476855345</v>
      </c>
      <c r="F50" s="564">
        <f t="shared" si="0"/>
        <v>3.1409593879291737</v>
      </c>
      <c r="G50" s="564">
        <f t="shared" ref="G50:G72" si="3">$B$32*D50*(1-$C$14)*(1-$C$15)</f>
        <v>0.20221020095932349</v>
      </c>
      <c r="H50" s="564">
        <f t="shared" si="1"/>
        <v>603.87319104670701</v>
      </c>
    </row>
    <row r="51" spans="2:8" x14ac:dyDescent="0.2">
      <c r="B51" s="469" t="s">
        <v>39</v>
      </c>
      <c r="C51" s="469" t="s">
        <v>262</v>
      </c>
      <c r="D51" s="621">
        <f>'Perlite Concentrations'!$M$6</f>
        <v>2.6000000000000005E-6</v>
      </c>
      <c r="E51" s="564">
        <f t="shared" si="2"/>
        <v>1.1002329107857813E-5</v>
      </c>
      <c r="F51" s="564">
        <f t="shared" si="0"/>
        <v>1.2815212881311659E-4</v>
      </c>
      <c r="G51" s="564">
        <f t="shared" si="3"/>
        <v>8.2502396625224214E-6</v>
      </c>
      <c r="H51" s="564">
        <f t="shared" si="1"/>
        <v>2.4638215719441959E-2</v>
      </c>
    </row>
    <row r="52" spans="2:8" x14ac:dyDescent="0.2">
      <c r="B52" s="469" t="s">
        <v>41</v>
      </c>
      <c r="C52" s="469" t="s">
        <v>137</v>
      </c>
      <c r="D52" s="621">
        <f>'Perlite Concentrations'!$M$7</f>
        <v>2.8000000000000003E-4</v>
      </c>
      <c r="E52" s="564">
        <f t="shared" si="2"/>
        <v>1.1848662116154566E-3</v>
      </c>
      <c r="F52" s="564">
        <f t="shared" si="0"/>
        <v>1.3800998487566399E-2</v>
      </c>
      <c r="G52" s="564">
        <f t="shared" si="3"/>
        <v>8.8848734827164512E-4</v>
      </c>
      <c r="H52" s="564">
        <f t="shared" si="1"/>
        <v>2.653346308247595</v>
      </c>
    </row>
    <row r="53" spans="2:8" x14ac:dyDescent="0.2">
      <c r="B53" s="469" t="s">
        <v>43</v>
      </c>
      <c r="C53" s="469" t="s">
        <v>263</v>
      </c>
      <c r="D53" s="621">
        <f>'Perlite Concentrations'!$M$8</f>
        <v>3.0599999999999999E-6</v>
      </c>
      <c r="E53" s="564">
        <f t="shared" si="2"/>
        <v>1.2948895026940349E-5</v>
      </c>
      <c r="F53" s="564">
        <f t="shared" si="0"/>
        <v>1.5082519775697566E-4</v>
      </c>
      <c r="G53" s="564">
        <f t="shared" si="3"/>
        <v>9.7098974489686906E-6</v>
      </c>
      <c r="H53" s="564">
        <f t="shared" si="1"/>
        <v>2.8997284654420138E-2</v>
      </c>
    </row>
    <row r="54" spans="2:8" x14ac:dyDescent="0.2">
      <c r="B54" s="469" t="s">
        <v>45</v>
      </c>
      <c r="C54" s="469" t="s">
        <v>264</v>
      </c>
      <c r="D54" s="621">
        <f>'Perlite Concentrations'!$M$9</f>
        <v>8.0000000000000002E-8</v>
      </c>
      <c r="E54" s="564">
        <f t="shared" si="2"/>
        <v>3.3853320331870184E-7</v>
      </c>
      <c r="F54" s="564">
        <f t="shared" si="0"/>
        <v>3.9431424250189706E-6</v>
      </c>
      <c r="G54" s="564">
        <f t="shared" si="3"/>
        <v>2.5385352807761289E-7</v>
      </c>
      <c r="H54" s="564">
        <f t="shared" si="1"/>
        <v>7.5809894521359849E-4</v>
      </c>
    </row>
    <row r="55" spans="2:8" x14ac:dyDescent="0.2">
      <c r="B55" s="469" t="s">
        <v>47</v>
      </c>
      <c r="C55" s="469" t="s">
        <v>142</v>
      </c>
      <c r="D55" s="621">
        <f>'Perlite Concentrations'!$M$10</f>
        <v>1.0000000000000001E-7</v>
      </c>
      <c r="E55" s="564">
        <f t="shared" si="2"/>
        <v>4.2316650414837743E-7</v>
      </c>
      <c r="F55" s="564">
        <f t="shared" si="0"/>
        <v>4.9289280312737145E-6</v>
      </c>
      <c r="G55" s="564">
        <f t="shared" si="3"/>
        <v>3.1731691009701608E-7</v>
      </c>
      <c r="H55" s="564">
        <f t="shared" si="1"/>
        <v>9.4762368151699809E-4</v>
      </c>
    </row>
    <row r="56" spans="2:8" x14ac:dyDescent="0.2">
      <c r="B56" s="469" t="s">
        <v>50</v>
      </c>
      <c r="C56" s="469" t="s">
        <v>185</v>
      </c>
      <c r="D56" s="621">
        <f>'Perlite Concentrations'!$M$11</f>
        <v>5.200000000000001E-6</v>
      </c>
      <c r="E56" s="564">
        <f t="shared" si="2"/>
        <v>2.2004658215715627E-5</v>
      </c>
      <c r="F56" s="564">
        <f t="shared" si="0"/>
        <v>2.5630425762623318E-4</v>
      </c>
      <c r="G56" s="564">
        <f t="shared" si="3"/>
        <v>1.6500479325044843E-5</v>
      </c>
      <c r="H56" s="564">
        <f t="shared" si="1"/>
        <v>4.9276431438883918E-2</v>
      </c>
    </row>
    <row r="57" spans="2:8" x14ac:dyDescent="0.2">
      <c r="B57" s="469" t="s">
        <v>54</v>
      </c>
      <c r="C57" s="469" t="s">
        <v>55</v>
      </c>
      <c r="D57" s="621">
        <f>'Perlite Concentrations'!$M$13</f>
        <v>7.9660000000000013E-6</v>
      </c>
      <c r="E57" s="564">
        <f t="shared" si="2"/>
        <v>3.3709443720459747E-5</v>
      </c>
      <c r="F57" s="564">
        <f t="shared" si="0"/>
        <v>3.9263840697126415E-4</v>
      </c>
      <c r="G57" s="564">
        <f t="shared" si="3"/>
        <v>2.5277465058328309E-5</v>
      </c>
      <c r="H57" s="564">
        <f t="shared" si="1"/>
        <v>7.5487702469644091E-2</v>
      </c>
    </row>
    <row r="58" spans="2:8" x14ac:dyDescent="0.2">
      <c r="B58" s="469" t="s">
        <v>57</v>
      </c>
      <c r="C58" s="469" t="s">
        <v>265</v>
      </c>
      <c r="D58" s="621">
        <f>'Perlite Concentrations'!$M$14</f>
        <v>2E-8</v>
      </c>
      <c r="E58" s="564">
        <f t="shared" si="2"/>
        <v>8.4633300829675459E-8</v>
      </c>
      <c r="F58" s="564">
        <f t="shared" si="0"/>
        <v>9.8578560625474265E-7</v>
      </c>
      <c r="G58" s="564">
        <f t="shared" si="3"/>
        <v>6.3463382019403222E-8</v>
      </c>
      <c r="H58" s="564">
        <f t="shared" si="1"/>
        <v>1.8952473630339962E-4</v>
      </c>
    </row>
    <row r="59" spans="2:8" x14ac:dyDescent="0.2">
      <c r="B59" s="469" t="s">
        <v>60</v>
      </c>
      <c r="C59" s="469" t="s">
        <v>169</v>
      </c>
      <c r="D59" s="621">
        <f>'Perlite Concentrations'!$M$15</f>
        <v>5.0299999999999997E-4</v>
      </c>
      <c r="E59" s="564">
        <f t="shared" si="2"/>
        <v>2.1285275158663382E-3</v>
      </c>
      <c r="F59" s="564">
        <f t="shared" si="0"/>
        <v>2.4792507997306781E-2</v>
      </c>
      <c r="G59" s="564">
        <f t="shared" si="3"/>
        <v>1.5961040577879909E-3</v>
      </c>
      <c r="H59" s="564">
        <f t="shared" si="1"/>
        <v>4.7665471180305001</v>
      </c>
    </row>
    <row r="60" spans="2:8" x14ac:dyDescent="0.2">
      <c r="B60" s="469" t="s">
        <v>64</v>
      </c>
      <c r="C60" s="469" t="s">
        <v>65</v>
      </c>
      <c r="D60" s="621">
        <f>'Perlite Concentrations'!$M$17</f>
        <v>9.295523661156416E-6</v>
      </c>
      <c r="E60" s="564">
        <f t="shared" si="2"/>
        <v>3.9335542519200864E-5</v>
      </c>
      <c r="F60" s="564">
        <f t="shared" si="0"/>
        <v>4.5816967138841917E-4</v>
      </c>
      <c r="G60" s="564">
        <f t="shared" si="3"/>
        <v>2.9496268458918565E-5</v>
      </c>
      <c r="H60" s="564">
        <f t="shared" si="1"/>
        <v>8.808658353413408E-2</v>
      </c>
    </row>
    <row r="61" spans="2:8" x14ac:dyDescent="0.2">
      <c r="B61" s="469" t="s">
        <v>67</v>
      </c>
      <c r="C61" s="469" t="s">
        <v>192</v>
      </c>
      <c r="D61" s="621">
        <f>'Perlite Concentrations'!$M$18</f>
        <v>1.9999999999999999E-6</v>
      </c>
      <c r="E61" s="564">
        <f t="shared" si="2"/>
        <v>8.4633300829675475E-6</v>
      </c>
      <c r="F61" s="564">
        <f t="shared" si="0"/>
        <v>9.8578560625474284E-5</v>
      </c>
      <c r="G61" s="564">
        <f t="shared" si="3"/>
        <v>6.3463382019403214E-6</v>
      </c>
      <c r="H61" s="564">
        <f t="shared" si="1"/>
        <v>1.8952473630339962E-2</v>
      </c>
    </row>
    <row r="62" spans="2:8" x14ac:dyDescent="0.2">
      <c r="B62" s="469" t="s">
        <v>71</v>
      </c>
      <c r="C62" s="469" t="s">
        <v>266</v>
      </c>
      <c r="D62" s="621">
        <f>'Perlite Concentrations'!$M$20</f>
        <v>2.5000000000000001E-5</v>
      </c>
      <c r="E62" s="564">
        <f t="shared" si="2"/>
        <v>1.0579162603709435E-4</v>
      </c>
      <c r="F62" s="564">
        <f t="shared" si="0"/>
        <v>1.2322320078184286E-3</v>
      </c>
      <c r="G62" s="564">
        <f t="shared" si="3"/>
        <v>7.9329227524254034E-5</v>
      </c>
      <c r="H62" s="564">
        <f t="shared" si="1"/>
        <v>0.23690592037924957</v>
      </c>
    </row>
    <row r="63" spans="2:8" x14ac:dyDescent="0.2">
      <c r="B63" s="469" t="s">
        <v>73</v>
      </c>
      <c r="C63" s="469" t="s">
        <v>267</v>
      </c>
      <c r="D63" s="621">
        <f>'Perlite Concentrations'!$M$21</f>
        <v>3.7E-7</v>
      </c>
      <c r="E63" s="564">
        <f t="shared" si="2"/>
        <v>1.5657160653489962E-6</v>
      </c>
      <c r="F63" s="564">
        <f t="shared" si="0"/>
        <v>1.8237033715712742E-5</v>
      </c>
      <c r="G63" s="564">
        <f t="shared" si="3"/>
        <v>1.1740725673589595E-6</v>
      </c>
      <c r="H63" s="564">
        <f t="shared" si="1"/>
        <v>3.5062076216128926E-3</v>
      </c>
    </row>
    <row r="64" spans="2:8" x14ac:dyDescent="0.2">
      <c r="B64" s="469" t="s">
        <v>75</v>
      </c>
      <c r="C64" s="469" t="s">
        <v>268</v>
      </c>
      <c r="D64" s="621">
        <f>'Perlite Concentrations'!$M$22</f>
        <v>1.9000000000000001E-7</v>
      </c>
      <c r="E64" s="564">
        <f t="shared" si="2"/>
        <v>8.0401635788191714E-7</v>
      </c>
      <c r="F64" s="564">
        <f t="shared" si="0"/>
        <v>9.3649632594200588E-6</v>
      </c>
      <c r="G64" s="564">
        <f t="shared" si="3"/>
        <v>6.0290212918433054E-7</v>
      </c>
      <c r="H64" s="564">
        <f t="shared" si="1"/>
        <v>1.8004849948822963E-3</v>
      </c>
    </row>
    <row r="65" spans="1:8" x14ac:dyDescent="0.2">
      <c r="B65" s="469" t="s">
        <v>77</v>
      </c>
      <c r="C65" s="469" t="s">
        <v>270</v>
      </c>
      <c r="D65" s="621">
        <f>'Perlite Concentrations'!$M$23</f>
        <v>4.3900000000000005E-7</v>
      </c>
      <c r="E65" s="564">
        <f t="shared" si="2"/>
        <v>1.8577009532113768E-6</v>
      </c>
      <c r="F65" s="564">
        <f t="shared" si="0"/>
        <v>2.1637994057291606E-5</v>
      </c>
      <c r="G65" s="564">
        <f t="shared" si="3"/>
        <v>1.3930212353259009E-6</v>
      </c>
      <c r="H65" s="564">
        <f t="shared" si="1"/>
        <v>4.1600679618596223E-3</v>
      </c>
    </row>
    <row r="66" spans="1:8" x14ac:dyDescent="0.2">
      <c r="B66" s="469" t="s">
        <v>81</v>
      </c>
      <c r="C66" s="469" t="s">
        <v>271</v>
      </c>
      <c r="D66" s="621">
        <f>'Perlite Concentrations'!$M$25</f>
        <v>3.0000000000000001E-5</v>
      </c>
      <c r="E66" s="564">
        <f t="shared" si="2"/>
        <v>1.2694995124451321E-4</v>
      </c>
      <c r="F66" s="564">
        <f t="shared" si="0"/>
        <v>1.4786784093821141E-3</v>
      </c>
      <c r="G66" s="564">
        <f t="shared" si="3"/>
        <v>9.519507302910483E-5</v>
      </c>
      <c r="H66" s="564">
        <f t="shared" si="1"/>
        <v>0.28428710445509942</v>
      </c>
    </row>
    <row r="67" spans="1:8" x14ac:dyDescent="0.2">
      <c r="B67" s="469" t="s">
        <v>41</v>
      </c>
      <c r="C67" s="469" t="s">
        <v>137</v>
      </c>
      <c r="D67" s="621">
        <f>'Perlite Concentrations'!$M$26</f>
        <v>2.0000000000000001E-4</v>
      </c>
      <c r="E67" s="564">
        <f t="shared" si="2"/>
        <v>8.4633300829675478E-4</v>
      </c>
      <c r="F67" s="564">
        <f t="shared" si="0"/>
        <v>9.857856062547429E-3</v>
      </c>
      <c r="G67" s="564">
        <f t="shared" si="3"/>
        <v>6.3463382019403227E-4</v>
      </c>
      <c r="H67" s="564">
        <f t="shared" si="1"/>
        <v>1.8952473630339965</v>
      </c>
    </row>
    <row r="68" spans="1:8" x14ac:dyDescent="0.2">
      <c r="B68" s="469" t="s">
        <v>69</v>
      </c>
      <c r="C68" s="469">
        <v>504</v>
      </c>
      <c r="D68" s="621">
        <f>'Perlite Concentrations'!$M$19</f>
        <v>3.3000000000000003E-5</v>
      </c>
      <c r="E68" s="564">
        <f t="shared" si="2"/>
        <v>1.3964494636896455E-4</v>
      </c>
      <c r="F68" s="564">
        <f t="shared" si="0"/>
        <v>1.6265462503203259E-3</v>
      </c>
      <c r="G68" s="564">
        <f t="shared" si="3"/>
        <v>1.0471458033201533E-4</v>
      </c>
      <c r="H68" s="564">
        <f t="shared" si="1"/>
        <v>0.3127158149006094</v>
      </c>
    </row>
    <row r="69" spans="1:8" x14ac:dyDescent="0.2">
      <c r="B69" s="469" t="s">
        <v>84</v>
      </c>
      <c r="C69" s="469" t="s">
        <v>272</v>
      </c>
      <c r="D69" s="621">
        <f>'Perlite Concentrations'!$M$27</f>
        <v>8.0000000000000007E-5</v>
      </c>
      <c r="E69" s="564">
        <f t="shared" si="2"/>
        <v>3.385332033187019E-4</v>
      </c>
      <c r="F69" s="564">
        <f t="shared" si="0"/>
        <v>3.9431424250189716E-3</v>
      </c>
      <c r="G69" s="564">
        <f t="shared" si="3"/>
        <v>2.5385352807761284E-4</v>
      </c>
      <c r="H69" s="564">
        <f t="shared" si="1"/>
        <v>0.75809894521359844</v>
      </c>
    </row>
    <row r="70" spans="1:8" x14ac:dyDescent="0.2">
      <c r="B70" s="469" t="s">
        <v>87</v>
      </c>
      <c r="C70" s="469" t="s">
        <v>171</v>
      </c>
      <c r="D70" s="621">
        <f>'Perlite Concentrations'!$M$28</f>
        <v>3.7265E-2</v>
      </c>
      <c r="E70" s="564">
        <f t="shared" si="2"/>
        <v>0.15769299777089282</v>
      </c>
      <c r="F70" s="564">
        <f t="shared" si="0"/>
        <v>1.8367650308541494</v>
      </c>
      <c r="G70" s="564">
        <f t="shared" si="3"/>
        <v>0.11824814654765306</v>
      </c>
      <c r="H70" s="564">
        <f t="shared" si="1"/>
        <v>353.1319649173094</v>
      </c>
    </row>
    <row r="71" spans="1:8" x14ac:dyDescent="0.2">
      <c r="B71" s="469" t="s">
        <v>89</v>
      </c>
      <c r="C71" s="469" t="s">
        <v>273</v>
      </c>
      <c r="D71" s="621">
        <f>'Perlite Concentrations'!$M$29</f>
        <v>2.5000000000000001E-5</v>
      </c>
      <c r="E71" s="564">
        <f t="shared" si="2"/>
        <v>1.0579162603709435E-4</v>
      </c>
      <c r="F71" s="564">
        <f t="shared" si="0"/>
        <v>1.2322320078184286E-3</v>
      </c>
      <c r="G71" s="564">
        <f t="shared" si="3"/>
        <v>7.9329227524254034E-5</v>
      </c>
      <c r="H71" s="564">
        <f t="shared" si="1"/>
        <v>0.23690592037924957</v>
      </c>
    </row>
    <row r="72" spans="1:8" x14ac:dyDescent="0.2">
      <c r="B72" s="469" t="s">
        <v>91</v>
      </c>
      <c r="C72" s="469" t="s">
        <v>274</v>
      </c>
      <c r="D72" s="621">
        <f>'Perlite Concentrations'!$M$30</f>
        <v>2.5000000000000001E-5</v>
      </c>
      <c r="E72" s="564">
        <f t="shared" si="2"/>
        <v>1.0579162603709435E-4</v>
      </c>
      <c r="F72" s="564">
        <f t="shared" si="0"/>
        <v>1.2322320078184286E-3</v>
      </c>
      <c r="G72" s="564">
        <f t="shared" si="3"/>
        <v>7.9329227524254034E-5</v>
      </c>
      <c r="H72" s="564">
        <f t="shared" si="1"/>
        <v>0.23690592037924957</v>
      </c>
    </row>
    <row r="73" spans="1:8" s="210" customFormat="1" ht="12.75" x14ac:dyDescent="0.15">
      <c r="A73" s="460">
        <v>1</v>
      </c>
      <c r="B73" s="214" t="s">
        <v>275</v>
      </c>
      <c r="C73" s="213"/>
      <c r="D73" s="622"/>
      <c r="E73" s="622"/>
      <c r="F73" s="622"/>
      <c r="G73" s="622"/>
    </row>
    <row r="74" spans="1:8" s="210" customFormat="1" ht="12.75" x14ac:dyDescent="0.15">
      <c r="A74" s="460">
        <v>2</v>
      </c>
      <c r="B74" s="214" t="s">
        <v>381</v>
      </c>
      <c r="D74" s="622"/>
      <c r="E74" s="622"/>
      <c r="F74" s="622"/>
      <c r="G74" s="622"/>
    </row>
    <row r="75" spans="1:8" s="210" customFormat="1" ht="12.75" x14ac:dyDescent="0.15">
      <c r="A75" s="460">
        <v>3</v>
      </c>
      <c r="B75" s="214" t="s">
        <v>422</v>
      </c>
      <c r="D75" s="622"/>
      <c r="E75" s="622"/>
      <c r="F75" s="622"/>
      <c r="G75" s="622"/>
    </row>
  </sheetData>
  <mergeCells count="16">
    <mergeCell ref="C35:M35"/>
    <mergeCell ref="B37:B38"/>
    <mergeCell ref="C37:C38"/>
    <mergeCell ref="B33:M33"/>
    <mergeCell ref="E4:H4"/>
    <mergeCell ref="E5:H5"/>
    <mergeCell ref="E6:H6"/>
    <mergeCell ref="E7:H7"/>
    <mergeCell ref="E8:H8"/>
    <mergeCell ref="E9:H9"/>
    <mergeCell ref="E10:H10"/>
    <mergeCell ref="E11:H11"/>
    <mergeCell ref="E12:H12"/>
    <mergeCell ref="E13:H13"/>
    <mergeCell ref="E15:H15"/>
    <mergeCell ref="E14:H1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183D6-5356-4F1F-8039-BBBD4C30FE81}">
  <dimension ref="A1:G43"/>
  <sheetViews>
    <sheetView workbookViewId="0">
      <selection activeCell="E21" sqref="E21"/>
    </sheetView>
  </sheetViews>
  <sheetFormatPr defaultColWidth="9.140625" defaultRowHeight="12.75" x14ac:dyDescent="0.2"/>
  <cols>
    <col min="1" max="1" width="9.140625" style="399"/>
    <col min="2" max="2" width="31.85546875" style="399" customWidth="1"/>
    <col min="3" max="3" width="25.85546875" style="399" bestFit="1" customWidth="1"/>
    <col min="4" max="4" width="26.140625" style="399" bestFit="1" customWidth="1"/>
    <col min="5" max="5" width="29.42578125" style="399" customWidth="1"/>
    <col min="6" max="6" width="21" style="399" customWidth="1"/>
    <col min="7" max="16384" width="9.140625" style="399"/>
  </cols>
  <sheetData>
    <row r="1" spans="1:6" x14ac:dyDescent="0.2">
      <c r="B1" s="553" t="s">
        <v>423</v>
      </c>
    </row>
    <row r="3" spans="1:6" x14ac:dyDescent="0.2">
      <c r="B3" s="553" t="s">
        <v>1956</v>
      </c>
    </row>
    <row r="4" spans="1:6" x14ac:dyDescent="0.2">
      <c r="B4" s="558" t="s">
        <v>424</v>
      </c>
      <c r="C4" s="633">
        <f>Throughputs!D4/2</f>
        <v>204000</v>
      </c>
      <c r="D4" s="634" t="s">
        <v>425</v>
      </c>
    </row>
    <row r="5" spans="1:6" x14ac:dyDescent="0.2">
      <c r="B5" s="635" t="s">
        <v>424</v>
      </c>
      <c r="C5" s="482">
        <f>Throughputs!G4/2</f>
        <v>558.90410958904113</v>
      </c>
      <c r="D5" s="636" t="s">
        <v>8</v>
      </c>
    </row>
    <row r="6" spans="1:6" ht="14.25" x14ac:dyDescent="0.2">
      <c r="B6" s="635" t="s">
        <v>1914</v>
      </c>
      <c r="C6" s="613">
        <v>33</v>
      </c>
      <c r="D6" s="636" t="s">
        <v>426</v>
      </c>
    </row>
    <row r="7" spans="1:6" x14ac:dyDescent="0.2">
      <c r="B7" s="635" t="s">
        <v>427</v>
      </c>
      <c r="C7" s="613">
        <f>CONVERT(95,"in","ft")</f>
        <v>7.916666666666667</v>
      </c>
      <c r="D7" s="636" t="s">
        <v>426</v>
      </c>
    </row>
    <row r="8" spans="1:6" x14ac:dyDescent="0.2">
      <c r="B8" s="637" t="s">
        <v>1913</v>
      </c>
      <c r="C8" s="638" t="s">
        <v>428</v>
      </c>
      <c r="D8" s="639" t="s">
        <v>148</v>
      </c>
    </row>
    <row r="9" spans="1:6" x14ac:dyDescent="0.2">
      <c r="A9" s="641">
        <v>1</v>
      </c>
      <c r="B9" s="642" t="s">
        <v>429</v>
      </c>
      <c r="C9" s="642"/>
      <c r="D9" s="642"/>
    </row>
    <row r="10" spans="1:6" ht="31.5" customHeight="1" x14ac:dyDescent="0.2">
      <c r="A10" s="624">
        <v>2</v>
      </c>
      <c r="B10" s="743" t="s">
        <v>430</v>
      </c>
      <c r="C10" s="743"/>
      <c r="D10" s="743"/>
    </row>
    <row r="12" spans="1:6" x14ac:dyDescent="0.2">
      <c r="B12" s="397" t="s">
        <v>1957</v>
      </c>
      <c r="C12" s="398"/>
      <c r="D12" s="398"/>
      <c r="E12" s="398"/>
    </row>
    <row r="13" spans="1:6" ht="25.5" x14ac:dyDescent="0.2">
      <c r="B13" s="763" t="s">
        <v>20</v>
      </c>
      <c r="C13" s="400" t="s">
        <v>431</v>
      </c>
      <c r="D13" s="400" t="s">
        <v>432</v>
      </c>
      <c r="F13" s="640"/>
    </row>
    <row r="14" spans="1:6" x14ac:dyDescent="0.2">
      <c r="B14" s="764"/>
      <c r="C14" s="401" t="s">
        <v>433</v>
      </c>
      <c r="D14" s="402" t="s">
        <v>434</v>
      </c>
      <c r="E14" s="403"/>
    </row>
    <row r="15" spans="1:6" ht="14.25" x14ac:dyDescent="0.2">
      <c r="B15" s="404" t="s">
        <v>435</v>
      </c>
      <c r="C15" s="405">
        <f>'ESP Output'!S772</f>
        <v>2.3235441711468546E-2</v>
      </c>
      <c r="D15" s="406">
        <f>'ESP Output'!S34</f>
        <v>8.7789582722667738</v>
      </c>
    </row>
    <row r="16" spans="1:6" s="210" customFormat="1" x14ac:dyDescent="0.15">
      <c r="A16" s="624">
        <v>1</v>
      </c>
      <c r="B16" s="407" t="s">
        <v>436</v>
      </c>
      <c r="C16" s="195"/>
      <c r="D16" s="407"/>
    </row>
    <row r="18" spans="1:7" x14ac:dyDescent="0.2">
      <c r="B18" s="397" t="s">
        <v>1980</v>
      </c>
    </row>
    <row r="19" spans="1:7" x14ac:dyDescent="0.2">
      <c r="B19" s="765" t="s">
        <v>20</v>
      </c>
      <c r="C19" s="760" t="s">
        <v>256</v>
      </c>
      <c r="D19" s="408" t="s">
        <v>437</v>
      </c>
      <c r="E19" s="196" t="s">
        <v>438</v>
      </c>
    </row>
    <row r="20" spans="1:7" x14ac:dyDescent="0.2">
      <c r="B20" s="766"/>
      <c r="C20" s="761"/>
      <c r="D20" s="401" t="s">
        <v>433</v>
      </c>
      <c r="E20" s="402" t="s">
        <v>434</v>
      </c>
    </row>
    <row r="21" spans="1:7" x14ac:dyDescent="0.2">
      <c r="B21" s="409" t="str">
        <f>IFERROR(IF(C21="No CAS","",INDEX('DEQ Pollutant List'!$B$7:$B$611,MATCH(C21,'DEQ Pollutant List'!$A$7:$A$611,0))),"")</f>
        <v>Benzene</v>
      </c>
      <c r="C21" s="409" t="s">
        <v>439</v>
      </c>
      <c r="D21" s="410">
        <f>HLOOKUP(C21,'ESP Output'!$S$771:$BK$772,2,FALSE)*2</f>
        <v>9.3067267667335557E-5</v>
      </c>
      <c r="E21" s="410">
        <f>HLOOKUP(C21,'ESP Output'!$R$33:$BK$34,2,FALSE)</f>
        <v>1.8947308651865669E-2</v>
      </c>
      <c r="G21" s="403"/>
    </row>
    <row r="22" spans="1:7" x14ac:dyDescent="0.2">
      <c r="B22" s="411" t="str">
        <f>IFERROR(IF(C22="No CAS","",INDEX('DEQ Pollutant List'!$B$7:$B$611,MATCH(C22,'DEQ Pollutant List'!$A$7:$A$611,0))),"")</f>
        <v>Benzo[g,h,i]perylene</v>
      </c>
      <c r="C22" s="411" t="s">
        <v>440</v>
      </c>
      <c r="D22" s="412">
        <f>HLOOKUP(C22,'ESP Output'!$S$771:$BK$772,2,FALSE)*2</f>
        <v>3.31549090784766E-17</v>
      </c>
      <c r="E22" s="412">
        <f>HLOOKUP(C22,'ESP Output'!$R$33:$BK$34,2,FALSE)</f>
        <v>3.2873862586150835E-15</v>
      </c>
    </row>
    <row r="23" spans="1:7" x14ac:dyDescent="0.2">
      <c r="B23" s="411" t="str">
        <f>IFERROR(IF(C23="No CAS","",INDEX('DEQ Pollutant List'!$B$7:$B$611,MATCH(C23,'DEQ Pollutant List'!$A$7:$A$611,0))),"")</f>
        <v>Ethyl benzene</v>
      </c>
      <c r="C23" s="411" t="s">
        <v>145</v>
      </c>
      <c r="D23" s="412">
        <f>HLOOKUP(C23,'ESP Output'!$S$771:$BK$772,2,FALSE)*2</f>
        <v>1.4177626499616494E-4</v>
      </c>
      <c r="E23" s="412">
        <f>HLOOKUP(C23,'ESP Output'!$R$33:$BK$34,2,FALSE)</f>
        <v>2.6014687576508534E-2</v>
      </c>
    </row>
    <row r="24" spans="1:7" x14ac:dyDescent="0.2">
      <c r="B24" s="411" t="str">
        <f>IFERROR(IF(C24="No CAS","",INDEX('DEQ Pollutant List'!$B$7:$B$611,MATCH(C24,'DEQ Pollutant List'!$A$7:$A$611,0))),"")</f>
        <v>Hexane</v>
      </c>
      <c r="C24" s="411" t="s">
        <v>441</v>
      </c>
      <c r="D24" s="412">
        <f>HLOOKUP(C24,'ESP Output'!$S$771:$BK$772,2,FALSE)*2</f>
        <v>1.8747936167310348E-5</v>
      </c>
      <c r="E24" s="412">
        <f>HLOOKUP(C24,'ESP Output'!$R$33:$BK$34,2,FALSE)</f>
        <v>3.9180591878709564E-3</v>
      </c>
    </row>
    <row r="25" spans="1:7" x14ac:dyDescent="0.2">
      <c r="B25" s="411" t="str">
        <f>IFERROR(IF(C25="No CAS","",INDEX('DEQ Pollutant List'!$B$7:$B$611,MATCH(C25,'DEQ Pollutant List'!$A$7:$A$611,0))),"")</f>
        <v>Naphthalene</v>
      </c>
      <c r="C25" s="411" t="s">
        <v>442</v>
      </c>
      <c r="D25" s="412">
        <f>HLOOKUP(C25,'ESP Output'!$S$771:$BK$772,2,FALSE)*2</f>
        <v>2.0681971136670874E-5</v>
      </c>
      <c r="E25" s="412">
        <f>HLOOKUP(C25,'ESP Output'!$R$33:$BK$34,2,FALSE)</f>
        <v>3.3143982907600975E-3</v>
      </c>
    </row>
    <row r="26" spans="1:7" x14ac:dyDescent="0.2">
      <c r="B26" s="411" t="str">
        <f>IFERROR(IF(C26="No CAS","",INDEX('DEQ Pollutant List'!$B$7:$B$611,MATCH(C26,'DEQ Pollutant List'!$A$7:$A$611,0))),"")</f>
        <v>Chrysene</v>
      </c>
      <c r="C26" s="411" t="s">
        <v>443</v>
      </c>
      <c r="D26" s="412">
        <f>HLOOKUP(C26,'ESP Output'!$S$771:$BK$772,2,FALSE)*2</f>
        <v>7.2521847810832955E-15</v>
      </c>
      <c r="E26" s="412">
        <f>HLOOKUP(C26,'ESP Output'!$R$33:$BK$34,2,FALSE)</f>
        <v>7.4873723901066164E-13</v>
      </c>
    </row>
    <row r="27" spans="1:7" x14ac:dyDescent="0.2">
      <c r="B27" s="411" t="str">
        <f>IFERROR(IF(C27="No CAS","",INDEX('DEQ Pollutant List'!$B$7:$B$611,MATCH(C27,'DEQ Pollutant List'!$A$7:$A$611,0))),"")</f>
        <v>Toluene</v>
      </c>
      <c r="C27" s="411" t="s">
        <v>444</v>
      </c>
      <c r="D27" s="412">
        <f>HLOOKUP(C27,'ESP Output'!$S$771:$BK$772,2,FALSE)*2</f>
        <v>1.080765503654703E-3</v>
      </c>
      <c r="E27" s="412">
        <f>HLOOKUP(C27,'ESP Output'!$R$33:$BK$34,2,FALSE)</f>
        <v>0.20945163758726143</v>
      </c>
    </row>
    <row r="28" spans="1:7" x14ac:dyDescent="0.2">
      <c r="B28" s="411" t="str">
        <f>IFERROR(IF(C28="No CAS","",INDEX('DEQ Pollutant List'!$B$7:$B$611,MATCH(C28,'DEQ Pollutant List'!$A$7:$A$611,0))),"")</f>
        <v>1,2,4-Trimethylbenzene</v>
      </c>
      <c r="C28" s="411" t="s">
        <v>445</v>
      </c>
      <c r="D28" s="412">
        <f>D27/'ESP Input'!$L$14*'ESP Input'!$M$14</f>
        <v>3.377392198920947E-2</v>
      </c>
      <c r="E28" s="412">
        <f>E27/'ESP Input'!$L$14*'ESP Input'!$M$14</f>
        <v>6.5453636746019193</v>
      </c>
    </row>
    <row r="29" spans="1:7" ht="25.5" x14ac:dyDescent="0.2">
      <c r="B29" s="643" t="str">
        <f>IFERROR(IF(C29="No CAS","",INDEX('DEQ Pollutant List'!$B$7:$B$611,MATCH(C29,'DEQ Pollutant List'!$A$7:$A$611,0))),"")</f>
        <v>Xylene (mixture), including m-xylene, o-xylene, p-xylene</v>
      </c>
      <c r="C29" s="413" t="s">
        <v>139</v>
      </c>
      <c r="D29" s="414">
        <f>HLOOKUP(C29,'ESP Output'!$S$771:$BK$772,2,FALSE)*2</f>
        <v>2.7609486516333823E-3</v>
      </c>
      <c r="E29" s="414">
        <f>HLOOKUP(C29,'ESP Output'!$R$33:$BK$34,2,FALSE)</f>
        <v>0.50470761351715054</v>
      </c>
    </row>
    <row r="30" spans="1:7" s="210" customFormat="1" x14ac:dyDescent="0.15">
      <c r="A30" s="460">
        <v>1</v>
      </c>
      <c r="B30" s="762" t="s">
        <v>1981</v>
      </c>
      <c r="C30" s="762"/>
      <c r="D30" s="762"/>
      <c r="E30" s="762"/>
    </row>
    <row r="35" spans="4:5" x14ac:dyDescent="0.2">
      <c r="D35" s="644"/>
      <c r="E35" s="644"/>
    </row>
    <row r="36" spans="4:5" x14ac:dyDescent="0.2">
      <c r="D36" s="644"/>
      <c r="E36" s="644"/>
    </row>
    <row r="37" spans="4:5" x14ac:dyDescent="0.2">
      <c r="D37" s="644"/>
      <c r="E37" s="644"/>
    </row>
    <row r="38" spans="4:5" x14ac:dyDescent="0.2">
      <c r="D38" s="644"/>
      <c r="E38" s="644"/>
    </row>
    <row r="39" spans="4:5" x14ac:dyDescent="0.2">
      <c r="D39" s="644"/>
      <c r="E39" s="644"/>
    </row>
    <row r="40" spans="4:5" x14ac:dyDescent="0.2">
      <c r="D40" s="644"/>
      <c r="E40" s="644"/>
    </row>
    <row r="41" spans="4:5" x14ac:dyDescent="0.2">
      <c r="D41" s="644"/>
      <c r="E41" s="644"/>
    </row>
    <row r="42" spans="4:5" x14ac:dyDescent="0.2">
      <c r="D42" s="644"/>
      <c r="E42" s="644"/>
    </row>
    <row r="43" spans="4:5" x14ac:dyDescent="0.2">
      <c r="D43" s="644"/>
      <c r="E43" s="645"/>
    </row>
  </sheetData>
  <mergeCells count="5">
    <mergeCell ref="C19:C20"/>
    <mergeCell ref="B30:E30"/>
    <mergeCell ref="B13:B14"/>
    <mergeCell ref="B19:B20"/>
    <mergeCell ref="B10:D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B66A2-9621-4EBE-8767-7E4579D2CF53}">
  <sheetPr>
    <tabColor theme="1"/>
  </sheetPr>
  <dimension ref="E4:E5"/>
  <sheetViews>
    <sheetView workbookViewId="0"/>
  </sheetViews>
  <sheetFormatPr defaultRowHeight="15" x14ac:dyDescent="0.25"/>
  <sheetData>
    <row r="4" spans="5:5" ht="13.5" customHeight="1" x14ac:dyDescent="0.25">
      <c r="E4" s="290"/>
    </row>
    <row r="5" spans="5:5" x14ac:dyDescent="0.25">
      <c r="E5" s="290"/>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455F1-9129-4F0C-96FF-060815E082F2}">
  <dimension ref="B1:AM776"/>
  <sheetViews>
    <sheetView topLeftCell="A68" workbookViewId="0">
      <selection activeCell="I40" sqref="I40"/>
    </sheetView>
  </sheetViews>
  <sheetFormatPr defaultColWidth="9.140625" defaultRowHeight="12.75" x14ac:dyDescent="0.2"/>
  <cols>
    <col min="1" max="1" width="9.140625" style="399"/>
    <col min="2" max="2" width="19" style="399" customWidth="1"/>
    <col min="3" max="3" width="10.28515625" style="399" bestFit="1" customWidth="1"/>
    <col min="4" max="4" width="19.42578125" style="399" bestFit="1" customWidth="1"/>
    <col min="5" max="5" width="26.5703125" style="399" bestFit="1" customWidth="1"/>
    <col min="6" max="6" width="12.42578125" style="399" bestFit="1" customWidth="1"/>
    <col min="7" max="7" width="21.140625" style="399" bestFit="1" customWidth="1"/>
    <col min="8" max="8" width="17.140625" style="399" bestFit="1" customWidth="1"/>
    <col min="9" max="9" width="35.42578125" style="399" customWidth="1"/>
    <col min="10" max="10" width="12.28515625" style="399" bestFit="1" customWidth="1"/>
    <col min="11" max="11" width="17.5703125" style="399" customWidth="1"/>
    <col min="12" max="12" width="11.28515625" style="399" bestFit="1" customWidth="1"/>
    <col min="13" max="13" width="23.42578125" style="399" customWidth="1"/>
    <col min="14" max="14" width="11.28515625" style="399" bestFit="1" customWidth="1"/>
    <col min="15" max="15" width="8.5703125" style="399" bestFit="1" customWidth="1"/>
    <col min="16" max="16" width="25.42578125" style="399" bestFit="1" customWidth="1"/>
    <col min="17" max="17" width="10.5703125" style="399" bestFit="1" customWidth="1"/>
    <col min="18" max="18" width="5.5703125" style="399" bestFit="1" customWidth="1"/>
    <col min="19" max="19" width="7.5703125" style="399" bestFit="1" customWidth="1"/>
    <col min="20" max="20" width="8" style="399" bestFit="1" customWidth="1"/>
    <col min="21" max="21" width="8.42578125" style="399" bestFit="1" customWidth="1"/>
    <col min="22" max="22" width="8.140625" style="399" bestFit="1" customWidth="1"/>
    <col min="23" max="23" width="8.42578125" style="399" bestFit="1" customWidth="1"/>
    <col min="24" max="24" width="9.140625" style="399"/>
    <col min="25" max="25" width="8.85546875" style="399" bestFit="1" customWidth="1"/>
    <col min="26" max="27" width="6.7109375" style="399" bestFit="1" customWidth="1"/>
    <col min="28" max="28" width="5.28515625" style="399" bestFit="1" customWidth="1"/>
    <col min="29" max="30" width="9" style="399" bestFit="1" customWidth="1"/>
    <col min="31" max="31" width="8.85546875" style="399" bestFit="1" customWidth="1"/>
    <col min="32" max="32" width="8.28515625" style="399" bestFit="1" customWidth="1"/>
    <col min="33" max="33" width="7.5703125" style="399" bestFit="1" customWidth="1"/>
    <col min="34" max="34" width="8.7109375" style="399" bestFit="1" customWidth="1"/>
    <col min="35" max="36" width="8" style="399" bestFit="1" customWidth="1"/>
    <col min="37" max="37" width="8.140625" style="399" bestFit="1" customWidth="1"/>
    <col min="38" max="39" width="8.85546875" style="399" bestFit="1" customWidth="1"/>
    <col min="40" max="16384" width="9.140625" style="399"/>
  </cols>
  <sheetData>
    <row r="1" spans="2:39" x14ac:dyDescent="0.2">
      <c r="B1" s="553" t="s">
        <v>446</v>
      </c>
    </row>
    <row r="2" spans="2:39" x14ac:dyDescent="0.2">
      <c r="B2" s="553"/>
    </row>
    <row r="3" spans="2:39" x14ac:dyDescent="0.2">
      <c r="B3" s="553" t="s">
        <v>1958</v>
      </c>
    </row>
    <row r="4" spans="2:39" ht="76.5" x14ac:dyDescent="0.2">
      <c r="B4" s="486" t="s">
        <v>447</v>
      </c>
      <c r="C4" s="486" t="s">
        <v>448</v>
      </c>
      <c r="D4" s="486" t="s">
        <v>449</v>
      </c>
      <c r="E4" s="486" t="s">
        <v>450</v>
      </c>
      <c r="F4" s="486" t="s">
        <v>451</v>
      </c>
      <c r="G4" s="486" t="s">
        <v>452</v>
      </c>
      <c r="H4" s="486" t="s">
        <v>453</v>
      </c>
      <c r="I4" s="486" t="s">
        <v>454</v>
      </c>
      <c r="J4" s="486" t="s">
        <v>455</v>
      </c>
      <c r="K4" s="486" t="s">
        <v>456</v>
      </c>
      <c r="L4" s="486" t="s">
        <v>457</v>
      </c>
      <c r="M4" s="486" t="s">
        <v>458</v>
      </c>
      <c r="N4" s="486" t="s">
        <v>459</v>
      </c>
      <c r="O4" s="486" t="s">
        <v>460</v>
      </c>
      <c r="P4" s="486" t="s">
        <v>461</v>
      </c>
      <c r="Q4" s="486" t="s">
        <v>462</v>
      </c>
      <c r="R4" s="486" t="s">
        <v>463</v>
      </c>
      <c r="S4" s="486" t="s">
        <v>464</v>
      </c>
      <c r="T4" s="486" t="s">
        <v>465</v>
      </c>
      <c r="U4" s="486" t="s">
        <v>466</v>
      </c>
      <c r="V4" s="486" t="s">
        <v>467</v>
      </c>
      <c r="W4" s="486" t="s">
        <v>468</v>
      </c>
      <c r="X4" s="486" t="s">
        <v>469</v>
      </c>
      <c r="Y4" s="486" t="s">
        <v>470</v>
      </c>
      <c r="Z4" s="486" t="s">
        <v>471</v>
      </c>
      <c r="AA4" s="486" t="s">
        <v>472</v>
      </c>
      <c r="AB4" s="486" t="s">
        <v>473</v>
      </c>
      <c r="AC4" s="486" t="s">
        <v>474</v>
      </c>
      <c r="AD4" s="486" t="s">
        <v>475</v>
      </c>
      <c r="AE4" s="486" t="s">
        <v>476</v>
      </c>
      <c r="AF4" s="486" t="s">
        <v>477</v>
      </c>
      <c r="AG4" s="486" t="s">
        <v>478</v>
      </c>
      <c r="AH4" s="486" t="s">
        <v>479</v>
      </c>
      <c r="AI4" s="486" t="s">
        <v>480</v>
      </c>
      <c r="AJ4" s="486" t="s">
        <v>481</v>
      </c>
      <c r="AK4" s="486" t="s">
        <v>482</v>
      </c>
      <c r="AL4" s="486" t="s">
        <v>483</v>
      </c>
      <c r="AM4" s="486" t="s">
        <v>484</v>
      </c>
    </row>
    <row r="5" spans="2:39" x14ac:dyDescent="0.2">
      <c r="B5" s="646">
        <v>1</v>
      </c>
      <c r="C5" s="646" t="s">
        <v>485</v>
      </c>
      <c r="D5" s="647">
        <v>18264</v>
      </c>
      <c r="E5" s="648">
        <v>7.92</v>
      </c>
      <c r="F5" s="648">
        <v>33</v>
      </c>
      <c r="G5" s="646" t="s">
        <v>486</v>
      </c>
      <c r="H5" s="646" t="s">
        <v>487</v>
      </c>
      <c r="I5" s="646" t="s">
        <v>488</v>
      </c>
      <c r="J5" s="646" t="s">
        <v>489</v>
      </c>
      <c r="K5" s="646" t="s">
        <v>488</v>
      </c>
      <c r="L5" s="646" t="s">
        <v>489</v>
      </c>
      <c r="M5" s="646">
        <v>0</v>
      </c>
      <c r="N5" s="646">
        <v>-0.03</v>
      </c>
      <c r="O5" s="646">
        <v>0.03</v>
      </c>
      <c r="P5" s="646">
        <v>5.9399999999999897</v>
      </c>
      <c r="Q5" s="646">
        <v>1</v>
      </c>
      <c r="R5" s="646">
        <v>0</v>
      </c>
      <c r="S5" s="646">
        <v>0</v>
      </c>
      <c r="T5" s="646"/>
      <c r="U5" s="646"/>
      <c r="V5" s="646"/>
      <c r="W5" s="646"/>
      <c r="X5" s="646"/>
      <c r="Y5" s="646"/>
      <c r="Z5" s="646"/>
      <c r="AA5" s="646"/>
      <c r="AB5" s="646"/>
      <c r="AC5" s="646" t="s">
        <v>490</v>
      </c>
      <c r="AD5" s="646" t="s">
        <v>491</v>
      </c>
      <c r="AE5" s="646"/>
      <c r="AF5" s="646"/>
      <c r="AG5" s="646"/>
      <c r="AH5" s="646"/>
      <c r="AI5" s="646"/>
      <c r="AJ5" s="646"/>
      <c r="AK5" s="646" t="s">
        <v>492</v>
      </c>
      <c r="AL5" s="646"/>
      <c r="AM5" s="646"/>
    </row>
    <row r="6" spans="2:39" x14ac:dyDescent="0.2">
      <c r="B6" s="495">
        <v>2</v>
      </c>
      <c r="C6" s="646" t="s">
        <v>493</v>
      </c>
      <c r="D6" s="649">
        <v>18264</v>
      </c>
      <c r="E6" s="650">
        <v>7.92</v>
      </c>
      <c r="F6" s="650">
        <v>33</v>
      </c>
      <c r="G6" s="646" t="s">
        <v>486</v>
      </c>
      <c r="H6" s="646" t="s">
        <v>487</v>
      </c>
      <c r="I6" s="646" t="s">
        <v>488</v>
      </c>
      <c r="J6" s="646" t="s">
        <v>489</v>
      </c>
      <c r="K6" s="646" t="s">
        <v>488</v>
      </c>
      <c r="L6" s="646" t="s">
        <v>489</v>
      </c>
      <c r="M6" s="646">
        <v>0</v>
      </c>
      <c r="N6" s="646">
        <v>-0.03</v>
      </c>
      <c r="O6" s="646">
        <v>0.03</v>
      </c>
      <c r="P6" s="646">
        <v>5.9399999999999897</v>
      </c>
      <c r="Q6" s="646">
        <v>1</v>
      </c>
      <c r="R6" s="646">
        <v>0</v>
      </c>
      <c r="S6" s="646">
        <v>0</v>
      </c>
      <c r="T6" s="646"/>
      <c r="U6" s="646"/>
      <c r="V6" s="646"/>
      <c r="W6" s="646"/>
      <c r="X6" s="646"/>
      <c r="Y6" s="646"/>
      <c r="Z6" s="646"/>
      <c r="AA6" s="646"/>
      <c r="AB6" s="646"/>
      <c r="AC6" s="646" t="s">
        <v>490</v>
      </c>
      <c r="AD6" s="646" t="s">
        <v>491</v>
      </c>
      <c r="AE6" s="646"/>
      <c r="AF6" s="646"/>
      <c r="AG6" s="646"/>
      <c r="AH6" s="646"/>
      <c r="AI6" s="646"/>
      <c r="AJ6" s="646"/>
      <c r="AK6" s="646" t="s">
        <v>492</v>
      </c>
      <c r="AL6" s="646"/>
      <c r="AM6" s="646"/>
    </row>
    <row r="8" spans="2:39" x14ac:dyDescent="0.2">
      <c r="B8" s="553" t="s">
        <v>1959</v>
      </c>
    </row>
    <row r="9" spans="2:39" ht="51" x14ac:dyDescent="0.2">
      <c r="B9" s="465" t="s">
        <v>494</v>
      </c>
      <c r="C9" s="465" t="s">
        <v>495</v>
      </c>
      <c r="D9" s="465" t="s">
        <v>496</v>
      </c>
      <c r="E9" s="465" t="s">
        <v>497</v>
      </c>
      <c r="F9" s="465" t="s">
        <v>498</v>
      </c>
      <c r="G9" s="465" t="s">
        <v>499</v>
      </c>
      <c r="H9" s="465" t="s">
        <v>500</v>
      </c>
      <c r="I9" s="465" t="s">
        <v>501</v>
      </c>
      <c r="J9" s="486" t="s">
        <v>502</v>
      </c>
      <c r="K9" s="465" t="s">
        <v>92</v>
      </c>
      <c r="L9" s="465" t="s">
        <v>503</v>
      </c>
      <c r="M9" s="465" t="s">
        <v>504</v>
      </c>
      <c r="N9" s="465" t="s">
        <v>505</v>
      </c>
      <c r="O9" s="465" t="s">
        <v>506</v>
      </c>
      <c r="P9" s="651" t="s">
        <v>507</v>
      </c>
      <c r="Q9" s="651" t="s">
        <v>508</v>
      </c>
    </row>
    <row r="10" spans="2:39" x14ac:dyDescent="0.2">
      <c r="B10" s="495" t="s">
        <v>428</v>
      </c>
      <c r="C10" s="495" t="s">
        <v>428</v>
      </c>
      <c r="D10" s="649">
        <v>39083</v>
      </c>
      <c r="E10" s="495"/>
      <c r="F10" s="495" t="s">
        <v>492</v>
      </c>
      <c r="G10" s="495"/>
      <c r="H10" s="495">
        <v>188</v>
      </c>
      <c r="I10" s="495">
        <v>130</v>
      </c>
      <c r="J10" s="495">
        <v>7.1</v>
      </c>
      <c r="K10" s="495"/>
      <c r="L10" s="495">
        <v>12.101000000000001</v>
      </c>
      <c r="M10" s="495">
        <v>8907</v>
      </c>
      <c r="N10" s="495"/>
      <c r="O10" s="495" t="s">
        <v>509</v>
      </c>
      <c r="P10" s="557"/>
      <c r="Q10" s="557" t="s">
        <v>492</v>
      </c>
    </row>
    <row r="11" spans="2:39" x14ac:dyDescent="0.2">
      <c r="B11" s="652"/>
      <c r="C11" s="652"/>
      <c r="D11" s="653"/>
      <c r="E11" s="652"/>
      <c r="F11" s="652"/>
      <c r="G11" s="652"/>
      <c r="H11" s="652"/>
      <c r="I11" s="652"/>
      <c r="J11" s="652"/>
      <c r="K11" s="652"/>
      <c r="L11" s="652"/>
      <c r="M11" s="652"/>
      <c r="N11" s="652"/>
      <c r="O11" s="652"/>
      <c r="Q11" s="652"/>
    </row>
    <row r="12" spans="2:39" x14ac:dyDescent="0.2">
      <c r="B12" s="553" t="s">
        <v>1960</v>
      </c>
      <c r="P12" s="553"/>
    </row>
    <row r="13" spans="2:39" x14ac:dyDescent="0.2">
      <c r="B13" s="598" t="s">
        <v>494</v>
      </c>
      <c r="C13" s="598" t="s">
        <v>321</v>
      </c>
      <c r="D13" s="598" t="s">
        <v>510</v>
      </c>
      <c r="E13" s="598" t="s">
        <v>511</v>
      </c>
      <c r="F13" s="598" t="s">
        <v>512</v>
      </c>
      <c r="G13" s="598" t="s">
        <v>144</v>
      </c>
      <c r="H13" s="598" t="s">
        <v>513</v>
      </c>
      <c r="I13" s="598" t="s">
        <v>514</v>
      </c>
      <c r="J13" s="598" t="s">
        <v>332</v>
      </c>
      <c r="K13" s="598" t="s">
        <v>515</v>
      </c>
      <c r="L13" s="598" t="s">
        <v>338</v>
      </c>
      <c r="M13" s="598" t="s">
        <v>516</v>
      </c>
      <c r="N13" s="598" t="s">
        <v>517</v>
      </c>
    </row>
    <row r="14" spans="2:39" x14ac:dyDescent="0.2">
      <c r="B14" s="495" t="s">
        <v>428</v>
      </c>
      <c r="C14" s="654">
        <v>8.0000000000000004E-4</v>
      </c>
      <c r="D14" s="654">
        <v>8.9999999999999998E-4</v>
      </c>
      <c r="E14" s="654">
        <v>0</v>
      </c>
      <c r="F14" s="654">
        <v>0</v>
      </c>
      <c r="G14" s="654">
        <v>1.2999999999999999E-2</v>
      </c>
      <c r="H14" s="654">
        <v>1E-4</v>
      </c>
      <c r="I14" s="654">
        <v>0</v>
      </c>
      <c r="J14" s="654">
        <v>7.5999999999999998E-2</v>
      </c>
      <c r="K14" s="654">
        <v>2.3E-3</v>
      </c>
      <c r="L14" s="654">
        <v>3.2000000000000001E-2</v>
      </c>
      <c r="M14" s="654">
        <v>1</v>
      </c>
      <c r="N14" s="654">
        <v>0.28999999999999998</v>
      </c>
    </row>
    <row r="16" spans="2:39" x14ac:dyDescent="0.2">
      <c r="B16" s="553" t="s">
        <v>1961</v>
      </c>
    </row>
    <row r="17" spans="2:6" x14ac:dyDescent="0.2">
      <c r="B17" s="598" t="s">
        <v>518</v>
      </c>
      <c r="C17" s="598" t="s">
        <v>496</v>
      </c>
      <c r="D17" s="598" t="s">
        <v>424</v>
      </c>
      <c r="E17" s="598" t="s">
        <v>519</v>
      </c>
      <c r="F17" s="598" t="s">
        <v>520</v>
      </c>
    </row>
    <row r="18" spans="2:6" x14ac:dyDescent="0.2">
      <c r="B18" s="655"/>
      <c r="C18" s="655"/>
      <c r="D18" s="655"/>
      <c r="E18" s="655"/>
      <c r="F18" s="655"/>
    </row>
    <row r="19" spans="2:6" x14ac:dyDescent="0.2">
      <c r="B19" s="656" t="s">
        <v>485</v>
      </c>
      <c r="C19" s="657">
        <v>45292</v>
      </c>
      <c r="D19" s="656">
        <v>17000</v>
      </c>
      <c r="E19" s="658" t="s">
        <v>521</v>
      </c>
      <c r="F19" s="656" t="s">
        <v>428</v>
      </c>
    </row>
    <row r="20" spans="2:6" x14ac:dyDescent="0.2">
      <c r="B20" s="656" t="s">
        <v>485</v>
      </c>
      <c r="C20" s="657">
        <v>45323</v>
      </c>
      <c r="D20" s="656">
        <v>17000</v>
      </c>
      <c r="E20" s="658" t="s">
        <v>521</v>
      </c>
      <c r="F20" s="656" t="s">
        <v>428</v>
      </c>
    </row>
    <row r="21" spans="2:6" x14ac:dyDescent="0.2">
      <c r="B21" s="656" t="s">
        <v>485</v>
      </c>
      <c r="C21" s="657">
        <v>45352</v>
      </c>
      <c r="D21" s="656">
        <v>17000</v>
      </c>
      <c r="E21" s="658" t="s">
        <v>521</v>
      </c>
      <c r="F21" s="656" t="s">
        <v>428</v>
      </c>
    </row>
    <row r="22" spans="2:6" x14ac:dyDescent="0.2">
      <c r="B22" s="656" t="s">
        <v>485</v>
      </c>
      <c r="C22" s="657">
        <v>45383</v>
      </c>
      <c r="D22" s="656">
        <v>17000</v>
      </c>
      <c r="E22" s="658" t="s">
        <v>521</v>
      </c>
      <c r="F22" s="656" t="s">
        <v>428</v>
      </c>
    </row>
    <row r="23" spans="2:6" x14ac:dyDescent="0.2">
      <c r="B23" s="656" t="s">
        <v>485</v>
      </c>
      <c r="C23" s="657">
        <v>45413</v>
      </c>
      <c r="D23" s="656">
        <v>17000</v>
      </c>
      <c r="E23" s="658" t="s">
        <v>521</v>
      </c>
      <c r="F23" s="656" t="s">
        <v>428</v>
      </c>
    </row>
    <row r="24" spans="2:6" x14ac:dyDescent="0.2">
      <c r="B24" s="656" t="s">
        <v>485</v>
      </c>
      <c r="C24" s="657">
        <v>45444</v>
      </c>
      <c r="D24" s="656">
        <v>17000</v>
      </c>
      <c r="E24" s="658" t="s">
        <v>521</v>
      </c>
      <c r="F24" s="656" t="s">
        <v>428</v>
      </c>
    </row>
    <row r="25" spans="2:6" x14ac:dyDescent="0.2">
      <c r="B25" s="656" t="s">
        <v>485</v>
      </c>
      <c r="C25" s="657">
        <v>45474</v>
      </c>
      <c r="D25" s="656">
        <v>17000</v>
      </c>
      <c r="E25" s="658" t="s">
        <v>521</v>
      </c>
      <c r="F25" s="656" t="s">
        <v>428</v>
      </c>
    </row>
    <row r="26" spans="2:6" x14ac:dyDescent="0.2">
      <c r="B26" s="656" t="s">
        <v>485</v>
      </c>
      <c r="C26" s="657">
        <v>45505</v>
      </c>
      <c r="D26" s="656">
        <v>17000</v>
      </c>
      <c r="E26" s="658" t="s">
        <v>521</v>
      </c>
      <c r="F26" s="656" t="s">
        <v>428</v>
      </c>
    </row>
    <row r="27" spans="2:6" x14ac:dyDescent="0.2">
      <c r="B27" s="656" t="s">
        <v>485</v>
      </c>
      <c r="C27" s="657">
        <v>45536</v>
      </c>
      <c r="D27" s="656">
        <v>17000</v>
      </c>
      <c r="E27" s="658" t="s">
        <v>521</v>
      </c>
      <c r="F27" s="656" t="s">
        <v>428</v>
      </c>
    </row>
    <row r="28" spans="2:6" x14ac:dyDescent="0.2">
      <c r="B28" s="656" t="s">
        <v>485</v>
      </c>
      <c r="C28" s="657">
        <v>45566</v>
      </c>
      <c r="D28" s="656">
        <v>17000</v>
      </c>
      <c r="E28" s="658" t="s">
        <v>521</v>
      </c>
      <c r="F28" s="656" t="s">
        <v>428</v>
      </c>
    </row>
    <row r="29" spans="2:6" x14ac:dyDescent="0.2">
      <c r="B29" s="656" t="s">
        <v>485</v>
      </c>
      <c r="C29" s="657">
        <v>45597</v>
      </c>
      <c r="D29" s="656">
        <v>17000</v>
      </c>
      <c r="E29" s="658" t="s">
        <v>521</v>
      </c>
      <c r="F29" s="656" t="s">
        <v>428</v>
      </c>
    </row>
    <row r="30" spans="2:6" x14ac:dyDescent="0.2">
      <c r="B30" s="656" t="s">
        <v>485</v>
      </c>
      <c r="C30" s="657">
        <v>45627</v>
      </c>
      <c r="D30" s="656">
        <v>17000</v>
      </c>
      <c r="E30" s="658" t="s">
        <v>521</v>
      </c>
      <c r="F30" s="656" t="s">
        <v>428</v>
      </c>
    </row>
    <row r="31" spans="2:6" x14ac:dyDescent="0.2">
      <c r="B31" s="656" t="s">
        <v>493</v>
      </c>
      <c r="C31" s="657">
        <v>45292</v>
      </c>
      <c r="D31" s="656">
        <v>17000</v>
      </c>
      <c r="E31" s="658" t="s">
        <v>521</v>
      </c>
      <c r="F31" s="656" t="s">
        <v>428</v>
      </c>
    </row>
    <row r="32" spans="2:6" x14ac:dyDescent="0.2">
      <c r="B32" s="656" t="s">
        <v>493</v>
      </c>
      <c r="C32" s="657">
        <v>45323</v>
      </c>
      <c r="D32" s="656">
        <v>17000</v>
      </c>
      <c r="E32" s="658" t="s">
        <v>521</v>
      </c>
      <c r="F32" s="656" t="s">
        <v>428</v>
      </c>
    </row>
    <row r="33" spans="2:6" x14ac:dyDescent="0.2">
      <c r="B33" s="656" t="s">
        <v>493</v>
      </c>
      <c r="C33" s="657">
        <v>45352</v>
      </c>
      <c r="D33" s="656">
        <v>17000</v>
      </c>
      <c r="E33" s="658" t="s">
        <v>521</v>
      </c>
      <c r="F33" s="656" t="s">
        <v>428</v>
      </c>
    </row>
    <row r="34" spans="2:6" x14ac:dyDescent="0.2">
      <c r="B34" s="656" t="s">
        <v>493</v>
      </c>
      <c r="C34" s="657">
        <v>45383</v>
      </c>
      <c r="D34" s="656">
        <v>17000</v>
      </c>
      <c r="E34" s="658" t="s">
        <v>521</v>
      </c>
      <c r="F34" s="656" t="s">
        <v>428</v>
      </c>
    </row>
    <row r="35" spans="2:6" x14ac:dyDescent="0.2">
      <c r="B35" s="656" t="s">
        <v>493</v>
      </c>
      <c r="C35" s="657">
        <v>45413</v>
      </c>
      <c r="D35" s="656">
        <v>17000</v>
      </c>
      <c r="E35" s="658" t="s">
        <v>521</v>
      </c>
      <c r="F35" s="656" t="s">
        <v>428</v>
      </c>
    </row>
    <row r="36" spans="2:6" x14ac:dyDescent="0.2">
      <c r="B36" s="656" t="s">
        <v>493</v>
      </c>
      <c r="C36" s="657">
        <v>45444</v>
      </c>
      <c r="D36" s="656">
        <v>17000</v>
      </c>
      <c r="E36" s="658" t="s">
        <v>521</v>
      </c>
      <c r="F36" s="656" t="s">
        <v>428</v>
      </c>
    </row>
    <row r="37" spans="2:6" x14ac:dyDescent="0.2">
      <c r="B37" s="656" t="s">
        <v>493</v>
      </c>
      <c r="C37" s="657">
        <v>45474</v>
      </c>
      <c r="D37" s="656">
        <v>17000</v>
      </c>
      <c r="E37" s="658" t="s">
        <v>521</v>
      </c>
      <c r="F37" s="656" t="s">
        <v>428</v>
      </c>
    </row>
    <row r="38" spans="2:6" x14ac:dyDescent="0.2">
      <c r="B38" s="656" t="s">
        <v>493</v>
      </c>
      <c r="C38" s="657">
        <v>45505</v>
      </c>
      <c r="D38" s="656">
        <v>17000</v>
      </c>
      <c r="E38" s="658" t="s">
        <v>521</v>
      </c>
      <c r="F38" s="656" t="s">
        <v>428</v>
      </c>
    </row>
    <row r="39" spans="2:6" x14ac:dyDescent="0.2">
      <c r="B39" s="656" t="s">
        <v>493</v>
      </c>
      <c r="C39" s="657">
        <v>45536</v>
      </c>
      <c r="D39" s="656">
        <v>17000</v>
      </c>
      <c r="E39" s="658" t="s">
        <v>521</v>
      </c>
      <c r="F39" s="656" t="s">
        <v>428</v>
      </c>
    </row>
    <row r="40" spans="2:6" x14ac:dyDescent="0.2">
      <c r="B40" s="656" t="s">
        <v>493</v>
      </c>
      <c r="C40" s="657">
        <v>45566</v>
      </c>
      <c r="D40" s="656">
        <v>17000</v>
      </c>
      <c r="E40" s="658" t="s">
        <v>521</v>
      </c>
      <c r="F40" s="656" t="s">
        <v>428</v>
      </c>
    </row>
    <row r="41" spans="2:6" x14ac:dyDescent="0.2">
      <c r="B41" s="656" t="s">
        <v>493</v>
      </c>
      <c r="C41" s="657">
        <v>45597</v>
      </c>
      <c r="D41" s="656">
        <v>17000</v>
      </c>
      <c r="E41" s="658" t="s">
        <v>521</v>
      </c>
      <c r="F41" s="656" t="s">
        <v>428</v>
      </c>
    </row>
    <row r="42" spans="2:6" x14ac:dyDescent="0.2">
      <c r="B42" s="654" t="s">
        <v>493</v>
      </c>
      <c r="C42" s="659">
        <v>45627</v>
      </c>
      <c r="D42" s="654">
        <v>17000</v>
      </c>
      <c r="E42" s="660" t="s">
        <v>521</v>
      </c>
      <c r="F42" s="654" t="s">
        <v>428</v>
      </c>
    </row>
    <row r="44" spans="2:6" x14ac:dyDescent="0.2">
      <c r="B44" s="553" t="s">
        <v>1962</v>
      </c>
    </row>
    <row r="45" spans="2:6" x14ac:dyDescent="0.2">
      <c r="B45" s="598" t="s">
        <v>518</v>
      </c>
      <c r="C45" s="598" t="s">
        <v>496</v>
      </c>
      <c r="D45" s="598" t="s">
        <v>424</v>
      </c>
      <c r="E45" s="598" t="s">
        <v>519</v>
      </c>
      <c r="F45" s="598" t="s">
        <v>520</v>
      </c>
    </row>
    <row r="46" spans="2:6" ht="3" customHeight="1" x14ac:dyDescent="0.2">
      <c r="B46" s="655"/>
      <c r="C46" s="655"/>
      <c r="D46" s="655"/>
      <c r="E46" s="655"/>
      <c r="F46" s="655"/>
    </row>
    <row r="47" spans="2:6" x14ac:dyDescent="0.2">
      <c r="B47" s="656" t="s">
        <v>485</v>
      </c>
      <c r="C47" s="657">
        <v>45292</v>
      </c>
      <c r="D47" s="658">
        <v>559</v>
      </c>
      <c r="E47" s="658" t="s">
        <v>521</v>
      </c>
      <c r="F47" s="656" t="s">
        <v>428</v>
      </c>
    </row>
    <row r="48" spans="2:6" x14ac:dyDescent="0.2">
      <c r="B48" s="656" t="s">
        <v>485</v>
      </c>
      <c r="C48" s="657">
        <v>45293</v>
      </c>
      <c r="D48" s="658">
        <v>559</v>
      </c>
      <c r="E48" s="658" t="s">
        <v>521</v>
      </c>
      <c r="F48" s="656" t="s">
        <v>428</v>
      </c>
    </row>
    <row r="49" spans="2:6" x14ac:dyDescent="0.2">
      <c r="B49" s="656" t="s">
        <v>485</v>
      </c>
      <c r="C49" s="657">
        <v>45294</v>
      </c>
      <c r="D49" s="658">
        <v>559</v>
      </c>
      <c r="E49" s="658" t="s">
        <v>521</v>
      </c>
      <c r="F49" s="656" t="s">
        <v>428</v>
      </c>
    </row>
    <row r="50" spans="2:6" x14ac:dyDescent="0.2">
      <c r="B50" s="656" t="s">
        <v>485</v>
      </c>
      <c r="C50" s="657">
        <v>45295</v>
      </c>
      <c r="D50" s="658">
        <v>559</v>
      </c>
      <c r="E50" s="658" t="s">
        <v>521</v>
      </c>
      <c r="F50" s="656" t="s">
        <v>428</v>
      </c>
    </row>
    <row r="51" spans="2:6" x14ac:dyDescent="0.2">
      <c r="B51" s="656" t="s">
        <v>485</v>
      </c>
      <c r="C51" s="657">
        <v>45296</v>
      </c>
      <c r="D51" s="658">
        <v>559</v>
      </c>
      <c r="E51" s="658" t="s">
        <v>521</v>
      </c>
      <c r="F51" s="656" t="s">
        <v>428</v>
      </c>
    </row>
    <row r="52" spans="2:6" x14ac:dyDescent="0.2">
      <c r="B52" s="656" t="s">
        <v>485</v>
      </c>
      <c r="C52" s="657">
        <v>45297</v>
      </c>
      <c r="D52" s="658">
        <v>559</v>
      </c>
      <c r="E52" s="658" t="s">
        <v>521</v>
      </c>
      <c r="F52" s="656" t="s">
        <v>428</v>
      </c>
    </row>
    <row r="53" spans="2:6" x14ac:dyDescent="0.2">
      <c r="B53" s="656" t="s">
        <v>485</v>
      </c>
      <c r="C53" s="657">
        <v>45298</v>
      </c>
      <c r="D53" s="658">
        <v>559</v>
      </c>
      <c r="E53" s="658" t="s">
        <v>521</v>
      </c>
      <c r="F53" s="656" t="s">
        <v>428</v>
      </c>
    </row>
    <row r="54" spans="2:6" x14ac:dyDescent="0.2">
      <c r="B54" s="656" t="s">
        <v>485</v>
      </c>
      <c r="C54" s="657">
        <v>45299</v>
      </c>
      <c r="D54" s="658">
        <v>559</v>
      </c>
      <c r="E54" s="658" t="s">
        <v>521</v>
      </c>
      <c r="F54" s="656" t="s">
        <v>428</v>
      </c>
    </row>
    <row r="55" spans="2:6" x14ac:dyDescent="0.2">
      <c r="B55" s="656" t="s">
        <v>485</v>
      </c>
      <c r="C55" s="657">
        <v>45300</v>
      </c>
      <c r="D55" s="658">
        <v>559</v>
      </c>
      <c r="E55" s="658" t="s">
        <v>521</v>
      </c>
      <c r="F55" s="656" t="s">
        <v>428</v>
      </c>
    </row>
    <row r="56" spans="2:6" x14ac:dyDescent="0.2">
      <c r="B56" s="656" t="s">
        <v>485</v>
      </c>
      <c r="C56" s="657">
        <v>45301</v>
      </c>
      <c r="D56" s="658">
        <v>559</v>
      </c>
      <c r="E56" s="658" t="s">
        <v>521</v>
      </c>
      <c r="F56" s="656" t="s">
        <v>428</v>
      </c>
    </row>
    <row r="57" spans="2:6" x14ac:dyDescent="0.2">
      <c r="B57" s="656" t="s">
        <v>485</v>
      </c>
      <c r="C57" s="657">
        <v>45302</v>
      </c>
      <c r="D57" s="658">
        <v>559</v>
      </c>
      <c r="E57" s="658" t="s">
        <v>521</v>
      </c>
      <c r="F57" s="656" t="s">
        <v>428</v>
      </c>
    </row>
    <row r="58" spans="2:6" x14ac:dyDescent="0.2">
      <c r="B58" s="656" t="s">
        <v>485</v>
      </c>
      <c r="C58" s="657">
        <v>45303</v>
      </c>
      <c r="D58" s="658">
        <v>559</v>
      </c>
      <c r="E58" s="658" t="s">
        <v>521</v>
      </c>
      <c r="F58" s="656" t="s">
        <v>428</v>
      </c>
    </row>
    <row r="59" spans="2:6" x14ac:dyDescent="0.2">
      <c r="B59" s="656" t="s">
        <v>485</v>
      </c>
      <c r="C59" s="657">
        <v>45304</v>
      </c>
      <c r="D59" s="658">
        <v>559</v>
      </c>
      <c r="E59" s="658" t="s">
        <v>521</v>
      </c>
      <c r="F59" s="656" t="s">
        <v>428</v>
      </c>
    </row>
    <row r="60" spans="2:6" x14ac:dyDescent="0.2">
      <c r="B60" s="656" t="s">
        <v>485</v>
      </c>
      <c r="C60" s="657">
        <v>45305</v>
      </c>
      <c r="D60" s="658">
        <v>559</v>
      </c>
      <c r="E60" s="658" t="s">
        <v>521</v>
      </c>
      <c r="F60" s="656" t="s">
        <v>428</v>
      </c>
    </row>
    <row r="61" spans="2:6" x14ac:dyDescent="0.2">
      <c r="B61" s="656" t="s">
        <v>485</v>
      </c>
      <c r="C61" s="657">
        <v>45306</v>
      </c>
      <c r="D61" s="658">
        <v>559</v>
      </c>
      <c r="E61" s="658" t="s">
        <v>521</v>
      </c>
      <c r="F61" s="656" t="s">
        <v>428</v>
      </c>
    </row>
    <row r="62" spans="2:6" x14ac:dyDescent="0.2">
      <c r="B62" s="656" t="s">
        <v>485</v>
      </c>
      <c r="C62" s="657">
        <v>45307</v>
      </c>
      <c r="D62" s="658">
        <v>559</v>
      </c>
      <c r="E62" s="658" t="s">
        <v>521</v>
      </c>
      <c r="F62" s="656" t="s">
        <v>428</v>
      </c>
    </row>
    <row r="63" spans="2:6" x14ac:dyDescent="0.2">
      <c r="B63" s="656" t="s">
        <v>485</v>
      </c>
      <c r="C63" s="657">
        <v>45308</v>
      </c>
      <c r="D63" s="658">
        <v>559</v>
      </c>
      <c r="E63" s="658" t="s">
        <v>521</v>
      </c>
      <c r="F63" s="656" t="s">
        <v>428</v>
      </c>
    </row>
    <row r="64" spans="2:6" x14ac:dyDescent="0.2">
      <c r="B64" s="656" t="s">
        <v>485</v>
      </c>
      <c r="C64" s="657">
        <v>45309</v>
      </c>
      <c r="D64" s="658">
        <v>559</v>
      </c>
      <c r="E64" s="658" t="s">
        <v>521</v>
      </c>
      <c r="F64" s="656" t="s">
        <v>428</v>
      </c>
    </row>
    <row r="65" spans="2:6" x14ac:dyDescent="0.2">
      <c r="B65" s="656" t="s">
        <v>485</v>
      </c>
      <c r="C65" s="657">
        <v>45310</v>
      </c>
      <c r="D65" s="658">
        <v>559</v>
      </c>
      <c r="E65" s="658" t="s">
        <v>521</v>
      </c>
      <c r="F65" s="656" t="s">
        <v>428</v>
      </c>
    </row>
    <row r="66" spans="2:6" x14ac:dyDescent="0.2">
      <c r="B66" s="656" t="s">
        <v>485</v>
      </c>
      <c r="C66" s="657">
        <v>45311</v>
      </c>
      <c r="D66" s="658">
        <v>559</v>
      </c>
      <c r="E66" s="658" t="s">
        <v>521</v>
      </c>
      <c r="F66" s="656" t="s">
        <v>428</v>
      </c>
    </row>
    <row r="67" spans="2:6" x14ac:dyDescent="0.2">
      <c r="B67" s="656" t="s">
        <v>485</v>
      </c>
      <c r="C67" s="657">
        <v>45312</v>
      </c>
      <c r="D67" s="658">
        <v>559</v>
      </c>
      <c r="E67" s="658" t="s">
        <v>521</v>
      </c>
      <c r="F67" s="656" t="s">
        <v>428</v>
      </c>
    </row>
    <row r="68" spans="2:6" x14ac:dyDescent="0.2">
      <c r="B68" s="656" t="s">
        <v>485</v>
      </c>
      <c r="C68" s="657">
        <v>45313</v>
      </c>
      <c r="D68" s="658">
        <v>559</v>
      </c>
      <c r="E68" s="658" t="s">
        <v>521</v>
      </c>
      <c r="F68" s="656" t="s">
        <v>428</v>
      </c>
    </row>
    <row r="69" spans="2:6" x14ac:dyDescent="0.2">
      <c r="B69" s="656" t="s">
        <v>485</v>
      </c>
      <c r="C69" s="657">
        <v>45314</v>
      </c>
      <c r="D69" s="658">
        <v>559</v>
      </c>
      <c r="E69" s="658" t="s">
        <v>521</v>
      </c>
      <c r="F69" s="656" t="s">
        <v>428</v>
      </c>
    </row>
    <row r="70" spans="2:6" x14ac:dyDescent="0.2">
      <c r="B70" s="656" t="s">
        <v>485</v>
      </c>
      <c r="C70" s="657">
        <v>45315</v>
      </c>
      <c r="D70" s="658">
        <v>559</v>
      </c>
      <c r="E70" s="658" t="s">
        <v>521</v>
      </c>
      <c r="F70" s="656" t="s">
        <v>428</v>
      </c>
    </row>
    <row r="71" spans="2:6" x14ac:dyDescent="0.2">
      <c r="B71" s="656" t="s">
        <v>485</v>
      </c>
      <c r="C71" s="657">
        <v>45316</v>
      </c>
      <c r="D71" s="658">
        <v>559</v>
      </c>
      <c r="E71" s="658" t="s">
        <v>521</v>
      </c>
      <c r="F71" s="656" t="s">
        <v>428</v>
      </c>
    </row>
    <row r="72" spans="2:6" x14ac:dyDescent="0.2">
      <c r="B72" s="656" t="s">
        <v>485</v>
      </c>
      <c r="C72" s="657">
        <v>45317</v>
      </c>
      <c r="D72" s="658">
        <v>559</v>
      </c>
      <c r="E72" s="658" t="s">
        <v>521</v>
      </c>
      <c r="F72" s="656" t="s">
        <v>428</v>
      </c>
    </row>
    <row r="73" spans="2:6" x14ac:dyDescent="0.2">
      <c r="B73" s="656" t="s">
        <v>485</v>
      </c>
      <c r="C73" s="657">
        <v>45318</v>
      </c>
      <c r="D73" s="658">
        <v>559</v>
      </c>
      <c r="E73" s="658" t="s">
        <v>521</v>
      </c>
      <c r="F73" s="656" t="s">
        <v>428</v>
      </c>
    </row>
    <row r="74" spans="2:6" x14ac:dyDescent="0.2">
      <c r="B74" s="656" t="s">
        <v>485</v>
      </c>
      <c r="C74" s="657">
        <v>45319</v>
      </c>
      <c r="D74" s="658">
        <v>559</v>
      </c>
      <c r="E74" s="658" t="s">
        <v>521</v>
      </c>
      <c r="F74" s="656" t="s">
        <v>428</v>
      </c>
    </row>
    <row r="75" spans="2:6" x14ac:dyDescent="0.2">
      <c r="B75" s="656" t="s">
        <v>485</v>
      </c>
      <c r="C75" s="657">
        <v>45320</v>
      </c>
      <c r="D75" s="658">
        <v>559</v>
      </c>
      <c r="E75" s="658" t="s">
        <v>521</v>
      </c>
      <c r="F75" s="656" t="s">
        <v>428</v>
      </c>
    </row>
    <row r="76" spans="2:6" x14ac:dyDescent="0.2">
      <c r="B76" s="656" t="s">
        <v>485</v>
      </c>
      <c r="C76" s="657">
        <v>45321</v>
      </c>
      <c r="D76" s="658">
        <v>559</v>
      </c>
      <c r="E76" s="658" t="s">
        <v>521</v>
      </c>
      <c r="F76" s="656" t="s">
        <v>428</v>
      </c>
    </row>
    <row r="77" spans="2:6" x14ac:dyDescent="0.2">
      <c r="B77" s="656" t="s">
        <v>485</v>
      </c>
      <c r="C77" s="657">
        <v>45322</v>
      </c>
      <c r="D77" s="658">
        <v>559</v>
      </c>
      <c r="E77" s="658" t="s">
        <v>521</v>
      </c>
      <c r="F77" s="656" t="s">
        <v>428</v>
      </c>
    </row>
    <row r="78" spans="2:6" x14ac:dyDescent="0.2">
      <c r="B78" s="656" t="s">
        <v>485</v>
      </c>
      <c r="C78" s="657">
        <v>45323</v>
      </c>
      <c r="D78" s="658">
        <v>559</v>
      </c>
      <c r="E78" s="658" t="s">
        <v>521</v>
      </c>
      <c r="F78" s="656" t="s">
        <v>428</v>
      </c>
    </row>
    <row r="79" spans="2:6" x14ac:dyDescent="0.2">
      <c r="B79" s="656" t="s">
        <v>485</v>
      </c>
      <c r="C79" s="657">
        <v>45324</v>
      </c>
      <c r="D79" s="658">
        <v>559</v>
      </c>
      <c r="E79" s="658" t="s">
        <v>521</v>
      </c>
      <c r="F79" s="656" t="s">
        <v>428</v>
      </c>
    </row>
    <row r="80" spans="2:6" x14ac:dyDescent="0.2">
      <c r="B80" s="656" t="s">
        <v>485</v>
      </c>
      <c r="C80" s="657">
        <v>45325</v>
      </c>
      <c r="D80" s="658">
        <v>559</v>
      </c>
      <c r="E80" s="658" t="s">
        <v>521</v>
      </c>
      <c r="F80" s="656" t="s">
        <v>428</v>
      </c>
    </row>
    <row r="81" spans="2:6" x14ac:dyDescent="0.2">
      <c r="B81" s="656" t="s">
        <v>485</v>
      </c>
      <c r="C81" s="657">
        <v>45326</v>
      </c>
      <c r="D81" s="658">
        <v>559</v>
      </c>
      <c r="E81" s="658" t="s">
        <v>521</v>
      </c>
      <c r="F81" s="656" t="s">
        <v>428</v>
      </c>
    </row>
    <row r="82" spans="2:6" x14ac:dyDescent="0.2">
      <c r="B82" s="656" t="s">
        <v>485</v>
      </c>
      <c r="C82" s="657">
        <v>45327</v>
      </c>
      <c r="D82" s="658">
        <v>559</v>
      </c>
      <c r="E82" s="658" t="s">
        <v>521</v>
      </c>
      <c r="F82" s="656" t="s">
        <v>428</v>
      </c>
    </row>
    <row r="83" spans="2:6" x14ac:dyDescent="0.2">
      <c r="B83" s="656" t="s">
        <v>485</v>
      </c>
      <c r="C83" s="657">
        <v>45328</v>
      </c>
      <c r="D83" s="658">
        <v>559</v>
      </c>
      <c r="E83" s="658" t="s">
        <v>521</v>
      </c>
      <c r="F83" s="656" t="s">
        <v>428</v>
      </c>
    </row>
    <row r="84" spans="2:6" x14ac:dyDescent="0.2">
      <c r="B84" s="656" t="s">
        <v>485</v>
      </c>
      <c r="C84" s="657">
        <v>45329</v>
      </c>
      <c r="D84" s="658">
        <v>559</v>
      </c>
      <c r="E84" s="658" t="s">
        <v>521</v>
      </c>
      <c r="F84" s="656" t="s">
        <v>428</v>
      </c>
    </row>
    <row r="85" spans="2:6" x14ac:dyDescent="0.2">
      <c r="B85" s="656" t="s">
        <v>485</v>
      </c>
      <c r="C85" s="657">
        <v>45330</v>
      </c>
      <c r="D85" s="658">
        <v>559</v>
      </c>
      <c r="E85" s="658" t="s">
        <v>521</v>
      </c>
      <c r="F85" s="656" t="s">
        <v>428</v>
      </c>
    </row>
    <row r="86" spans="2:6" x14ac:dyDescent="0.2">
      <c r="B86" s="656" t="s">
        <v>485</v>
      </c>
      <c r="C86" s="657">
        <v>45331</v>
      </c>
      <c r="D86" s="658">
        <v>559</v>
      </c>
      <c r="E86" s="658" t="s">
        <v>521</v>
      </c>
      <c r="F86" s="656" t="s">
        <v>428</v>
      </c>
    </row>
    <row r="87" spans="2:6" x14ac:dyDescent="0.2">
      <c r="B87" s="656" t="s">
        <v>485</v>
      </c>
      <c r="C87" s="657">
        <v>45332</v>
      </c>
      <c r="D87" s="658">
        <v>559</v>
      </c>
      <c r="E87" s="658" t="s">
        <v>521</v>
      </c>
      <c r="F87" s="656" t="s">
        <v>428</v>
      </c>
    </row>
    <row r="88" spans="2:6" x14ac:dyDescent="0.2">
      <c r="B88" s="656" t="s">
        <v>485</v>
      </c>
      <c r="C88" s="657">
        <v>45333</v>
      </c>
      <c r="D88" s="658">
        <v>559</v>
      </c>
      <c r="E88" s="658" t="s">
        <v>521</v>
      </c>
      <c r="F88" s="656" t="s">
        <v>428</v>
      </c>
    </row>
    <row r="89" spans="2:6" x14ac:dyDescent="0.2">
      <c r="B89" s="656" t="s">
        <v>485</v>
      </c>
      <c r="C89" s="657">
        <v>45334</v>
      </c>
      <c r="D89" s="658">
        <v>559</v>
      </c>
      <c r="E89" s="658" t="s">
        <v>521</v>
      </c>
      <c r="F89" s="656" t="s">
        <v>428</v>
      </c>
    </row>
    <row r="90" spans="2:6" x14ac:dyDescent="0.2">
      <c r="B90" s="656" t="s">
        <v>485</v>
      </c>
      <c r="C90" s="657">
        <v>45335</v>
      </c>
      <c r="D90" s="658">
        <v>559</v>
      </c>
      <c r="E90" s="658" t="s">
        <v>521</v>
      </c>
      <c r="F90" s="656" t="s">
        <v>428</v>
      </c>
    </row>
    <row r="91" spans="2:6" x14ac:dyDescent="0.2">
      <c r="B91" s="656" t="s">
        <v>485</v>
      </c>
      <c r="C91" s="657">
        <v>45336</v>
      </c>
      <c r="D91" s="658">
        <v>559</v>
      </c>
      <c r="E91" s="658" t="s">
        <v>521</v>
      </c>
      <c r="F91" s="656" t="s">
        <v>428</v>
      </c>
    </row>
    <row r="92" spans="2:6" x14ac:dyDescent="0.2">
      <c r="B92" s="656" t="s">
        <v>485</v>
      </c>
      <c r="C92" s="657">
        <v>45337</v>
      </c>
      <c r="D92" s="658">
        <v>559</v>
      </c>
      <c r="E92" s="658" t="s">
        <v>521</v>
      </c>
      <c r="F92" s="656" t="s">
        <v>428</v>
      </c>
    </row>
    <row r="93" spans="2:6" x14ac:dyDescent="0.2">
      <c r="B93" s="656" t="s">
        <v>485</v>
      </c>
      <c r="C93" s="657">
        <v>45338</v>
      </c>
      <c r="D93" s="658">
        <v>559</v>
      </c>
      <c r="E93" s="658" t="s">
        <v>521</v>
      </c>
      <c r="F93" s="656" t="s">
        <v>428</v>
      </c>
    </row>
    <row r="94" spans="2:6" x14ac:dyDescent="0.2">
      <c r="B94" s="656" t="s">
        <v>485</v>
      </c>
      <c r="C94" s="657">
        <v>45339</v>
      </c>
      <c r="D94" s="658">
        <v>559</v>
      </c>
      <c r="E94" s="658" t="s">
        <v>521</v>
      </c>
      <c r="F94" s="656" t="s">
        <v>428</v>
      </c>
    </row>
    <row r="95" spans="2:6" x14ac:dyDescent="0.2">
      <c r="B95" s="656" t="s">
        <v>485</v>
      </c>
      <c r="C95" s="657">
        <v>45340</v>
      </c>
      <c r="D95" s="658">
        <v>559</v>
      </c>
      <c r="E95" s="658" t="s">
        <v>521</v>
      </c>
      <c r="F95" s="656" t="s">
        <v>428</v>
      </c>
    </row>
    <row r="96" spans="2:6" x14ac:dyDescent="0.2">
      <c r="B96" s="656" t="s">
        <v>485</v>
      </c>
      <c r="C96" s="657">
        <v>45341</v>
      </c>
      <c r="D96" s="658">
        <v>559</v>
      </c>
      <c r="E96" s="658" t="s">
        <v>521</v>
      </c>
      <c r="F96" s="656" t="s">
        <v>428</v>
      </c>
    </row>
    <row r="97" spans="2:6" x14ac:dyDescent="0.2">
      <c r="B97" s="656" t="s">
        <v>485</v>
      </c>
      <c r="C97" s="657">
        <v>45342</v>
      </c>
      <c r="D97" s="658">
        <v>559</v>
      </c>
      <c r="E97" s="658" t="s">
        <v>521</v>
      </c>
      <c r="F97" s="656" t="s">
        <v>428</v>
      </c>
    </row>
    <row r="98" spans="2:6" x14ac:dyDescent="0.2">
      <c r="B98" s="656" t="s">
        <v>485</v>
      </c>
      <c r="C98" s="657">
        <v>45343</v>
      </c>
      <c r="D98" s="658">
        <v>559</v>
      </c>
      <c r="E98" s="658" t="s">
        <v>521</v>
      </c>
      <c r="F98" s="656" t="s">
        <v>428</v>
      </c>
    </row>
    <row r="99" spans="2:6" x14ac:dyDescent="0.2">
      <c r="B99" s="656" t="s">
        <v>485</v>
      </c>
      <c r="C99" s="657">
        <v>45344</v>
      </c>
      <c r="D99" s="658">
        <v>559</v>
      </c>
      <c r="E99" s="658" t="s">
        <v>521</v>
      </c>
      <c r="F99" s="656" t="s">
        <v>428</v>
      </c>
    </row>
    <row r="100" spans="2:6" x14ac:dyDescent="0.2">
      <c r="B100" s="656" t="s">
        <v>485</v>
      </c>
      <c r="C100" s="657">
        <v>45345</v>
      </c>
      <c r="D100" s="658">
        <v>559</v>
      </c>
      <c r="E100" s="658" t="s">
        <v>521</v>
      </c>
      <c r="F100" s="656" t="s">
        <v>428</v>
      </c>
    </row>
    <row r="101" spans="2:6" x14ac:dyDescent="0.2">
      <c r="B101" s="656" t="s">
        <v>485</v>
      </c>
      <c r="C101" s="657">
        <v>45346</v>
      </c>
      <c r="D101" s="658">
        <v>559</v>
      </c>
      <c r="E101" s="658" t="s">
        <v>521</v>
      </c>
      <c r="F101" s="656" t="s">
        <v>428</v>
      </c>
    </row>
    <row r="102" spans="2:6" x14ac:dyDescent="0.2">
      <c r="B102" s="656" t="s">
        <v>485</v>
      </c>
      <c r="C102" s="657">
        <v>45347</v>
      </c>
      <c r="D102" s="658">
        <v>559</v>
      </c>
      <c r="E102" s="658" t="s">
        <v>521</v>
      </c>
      <c r="F102" s="656" t="s">
        <v>428</v>
      </c>
    </row>
    <row r="103" spans="2:6" x14ac:dyDescent="0.2">
      <c r="B103" s="656" t="s">
        <v>485</v>
      </c>
      <c r="C103" s="657">
        <v>45348</v>
      </c>
      <c r="D103" s="658">
        <v>559</v>
      </c>
      <c r="E103" s="658" t="s">
        <v>521</v>
      </c>
      <c r="F103" s="656" t="s">
        <v>428</v>
      </c>
    </row>
    <row r="104" spans="2:6" x14ac:dyDescent="0.2">
      <c r="B104" s="656" t="s">
        <v>485</v>
      </c>
      <c r="C104" s="657">
        <v>45349</v>
      </c>
      <c r="D104" s="658">
        <v>559</v>
      </c>
      <c r="E104" s="658" t="s">
        <v>521</v>
      </c>
      <c r="F104" s="656" t="s">
        <v>428</v>
      </c>
    </row>
    <row r="105" spans="2:6" x14ac:dyDescent="0.2">
      <c r="B105" s="656" t="s">
        <v>485</v>
      </c>
      <c r="C105" s="657">
        <v>45350</v>
      </c>
      <c r="D105" s="658">
        <v>559</v>
      </c>
      <c r="E105" s="658" t="s">
        <v>521</v>
      </c>
      <c r="F105" s="656" t="s">
        <v>428</v>
      </c>
    </row>
    <row r="106" spans="2:6" x14ac:dyDescent="0.2">
      <c r="B106" s="656" t="s">
        <v>485</v>
      </c>
      <c r="C106" s="657">
        <v>45352</v>
      </c>
      <c r="D106" s="658">
        <v>559</v>
      </c>
      <c r="E106" s="658" t="s">
        <v>521</v>
      </c>
      <c r="F106" s="656" t="s">
        <v>428</v>
      </c>
    </row>
    <row r="107" spans="2:6" x14ac:dyDescent="0.2">
      <c r="B107" s="656" t="s">
        <v>485</v>
      </c>
      <c r="C107" s="657">
        <v>45353</v>
      </c>
      <c r="D107" s="658">
        <v>559</v>
      </c>
      <c r="E107" s="658" t="s">
        <v>521</v>
      </c>
      <c r="F107" s="656" t="s">
        <v>428</v>
      </c>
    </row>
    <row r="108" spans="2:6" x14ac:dyDescent="0.2">
      <c r="B108" s="656" t="s">
        <v>485</v>
      </c>
      <c r="C108" s="657">
        <v>45354</v>
      </c>
      <c r="D108" s="658">
        <v>559</v>
      </c>
      <c r="E108" s="658" t="s">
        <v>521</v>
      </c>
      <c r="F108" s="656" t="s">
        <v>428</v>
      </c>
    </row>
    <row r="109" spans="2:6" x14ac:dyDescent="0.2">
      <c r="B109" s="656" t="s">
        <v>485</v>
      </c>
      <c r="C109" s="657">
        <v>45355</v>
      </c>
      <c r="D109" s="658">
        <v>559</v>
      </c>
      <c r="E109" s="658" t="s">
        <v>521</v>
      </c>
      <c r="F109" s="656" t="s">
        <v>428</v>
      </c>
    </row>
    <row r="110" spans="2:6" x14ac:dyDescent="0.2">
      <c r="B110" s="656" t="s">
        <v>485</v>
      </c>
      <c r="C110" s="657">
        <v>45356</v>
      </c>
      <c r="D110" s="658">
        <v>559</v>
      </c>
      <c r="E110" s="658" t="s">
        <v>521</v>
      </c>
      <c r="F110" s="656" t="s">
        <v>428</v>
      </c>
    </row>
    <row r="111" spans="2:6" x14ac:dyDescent="0.2">
      <c r="B111" s="656" t="s">
        <v>485</v>
      </c>
      <c r="C111" s="657">
        <v>45357</v>
      </c>
      <c r="D111" s="658">
        <v>559</v>
      </c>
      <c r="E111" s="658" t="s">
        <v>521</v>
      </c>
      <c r="F111" s="656" t="s">
        <v>428</v>
      </c>
    </row>
    <row r="112" spans="2:6" x14ac:dyDescent="0.2">
      <c r="B112" s="656" t="s">
        <v>485</v>
      </c>
      <c r="C112" s="657">
        <v>45358</v>
      </c>
      <c r="D112" s="658">
        <v>559</v>
      </c>
      <c r="E112" s="658" t="s">
        <v>521</v>
      </c>
      <c r="F112" s="656" t="s">
        <v>428</v>
      </c>
    </row>
    <row r="113" spans="2:6" x14ac:dyDescent="0.2">
      <c r="B113" s="656" t="s">
        <v>485</v>
      </c>
      <c r="C113" s="657">
        <v>45359</v>
      </c>
      <c r="D113" s="658">
        <v>559</v>
      </c>
      <c r="E113" s="658" t="s">
        <v>521</v>
      </c>
      <c r="F113" s="656" t="s">
        <v>428</v>
      </c>
    </row>
    <row r="114" spans="2:6" x14ac:dyDescent="0.2">
      <c r="B114" s="656" t="s">
        <v>485</v>
      </c>
      <c r="C114" s="657">
        <v>45360</v>
      </c>
      <c r="D114" s="658">
        <v>559</v>
      </c>
      <c r="E114" s="658" t="s">
        <v>521</v>
      </c>
      <c r="F114" s="656" t="s">
        <v>428</v>
      </c>
    </row>
    <row r="115" spans="2:6" x14ac:dyDescent="0.2">
      <c r="B115" s="656" t="s">
        <v>485</v>
      </c>
      <c r="C115" s="657">
        <v>45361</v>
      </c>
      <c r="D115" s="658">
        <v>559</v>
      </c>
      <c r="E115" s="658" t="s">
        <v>521</v>
      </c>
      <c r="F115" s="656" t="s">
        <v>428</v>
      </c>
    </row>
    <row r="116" spans="2:6" x14ac:dyDescent="0.2">
      <c r="B116" s="656" t="s">
        <v>485</v>
      </c>
      <c r="C116" s="657">
        <v>45362</v>
      </c>
      <c r="D116" s="658">
        <v>559</v>
      </c>
      <c r="E116" s="658" t="s">
        <v>521</v>
      </c>
      <c r="F116" s="656" t="s">
        <v>428</v>
      </c>
    </row>
    <row r="117" spans="2:6" x14ac:dyDescent="0.2">
      <c r="B117" s="656" t="s">
        <v>485</v>
      </c>
      <c r="C117" s="657">
        <v>45363</v>
      </c>
      <c r="D117" s="658">
        <v>559</v>
      </c>
      <c r="E117" s="658" t="s">
        <v>521</v>
      </c>
      <c r="F117" s="656" t="s">
        <v>428</v>
      </c>
    </row>
    <row r="118" spans="2:6" x14ac:dyDescent="0.2">
      <c r="B118" s="656" t="s">
        <v>485</v>
      </c>
      <c r="C118" s="657">
        <v>45364</v>
      </c>
      <c r="D118" s="658">
        <v>559</v>
      </c>
      <c r="E118" s="658" t="s">
        <v>521</v>
      </c>
      <c r="F118" s="656" t="s">
        <v>428</v>
      </c>
    </row>
    <row r="119" spans="2:6" x14ac:dyDescent="0.2">
      <c r="B119" s="656" t="s">
        <v>485</v>
      </c>
      <c r="C119" s="657">
        <v>45365</v>
      </c>
      <c r="D119" s="658">
        <v>559</v>
      </c>
      <c r="E119" s="658" t="s">
        <v>521</v>
      </c>
      <c r="F119" s="656" t="s">
        <v>428</v>
      </c>
    </row>
    <row r="120" spans="2:6" x14ac:dyDescent="0.2">
      <c r="B120" s="656" t="s">
        <v>485</v>
      </c>
      <c r="C120" s="657">
        <v>45366</v>
      </c>
      <c r="D120" s="658">
        <v>559</v>
      </c>
      <c r="E120" s="658" t="s">
        <v>521</v>
      </c>
      <c r="F120" s="656" t="s">
        <v>428</v>
      </c>
    </row>
    <row r="121" spans="2:6" x14ac:dyDescent="0.2">
      <c r="B121" s="656" t="s">
        <v>485</v>
      </c>
      <c r="C121" s="657">
        <v>45367</v>
      </c>
      <c r="D121" s="658">
        <v>559</v>
      </c>
      <c r="E121" s="658" t="s">
        <v>521</v>
      </c>
      <c r="F121" s="656" t="s">
        <v>428</v>
      </c>
    </row>
    <row r="122" spans="2:6" x14ac:dyDescent="0.2">
      <c r="B122" s="656" t="s">
        <v>485</v>
      </c>
      <c r="C122" s="657">
        <v>45368</v>
      </c>
      <c r="D122" s="658">
        <v>559</v>
      </c>
      <c r="E122" s="658" t="s">
        <v>521</v>
      </c>
      <c r="F122" s="656" t="s">
        <v>428</v>
      </c>
    </row>
    <row r="123" spans="2:6" x14ac:dyDescent="0.2">
      <c r="B123" s="656" t="s">
        <v>485</v>
      </c>
      <c r="C123" s="657">
        <v>45369</v>
      </c>
      <c r="D123" s="658">
        <v>559</v>
      </c>
      <c r="E123" s="658" t="s">
        <v>521</v>
      </c>
      <c r="F123" s="656" t="s">
        <v>428</v>
      </c>
    </row>
    <row r="124" spans="2:6" x14ac:dyDescent="0.2">
      <c r="B124" s="656" t="s">
        <v>485</v>
      </c>
      <c r="C124" s="657">
        <v>45370</v>
      </c>
      <c r="D124" s="658">
        <v>559</v>
      </c>
      <c r="E124" s="658" t="s">
        <v>521</v>
      </c>
      <c r="F124" s="656" t="s">
        <v>428</v>
      </c>
    </row>
    <row r="125" spans="2:6" x14ac:dyDescent="0.2">
      <c r="B125" s="656" t="s">
        <v>485</v>
      </c>
      <c r="C125" s="657">
        <v>45371</v>
      </c>
      <c r="D125" s="658">
        <v>559</v>
      </c>
      <c r="E125" s="658" t="s">
        <v>521</v>
      </c>
      <c r="F125" s="656" t="s">
        <v>428</v>
      </c>
    </row>
    <row r="126" spans="2:6" x14ac:dyDescent="0.2">
      <c r="B126" s="656" t="s">
        <v>485</v>
      </c>
      <c r="C126" s="657">
        <v>45372</v>
      </c>
      <c r="D126" s="658">
        <v>559</v>
      </c>
      <c r="E126" s="658" t="s">
        <v>521</v>
      </c>
      <c r="F126" s="656" t="s">
        <v>428</v>
      </c>
    </row>
    <row r="127" spans="2:6" x14ac:dyDescent="0.2">
      <c r="B127" s="656" t="s">
        <v>485</v>
      </c>
      <c r="C127" s="657">
        <v>45373</v>
      </c>
      <c r="D127" s="658">
        <v>559</v>
      </c>
      <c r="E127" s="658" t="s">
        <v>521</v>
      </c>
      <c r="F127" s="656" t="s">
        <v>428</v>
      </c>
    </row>
    <row r="128" spans="2:6" x14ac:dyDescent="0.2">
      <c r="B128" s="656" t="s">
        <v>485</v>
      </c>
      <c r="C128" s="657">
        <v>45374</v>
      </c>
      <c r="D128" s="658">
        <v>559</v>
      </c>
      <c r="E128" s="658" t="s">
        <v>521</v>
      </c>
      <c r="F128" s="656" t="s">
        <v>428</v>
      </c>
    </row>
    <row r="129" spans="2:6" x14ac:dyDescent="0.2">
      <c r="B129" s="656" t="s">
        <v>485</v>
      </c>
      <c r="C129" s="657">
        <v>45375</v>
      </c>
      <c r="D129" s="658">
        <v>559</v>
      </c>
      <c r="E129" s="658" t="s">
        <v>521</v>
      </c>
      <c r="F129" s="656" t="s">
        <v>428</v>
      </c>
    </row>
    <row r="130" spans="2:6" x14ac:dyDescent="0.2">
      <c r="B130" s="656" t="s">
        <v>485</v>
      </c>
      <c r="C130" s="657">
        <v>45376</v>
      </c>
      <c r="D130" s="658">
        <v>559</v>
      </c>
      <c r="E130" s="658" t="s">
        <v>521</v>
      </c>
      <c r="F130" s="656" t="s">
        <v>428</v>
      </c>
    </row>
    <row r="131" spans="2:6" x14ac:dyDescent="0.2">
      <c r="B131" s="656" t="s">
        <v>485</v>
      </c>
      <c r="C131" s="657">
        <v>45377</v>
      </c>
      <c r="D131" s="658">
        <v>559</v>
      </c>
      <c r="E131" s="658" t="s">
        <v>521</v>
      </c>
      <c r="F131" s="656" t="s">
        <v>428</v>
      </c>
    </row>
    <row r="132" spans="2:6" x14ac:dyDescent="0.2">
      <c r="B132" s="656" t="s">
        <v>485</v>
      </c>
      <c r="C132" s="657">
        <v>45378</v>
      </c>
      <c r="D132" s="658">
        <v>559</v>
      </c>
      <c r="E132" s="658" t="s">
        <v>521</v>
      </c>
      <c r="F132" s="656" t="s">
        <v>428</v>
      </c>
    </row>
    <row r="133" spans="2:6" x14ac:dyDescent="0.2">
      <c r="B133" s="656" t="s">
        <v>485</v>
      </c>
      <c r="C133" s="657">
        <v>45379</v>
      </c>
      <c r="D133" s="658">
        <v>559</v>
      </c>
      <c r="E133" s="658" t="s">
        <v>521</v>
      </c>
      <c r="F133" s="656" t="s">
        <v>428</v>
      </c>
    </row>
    <row r="134" spans="2:6" x14ac:dyDescent="0.2">
      <c r="B134" s="656" t="s">
        <v>485</v>
      </c>
      <c r="C134" s="657">
        <v>45380</v>
      </c>
      <c r="D134" s="658">
        <v>559</v>
      </c>
      <c r="E134" s="658" t="s">
        <v>521</v>
      </c>
      <c r="F134" s="656" t="s">
        <v>428</v>
      </c>
    </row>
    <row r="135" spans="2:6" x14ac:dyDescent="0.2">
      <c r="B135" s="656" t="s">
        <v>485</v>
      </c>
      <c r="C135" s="657">
        <v>45381</v>
      </c>
      <c r="D135" s="658">
        <v>559</v>
      </c>
      <c r="E135" s="658" t="s">
        <v>521</v>
      </c>
      <c r="F135" s="656" t="s">
        <v>428</v>
      </c>
    </row>
    <row r="136" spans="2:6" x14ac:dyDescent="0.2">
      <c r="B136" s="656" t="s">
        <v>485</v>
      </c>
      <c r="C136" s="657">
        <v>45382</v>
      </c>
      <c r="D136" s="658">
        <v>559</v>
      </c>
      <c r="E136" s="658" t="s">
        <v>521</v>
      </c>
      <c r="F136" s="656" t="s">
        <v>428</v>
      </c>
    </row>
    <row r="137" spans="2:6" x14ac:dyDescent="0.2">
      <c r="B137" s="656" t="s">
        <v>485</v>
      </c>
      <c r="C137" s="657">
        <v>45383</v>
      </c>
      <c r="D137" s="658">
        <v>559</v>
      </c>
      <c r="E137" s="658" t="s">
        <v>521</v>
      </c>
      <c r="F137" s="656" t="s">
        <v>428</v>
      </c>
    </row>
    <row r="138" spans="2:6" x14ac:dyDescent="0.2">
      <c r="B138" s="656" t="s">
        <v>485</v>
      </c>
      <c r="C138" s="657">
        <v>45384</v>
      </c>
      <c r="D138" s="658">
        <v>559</v>
      </c>
      <c r="E138" s="658" t="s">
        <v>521</v>
      </c>
      <c r="F138" s="656" t="s">
        <v>428</v>
      </c>
    </row>
    <row r="139" spans="2:6" x14ac:dyDescent="0.2">
      <c r="B139" s="656" t="s">
        <v>485</v>
      </c>
      <c r="C139" s="657">
        <v>45385</v>
      </c>
      <c r="D139" s="658">
        <v>559</v>
      </c>
      <c r="E139" s="658" t="s">
        <v>521</v>
      </c>
      <c r="F139" s="656" t="s">
        <v>428</v>
      </c>
    </row>
    <row r="140" spans="2:6" x14ac:dyDescent="0.2">
      <c r="B140" s="656" t="s">
        <v>485</v>
      </c>
      <c r="C140" s="657">
        <v>45386</v>
      </c>
      <c r="D140" s="658">
        <v>559</v>
      </c>
      <c r="E140" s="658" t="s">
        <v>521</v>
      </c>
      <c r="F140" s="656" t="s">
        <v>428</v>
      </c>
    </row>
    <row r="141" spans="2:6" x14ac:dyDescent="0.2">
      <c r="B141" s="656" t="s">
        <v>485</v>
      </c>
      <c r="C141" s="657">
        <v>45387</v>
      </c>
      <c r="D141" s="658">
        <v>559</v>
      </c>
      <c r="E141" s="658" t="s">
        <v>521</v>
      </c>
      <c r="F141" s="656" t="s">
        <v>428</v>
      </c>
    </row>
    <row r="142" spans="2:6" x14ac:dyDescent="0.2">
      <c r="B142" s="656" t="s">
        <v>485</v>
      </c>
      <c r="C142" s="657">
        <v>45388</v>
      </c>
      <c r="D142" s="658">
        <v>559</v>
      </c>
      <c r="E142" s="658" t="s">
        <v>521</v>
      </c>
      <c r="F142" s="656" t="s">
        <v>428</v>
      </c>
    </row>
    <row r="143" spans="2:6" x14ac:dyDescent="0.2">
      <c r="B143" s="656" t="s">
        <v>485</v>
      </c>
      <c r="C143" s="657">
        <v>45389</v>
      </c>
      <c r="D143" s="658">
        <v>559</v>
      </c>
      <c r="E143" s="658" t="s">
        <v>521</v>
      </c>
      <c r="F143" s="656" t="s">
        <v>428</v>
      </c>
    </row>
    <row r="144" spans="2:6" x14ac:dyDescent="0.2">
      <c r="B144" s="656" t="s">
        <v>485</v>
      </c>
      <c r="C144" s="657">
        <v>45390</v>
      </c>
      <c r="D144" s="658">
        <v>559</v>
      </c>
      <c r="E144" s="658" t="s">
        <v>521</v>
      </c>
      <c r="F144" s="656" t="s">
        <v>428</v>
      </c>
    </row>
    <row r="145" spans="2:6" x14ac:dyDescent="0.2">
      <c r="B145" s="656" t="s">
        <v>485</v>
      </c>
      <c r="C145" s="657">
        <v>45391</v>
      </c>
      <c r="D145" s="658">
        <v>559</v>
      </c>
      <c r="E145" s="658" t="s">
        <v>521</v>
      </c>
      <c r="F145" s="656" t="s">
        <v>428</v>
      </c>
    </row>
    <row r="146" spans="2:6" x14ac:dyDescent="0.2">
      <c r="B146" s="656" t="s">
        <v>485</v>
      </c>
      <c r="C146" s="657">
        <v>45392</v>
      </c>
      <c r="D146" s="658">
        <v>559</v>
      </c>
      <c r="E146" s="658" t="s">
        <v>521</v>
      </c>
      <c r="F146" s="656" t="s">
        <v>428</v>
      </c>
    </row>
    <row r="147" spans="2:6" x14ac:dyDescent="0.2">
      <c r="B147" s="656" t="s">
        <v>485</v>
      </c>
      <c r="C147" s="657">
        <v>45393</v>
      </c>
      <c r="D147" s="658">
        <v>559</v>
      </c>
      <c r="E147" s="658" t="s">
        <v>521</v>
      </c>
      <c r="F147" s="656" t="s">
        <v>428</v>
      </c>
    </row>
    <row r="148" spans="2:6" x14ac:dyDescent="0.2">
      <c r="B148" s="656" t="s">
        <v>485</v>
      </c>
      <c r="C148" s="657">
        <v>45394</v>
      </c>
      <c r="D148" s="658">
        <v>559</v>
      </c>
      <c r="E148" s="658" t="s">
        <v>521</v>
      </c>
      <c r="F148" s="656" t="s">
        <v>428</v>
      </c>
    </row>
    <row r="149" spans="2:6" x14ac:dyDescent="0.2">
      <c r="B149" s="656" t="s">
        <v>485</v>
      </c>
      <c r="C149" s="657">
        <v>45395</v>
      </c>
      <c r="D149" s="658">
        <v>559</v>
      </c>
      <c r="E149" s="658" t="s">
        <v>521</v>
      </c>
      <c r="F149" s="656" t="s">
        <v>428</v>
      </c>
    </row>
    <row r="150" spans="2:6" x14ac:dyDescent="0.2">
      <c r="B150" s="656" t="s">
        <v>485</v>
      </c>
      <c r="C150" s="657">
        <v>45396</v>
      </c>
      <c r="D150" s="658">
        <v>559</v>
      </c>
      <c r="E150" s="658" t="s">
        <v>521</v>
      </c>
      <c r="F150" s="656" t="s">
        <v>428</v>
      </c>
    </row>
    <row r="151" spans="2:6" x14ac:dyDescent="0.2">
      <c r="B151" s="656" t="s">
        <v>485</v>
      </c>
      <c r="C151" s="657">
        <v>45397</v>
      </c>
      <c r="D151" s="658">
        <v>559</v>
      </c>
      <c r="E151" s="658" t="s">
        <v>521</v>
      </c>
      <c r="F151" s="656" t="s">
        <v>428</v>
      </c>
    </row>
    <row r="152" spans="2:6" x14ac:dyDescent="0.2">
      <c r="B152" s="656" t="s">
        <v>485</v>
      </c>
      <c r="C152" s="657">
        <v>45398</v>
      </c>
      <c r="D152" s="658">
        <v>559</v>
      </c>
      <c r="E152" s="658" t="s">
        <v>521</v>
      </c>
      <c r="F152" s="656" t="s">
        <v>428</v>
      </c>
    </row>
    <row r="153" spans="2:6" x14ac:dyDescent="0.2">
      <c r="B153" s="656" t="s">
        <v>485</v>
      </c>
      <c r="C153" s="657">
        <v>45399</v>
      </c>
      <c r="D153" s="658">
        <v>559</v>
      </c>
      <c r="E153" s="658" t="s">
        <v>521</v>
      </c>
      <c r="F153" s="656" t="s">
        <v>428</v>
      </c>
    </row>
    <row r="154" spans="2:6" x14ac:dyDescent="0.2">
      <c r="B154" s="656" t="s">
        <v>485</v>
      </c>
      <c r="C154" s="657">
        <v>45400</v>
      </c>
      <c r="D154" s="658">
        <v>559</v>
      </c>
      <c r="E154" s="658" t="s">
        <v>521</v>
      </c>
      <c r="F154" s="656" t="s">
        <v>428</v>
      </c>
    </row>
    <row r="155" spans="2:6" x14ac:dyDescent="0.2">
      <c r="B155" s="656" t="s">
        <v>485</v>
      </c>
      <c r="C155" s="657">
        <v>45401</v>
      </c>
      <c r="D155" s="658">
        <v>559</v>
      </c>
      <c r="E155" s="658" t="s">
        <v>521</v>
      </c>
      <c r="F155" s="656" t="s">
        <v>428</v>
      </c>
    </row>
    <row r="156" spans="2:6" x14ac:dyDescent="0.2">
      <c r="B156" s="656" t="s">
        <v>485</v>
      </c>
      <c r="C156" s="657">
        <v>45402</v>
      </c>
      <c r="D156" s="658">
        <v>559</v>
      </c>
      <c r="E156" s="658" t="s">
        <v>521</v>
      </c>
      <c r="F156" s="656" t="s">
        <v>428</v>
      </c>
    </row>
    <row r="157" spans="2:6" x14ac:dyDescent="0.2">
      <c r="B157" s="656" t="s">
        <v>485</v>
      </c>
      <c r="C157" s="657">
        <v>45403</v>
      </c>
      <c r="D157" s="658">
        <v>559</v>
      </c>
      <c r="E157" s="658" t="s">
        <v>521</v>
      </c>
      <c r="F157" s="656" t="s">
        <v>428</v>
      </c>
    </row>
    <row r="158" spans="2:6" x14ac:dyDescent="0.2">
      <c r="B158" s="656" t="s">
        <v>485</v>
      </c>
      <c r="C158" s="657">
        <v>45404</v>
      </c>
      <c r="D158" s="658">
        <v>559</v>
      </c>
      <c r="E158" s="658" t="s">
        <v>521</v>
      </c>
      <c r="F158" s="656" t="s">
        <v>428</v>
      </c>
    </row>
    <row r="159" spans="2:6" x14ac:dyDescent="0.2">
      <c r="B159" s="656" t="s">
        <v>485</v>
      </c>
      <c r="C159" s="657">
        <v>45405</v>
      </c>
      <c r="D159" s="658">
        <v>559</v>
      </c>
      <c r="E159" s="658" t="s">
        <v>521</v>
      </c>
      <c r="F159" s="656" t="s">
        <v>428</v>
      </c>
    </row>
    <row r="160" spans="2:6" x14ac:dyDescent="0.2">
      <c r="B160" s="656" t="s">
        <v>485</v>
      </c>
      <c r="C160" s="657">
        <v>45406</v>
      </c>
      <c r="D160" s="658">
        <v>559</v>
      </c>
      <c r="E160" s="658" t="s">
        <v>521</v>
      </c>
      <c r="F160" s="656" t="s">
        <v>428</v>
      </c>
    </row>
    <row r="161" spans="2:6" x14ac:dyDescent="0.2">
      <c r="B161" s="656" t="s">
        <v>485</v>
      </c>
      <c r="C161" s="657">
        <v>45407</v>
      </c>
      <c r="D161" s="658">
        <v>559</v>
      </c>
      <c r="E161" s="658" t="s">
        <v>521</v>
      </c>
      <c r="F161" s="656" t="s">
        <v>428</v>
      </c>
    </row>
    <row r="162" spans="2:6" x14ac:dyDescent="0.2">
      <c r="B162" s="656" t="s">
        <v>485</v>
      </c>
      <c r="C162" s="657">
        <v>45408</v>
      </c>
      <c r="D162" s="658">
        <v>559</v>
      </c>
      <c r="E162" s="658" t="s">
        <v>521</v>
      </c>
      <c r="F162" s="656" t="s">
        <v>428</v>
      </c>
    </row>
    <row r="163" spans="2:6" x14ac:dyDescent="0.2">
      <c r="B163" s="656" t="s">
        <v>485</v>
      </c>
      <c r="C163" s="657">
        <v>45409</v>
      </c>
      <c r="D163" s="658">
        <v>559</v>
      </c>
      <c r="E163" s="658" t="s">
        <v>521</v>
      </c>
      <c r="F163" s="656" t="s">
        <v>428</v>
      </c>
    </row>
    <row r="164" spans="2:6" x14ac:dyDescent="0.2">
      <c r="B164" s="656" t="s">
        <v>485</v>
      </c>
      <c r="C164" s="657">
        <v>45410</v>
      </c>
      <c r="D164" s="658">
        <v>559</v>
      </c>
      <c r="E164" s="658" t="s">
        <v>521</v>
      </c>
      <c r="F164" s="656" t="s">
        <v>428</v>
      </c>
    </row>
    <row r="165" spans="2:6" x14ac:dyDescent="0.2">
      <c r="B165" s="656" t="s">
        <v>485</v>
      </c>
      <c r="C165" s="657">
        <v>45411</v>
      </c>
      <c r="D165" s="658">
        <v>559</v>
      </c>
      <c r="E165" s="658" t="s">
        <v>521</v>
      </c>
      <c r="F165" s="656" t="s">
        <v>428</v>
      </c>
    </row>
    <row r="166" spans="2:6" x14ac:dyDescent="0.2">
      <c r="B166" s="656" t="s">
        <v>485</v>
      </c>
      <c r="C166" s="657">
        <v>45412</v>
      </c>
      <c r="D166" s="658">
        <v>559</v>
      </c>
      <c r="E166" s="658" t="s">
        <v>521</v>
      </c>
      <c r="F166" s="656" t="s">
        <v>428</v>
      </c>
    </row>
    <row r="167" spans="2:6" x14ac:dyDescent="0.2">
      <c r="B167" s="656" t="s">
        <v>485</v>
      </c>
      <c r="C167" s="657">
        <v>45413</v>
      </c>
      <c r="D167" s="658">
        <v>559</v>
      </c>
      <c r="E167" s="658" t="s">
        <v>521</v>
      </c>
      <c r="F167" s="656" t="s">
        <v>428</v>
      </c>
    </row>
    <row r="168" spans="2:6" x14ac:dyDescent="0.2">
      <c r="B168" s="656" t="s">
        <v>485</v>
      </c>
      <c r="C168" s="657">
        <v>45414</v>
      </c>
      <c r="D168" s="658">
        <v>559</v>
      </c>
      <c r="E168" s="658" t="s">
        <v>521</v>
      </c>
      <c r="F168" s="656" t="s">
        <v>428</v>
      </c>
    </row>
    <row r="169" spans="2:6" x14ac:dyDescent="0.2">
      <c r="B169" s="656" t="s">
        <v>485</v>
      </c>
      <c r="C169" s="657">
        <v>45415</v>
      </c>
      <c r="D169" s="658">
        <v>559</v>
      </c>
      <c r="E169" s="658" t="s">
        <v>521</v>
      </c>
      <c r="F169" s="656" t="s">
        <v>428</v>
      </c>
    </row>
    <row r="170" spans="2:6" x14ac:dyDescent="0.2">
      <c r="B170" s="656" t="s">
        <v>485</v>
      </c>
      <c r="C170" s="657">
        <v>45416</v>
      </c>
      <c r="D170" s="658">
        <v>559</v>
      </c>
      <c r="E170" s="658" t="s">
        <v>521</v>
      </c>
      <c r="F170" s="656" t="s">
        <v>428</v>
      </c>
    </row>
    <row r="171" spans="2:6" x14ac:dyDescent="0.2">
      <c r="B171" s="656" t="s">
        <v>485</v>
      </c>
      <c r="C171" s="657">
        <v>45417</v>
      </c>
      <c r="D171" s="658">
        <v>559</v>
      </c>
      <c r="E171" s="658" t="s">
        <v>521</v>
      </c>
      <c r="F171" s="656" t="s">
        <v>428</v>
      </c>
    </row>
    <row r="172" spans="2:6" x14ac:dyDescent="0.2">
      <c r="B172" s="656" t="s">
        <v>485</v>
      </c>
      <c r="C172" s="657">
        <v>45418</v>
      </c>
      <c r="D172" s="658">
        <v>559</v>
      </c>
      <c r="E172" s="658" t="s">
        <v>521</v>
      </c>
      <c r="F172" s="656" t="s">
        <v>428</v>
      </c>
    </row>
    <row r="173" spans="2:6" x14ac:dyDescent="0.2">
      <c r="B173" s="656" t="s">
        <v>485</v>
      </c>
      <c r="C173" s="657">
        <v>45419</v>
      </c>
      <c r="D173" s="658">
        <v>559</v>
      </c>
      <c r="E173" s="658" t="s">
        <v>521</v>
      </c>
      <c r="F173" s="656" t="s">
        <v>428</v>
      </c>
    </row>
    <row r="174" spans="2:6" x14ac:dyDescent="0.2">
      <c r="B174" s="656" t="s">
        <v>485</v>
      </c>
      <c r="C174" s="657">
        <v>45420</v>
      </c>
      <c r="D174" s="658">
        <v>559</v>
      </c>
      <c r="E174" s="658" t="s">
        <v>521</v>
      </c>
      <c r="F174" s="656" t="s">
        <v>428</v>
      </c>
    </row>
    <row r="175" spans="2:6" x14ac:dyDescent="0.2">
      <c r="B175" s="656" t="s">
        <v>485</v>
      </c>
      <c r="C175" s="657">
        <v>45421</v>
      </c>
      <c r="D175" s="658">
        <v>559</v>
      </c>
      <c r="E175" s="658" t="s">
        <v>521</v>
      </c>
      <c r="F175" s="656" t="s">
        <v>428</v>
      </c>
    </row>
    <row r="176" spans="2:6" x14ac:dyDescent="0.2">
      <c r="B176" s="656" t="s">
        <v>485</v>
      </c>
      <c r="C176" s="657">
        <v>45422</v>
      </c>
      <c r="D176" s="658">
        <v>559</v>
      </c>
      <c r="E176" s="658" t="s">
        <v>521</v>
      </c>
      <c r="F176" s="656" t="s">
        <v>428</v>
      </c>
    </row>
    <row r="177" spans="2:6" x14ac:dyDescent="0.2">
      <c r="B177" s="656" t="s">
        <v>485</v>
      </c>
      <c r="C177" s="657">
        <v>45423</v>
      </c>
      <c r="D177" s="658">
        <v>559</v>
      </c>
      <c r="E177" s="658" t="s">
        <v>521</v>
      </c>
      <c r="F177" s="656" t="s">
        <v>428</v>
      </c>
    </row>
    <row r="178" spans="2:6" x14ac:dyDescent="0.2">
      <c r="B178" s="656" t="s">
        <v>485</v>
      </c>
      <c r="C178" s="657">
        <v>45424</v>
      </c>
      <c r="D178" s="658">
        <v>559</v>
      </c>
      <c r="E178" s="658" t="s">
        <v>521</v>
      </c>
      <c r="F178" s="656" t="s">
        <v>428</v>
      </c>
    </row>
    <row r="179" spans="2:6" x14ac:dyDescent="0.2">
      <c r="B179" s="656" t="s">
        <v>485</v>
      </c>
      <c r="C179" s="657">
        <v>45425</v>
      </c>
      <c r="D179" s="658">
        <v>559</v>
      </c>
      <c r="E179" s="658" t="s">
        <v>521</v>
      </c>
      <c r="F179" s="656" t="s">
        <v>428</v>
      </c>
    </row>
    <row r="180" spans="2:6" x14ac:dyDescent="0.2">
      <c r="B180" s="656" t="s">
        <v>485</v>
      </c>
      <c r="C180" s="657">
        <v>45426</v>
      </c>
      <c r="D180" s="658">
        <v>559</v>
      </c>
      <c r="E180" s="658" t="s">
        <v>521</v>
      </c>
      <c r="F180" s="656" t="s">
        <v>428</v>
      </c>
    </row>
    <row r="181" spans="2:6" x14ac:dyDescent="0.2">
      <c r="B181" s="656" t="s">
        <v>485</v>
      </c>
      <c r="C181" s="657">
        <v>45427</v>
      </c>
      <c r="D181" s="658">
        <v>559</v>
      </c>
      <c r="E181" s="658" t="s">
        <v>521</v>
      </c>
      <c r="F181" s="656" t="s">
        <v>428</v>
      </c>
    </row>
    <row r="182" spans="2:6" x14ac:dyDescent="0.2">
      <c r="B182" s="656" t="s">
        <v>485</v>
      </c>
      <c r="C182" s="657">
        <v>45428</v>
      </c>
      <c r="D182" s="658">
        <v>559</v>
      </c>
      <c r="E182" s="658" t="s">
        <v>521</v>
      </c>
      <c r="F182" s="656" t="s">
        <v>428</v>
      </c>
    </row>
    <row r="183" spans="2:6" x14ac:dyDescent="0.2">
      <c r="B183" s="656" t="s">
        <v>485</v>
      </c>
      <c r="C183" s="657">
        <v>45429</v>
      </c>
      <c r="D183" s="658">
        <v>559</v>
      </c>
      <c r="E183" s="658" t="s">
        <v>521</v>
      </c>
      <c r="F183" s="656" t="s">
        <v>428</v>
      </c>
    </row>
    <row r="184" spans="2:6" x14ac:dyDescent="0.2">
      <c r="B184" s="656" t="s">
        <v>485</v>
      </c>
      <c r="C184" s="657">
        <v>45430</v>
      </c>
      <c r="D184" s="658">
        <v>559</v>
      </c>
      <c r="E184" s="658" t="s">
        <v>521</v>
      </c>
      <c r="F184" s="656" t="s">
        <v>428</v>
      </c>
    </row>
    <row r="185" spans="2:6" x14ac:dyDescent="0.2">
      <c r="B185" s="656" t="s">
        <v>485</v>
      </c>
      <c r="C185" s="657">
        <v>45431</v>
      </c>
      <c r="D185" s="658">
        <v>559</v>
      </c>
      <c r="E185" s="658" t="s">
        <v>521</v>
      </c>
      <c r="F185" s="656" t="s">
        <v>428</v>
      </c>
    </row>
    <row r="186" spans="2:6" x14ac:dyDescent="0.2">
      <c r="B186" s="656" t="s">
        <v>485</v>
      </c>
      <c r="C186" s="657">
        <v>45432</v>
      </c>
      <c r="D186" s="658">
        <v>559</v>
      </c>
      <c r="E186" s="658" t="s">
        <v>521</v>
      </c>
      <c r="F186" s="656" t="s">
        <v>428</v>
      </c>
    </row>
    <row r="187" spans="2:6" x14ac:dyDescent="0.2">
      <c r="B187" s="656" t="s">
        <v>485</v>
      </c>
      <c r="C187" s="657">
        <v>45433</v>
      </c>
      <c r="D187" s="658">
        <v>559</v>
      </c>
      <c r="E187" s="658" t="s">
        <v>521</v>
      </c>
      <c r="F187" s="656" t="s">
        <v>428</v>
      </c>
    </row>
    <row r="188" spans="2:6" x14ac:dyDescent="0.2">
      <c r="B188" s="656" t="s">
        <v>485</v>
      </c>
      <c r="C188" s="657">
        <v>45434</v>
      </c>
      <c r="D188" s="658">
        <v>559</v>
      </c>
      <c r="E188" s="658" t="s">
        <v>521</v>
      </c>
      <c r="F188" s="656" t="s">
        <v>428</v>
      </c>
    </row>
    <row r="189" spans="2:6" x14ac:dyDescent="0.2">
      <c r="B189" s="656" t="s">
        <v>485</v>
      </c>
      <c r="C189" s="657">
        <v>45435</v>
      </c>
      <c r="D189" s="658">
        <v>559</v>
      </c>
      <c r="E189" s="658" t="s">
        <v>521</v>
      </c>
      <c r="F189" s="656" t="s">
        <v>428</v>
      </c>
    </row>
    <row r="190" spans="2:6" x14ac:dyDescent="0.2">
      <c r="B190" s="656" t="s">
        <v>485</v>
      </c>
      <c r="C190" s="657">
        <v>45436</v>
      </c>
      <c r="D190" s="658">
        <v>559</v>
      </c>
      <c r="E190" s="658" t="s">
        <v>521</v>
      </c>
      <c r="F190" s="656" t="s">
        <v>428</v>
      </c>
    </row>
    <row r="191" spans="2:6" x14ac:dyDescent="0.2">
      <c r="B191" s="656" t="s">
        <v>485</v>
      </c>
      <c r="C191" s="657">
        <v>45437</v>
      </c>
      <c r="D191" s="658">
        <v>559</v>
      </c>
      <c r="E191" s="658" t="s">
        <v>521</v>
      </c>
      <c r="F191" s="656" t="s">
        <v>428</v>
      </c>
    </row>
    <row r="192" spans="2:6" x14ac:dyDescent="0.2">
      <c r="B192" s="656" t="s">
        <v>485</v>
      </c>
      <c r="C192" s="657">
        <v>45438</v>
      </c>
      <c r="D192" s="658">
        <v>559</v>
      </c>
      <c r="E192" s="658" t="s">
        <v>521</v>
      </c>
      <c r="F192" s="656" t="s">
        <v>428</v>
      </c>
    </row>
    <row r="193" spans="2:6" x14ac:dyDescent="0.2">
      <c r="B193" s="656" t="s">
        <v>485</v>
      </c>
      <c r="C193" s="657">
        <v>45439</v>
      </c>
      <c r="D193" s="658">
        <v>559</v>
      </c>
      <c r="E193" s="658" t="s">
        <v>521</v>
      </c>
      <c r="F193" s="656" t="s">
        <v>428</v>
      </c>
    </row>
    <row r="194" spans="2:6" x14ac:dyDescent="0.2">
      <c r="B194" s="656" t="s">
        <v>485</v>
      </c>
      <c r="C194" s="657">
        <v>45440</v>
      </c>
      <c r="D194" s="658">
        <v>559</v>
      </c>
      <c r="E194" s="658" t="s">
        <v>521</v>
      </c>
      <c r="F194" s="656" t="s">
        <v>428</v>
      </c>
    </row>
    <row r="195" spans="2:6" x14ac:dyDescent="0.2">
      <c r="B195" s="656" t="s">
        <v>485</v>
      </c>
      <c r="C195" s="657">
        <v>45441</v>
      </c>
      <c r="D195" s="658">
        <v>559</v>
      </c>
      <c r="E195" s="658" t="s">
        <v>521</v>
      </c>
      <c r="F195" s="656" t="s">
        <v>428</v>
      </c>
    </row>
    <row r="196" spans="2:6" x14ac:dyDescent="0.2">
      <c r="B196" s="656" t="s">
        <v>485</v>
      </c>
      <c r="C196" s="657">
        <v>45442</v>
      </c>
      <c r="D196" s="658">
        <v>559</v>
      </c>
      <c r="E196" s="658" t="s">
        <v>521</v>
      </c>
      <c r="F196" s="656" t="s">
        <v>428</v>
      </c>
    </row>
    <row r="197" spans="2:6" x14ac:dyDescent="0.2">
      <c r="B197" s="656" t="s">
        <v>485</v>
      </c>
      <c r="C197" s="657">
        <v>45443</v>
      </c>
      <c r="D197" s="658">
        <v>559</v>
      </c>
      <c r="E197" s="658" t="s">
        <v>521</v>
      </c>
      <c r="F197" s="656" t="s">
        <v>428</v>
      </c>
    </row>
    <row r="198" spans="2:6" x14ac:dyDescent="0.2">
      <c r="B198" s="656" t="s">
        <v>485</v>
      </c>
      <c r="C198" s="657">
        <v>45444</v>
      </c>
      <c r="D198" s="658">
        <v>559</v>
      </c>
      <c r="E198" s="658" t="s">
        <v>521</v>
      </c>
      <c r="F198" s="656" t="s">
        <v>428</v>
      </c>
    </row>
    <row r="199" spans="2:6" x14ac:dyDescent="0.2">
      <c r="B199" s="656" t="s">
        <v>485</v>
      </c>
      <c r="C199" s="657">
        <v>45445</v>
      </c>
      <c r="D199" s="658">
        <v>559</v>
      </c>
      <c r="E199" s="658" t="s">
        <v>521</v>
      </c>
      <c r="F199" s="656" t="s">
        <v>428</v>
      </c>
    </row>
    <row r="200" spans="2:6" x14ac:dyDescent="0.2">
      <c r="B200" s="656" t="s">
        <v>485</v>
      </c>
      <c r="C200" s="657">
        <v>45446</v>
      </c>
      <c r="D200" s="658">
        <v>559</v>
      </c>
      <c r="E200" s="658" t="s">
        <v>521</v>
      </c>
      <c r="F200" s="656" t="s">
        <v>428</v>
      </c>
    </row>
    <row r="201" spans="2:6" x14ac:dyDescent="0.2">
      <c r="B201" s="656" t="s">
        <v>485</v>
      </c>
      <c r="C201" s="657">
        <v>45447</v>
      </c>
      <c r="D201" s="658">
        <v>559</v>
      </c>
      <c r="E201" s="658" t="s">
        <v>521</v>
      </c>
      <c r="F201" s="656" t="s">
        <v>428</v>
      </c>
    </row>
    <row r="202" spans="2:6" x14ac:dyDescent="0.2">
      <c r="B202" s="656" t="s">
        <v>485</v>
      </c>
      <c r="C202" s="657">
        <v>45448</v>
      </c>
      <c r="D202" s="658">
        <v>559</v>
      </c>
      <c r="E202" s="658" t="s">
        <v>521</v>
      </c>
      <c r="F202" s="656" t="s">
        <v>428</v>
      </c>
    </row>
    <row r="203" spans="2:6" x14ac:dyDescent="0.2">
      <c r="B203" s="656" t="s">
        <v>485</v>
      </c>
      <c r="C203" s="657">
        <v>45449</v>
      </c>
      <c r="D203" s="658">
        <v>559</v>
      </c>
      <c r="E203" s="658" t="s">
        <v>521</v>
      </c>
      <c r="F203" s="656" t="s">
        <v>428</v>
      </c>
    </row>
    <row r="204" spans="2:6" x14ac:dyDescent="0.2">
      <c r="B204" s="656" t="s">
        <v>485</v>
      </c>
      <c r="C204" s="657">
        <v>45450</v>
      </c>
      <c r="D204" s="658">
        <v>559</v>
      </c>
      <c r="E204" s="658" t="s">
        <v>521</v>
      </c>
      <c r="F204" s="656" t="s">
        <v>428</v>
      </c>
    </row>
    <row r="205" spans="2:6" x14ac:dyDescent="0.2">
      <c r="B205" s="656" t="s">
        <v>485</v>
      </c>
      <c r="C205" s="657">
        <v>45451</v>
      </c>
      <c r="D205" s="658">
        <v>559</v>
      </c>
      <c r="E205" s="658" t="s">
        <v>521</v>
      </c>
      <c r="F205" s="656" t="s">
        <v>428</v>
      </c>
    </row>
    <row r="206" spans="2:6" x14ac:dyDescent="0.2">
      <c r="B206" s="656" t="s">
        <v>485</v>
      </c>
      <c r="C206" s="657">
        <v>45452</v>
      </c>
      <c r="D206" s="658">
        <v>559</v>
      </c>
      <c r="E206" s="658" t="s">
        <v>521</v>
      </c>
      <c r="F206" s="656" t="s">
        <v>428</v>
      </c>
    </row>
    <row r="207" spans="2:6" x14ac:dyDescent="0.2">
      <c r="B207" s="656" t="s">
        <v>485</v>
      </c>
      <c r="C207" s="657">
        <v>45453</v>
      </c>
      <c r="D207" s="658">
        <v>559</v>
      </c>
      <c r="E207" s="658" t="s">
        <v>521</v>
      </c>
      <c r="F207" s="656" t="s">
        <v>428</v>
      </c>
    </row>
    <row r="208" spans="2:6" x14ac:dyDescent="0.2">
      <c r="B208" s="656" t="s">
        <v>485</v>
      </c>
      <c r="C208" s="657">
        <v>45454</v>
      </c>
      <c r="D208" s="658">
        <v>559</v>
      </c>
      <c r="E208" s="658" t="s">
        <v>521</v>
      </c>
      <c r="F208" s="656" t="s">
        <v>428</v>
      </c>
    </row>
    <row r="209" spans="2:6" x14ac:dyDescent="0.2">
      <c r="B209" s="656" t="s">
        <v>485</v>
      </c>
      <c r="C209" s="657">
        <v>45455</v>
      </c>
      <c r="D209" s="658">
        <v>559</v>
      </c>
      <c r="E209" s="658" t="s">
        <v>521</v>
      </c>
      <c r="F209" s="656" t="s">
        <v>428</v>
      </c>
    </row>
    <row r="210" spans="2:6" x14ac:dyDescent="0.2">
      <c r="B210" s="656" t="s">
        <v>485</v>
      </c>
      <c r="C210" s="657">
        <v>45456</v>
      </c>
      <c r="D210" s="658">
        <v>559</v>
      </c>
      <c r="E210" s="658" t="s">
        <v>521</v>
      </c>
      <c r="F210" s="656" t="s">
        <v>428</v>
      </c>
    </row>
    <row r="211" spans="2:6" x14ac:dyDescent="0.2">
      <c r="B211" s="656" t="s">
        <v>485</v>
      </c>
      <c r="C211" s="657">
        <v>45457</v>
      </c>
      <c r="D211" s="658">
        <v>559</v>
      </c>
      <c r="E211" s="658" t="s">
        <v>521</v>
      </c>
      <c r="F211" s="656" t="s">
        <v>428</v>
      </c>
    </row>
    <row r="212" spans="2:6" x14ac:dyDescent="0.2">
      <c r="B212" s="656" t="s">
        <v>485</v>
      </c>
      <c r="C212" s="657">
        <v>45458</v>
      </c>
      <c r="D212" s="658">
        <v>559</v>
      </c>
      <c r="E212" s="658" t="s">
        <v>521</v>
      </c>
      <c r="F212" s="656" t="s">
        <v>428</v>
      </c>
    </row>
    <row r="213" spans="2:6" x14ac:dyDescent="0.2">
      <c r="B213" s="656" t="s">
        <v>485</v>
      </c>
      <c r="C213" s="657">
        <v>45459</v>
      </c>
      <c r="D213" s="658">
        <v>559</v>
      </c>
      <c r="E213" s="658" t="s">
        <v>521</v>
      </c>
      <c r="F213" s="656" t="s">
        <v>428</v>
      </c>
    </row>
    <row r="214" spans="2:6" x14ac:dyDescent="0.2">
      <c r="B214" s="656" t="s">
        <v>485</v>
      </c>
      <c r="C214" s="657">
        <v>45460</v>
      </c>
      <c r="D214" s="658">
        <v>559</v>
      </c>
      <c r="E214" s="658" t="s">
        <v>521</v>
      </c>
      <c r="F214" s="656" t="s">
        <v>428</v>
      </c>
    </row>
    <row r="215" spans="2:6" x14ac:dyDescent="0.2">
      <c r="B215" s="656" t="s">
        <v>485</v>
      </c>
      <c r="C215" s="657">
        <v>45461</v>
      </c>
      <c r="D215" s="658">
        <v>559</v>
      </c>
      <c r="E215" s="658" t="s">
        <v>521</v>
      </c>
      <c r="F215" s="656" t="s">
        <v>428</v>
      </c>
    </row>
    <row r="216" spans="2:6" x14ac:dyDescent="0.2">
      <c r="B216" s="656" t="s">
        <v>485</v>
      </c>
      <c r="C216" s="657">
        <v>45462</v>
      </c>
      <c r="D216" s="658">
        <v>559</v>
      </c>
      <c r="E216" s="658" t="s">
        <v>521</v>
      </c>
      <c r="F216" s="656" t="s">
        <v>428</v>
      </c>
    </row>
    <row r="217" spans="2:6" x14ac:dyDescent="0.2">
      <c r="B217" s="656" t="s">
        <v>485</v>
      </c>
      <c r="C217" s="657">
        <v>45463</v>
      </c>
      <c r="D217" s="658">
        <v>559</v>
      </c>
      <c r="E217" s="658" t="s">
        <v>521</v>
      </c>
      <c r="F217" s="656" t="s">
        <v>428</v>
      </c>
    </row>
    <row r="218" spans="2:6" x14ac:dyDescent="0.2">
      <c r="B218" s="656" t="s">
        <v>485</v>
      </c>
      <c r="C218" s="657">
        <v>45464</v>
      </c>
      <c r="D218" s="658">
        <v>559</v>
      </c>
      <c r="E218" s="658" t="s">
        <v>521</v>
      </c>
      <c r="F218" s="656" t="s">
        <v>428</v>
      </c>
    </row>
    <row r="219" spans="2:6" x14ac:dyDescent="0.2">
      <c r="B219" s="656" t="s">
        <v>485</v>
      </c>
      <c r="C219" s="657">
        <v>45465</v>
      </c>
      <c r="D219" s="658">
        <v>559</v>
      </c>
      <c r="E219" s="658" t="s">
        <v>521</v>
      </c>
      <c r="F219" s="656" t="s">
        <v>428</v>
      </c>
    </row>
    <row r="220" spans="2:6" x14ac:dyDescent="0.2">
      <c r="B220" s="656" t="s">
        <v>485</v>
      </c>
      <c r="C220" s="657">
        <v>45466</v>
      </c>
      <c r="D220" s="658">
        <v>559</v>
      </c>
      <c r="E220" s="658" t="s">
        <v>521</v>
      </c>
      <c r="F220" s="656" t="s">
        <v>428</v>
      </c>
    </row>
    <row r="221" spans="2:6" x14ac:dyDescent="0.2">
      <c r="B221" s="656" t="s">
        <v>485</v>
      </c>
      <c r="C221" s="657">
        <v>45467</v>
      </c>
      <c r="D221" s="658">
        <v>559</v>
      </c>
      <c r="E221" s="658" t="s">
        <v>521</v>
      </c>
      <c r="F221" s="656" t="s">
        <v>428</v>
      </c>
    </row>
    <row r="222" spans="2:6" x14ac:dyDescent="0.2">
      <c r="B222" s="656" t="s">
        <v>485</v>
      </c>
      <c r="C222" s="657">
        <v>45468</v>
      </c>
      <c r="D222" s="658">
        <v>559</v>
      </c>
      <c r="E222" s="658" t="s">
        <v>521</v>
      </c>
      <c r="F222" s="656" t="s">
        <v>428</v>
      </c>
    </row>
    <row r="223" spans="2:6" x14ac:dyDescent="0.2">
      <c r="B223" s="656" t="s">
        <v>485</v>
      </c>
      <c r="C223" s="657">
        <v>45469</v>
      </c>
      <c r="D223" s="658">
        <v>559</v>
      </c>
      <c r="E223" s="658" t="s">
        <v>521</v>
      </c>
      <c r="F223" s="656" t="s">
        <v>428</v>
      </c>
    </row>
    <row r="224" spans="2:6" x14ac:dyDescent="0.2">
      <c r="B224" s="656" t="s">
        <v>485</v>
      </c>
      <c r="C224" s="657">
        <v>45470</v>
      </c>
      <c r="D224" s="658">
        <v>559</v>
      </c>
      <c r="E224" s="658" t="s">
        <v>521</v>
      </c>
      <c r="F224" s="656" t="s">
        <v>428</v>
      </c>
    </row>
    <row r="225" spans="2:6" x14ac:dyDescent="0.2">
      <c r="B225" s="656" t="s">
        <v>485</v>
      </c>
      <c r="C225" s="657">
        <v>45471</v>
      </c>
      <c r="D225" s="658">
        <v>559</v>
      </c>
      <c r="E225" s="658" t="s">
        <v>521</v>
      </c>
      <c r="F225" s="656" t="s">
        <v>428</v>
      </c>
    </row>
    <row r="226" spans="2:6" x14ac:dyDescent="0.2">
      <c r="B226" s="656" t="s">
        <v>485</v>
      </c>
      <c r="C226" s="657">
        <v>45472</v>
      </c>
      <c r="D226" s="658">
        <v>559</v>
      </c>
      <c r="E226" s="658" t="s">
        <v>521</v>
      </c>
      <c r="F226" s="656" t="s">
        <v>428</v>
      </c>
    </row>
    <row r="227" spans="2:6" x14ac:dyDescent="0.2">
      <c r="B227" s="656" t="s">
        <v>485</v>
      </c>
      <c r="C227" s="657">
        <v>45473</v>
      </c>
      <c r="D227" s="658">
        <v>559</v>
      </c>
      <c r="E227" s="658" t="s">
        <v>521</v>
      </c>
      <c r="F227" s="656" t="s">
        <v>428</v>
      </c>
    </row>
    <row r="228" spans="2:6" x14ac:dyDescent="0.2">
      <c r="B228" s="656" t="s">
        <v>485</v>
      </c>
      <c r="C228" s="657">
        <v>45474</v>
      </c>
      <c r="D228" s="658">
        <v>559</v>
      </c>
      <c r="E228" s="658" t="s">
        <v>521</v>
      </c>
      <c r="F228" s="656" t="s">
        <v>428</v>
      </c>
    </row>
    <row r="229" spans="2:6" x14ac:dyDescent="0.2">
      <c r="B229" s="656" t="s">
        <v>485</v>
      </c>
      <c r="C229" s="657">
        <v>45475</v>
      </c>
      <c r="D229" s="658">
        <v>559</v>
      </c>
      <c r="E229" s="658" t="s">
        <v>521</v>
      </c>
      <c r="F229" s="656" t="s">
        <v>428</v>
      </c>
    </row>
    <row r="230" spans="2:6" x14ac:dyDescent="0.2">
      <c r="B230" s="656" t="s">
        <v>485</v>
      </c>
      <c r="C230" s="657">
        <v>45476</v>
      </c>
      <c r="D230" s="658">
        <v>559</v>
      </c>
      <c r="E230" s="658" t="s">
        <v>521</v>
      </c>
      <c r="F230" s="656" t="s">
        <v>428</v>
      </c>
    </row>
    <row r="231" spans="2:6" x14ac:dyDescent="0.2">
      <c r="B231" s="656" t="s">
        <v>485</v>
      </c>
      <c r="C231" s="657">
        <v>45477</v>
      </c>
      <c r="D231" s="658">
        <v>559</v>
      </c>
      <c r="E231" s="658" t="s">
        <v>521</v>
      </c>
      <c r="F231" s="656" t="s">
        <v>428</v>
      </c>
    </row>
    <row r="232" spans="2:6" x14ac:dyDescent="0.2">
      <c r="B232" s="656" t="s">
        <v>485</v>
      </c>
      <c r="C232" s="657">
        <v>45478</v>
      </c>
      <c r="D232" s="658">
        <v>559</v>
      </c>
      <c r="E232" s="658" t="s">
        <v>521</v>
      </c>
      <c r="F232" s="656" t="s">
        <v>428</v>
      </c>
    </row>
    <row r="233" spans="2:6" x14ac:dyDescent="0.2">
      <c r="B233" s="656" t="s">
        <v>485</v>
      </c>
      <c r="C233" s="657">
        <v>45479</v>
      </c>
      <c r="D233" s="658">
        <v>559</v>
      </c>
      <c r="E233" s="658" t="s">
        <v>521</v>
      </c>
      <c r="F233" s="656" t="s">
        <v>428</v>
      </c>
    </row>
    <row r="234" spans="2:6" x14ac:dyDescent="0.2">
      <c r="B234" s="656" t="s">
        <v>485</v>
      </c>
      <c r="C234" s="657">
        <v>45480</v>
      </c>
      <c r="D234" s="658">
        <v>559</v>
      </c>
      <c r="E234" s="658" t="s">
        <v>521</v>
      </c>
      <c r="F234" s="656" t="s">
        <v>428</v>
      </c>
    </row>
    <row r="235" spans="2:6" x14ac:dyDescent="0.2">
      <c r="B235" s="656" t="s">
        <v>485</v>
      </c>
      <c r="C235" s="657">
        <v>45481</v>
      </c>
      <c r="D235" s="658">
        <v>559</v>
      </c>
      <c r="E235" s="658" t="s">
        <v>521</v>
      </c>
      <c r="F235" s="656" t="s">
        <v>428</v>
      </c>
    </row>
    <row r="236" spans="2:6" x14ac:dyDescent="0.2">
      <c r="B236" s="656" t="s">
        <v>485</v>
      </c>
      <c r="C236" s="657">
        <v>45482</v>
      </c>
      <c r="D236" s="658">
        <v>559</v>
      </c>
      <c r="E236" s="658" t="s">
        <v>521</v>
      </c>
      <c r="F236" s="656" t="s">
        <v>428</v>
      </c>
    </row>
    <row r="237" spans="2:6" x14ac:dyDescent="0.2">
      <c r="B237" s="656" t="s">
        <v>485</v>
      </c>
      <c r="C237" s="657">
        <v>45483</v>
      </c>
      <c r="D237" s="658">
        <v>559</v>
      </c>
      <c r="E237" s="658" t="s">
        <v>521</v>
      </c>
      <c r="F237" s="656" t="s">
        <v>428</v>
      </c>
    </row>
    <row r="238" spans="2:6" x14ac:dyDescent="0.2">
      <c r="B238" s="656" t="s">
        <v>485</v>
      </c>
      <c r="C238" s="657">
        <v>45484</v>
      </c>
      <c r="D238" s="658">
        <v>559</v>
      </c>
      <c r="E238" s="658" t="s">
        <v>521</v>
      </c>
      <c r="F238" s="656" t="s">
        <v>428</v>
      </c>
    </row>
    <row r="239" spans="2:6" x14ac:dyDescent="0.2">
      <c r="B239" s="656" t="s">
        <v>485</v>
      </c>
      <c r="C239" s="657">
        <v>45485</v>
      </c>
      <c r="D239" s="658">
        <v>559</v>
      </c>
      <c r="E239" s="658" t="s">
        <v>521</v>
      </c>
      <c r="F239" s="656" t="s">
        <v>428</v>
      </c>
    </row>
    <row r="240" spans="2:6" x14ac:dyDescent="0.2">
      <c r="B240" s="656" t="s">
        <v>485</v>
      </c>
      <c r="C240" s="657">
        <v>45486</v>
      </c>
      <c r="D240" s="658">
        <v>559</v>
      </c>
      <c r="E240" s="658" t="s">
        <v>521</v>
      </c>
      <c r="F240" s="656" t="s">
        <v>428</v>
      </c>
    </row>
    <row r="241" spans="2:6" x14ac:dyDescent="0.2">
      <c r="B241" s="656" t="s">
        <v>485</v>
      </c>
      <c r="C241" s="657">
        <v>45487</v>
      </c>
      <c r="D241" s="658">
        <v>559</v>
      </c>
      <c r="E241" s="658" t="s">
        <v>521</v>
      </c>
      <c r="F241" s="656" t="s">
        <v>428</v>
      </c>
    </row>
    <row r="242" spans="2:6" x14ac:dyDescent="0.2">
      <c r="B242" s="656" t="s">
        <v>485</v>
      </c>
      <c r="C242" s="657">
        <v>45488</v>
      </c>
      <c r="D242" s="658">
        <v>559</v>
      </c>
      <c r="E242" s="658" t="s">
        <v>521</v>
      </c>
      <c r="F242" s="656" t="s">
        <v>428</v>
      </c>
    </row>
    <row r="243" spans="2:6" x14ac:dyDescent="0.2">
      <c r="B243" s="656" t="s">
        <v>485</v>
      </c>
      <c r="C243" s="657">
        <v>45489</v>
      </c>
      <c r="D243" s="658">
        <v>559</v>
      </c>
      <c r="E243" s="658" t="s">
        <v>521</v>
      </c>
      <c r="F243" s="656" t="s">
        <v>428</v>
      </c>
    </row>
    <row r="244" spans="2:6" x14ac:dyDescent="0.2">
      <c r="B244" s="656" t="s">
        <v>485</v>
      </c>
      <c r="C244" s="657">
        <v>45490</v>
      </c>
      <c r="D244" s="658">
        <v>559</v>
      </c>
      <c r="E244" s="658" t="s">
        <v>521</v>
      </c>
      <c r="F244" s="656" t="s">
        <v>428</v>
      </c>
    </row>
    <row r="245" spans="2:6" x14ac:dyDescent="0.2">
      <c r="B245" s="656" t="s">
        <v>485</v>
      </c>
      <c r="C245" s="657">
        <v>45491</v>
      </c>
      <c r="D245" s="658">
        <v>559</v>
      </c>
      <c r="E245" s="658" t="s">
        <v>521</v>
      </c>
      <c r="F245" s="656" t="s">
        <v>428</v>
      </c>
    </row>
    <row r="246" spans="2:6" x14ac:dyDescent="0.2">
      <c r="B246" s="656" t="s">
        <v>485</v>
      </c>
      <c r="C246" s="657">
        <v>45492</v>
      </c>
      <c r="D246" s="658">
        <v>559</v>
      </c>
      <c r="E246" s="658" t="s">
        <v>521</v>
      </c>
      <c r="F246" s="656" t="s">
        <v>428</v>
      </c>
    </row>
    <row r="247" spans="2:6" x14ac:dyDescent="0.2">
      <c r="B247" s="656" t="s">
        <v>485</v>
      </c>
      <c r="C247" s="657">
        <v>45493</v>
      </c>
      <c r="D247" s="658">
        <v>559</v>
      </c>
      <c r="E247" s="658" t="s">
        <v>521</v>
      </c>
      <c r="F247" s="656" t="s">
        <v>428</v>
      </c>
    </row>
    <row r="248" spans="2:6" x14ac:dyDescent="0.2">
      <c r="B248" s="656" t="s">
        <v>485</v>
      </c>
      <c r="C248" s="657">
        <v>45494</v>
      </c>
      <c r="D248" s="658">
        <v>559</v>
      </c>
      <c r="E248" s="658" t="s">
        <v>521</v>
      </c>
      <c r="F248" s="656" t="s">
        <v>428</v>
      </c>
    </row>
    <row r="249" spans="2:6" x14ac:dyDescent="0.2">
      <c r="B249" s="656" t="s">
        <v>485</v>
      </c>
      <c r="C249" s="657">
        <v>45495</v>
      </c>
      <c r="D249" s="658">
        <v>559</v>
      </c>
      <c r="E249" s="658" t="s">
        <v>521</v>
      </c>
      <c r="F249" s="656" t="s">
        <v>428</v>
      </c>
    </row>
    <row r="250" spans="2:6" x14ac:dyDescent="0.2">
      <c r="B250" s="656" t="s">
        <v>485</v>
      </c>
      <c r="C250" s="657">
        <v>45496</v>
      </c>
      <c r="D250" s="658">
        <v>559</v>
      </c>
      <c r="E250" s="658" t="s">
        <v>521</v>
      </c>
      <c r="F250" s="656" t="s">
        <v>428</v>
      </c>
    </row>
    <row r="251" spans="2:6" x14ac:dyDescent="0.2">
      <c r="B251" s="656" t="s">
        <v>485</v>
      </c>
      <c r="C251" s="657">
        <v>45497</v>
      </c>
      <c r="D251" s="658">
        <v>559</v>
      </c>
      <c r="E251" s="658" t="s">
        <v>521</v>
      </c>
      <c r="F251" s="656" t="s">
        <v>428</v>
      </c>
    </row>
    <row r="252" spans="2:6" x14ac:dyDescent="0.2">
      <c r="B252" s="656" t="s">
        <v>485</v>
      </c>
      <c r="C252" s="657">
        <v>45498</v>
      </c>
      <c r="D252" s="658">
        <v>559</v>
      </c>
      <c r="E252" s="658" t="s">
        <v>521</v>
      </c>
      <c r="F252" s="656" t="s">
        <v>428</v>
      </c>
    </row>
    <row r="253" spans="2:6" x14ac:dyDescent="0.2">
      <c r="B253" s="656" t="s">
        <v>485</v>
      </c>
      <c r="C253" s="657">
        <v>45499</v>
      </c>
      <c r="D253" s="658">
        <v>559</v>
      </c>
      <c r="E253" s="658" t="s">
        <v>521</v>
      </c>
      <c r="F253" s="656" t="s">
        <v>428</v>
      </c>
    </row>
    <row r="254" spans="2:6" x14ac:dyDescent="0.2">
      <c r="B254" s="656" t="s">
        <v>485</v>
      </c>
      <c r="C254" s="657">
        <v>45500</v>
      </c>
      <c r="D254" s="658">
        <v>559</v>
      </c>
      <c r="E254" s="658" t="s">
        <v>521</v>
      </c>
      <c r="F254" s="656" t="s">
        <v>428</v>
      </c>
    </row>
    <row r="255" spans="2:6" x14ac:dyDescent="0.2">
      <c r="B255" s="656" t="s">
        <v>485</v>
      </c>
      <c r="C255" s="657">
        <v>45501</v>
      </c>
      <c r="D255" s="658">
        <v>559</v>
      </c>
      <c r="E255" s="658" t="s">
        <v>521</v>
      </c>
      <c r="F255" s="656" t="s">
        <v>428</v>
      </c>
    </row>
    <row r="256" spans="2:6" x14ac:dyDescent="0.2">
      <c r="B256" s="656" t="s">
        <v>485</v>
      </c>
      <c r="C256" s="657">
        <v>45502</v>
      </c>
      <c r="D256" s="658">
        <v>559</v>
      </c>
      <c r="E256" s="658" t="s">
        <v>521</v>
      </c>
      <c r="F256" s="656" t="s">
        <v>428</v>
      </c>
    </row>
    <row r="257" spans="2:6" x14ac:dyDescent="0.2">
      <c r="B257" s="656" t="s">
        <v>485</v>
      </c>
      <c r="C257" s="657">
        <v>45503</v>
      </c>
      <c r="D257" s="658">
        <v>559</v>
      </c>
      <c r="E257" s="658" t="s">
        <v>521</v>
      </c>
      <c r="F257" s="656" t="s">
        <v>428</v>
      </c>
    </row>
    <row r="258" spans="2:6" x14ac:dyDescent="0.2">
      <c r="B258" s="656" t="s">
        <v>485</v>
      </c>
      <c r="C258" s="657">
        <v>45504</v>
      </c>
      <c r="D258" s="658">
        <v>559</v>
      </c>
      <c r="E258" s="658" t="s">
        <v>521</v>
      </c>
      <c r="F258" s="656" t="s">
        <v>428</v>
      </c>
    </row>
    <row r="259" spans="2:6" x14ac:dyDescent="0.2">
      <c r="B259" s="656" t="s">
        <v>485</v>
      </c>
      <c r="C259" s="657">
        <v>45505</v>
      </c>
      <c r="D259" s="658">
        <v>559</v>
      </c>
      <c r="E259" s="658" t="s">
        <v>521</v>
      </c>
      <c r="F259" s="656" t="s">
        <v>428</v>
      </c>
    </row>
    <row r="260" spans="2:6" x14ac:dyDescent="0.2">
      <c r="B260" s="656" t="s">
        <v>485</v>
      </c>
      <c r="C260" s="657">
        <v>45506</v>
      </c>
      <c r="D260" s="658">
        <v>559</v>
      </c>
      <c r="E260" s="658" t="s">
        <v>521</v>
      </c>
      <c r="F260" s="656" t="s">
        <v>428</v>
      </c>
    </row>
    <row r="261" spans="2:6" x14ac:dyDescent="0.2">
      <c r="B261" s="656" t="s">
        <v>485</v>
      </c>
      <c r="C261" s="657">
        <v>45507</v>
      </c>
      <c r="D261" s="658">
        <v>559</v>
      </c>
      <c r="E261" s="658" t="s">
        <v>521</v>
      </c>
      <c r="F261" s="656" t="s">
        <v>428</v>
      </c>
    </row>
    <row r="262" spans="2:6" x14ac:dyDescent="0.2">
      <c r="B262" s="656" t="s">
        <v>485</v>
      </c>
      <c r="C262" s="657">
        <v>45508</v>
      </c>
      <c r="D262" s="658">
        <v>559</v>
      </c>
      <c r="E262" s="658" t="s">
        <v>521</v>
      </c>
      <c r="F262" s="656" t="s">
        <v>428</v>
      </c>
    </row>
    <row r="263" spans="2:6" x14ac:dyDescent="0.2">
      <c r="B263" s="656" t="s">
        <v>485</v>
      </c>
      <c r="C263" s="657">
        <v>45509</v>
      </c>
      <c r="D263" s="658">
        <v>559</v>
      </c>
      <c r="E263" s="658" t="s">
        <v>521</v>
      </c>
      <c r="F263" s="656" t="s">
        <v>428</v>
      </c>
    </row>
    <row r="264" spans="2:6" x14ac:dyDescent="0.2">
      <c r="B264" s="656" t="s">
        <v>485</v>
      </c>
      <c r="C264" s="657">
        <v>45510</v>
      </c>
      <c r="D264" s="658">
        <v>559</v>
      </c>
      <c r="E264" s="658" t="s">
        <v>521</v>
      </c>
      <c r="F264" s="656" t="s">
        <v>428</v>
      </c>
    </row>
    <row r="265" spans="2:6" x14ac:dyDescent="0.2">
      <c r="B265" s="656" t="s">
        <v>485</v>
      </c>
      <c r="C265" s="657">
        <v>45511</v>
      </c>
      <c r="D265" s="658">
        <v>559</v>
      </c>
      <c r="E265" s="658" t="s">
        <v>521</v>
      </c>
      <c r="F265" s="656" t="s">
        <v>428</v>
      </c>
    </row>
    <row r="266" spans="2:6" x14ac:dyDescent="0.2">
      <c r="B266" s="656" t="s">
        <v>485</v>
      </c>
      <c r="C266" s="657">
        <v>45512</v>
      </c>
      <c r="D266" s="658">
        <v>559</v>
      </c>
      <c r="E266" s="658" t="s">
        <v>521</v>
      </c>
      <c r="F266" s="656" t="s">
        <v>428</v>
      </c>
    </row>
    <row r="267" spans="2:6" x14ac:dyDescent="0.2">
      <c r="B267" s="656" t="s">
        <v>485</v>
      </c>
      <c r="C267" s="657">
        <v>45513</v>
      </c>
      <c r="D267" s="658">
        <v>559</v>
      </c>
      <c r="E267" s="658" t="s">
        <v>521</v>
      </c>
      <c r="F267" s="656" t="s">
        <v>428</v>
      </c>
    </row>
    <row r="268" spans="2:6" x14ac:dyDescent="0.2">
      <c r="B268" s="656" t="s">
        <v>485</v>
      </c>
      <c r="C268" s="657">
        <v>45514</v>
      </c>
      <c r="D268" s="658">
        <v>559</v>
      </c>
      <c r="E268" s="658" t="s">
        <v>521</v>
      </c>
      <c r="F268" s="656" t="s">
        <v>428</v>
      </c>
    </row>
    <row r="269" spans="2:6" x14ac:dyDescent="0.2">
      <c r="B269" s="656" t="s">
        <v>485</v>
      </c>
      <c r="C269" s="657">
        <v>45515</v>
      </c>
      <c r="D269" s="658">
        <v>559</v>
      </c>
      <c r="E269" s="658" t="s">
        <v>521</v>
      </c>
      <c r="F269" s="656" t="s">
        <v>428</v>
      </c>
    </row>
    <row r="270" spans="2:6" x14ac:dyDescent="0.2">
      <c r="B270" s="656" t="s">
        <v>485</v>
      </c>
      <c r="C270" s="657">
        <v>45516</v>
      </c>
      <c r="D270" s="658">
        <v>559</v>
      </c>
      <c r="E270" s="658" t="s">
        <v>521</v>
      </c>
      <c r="F270" s="656" t="s">
        <v>428</v>
      </c>
    </row>
    <row r="271" spans="2:6" x14ac:dyDescent="0.2">
      <c r="B271" s="656" t="s">
        <v>485</v>
      </c>
      <c r="C271" s="657">
        <v>45517</v>
      </c>
      <c r="D271" s="658">
        <v>559</v>
      </c>
      <c r="E271" s="658" t="s">
        <v>521</v>
      </c>
      <c r="F271" s="656" t="s">
        <v>428</v>
      </c>
    </row>
    <row r="272" spans="2:6" x14ac:dyDescent="0.2">
      <c r="B272" s="656" t="s">
        <v>485</v>
      </c>
      <c r="C272" s="657">
        <v>45518</v>
      </c>
      <c r="D272" s="658">
        <v>559</v>
      </c>
      <c r="E272" s="658" t="s">
        <v>521</v>
      </c>
      <c r="F272" s="656" t="s">
        <v>428</v>
      </c>
    </row>
    <row r="273" spans="2:6" x14ac:dyDescent="0.2">
      <c r="B273" s="656" t="s">
        <v>485</v>
      </c>
      <c r="C273" s="657">
        <v>45519</v>
      </c>
      <c r="D273" s="658">
        <v>559</v>
      </c>
      <c r="E273" s="658" t="s">
        <v>521</v>
      </c>
      <c r="F273" s="656" t="s">
        <v>428</v>
      </c>
    </row>
    <row r="274" spans="2:6" x14ac:dyDescent="0.2">
      <c r="B274" s="656" t="s">
        <v>485</v>
      </c>
      <c r="C274" s="657">
        <v>45520</v>
      </c>
      <c r="D274" s="658">
        <v>559</v>
      </c>
      <c r="E274" s="658" t="s">
        <v>521</v>
      </c>
      <c r="F274" s="656" t="s">
        <v>428</v>
      </c>
    </row>
    <row r="275" spans="2:6" x14ac:dyDescent="0.2">
      <c r="B275" s="656" t="s">
        <v>485</v>
      </c>
      <c r="C275" s="657">
        <v>45521</v>
      </c>
      <c r="D275" s="658">
        <v>559</v>
      </c>
      <c r="E275" s="658" t="s">
        <v>521</v>
      </c>
      <c r="F275" s="656" t="s">
        <v>428</v>
      </c>
    </row>
    <row r="276" spans="2:6" x14ac:dyDescent="0.2">
      <c r="B276" s="656" t="s">
        <v>485</v>
      </c>
      <c r="C276" s="657">
        <v>45522</v>
      </c>
      <c r="D276" s="658">
        <v>559</v>
      </c>
      <c r="E276" s="658" t="s">
        <v>521</v>
      </c>
      <c r="F276" s="656" t="s">
        <v>428</v>
      </c>
    </row>
    <row r="277" spans="2:6" x14ac:dyDescent="0.2">
      <c r="B277" s="656" t="s">
        <v>485</v>
      </c>
      <c r="C277" s="657">
        <v>45523</v>
      </c>
      <c r="D277" s="658">
        <v>559</v>
      </c>
      <c r="E277" s="658" t="s">
        <v>521</v>
      </c>
      <c r="F277" s="656" t="s">
        <v>428</v>
      </c>
    </row>
    <row r="278" spans="2:6" x14ac:dyDescent="0.2">
      <c r="B278" s="656" t="s">
        <v>485</v>
      </c>
      <c r="C278" s="657">
        <v>45524</v>
      </c>
      <c r="D278" s="658">
        <v>559</v>
      </c>
      <c r="E278" s="658" t="s">
        <v>521</v>
      </c>
      <c r="F278" s="656" t="s">
        <v>428</v>
      </c>
    </row>
    <row r="279" spans="2:6" x14ac:dyDescent="0.2">
      <c r="B279" s="656" t="s">
        <v>485</v>
      </c>
      <c r="C279" s="657">
        <v>45525</v>
      </c>
      <c r="D279" s="658">
        <v>559</v>
      </c>
      <c r="E279" s="658" t="s">
        <v>521</v>
      </c>
      <c r="F279" s="656" t="s">
        <v>428</v>
      </c>
    </row>
    <row r="280" spans="2:6" x14ac:dyDescent="0.2">
      <c r="B280" s="656" t="s">
        <v>485</v>
      </c>
      <c r="C280" s="657">
        <v>45526</v>
      </c>
      <c r="D280" s="658">
        <v>559</v>
      </c>
      <c r="E280" s="658" t="s">
        <v>521</v>
      </c>
      <c r="F280" s="656" t="s">
        <v>428</v>
      </c>
    </row>
    <row r="281" spans="2:6" x14ac:dyDescent="0.2">
      <c r="B281" s="656" t="s">
        <v>485</v>
      </c>
      <c r="C281" s="657">
        <v>45527</v>
      </c>
      <c r="D281" s="658">
        <v>559</v>
      </c>
      <c r="E281" s="658" t="s">
        <v>521</v>
      </c>
      <c r="F281" s="656" t="s">
        <v>428</v>
      </c>
    </row>
    <row r="282" spans="2:6" x14ac:dyDescent="0.2">
      <c r="B282" s="656" t="s">
        <v>485</v>
      </c>
      <c r="C282" s="657">
        <v>45528</v>
      </c>
      <c r="D282" s="658">
        <v>559</v>
      </c>
      <c r="E282" s="658" t="s">
        <v>521</v>
      </c>
      <c r="F282" s="656" t="s">
        <v>428</v>
      </c>
    </row>
    <row r="283" spans="2:6" x14ac:dyDescent="0.2">
      <c r="B283" s="656" t="s">
        <v>485</v>
      </c>
      <c r="C283" s="657">
        <v>45529</v>
      </c>
      <c r="D283" s="658">
        <v>559</v>
      </c>
      <c r="E283" s="658" t="s">
        <v>521</v>
      </c>
      <c r="F283" s="656" t="s">
        <v>428</v>
      </c>
    </row>
    <row r="284" spans="2:6" x14ac:dyDescent="0.2">
      <c r="B284" s="656" t="s">
        <v>485</v>
      </c>
      <c r="C284" s="657">
        <v>45530</v>
      </c>
      <c r="D284" s="658">
        <v>559</v>
      </c>
      <c r="E284" s="658" t="s">
        <v>521</v>
      </c>
      <c r="F284" s="656" t="s">
        <v>428</v>
      </c>
    </row>
    <row r="285" spans="2:6" x14ac:dyDescent="0.2">
      <c r="B285" s="656" t="s">
        <v>485</v>
      </c>
      <c r="C285" s="657">
        <v>45531</v>
      </c>
      <c r="D285" s="658">
        <v>559</v>
      </c>
      <c r="E285" s="658" t="s">
        <v>521</v>
      </c>
      <c r="F285" s="656" t="s">
        <v>428</v>
      </c>
    </row>
    <row r="286" spans="2:6" x14ac:dyDescent="0.2">
      <c r="B286" s="656" t="s">
        <v>485</v>
      </c>
      <c r="C286" s="657">
        <v>45532</v>
      </c>
      <c r="D286" s="658">
        <v>559</v>
      </c>
      <c r="E286" s="658" t="s">
        <v>521</v>
      </c>
      <c r="F286" s="656" t="s">
        <v>428</v>
      </c>
    </row>
    <row r="287" spans="2:6" x14ac:dyDescent="0.2">
      <c r="B287" s="656" t="s">
        <v>485</v>
      </c>
      <c r="C287" s="657">
        <v>45533</v>
      </c>
      <c r="D287" s="658">
        <v>559</v>
      </c>
      <c r="E287" s="658" t="s">
        <v>521</v>
      </c>
      <c r="F287" s="656" t="s">
        <v>428</v>
      </c>
    </row>
    <row r="288" spans="2:6" x14ac:dyDescent="0.2">
      <c r="B288" s="656" t="s">
        <v>485</v>
      </c>
      <c r="C288" s="657">
        <v>45534</v>
      </c>
      <c r="D288" s="658">
        <v>559</v>
      </c>
      <c r="E288" s="658" t="s">
        <v>521</v>
      </c>
      <c r="F288" s="656" t="s">
        <v>428</v>
      </c>
    </row>
    <row r="289" spans="2:6" x14ac:dyDescent="0.2">
      <c r="B289" s="656" t="s">
        <v>485</v>
      </c>
      <c r="C289" s="657">
        <v>45535</v>
      </c>
      <c r="D289" s="658">
        <v>559</v>
      </c>
      <c r="E289" s="658" t="s">
        <v>521</v>
      </c>
      <c r="F289" s="656" t="s">
        <v>428</v>
      </c>
    </row>
    <row r="290" spans="2:6" x14ac:dyDescent="0.2">
      <c r="B290" s="656" t="s">
        <v>485</v>
      </c>
      <c r="C290" s="657">
        <v>45536</v>
      </c>
      <c r="D290" s="658">
        <v>559</v>
      </c>
      <c r="E290" s="658" t="s">
        <v>521</v>
      </c>
      <c r="F290" s="656" t="s">
        <v>428</v>
      </c>
    </row>
    <row r="291" spans="2:6" x14ac:dyDescent="0.2">
      <c r="B291" s="656" t="s">
        <v>485</v>
      </c>
      <c r="C291" s="657">
        <v>45537</v>
      </c>
      <c r="D291" s="658">
        <v>559</v>
      </c>
      <c r="E291" s="658" t="s">
        <v>521</v>
      </c>
      <c r="F291" s="656" t="s">
        <v>428</v>
      </c>
    </row>
    <row r="292" spans="2:6" x14ac:dyDescent="0.2">
      <c r="B292" s="656" t="s">
        <v>485</v>
      </c>
      <c r="C292" s="657">
        <v>45538</v>
      </c>
      <c r="D292" s="658">
        <v>559</v>
      </c>
      <c r="E292" s="658" t="s">
        <v>521</v>
      </c>
      <c r="F292" s="656" t="s">
        <v>428</v>
      </c>
    </row>
    <row r="293" spans="2:6" x14ac:dyDescent="0.2">
      <c r="B293" s="656" t="s">
        <v>485</v>
      </c>
      <c r="C293" s="657">
        <v>45539</v>
      </c>
      <c r="D293" s="658">
        <v>559</v>
      </c>
      <c r="E293" s="658" t="s">
        <v>521</v>
      </c>
      <c r="F293" s="656" t="s">
        <v>428</v>
      </c>
    </row>
    <row r="294" spans="2:6" x14ac:dyDescent="0.2">
      <c r="B294" s="656" t="s">
        <v>485</v>
      </c>
      <c r="C294" s="657">
        <v>45540</v>
      </c>
      <c r="D294" s="658">
        <v>559</v>
      </c>
      <c r="E294" s="658" t="s">
        <v>521</v>
      </c>
      <c r="F294" s="656" t="s">
        <v>428</v>
      </c>
    </row>
    <row r="295" spans="2:6" x14ac:dyDescent="0.2">
      <c r="B295" s="656" t="s">
        <v>485</v>
      </c>
      <c r="C295" s="657">
        <v>45541</v>
      </c>
      <c r="D295" s="658">
        <v>559</v>
      </c>
      <c r="E295" s="658" t="s">
        <v>521</v>
      </c>
      <c r="F295" s="656" t="s">
        <v>428</v>
      </c>
    </row>
    <row r="296" spans="2:6" x14ac:dyDescent="0.2">
      <c r="B296" s="656" t="s">
        <v>485</v>
      </c>
      <c r="C296" s="657">
        <v>45542</v>
      </c>
      <c r="D296" s="658">
        <v>559</v>
      </c>
      <c r="E296" s="658" t="s">
        <v>521</v>
      </c>
      <c r="F296" s="656" t="s">
        <v>428</v>
      </c>
    </row>
    <row r="297" spans="2:6" x14ac:dyDescent="0.2">
      <c r="B297" s="656" t="s">
        <v>485</v>
      </c>
      <c r="C297" s="657">
        <v>45543</v>
      </c>
      <c r="D297" s="658">
        <v>559</v>
      </c>
      <c r="E297" s="658" t="s">
        <v>521</v>
      </c>
      <c r="F297" s="656" t="s">
        <v>428</v>
      </c>
    </row>
    <row r="298" spans="2:6" x14ac:dyDescent="0.2">
      <c r="B298" s="656" t="s">
        <v>485</v>
      </c>
      <c r="C298" s="657">
        <v>45544</v>
      </c>
      <c r="D298" s="658">
        <v>559</v>
      </c>
      <c r="E298" s="658" t="s">
        <v>521</v>
      </c>
      <c r="F298" s="656" t="s">
        <v>428</v>
      </c>
    </row>
    <row r="299" spans="2:6" x14ac:dyDescent="0.2">
      <c r="B299" s="656" t="s">
        <v>485</v>
      </c>
      <c r="C299" s="657">
        <v>45545</v>
      </c>
      <c r="D299" s="658">
        <v>559</v>
      </c>
      <c r="E299" s="658" t="s">
        <v>521</v>
      </c>
      <c r="F299" s="656" t="s">
        <v>428</v>
      </c>
    </row>
    <row r="300" spans="2:6" x14ac:dyDescent="0.2">
      <c r="B300" s="656" t="s">
        <v>485</v>
      </c>
      <c r="C300" s="657">
        <v>45546</v>
      </c>
      <c r="D300" s="658">
        <v>559</v>
      </c>
      <c r="E300" s="658" t="s">
        <v>521</v>
      </c>
      <c r="F300" s="656" t="s">
        <v>428</v>
      </c>
    </row>
    <row r="301" spans="2:6" x14ac:dyDescent="0.2">
      <c r="B301" s="656" t="s">
        <v>485</v>
      </c>
      <c r="C301" s="657">
        <v>45547</v>
      </c>
      <c r="D301" s="658">
        <v>559</v>
      </c>
      <c r="E301" s="658" t="s">
        <v>521</v>
      </c>
      <c r="F301" s="656" t="s">
        <v>428</v>
      </c>
    </row>
    <row r="302" spans="2:6" x14ac:dyDescent="0.2">
      <c r="B302" s="656" t="s">
        <v>485</v>
      </c>
      <c r="C302" s="657">
        <v>45548</v>
      </c>
      <c r="D302" s="658">
        <v>559</v>
      </c>
      <c r="E302" s="658" t="s">
        <v>521</v>
      </c>
      <c r="F302" s="656" t="s">
        <v>428</v>
      </c>
    </row>
    <row r="303" spans="2:6" x14ac:dyDescent="0.2">
      <c r="B303" s="656" t="s">
        <v>485</v>
      </c>
      <c r="C303" s="657">
        <v>45549</v>
      </c>
      <c r="D303" s="658">
        <v>559</v>
      </c>
      <c r="E303" s="658" t="s">
        <v>521</v>
      </c>
      <c r="F303" s="656" t="s">
        <v>428</v>
      </c>
    </row>
    <row r="304" spans="2:6" x14ac:dyDescent="0.2">
      <c r="B304" s="656" t="s">
        <v>485</v>
      </c>
      <c r="C304" s="657">
        <v>45550</v>
      </c>
      <c r="D304" s="658">
        <v>559</v>
      </c>
      <c r="E304" s="658" t="s">
        <v>521</v>
      </c>
      <c r="F304" s="656" t="s">
        <v>428</v>
      </c>
    </row>
    <row r="305" spans="2:6" x14ac:dyDescent="0.2">
      <c r="B305" s="656" t="s">
        <v>485</v>
      </c>
      <c r="C305" s="657">
        <v>45551</v>
      </c>
      <c r="D305" s="658">
        <v>559</v>
      </c>
      <c r="E305" s="658" t="s">
        <v>521</v>
      </c>
      <c r="F305" s="656" t="s">
        <v>428</v>
      </c>
    </row>
    <row r="306" spans="2:6" x14ac:dyDescent="0.2">
      <c r="B306" s="656" t="s">
        <v>485</v>
      </c>
      <c r="C306" s="657">
        <v>45552</v>
      </c>
      <c r="D306" s="658">
        <v>559</v>
      </c>
      <c r="E306" s="658" t="s">
        <v>521</v>
      </c>
      <c r="F306" s="656" t="s">
        <v>428</v>
      </c>
    </row>
    <row r="307" spans="2:6" x14ac:dyDescent="0.2">
      <c r="B307" s="656" t="s">
        <v>485</v>
      </c>
      <c r="C307" s="657">
        <v>45553</v>
      </c>
      <c r="D307" s="658">
        <v>559</v>
      </c>
      <c r="E307" s="658" t="s">
        <v>521</v>
      </c>
      <c r="F307" s="656" t="s">
        <v>428</v>
      </c>
    </row>
    <row r="308" spans="2:6" x14ac:dyDescent="0.2">
      <c r="B308" s="656" t="s">
        <v>485</v>
      </c>
      <c r="C308" s="657">
        <v>45554</v>
      </c>
      <c r="D308" s="658">
        <v>559</v>
      </c>
      <c r="E308" s="658" t="s">
        <v>521</v>
      </c>
      <c r="F308" s="656" t="s">
        <v>428</v>
      </c>
    </row>
    <row r="309" spans="2:6" x14ac:dyDescent="0.2">
      <c r="B309" s="656" t="s">
        <v>485</v>
      </c>
      <c r="C309" s="657">
        <v>45555</v>
      </c>
      <c r="D309" s="658">
        <v>559</v>
      </c>
      <c r="E309" s="658" t="s">
        <v>521</v>
      </c>
      <c r="F309" s="656" t="s">
        <v>428</v>
      </c>
    </row>
    <row r="310" spans="2:6" x14ac:dyDescent="0.2">
      <c r="B310" s="656" t="s">
        <v>485</v>
      </c>
      <c r="C310" s="657">
        <v>45556</v>
      </c>
      <c r="D310" s="658">
        <v>559</v>
      </c>
      <c r="E310" s="658" t="s">
        <v>521</v>
      </c>
      <c r="F310" s="656" t="s">
        <v>428</v>
      </c>
    </row>
    <row r="311" spans="2:6" x14ac:dyDescent="0.2">
      <c r="B311" s="656" t="s">
        <v>485</v>
      </c>
      <c r="C311" s="657">
        <v>45557</v>
      </c>
      <c r="D311" s="658">
        <v>559</v>
      </c>
      <c r="E311" s="658" t="s">
        <v>521</v>
      </c>
      <c r="F311" s="656" t="s">
        <v>428</v>
      </c>
    </row>
    <row r="312" spans="2:6" x14ac:dyDescent="0.2">
      <c r="B312" s="656" t="s">
        <v>485</v>
      </c>
      <c r="C312" s="657">
        <v>45558</v>
      </c>
      <c r="D312" s="658">
        <v>559</v>
      </c>
      <c r="E312" s="658" t="s">
        <v>521</v>
      </c>
      <c r="F312" s="656" t="s">
        <v>428</v>
      </c>
    </row>
    <row r="313" spans="2:6" x14ac:dyDescent="0.2">
      <c r="B313" s="656" t="s">
        <v>485</v>
      </c>
      <c r="C313" s="657">
        <v>45559</v>
      </c>
      <c r="D313" s="658">
        <v>559</v>
      </c>
      <c r="E313" s="658" t="s">
        <v>521</v>
      </c>
      <c r="F313" s="656" t="s">
        <v>428</v>
      </c>
    </row>
    <row r="314" spans="2:6" x14ac:dyDescent="0.2">
      <c r="B314" s="656" t="s">
        <v>485</v>
      </c>
      <c r="C314" s="657">
        <v>45560</v>
      </c>
      <c r="D314" s="658">
        <v>559</v>
      </c>
      <c r="E314" s="658" t="s">
        <v>521</v>
      </c>
      <c r="F314" s="656" t="s">
        <v>428</v>
      </c>
    </row>
    <row r="315" spans="2:6" x14ac:dyDescent="0.2">
      <c r="B315" s="656" t="s">
        <v>485</v>
      </c>
      <c r="C315" s="657">
        <v>45561</v>
      </c>
      <c r="D315" s="658">
        <v>559</v>
      </c>
      <c r="E315" s="658" t="s">
        <v>521</v>
      </c>
      <c r="F315" s="656" t="s">
        <v>428</v>
      </c>
    </row>
    <row r="316" spans="2:6" x14ac:dyDescent="0.2">
      <c r="B316" s="656" t="s">
        <v>485</v>
      </c>
      <c r="C316" s="657">
        <v>45562</v>
      </c>
      <c r="D316" s="658">
        <v>559</v>
      </c>
      <c r="E316" s="658" t="s">
        <v>521</v>
      </c>
      <c r="F316" s="656" t="s">
        <v>428</v>
      </c>
    </row>
    <row r="317" spans="2:6" x14ac:dyDescent="0.2">
      <c r="B317" s="656" t="s">
        <v>485</v>
      </c>
      <c r="C317" s="657">
        <v>45563</v>
      </c>
      <c r="D317" s="658">
        <v>559</v>
      </c>
      <c r="E317" s="658" t="s">
        <v>521</v>
      </c>
      <c r="F317" s="656" t="s">
        <v>428</v>
      </c>
    </row>
    <row r="318" spans="2:6" x14ac:dyDescent="0.2">
      <c r="B318" s="656" t="s">
        <v>485</v>
      </c>
      <c r="C318" s="657">
        <v>45564</v>
      </c>
      <c r="D318" s="658">
        <v>559</v>
      </c>
      <c r="E318" s="658" t="s">
        <v>521</v>
      </c>
      <c r="F318" s="656" t="s">
        <v>428</v>
      </c>
    </row>
    <row r="319" spans="2:6" x14ac:dyDescent="0.2">
      <c r="B319" s="656" t="s">
        <v>485</v>
      </c>
      <c r="C319" s="657">
        <v>45565</v>
      </c>
      <c r="D319" s="658">
        <v>559</v>
      </c>
      <c r="E319" s="658" t="s">
        <v>521</v>
      </c>
      <c r="F319" s="656" t="s">
        <v>428</v>
      </c>
    </row>
    <row r="320" spans="2:6" x14ac:dyDescent="0.2">
      <c r="B320" s="656" t="s">
        <v>485</v>
      </c>
      <c r="C320" s="657">
        <v>45566</v>
      </c>
      <c r="D320" s="658">
        <v>559</v>
      </c>
      <c r="E320" s="658" t="s">
        <v>521</v>
      </c>
      <c r="F320" s="656" t="s">
        <v>428</v>
      </c>
    </row>
    <row r="321" spans="2:6" x14ac:dyDescent="0.2">
      <c r="B321" s="656" t="s">
        <v>485</v>
      </c>
      <c r="C321" s="657">
        <v>45567</v>
      </c>
      <c r="D321" s="658">
        <v>559</v>
      </c>
      <c r="E321" s="658" t="s">
        <v>521</v>
      </c>
      <c r="F321" s="656" t="s">
        <v>428</v>
      </c>
    </row>
    <row r="322" spans="2:6" x14ac:dyDescent="0.2">
      <c r="B322" s="656" t="s">
        <v>485</v>
      </c>
      <c r="C322" s="657">
        <v>45568</v>
      </c>
      <c r="D322" s="658">
        <v>559</v>
      </c>
      <c r="E322" s="658" t="s">
        <v>521</v>
      </c>
      <c r="F322" s="656" t="s">
        <v>428</v>
      </c>
    </row>
    <row r="323" spans="2:6" x14ac:dyDescent="0.2">
      <c r="B323" s="656" t="s">
        <v>485</v>
      </c>
      <c r="C323" s="657">
        <v>45569</v>
      </c>
      <c r="D323" s="658">
        <v>559</v>
      </c>
      <c r="E323" s="658" t="s">
        <v>521</v>
      </c>
      <c r="F323" s="656" t="s">
        <v>428</v>
      </c>
    </row>
    <row r="324" spans="2:6" x14ac:dyDescent="0.2">
      <c r="B324" s="656" t="s">
        <v>485</v>
      </c>
      <c r="C324" s="657">
        <v>45570</v>
      </c>
      <c r="D324" s="658">
        <v>559</v>
      </c>
      <c r="E324" s="658" t="s">
        <v>521</v>
      </c>
      <c r="F324" s="656" t="s">
        <v>428</v>
      </c>
    </row>
    <row r="325" spans="2:6" x14ac:dyDescent="0.2">
      <c r="B325" s="656" t="s">
        <v>485</v>
      </c>
      <c r="C325" s="657">
        <v>45571</v>
      </c>
      <c r="D325" s="658">
        <v>559</v>
      </c>
      <c r="E325" s="658" t="s">
        <v>521</v>
      </c>
      <c r="F325" s="656" t="s">
        <v>428</v>
      </c>
    </row>
    <row r="326" spans="2:6" x14ac:dyDescent="0.2">
      <c r="B326" s="656" t="s">
        <v>485</v>
      </c>
      <c r="C326" s="657">
        <v>45572</v>
      </c>
      <c r="D326" s="658">
        <v>559</v>
      </c>
      <c r="E326" s="658" t="s">
        <v>521</v>
      </c>
      <c r="F326" s="656" t="s">
        <v>428</v>
      </c>
    </row>
    <row r="327" spans="2:6" x14ac:dyDescent="0.2">
      <c r="B327" s="656" t="s">
        <v>485</v>
      </c>
      <c r="C327" s="657">
        <v>45573</v>
      </c>
      <c r="D327" s="658">
        <v>559</v>
      </c>
      <c r="E327" s="658" t="s">
        <v>521</v>
      </c>
      <c r="F327" s="656" t="s">
        <v>428</v>
      </c>
    </row>
    <row r="328" spans="2:6" x14ac:dyDescent="0.2">
      <c r="B328" s="656" t="s">
        <v>485</v>
      </c>
      <c r="C328" s="657">
        <v>45574</v>
      </c>
      <c r="D328" s="658">
        <v>559</v>
      </c>
      <c r="E328" s="658" t="s">
        <v>521</v>
      </c>
      <c r="F328" s="656" t="s">
        <v>428</v>
      </c>
    </row>
    <row r="329" spans="2:6" x14ac:dyDescent="0.2">
      <c r="B329" s="656" t="s">
        <v>485</v>
      </c>
      <c r="C329" s="657">
        <v>45575</v>
      </c>
      <c r="D329" s="658">
        <v>559</v>
      </c>
      <c r="E329" s="658" t="s">
        <v>521</v>
      </c>
      <c r="F329" s="656" t="s">
        <v>428</v>
      </c>
    </row>
    <row r="330" spans="2:6" x14ac:dyDescent="0.2">
      <c r="B330" s="656" t="s">
        <v>485</v>
      </c>
      <c r="C330" s="657">
        <v>45576</v>
      </c>
      <c r="D330" s="658">
        <v>559</v>
      </c>
      <c r="E330" s="658" t="s">
        <v>521</v>
      </c>
      <c r="F330" s="656" t="s">
        <v>428</v>
      </c>
    </row>
    <row r="331" spans="2:6" x14ac:dyDescent="0.2">
      <c r="B331" s="656" t="s">
        <v>485</v>
      </c>
      <c r="C331" s="657">
        <v>45577</v>
      </c>
      <c r="D331" s="658">
        <v>559</v>
      </c>
      <c r="E331" s="658" t="s">
        <v>521</v>
      </c>
      <c r="F331" s="656" t="s">
        <v>428</v>
      </c>
    </row>
    <row r="332" spans="2:6" x14ac:dyDescent="0.2">
      <c r="B332" s="656" t="s">
        <v>485</v>
      </c>
      <c r="C332" s="657">
        <v>45578</v>
      </c>
      <c r="D332" s="658">
        <v>559</v>
      </c>
      <c r="E332" s="658" t="s">
        <v>521</v>
      </c>
      <c r="F332" s="656" t="s">
        <v>428</v>
      </c>
    </row>
    <row r="333" spans="2:6" x14ac:dyDescent="0.2">
      <c r="B333" s="656" t="s">
        <v>485</v>
      </c>
      <c r="C333" s="657">
        <v>45579</v>
      </c>
      <c r="D333" s="658">
        <v>559</v>
      </c>
      <c r="E333" s="658" t="s">
        <v>521</v>
      </c>
      <c r="F333" s="656" t="s">
        <v>428</v>
      </c>
    </row>
    <row r="334" spans="2:6" x14ac:dyDescent="0.2">
      <c r="B334" s="656" t="s">
        <v>485</v>
      </c>
      <c r="C334" s="657">
        <v>45580</v>
      </c>
      <c r="D334" s="658">
        <v>559</v>
      </c>
      <c r="E334" s="658" t="s">
        <v>521</v>
      </c>
      <c r="F334" s="656" t="s">
        <v>428</v>
      </c>
    </row>
    <row r="335" spans="2:6" x14ac:dyDescent="0.2">
      <c r="B335" s="656" t="s">
        <v>485</v>
      </c>
      <c r="C335" s="657">
        <v>45581</v>
      </c>
      <c r="D335" s="658">
        <v>559</v>
      </c>
      <c r="E335" s="658" t="s">
        <v>521</v>
      </c>
      <c r="F335" s="656" t="s">
        <v>428</v>
      </c>
    </row>
    <row r="336" spans="2:6" x14ac:dyDescent="0.2">
      <c r="B336" s="656" t="s">
        <v>485</v>
      </c>
      <c r="C336" s="657">
        <v>45582</v>
      </c>
      <c r="D336" s="658">
        <v>559</v>
      </c>
      <c r="E336" s="658" t="s">
        <v>521</v>
      </c>
      <c r="F336" s="656" t="s">
        <v>428</v>
      </c>
    </row>
    <row r="337" spans="2:6" x14ac:dyDescent="0.2">
      <c r="B337" s="656" t="s">
        <v>485</v>
      </c>
      <c r="C337" s="657">
        <v>45583</v>
      </c>
      <c r="D337" s="658">
        <v>559</v>
      </c>
      <c r="E337" s="658" t="s">
        <v>521</v>
      </c>
      <c r="F337" s="656" t="s">
        <v>428</v>
      </c>
    </row>
    <row r="338" spans="2:6" x14ac:dyDescent="0.2">
      <c r="B338" s="656" t="s">
        <v>485</v>
      </c>
      <c r="C338" s="657">
        <v>45584</v>
      </c>
      <c r="D338" s="658">
        <v>559</v>
      </c>
      <c r="E338" s="658" t="s">
        <v>521</v>
      </c>
      <c r="F338" s="656" t="s">
        <v>428</v>
      </c>
    </row>
    <row r="339" spans="2:6" x14ac:dyDescent="0.2">
      <c r="B339" s="656" t="s">
        <v>485</v>
      </c>
      <c r="C339" s="657">
        <v>45585</v>
      </c>
      <c r="D339" s="658">
        <v>559</v>
      </c>
      <c r="E339" s="658" t="s">
        <v>521</v>
      </c>
      <c r="F339" s="656" t="s">
        <v>428</v>
      </c>
    </row>
    <row r="340" spans="2:6" x14ac:dyDescent="0.2">
      <c r="B340" s="656" t="s">
        <v>485</v>
      </c>
      <c r="C340" s="657">
        <v>45586</v>
      </c>
      <c r="D340" s="658">
        <v>559</v>
      </c>
      <c r="E340" s="658" t="s">
        <v>521</v>
      </c>
      <c r="F340" s="656" t="s">
        <v>428</v>
      </c>
    </row>
    <row r="341" spans="2:6" x14ac:dyDescent="0.2">
      <c r="B341" s="656" t="s">
        <v>485</v>
      </c>
      <c r="C341" s="657">
        <v>45587</v>
      </c>
      <c r="D341" s="658">
        <v>559</v>
      </c>
      <c r="E341" s="658" t="s">
        <v>521</v>
      </c>
      <c r="F341" s="656" t="s">
        <v>428</v>
      </c>
    </row>
    <row r="342" spans="2:6" x14ac:dyDescent="0.2">
      <c r="B342" s="656" t="s">
        <v>485</v>
      </c>
      <c r="C342" s="657">
        <v>45588</v>
      </c>
      <c r="D342" s="658">
        <v>559</v>
      </c>
      <c r="E342" s="658" t="s">
        <v>521</v>
      </c>
      <c r="F342" s="656" t="s">
        <v>428</v>
      </c>
    </row>
    <row r="343" spans="2:6" x14ac:dyDescent="0.2">
      <c r="B343" s="656" t="s">
        <v>485</v>
      </c>
      <c r="C343" s="657">
        <v>45589</v>
      </c>
      <c r="D343" s="658">
        <v>559</v>
      </c>
      <c r="E343" s="658" t="s">
        <v>521</v>
      </c>
      <c r="F343" s="656" t="s">
        <v>428</v>
      </c>
    </row>
    <row r="344" spans="2:6" x14ac:dyDescent="0.2">
      <c r="B344" s="656" t="s">
        <v>485</v>
      </c>
      <c r="C344" s="657">
        <v>45590</v>
      </c>
      <c r="D344" s="658">
        <v>559</v>
      </c>
      <c r="E344" s="658" t="s">
        <v>521</v>
      </c>
      <c r="F344" s="656" t="s">
        <v>428</v>
      </c>
    </row>
    <row r="345" spans="2:6" x14ac:dyDescent="0.2">
      <c r="B345" s="656" t="s">
        <v>485</v>
      </c>
      <c r="C345" s="657">
        <v>45591</v>
      </c>
      <c r="D345" s="658">
        <v>559</v>
      </c>
      <c r="E345" s="658" t="s">
        <v>521</v>
      </c>
      <c r="F345" s="656" t="s">
        <v>428</v>
      </c>
    </row>
    <row r="346" spans="2:6" x14ac:dyDescent="0.2">
      <c r="B346" s="656" t="s">
        <v>485</v>
      </c>
      <c r="C346" s="657">
        <v>45592</v>
      </c>
      <c r="D346" s="658">
        <v>559</v>
      </c>
      <c r="E346" s="658" t="s">
        <v>521</v>
      </c>
      <c r="F346" s="656" t="s">
        <v>428</v>
      </c>
    </row>
    <row r="347" spans="2:6" x14ac:dyDescent="0.2">
      <c r="B347" s="656" t="s">
        <v>485</v>
      </c>
      <c r="C347" s="657">
        <v>45593</v>
      </c>
      <c r="D347" s="658">
        <v>559</v>
      </c>
      <c r="E347" s="658" t="s">
        <v>521</v>
      </c>
      <c r="F347" s="656" t="s">
        <v>428</v>
      </c>
    </row>
    <row r="348" spans="2:6" x14ac:dyDescent="0.2">
      <c r="B348" s="656" t="s">
        <v>485</v>
      </c>
      <c r="C348" s="657">
        <v>45594</v>
      </c>
      <c r="D348" s="658">
        <v>559</v>
      </c>
      <c r="E348" s="658" t="s">
        <v>521</v>
      </c>
      <c r="F348" s="656" t="s">
        <v>428</v>
      </c>
    </row>
    <row r="349" spans="2:6" x14ac:dyDescent="0.2">
      <c r="B349" s="656" t="s">
        <v>485</v>
      </c>
      <c r="C349" s="657">
        <v>45595</v>
      </c>
      <c r="D349" s="658">
        <v>559</v>
      </c>
      <c r="E349" s="658" t="s">
        <v>521</v>
      </c>
      <c r="F349" s="656" t="s">
        <v>428</v>
      </c>
    </row>
    <row r="350" spans="2:6" x14ac:dyDescent="0.2">
      <c r="B350" s="656" t="s">
        <v>485</v>
      </c>
      <c r="C350" s="657">
        <v>45596</v>
      </c>
      <c r="D350" s="658">
        <v>559</v>
      </c>
      <c r="E350" s="658" t="s">
        <v>521</v>
      </c>
      <c r="F350" s="656" t="s">
        <v>428</v>
      </c>
    </row>
    <row r="351" spans="2:6" x14ac:dyDescent="0.2">
      <c r="B351" s="656" t="s">
        <v>485</v>
      </c>
      <c r="C351" s="657">
        <v>45597</v>
      </c>
      <c r="D351" s="658">
        <v>559</v>
      </c>
      <c r="E351" s="658" t="s">
        <v>521</v>
      </c>
      <c r="F351" s="656" t="s">
        <v>428</v>
      </c>
    </row>
    <row r="352" spans="2:6" x14ac:dyDescent="0.2">
      <c r="B352" s="656" t="s">
        <v>485</v>
      </c>
      <c r="C352" s="657">
        <v>45598</v>
      </c>
      <c r="D352" s="658">
        <v>559</v>
      </c>
      <c r="E352" s="658" t="s">
        <v>521</v>
      </c>
      <c r="F352" s="656" t="s">
        <v>428</v>
      </c>
    </row>
    <row r="353" spans="2:6" x14ac:dyDescent="0.2">
      <c r="B353" s="656" t="s">
        <v>485</v>
      </c>
      <c r="C353" s="657">
        <v>45599</v>
      </c>
      <c r="D353" s="658">
        <v>559</v>
      </c>
      <c r="E353" s="658" t="s">
        <v>521</v>
      </c>
      <c r="F353" s="656" t="s">
        <v>428</v>
      </c>
    </row>
    <row r="354" spans="2:6" x14ac:dyDescent="0.2">
      <c r="B354" s="656" t="s">
        <v>485</v>
      </c>
      <c r="C354" s="657">
        <v>45600</v>
      </c>
      <c r="D354" s="658">
        <v>559</v>
      </c>
      <c r="E354" s="658" t="s">
        <v>521</v>
      </c>
      <c r="F354" s="656" t="s">
        <v>428</v>
      </c>
    </row>
    <row r="355" spans="2:6" x14ac:dyDescent="0.2">
      <c r="B355" s="656" t="s">
        <v>485</v>
      </c>
      <c r="C355" s="657">
        <v>45601</v>
      </c>
      <c r="D355" s="658">
        <v>559</v>
      </c>
      <c r="E355" s="658" t="s">
        <v>521</v>
      </c>
      <c r="F355" s="656" t="s">
        <v>428</v>
      </c>
    </row>
    <row r="356" spans="2:6" x14ac:dyDescent="0.2">
      <c r="B356" s="656" t="s">
        <v>485</v>
      </c>
      <c r="C356" s="657">
        <v>45602</v>
      </c>
      <c r="D356" s="658">
        <v>559</v>
      </c>
      <c r="E356" s="658" t="s">
        <v>521</v>
      </c>
      <c r="F356" s="656" t="s">
        <v>428</v>
      </c>
    </row>
    <row r="357" spans="2:6" x14ac:dyDescent="0.2">
      <c r="B357" s="656" t="s">
        <v>485</v>
      </c>
      <c r="C357" s="657">
        <v>45603</v>
      </c>
      <c r="D357" s="658">
        <v>559</v>
      </c>
      <c r="E357" s="658" t="s">
        <v>521</v>
      </c>
      <c r="F357" s="656" t="s">
        <v>428</v>
      </c>
    </row>
    <row r="358" spans="2:6" x14ac:dyDescent="0.2">
      <c r="B358" s="656" t="s">
        <v>485</v>
      </c>
      <c r="C358" s="657">
        <v>45604</v>
      </c>
      <c r="D358" s="658">
        <v>559</v>
      </c>
      <c r="E358" s="658" t="s">
        <v>521</v>
      </c>
      <c r="F358" s="656" t="s">
        <v>428</v>
      </c>
    </row>
    <row r="359" spans="2:6" x14ac:dyDescent="0.2">
      <c r="B359" s="656" t="s">
        <v>485</v>
      </c>
      <c r="C359" s="657">
        <v>45605</v>
      </c>
      <c r="D359" s="658">
        <v>559</v>
      </c>
      <c r="E359" s="658" t="s">
        <v>521</v>
      </c>
      <c r="F359" s="656" t="s">
        <v>428</v>
      </c>
    </row>
    <row r="360" spans="2:6" x14ac:dyDescent="0.2">
      <c r="B360" s="656" t="s">
        <v>485</v>
      </c>
      <c r="C360" s="657">
        <v>45606</v>
      </c>
      <c r="D360" s="658">
        <v>559</v>
      </c>
      <c r="E360" s="658" t="s">
        <v>521</v>
      </c>
      <c r="F360" s="656" t="s">
        <v>428</v>
      </c>
    </row>
    <row r="361" spans="2:6" x14ac:dyDescent="0.2">
      <c r="B361" s="656" t="s">
        <v>485</v>
      </c>
      <c r="C361" s="657">
        <v>45607</v>
      </c>
      <c r="D361" s="658">
        <v>559</v>
      </c>
      <c r="E361" s="658" t="s">
        <v>521</v>
      </c>
      <c r="F361" s="656" t="s">
        <v>428</v>
      </c>
    </row>
    <row r="362" spans="2:6" x14ac:dyDescent="0.2">
      <c r="B362" s="656" t="s">
        <v>485</v>
      </c>
      <c r="C362" s="657">
        <v>45608</v>
      </c>
      <c r="D362" s="658">
        <v>559</v>
      </c>
      <c r="E362" s="658" t="s">
        <v>521</v>
      </c>
      <c r="F362" s="656" t="s">
        <v>428</v>
      </c>
    </row>
    <row r="363" spans="2:6" x14ac:dyDescent="0.2">
      <c r="B363" s="656" t="s">
        <v>485</v>
      </c>
      <c r="C363" s="657">
        <v>45609</v>
      </c>
      <c r="D363" s="658">
        <v>559</v>
      </c>
      <c r="E363" s="658" t="s">
        <v>521</v>
      </c>
      <c r="F363" s="656" t="s">
        <v>428</v>
      </c>
    </row>
    <row r="364" spans="2:6" x14ac:dyDescent="0.2">
      <c r="B364" s="656" t="s">
        <v>485</v>
      </c>
      <c r="C364" s="657">
        <v>45610</v>
      </c>
      <c r="D364" s="658">
        <v>559</v>
      </c>
      <c r="E364" s="658" t="s">
        <v>521</v>
      </c>
      <c r="F364" s="656" t="s">
        <v>428</v>
      </c>
    </row>
    <row r="365" spans="2:6" x14ac:dyDescent="0.2">
      <c r="B365" s="656" t="s">
        <v>485</v>
      </c>
      <c r="C365" s="657">
        <v>45611</v>
      </c>
      <c r="D365" s="658">
        <v>559</v>
      </c>
      <c r="E365" s="658" t="s">
        <v>521</v>
      </c>
      <c r="F365" s="656" t="s">
        <v>428</v>
      </c>
    </row>
    <row r="366" spans="2:6" x14ac:dyDescent="0.2">
      <c r="B366" s="656" t="s">
        <v>485</v>
      </c>
      <c r="C366" s="657">
        <v>45612</v>
      </c>
      <c r="D366" s="658">
        <v>559</v>
      </c>
      <c r="E366" s="658" t="s">
        <v>521</v>
      </c>
      <c r="F366" s="656" t="s">
        <v>428</v>
      </c>
    </row>
    <row r="367" spans="2:6" x14ac:dyDescent="0.2">
      <c r="B367" s="656" t="s">
        <v>485</v>
      </c>
      <c r="C367" s="657">
        <v>45613</v>
      </c>
      <c r="D367" s="658">
        <v>559</v>
      </c>
      <c r="E367" s="658" t="s">
        <v>521</v>
      </c>
      <c r="F367" s="656" t="s">
        <v>428</v>
      </c>
    </row>
    <row r="368" spans="2:6" x14ac:dyDescent="0.2">
      <c r="B368" s="656" t="s">
        <v>485</v>
      </c>
      <c r="C368" s="657">
        <v>45614</v>
      </c>
      <c r="D368" s="658">
        <v>559</v>
      </c>
      <c r="E368" s="658" t="s">
        <v>521</v>
      </c>
      <c r="F368" s="656" t="s">
        <v>428</v>
      </c>
    </row>
    <row r="369" spans="2:6" x14ac:dyDescent="0.2">
      <c r="B369" s="656" t="s">
        <v>485</v>
      </c>
      <c r="C369" s="657">
        <v>45615</v>
      </c>
      <c r="D369" s="658">
        <v>559</v>
      </c>
      <c r="E369" s="658" t="s">
        <v>521</v>
      </c>
      <c r="F369" s="656" t="s">
        <v>428</v>
      </c>
    </row>
    <row r="370" spans="2:6" x14ac:dyDescent="0.2">
      <c r="B370" s="656" t="s">
        <v>485</v>
      </c>
      <c r="C370" s="657">
        <v>45616</v>
      </c>
      <c r="D370" s="658">
        <v>559</v>
      </c>
      <c r="E370" s="658" t="s">
        <v>521</v>
      </c>
      <c r="F370" s="656" t="s">
        <v>428</v>
      </c>
    </row>
    <row r="371" spans="2:6" x14ac:dyDescent="0.2">
      <c r="B371" s="656" t="s">
        <v>485</v>
      </c>
      <c r="C371" s="657">
        <v>45617</v>
      </c>
      <c r="D371" s="658">
        <v>559</v>
      </c>
      <c r="E371" s="658" t="s">
        <v>521</v>
      </c>
      <c r="F371" s="656" t="s">
        <v>428</v>
      </c>
    </row>
    <row r="372" spans="2:6" x14ac:dyDescent="0.2">
      <c r="B372" s="656" t="s">
        <v>485</v>
      </c>
      <c r="C372" s="657">
        <v>45618</v>
      </c>
      <c r="D372" s="658">
        <v>559</v>
      </c>
      <c r="E372" s="658" t="s">
        <v>521</v>
      </c>
      <c r="F372" s="656" t="s">
        <v>428</v>
      </c>
    </row>
    <row r="373" spans="2:6" x14ac:dyDescent="0.2">
      <c r="B373" s="656" t="s">
        <v>485</v>
      </c>
      <c r="C373" s="657">
        <v>45619</v>
      </c>
      <c r="D373" s="658">
        <v>559</v>
      </c>
      <c r="E373" s="658" t="s">
        <v>521</v>
      </c>
      <c r="F373" s="656" t="s">
        <v>428</v>
      </c>
    </row>
    <row r="374" spans="2:6" x14ac:dyDescent="0.2">
      <c r="B374" s="656" t="s">
        <v>485</v>
      </c>
      <c r="C374" s="657">
        <v>45620</v>
      </c>
      <c r="D374" s="658">
        <v>559</v>
      </c>
      <c r="E374" s="658" t="s">
        <v>521</v>
      </c>
      <c r="F374" s="656" t="s">
        <v>428</v>
      </c>
    </row>
    <row r="375" spans="2:6" x14ac:dyDescent="0.2">
      <c r="B375" s="656" t="s">
        <v>485</v>
      </c>
      <c r="C375" s="657">
        <v>45621</v>
      </c>
      <c r="D375" s="658">
        <v>559</v>
      </c>
      <c r="E375" s="658" t="s">
        <v>521</v>
      </c>
      <c r="F375" s="656" t="s">
        <v>428</v>
      </c>
    </row>
    <row r="376" spans="2:6" x14ac:dyDescent="0.2">
      <c r="B376" s="656" t="s">
        <v>485</v>
      </c>
      <c r="C376" s="657">
        <v>45622</v>
      </c>
      <c r="D376" s="658">
        <v>559</v>
      </c>
      <c r="E376" s="658" t="s">
        <v>521</v>
      </c>
      <c r="F376" s="656" t="s">
        <v>428</v>
      </c>
    </row>
    <row r="377" spans="2:6" x14ac:dyDescent="0.2">
      <c r="B377" s="656" t="s">
        <v>485</v>
      </c>
      <c r="C377" s="657">
        <v>45623</v>
      </c>
      <c r="D377" s="658">
        <v>559</v>
      </c>
      <c r="E377" s="658" t="s">
        <v>521</v>
      </c>
      <c r="F377" s="656" t="s">
        <v>428</v>
      </c>
    </row>
    <row r="378" spans="2:6" x14ac:dyDescent="0.2">
      <c r="B378" s="656" t="s">
        <v>485</v>
      </c>
      <c r="C378" s="657">
        <v>45624</v>
      </c>
      <c r="D378" s="658">
        <v>559</v>
      </c>
      <c r="E378" s="658" t="s">
        <v>521</v>
      </c>
      <c r="F378" s="656" t="s">
        <v>428</v>
      </c>
    </row>
    <row r="379" spans="2:6" x14ac:dyDescent="0.2">
      <c r="B379" s="656" t="s">
        <v>485</v>
      </c>
      <c r="C379" s="657">
        <v>45625</v>
      </c>
      <c r="D379" s="658">
        <v>559</v>
      </c>
      <c r="E379" s="658" t="s">
        <v>521</v>
      </c>
      <c r="F379" s="656" t="s">
        <v>428</v>
      </c>
    </row>
    <row r="380" spans="2:6" x14ac:dyDescent="0.2">
      <c r="B380" s="656" t="s">
        <v>485</v>
      </c>
      <c r="C380" s="657">
        <v>45626</v>
      </c>
      <c r="D380" s="658">
        <v>559</v>
      </c>
      <c r="E380" s="658" t="s">
        <v>521</v>
      </c>
      <c r="F380" s="656" t="s">
        <v>428</v>
      </c>
    </row>
    <row r="381" spans="2:6" x14ac:dyDescent="0.2">
      <c r="B381" s="656" t="s">
        <v>485</v>
      </c>
      <c r="C381" s="657">
        <v>45627</v>
      </c>
      <c r="D381" s="658">
        <v>559</v>
      </c>
      <c r="E381" s="658" t="s">
        <v>521</v>
      </c>
      <c r="F381" s="656" t="s">
        <v>428</v>
      </c>
    </row>
    <row r="382" spans="2:6" x14ac:dyDescent="0.2">
      <c r="B382" s="656" t="s">
        <v>485</v>
      </c>
      <c r="C382" s="657">
        <v>45628</v>
      </c>
      <c r="D382" s="658">
        <v>559</v>
      </c>
      <c r="E382" s="658" t="s">
        <v>521</v>
      </c>
      <c r="F382" s="656" t="s">
        <v>428</v>
      </c>
    </row>
    <row r="383" spans="2:6" x14ac:dyDescent="0.2">
      <c r="B383" s="656" t="s">
        <v>485</v>
      </c>
      <c r="C383" s="657">
        <v>45629</v>
      </c>
      <c r="D383" s="658">
        <v>559</v>
      </c>
      <c r="E383" s="658" t="s">
        <v>521</v>
      </c>
      <c r="F383" s="656" t="s">
        <v>428</v>
      </c>
    </row>
    <row r="384" spans="2:6" x14ac:dyDescent="0.2">
      <c r="B384" s="656" t="s">
        <v>485</v>
      </c>
      <c r="C384" s="657">
        <v>45630</v>
      </c>
      <c r="D384" s="658">
        <v>559</v>
      </c>
      <c r="E384" s="658" t="s">
        <v>521</v>
      </c>
      <c r="F384" s="656" t="s">
        <v>428</v>
      </c>
    </row>
    <row r="385" spans="2:6" x14ac:dyDescent="0.2">
      <c r="B385" s="656" t="s">
        <v>485</v>
      </c>
      <c r="C385" s="657">
        <v>45631</v>
      </c>
      <c r="D385" s="658">
        <v>559</v>
      </c>
      <c r="E385" s="658" t="s">
        <v>521</v>
      </c>
      <c r="F385" s="656" t="s">
        <v>428</v>
      </c>
    </row>
    <row r="386" spans="2:6" x14ac:dyDescent="0.2">
      <c r="B386" s="656" t="s">
        <v>485</v>
      </c>
      <c r="C386" s="657">
        <v>45632</v>
      </c>
      <c r="D386" s="658">
        <v>559</v>
      </c>
      <c r="E386" s="658" t="s">
        <v>521</v>
      </c>
      <c r="F386" s="656" t="s">
        <v>428</v>
      </c>
    </row>
    <row r="387" spans="2:6" x14ac:dyDescent="0.2">
      <c r="B387" s="656" t="s">
        <v>485</v>
      </c>
      <c r="C387" s="657">
        <v>45633</v>
      </c>
      <c r="D387" s="658">
        <v>559</v>
      </c>
      <c r="E387" s="658" t="s">
        <v>521</v>
      </c>
      <c r="F387" s="656" t="s">
        <v>428</v>
      </c>
    </row>
    <row r="388" spans="2:6" x14ac:dyDescent="0.2">
      <c r="B388" s="656" t="s">
        <v>485</v>
      </c>
      <c r="C388" s="657">
        <v>45634</v>
      </c>
      <c r="D388" s="658">
        <v>559</v>
      </c>
      <c r="E388" s="658" t="s">
        <v>521</v>
      </c>
      <c r="F388" s="656" t="s">
        <v>428</v>
      </c>
    </row>
    <row r="389" spans="2:6" x14ac:dyDescent="0.2">
      <c r="B389" s="656" t="s">
        <v>485</v>
      </c>
      <c r="C389" s="657">
        <v>45635</v>
      </c>
      <c r="D389" s="658">
        <v>559</v>
      </c>
      <c r="E389" s="658" t="s">
        <v>521</v>
      </c>
      <c r="F389" s="656" t="s">
        <v>428</v>
      </c>
    </row>
    <row r="390" spans="2:6" x14ac:dyDescent="0.2">
      <c r="B390" s="656" t="s">
        <v>485</v>
      </c>
      <c r="C390" s="657">
        <v>45636</v>
      </c>
      <c r="D390" s="658">
        <v>559</v>
      </c>
      <c r="E390" s="658" t="s">
        <v>521</v>
      </c>
      <c r="F390" s="656" t="s">
        <v>428</v>
      </c>
    </row>
    <row r="391" spans="2:6" x14ac:dyDescent="0.2">
      <c r="B391" s="656" t="s">
        <v>485</v>
      </c>
      <c r="C391" s="657">
        <v>45637</v>
      </c>
      <c r="D391" s="658">
        <v>559</v>
      </c>
      <c r="E391" s="658" t="s">
        <v>521</v>
      </c>
      <c r="F391" s="656" t="s">
        <v>428</v>
      </c>
    </row>
    <row r="392" spans="2:6" x14ac:dyDescent="0.2">
      <c r="B392" s="656" t="s">
        <v>485</v>
      </c>
      <c r="C392" s="657">
        <v>45638</v>
      </c>
      <c r="D392" s="658">
        <v>559</v>
      </c>
      <c r="E392" s="658" t="s">
        <v>521</v>
      </c>
      <c r="F392" s="656" t="s">
        <v>428</v>
      </c>
    </row>
    <row r="393" spans="2:6" x14ac:dyDescent="0.2">
      <c r="B393" s="656" t="s">
        <v>485</v>
      </c>
      <c r="C393" s="657">
        <v>45639</v>
      </c>
      <c r="D393" s="658">
        <v>559</v>
      </c>
      <c r="E393" s="658" t="s">
        <v>521</v>
      </c>
      <c r="F393" s="656" t="s">
        <v>428</v>
      </c>
    </row>
    <row r="394" spans="2:6" x14ac:dyDescent="0.2">
      <c r="B394" s="656" t="s">
        <v>485</v>
      </c>
      <c r="C394" s="657">
        <v>45640</v>
      </c>
      <c r="D394" s="658">
        <v>559</v>
      </c>
      <c r="E394" s="658" t="s">
        <v>521</v>
      </c>
      <c r="F394" s="656" t="s">
        <v>428</v>
      </c>
    </row>
    <row r="395" spans="2:6" x14ac:dyDescent="0.2">
      <c r="B395" s="656" t="s">
        <v>485</v>
      </c>
      <c r="C395" s="657">
        <v>45641</v>
      </c>
      <c r="D395" s="658">
        <v>559</v>
      </c>
      <c r="E395" s="658" t="s">
        <v>521</v>
      </c>
      <c r="F395" s="656" t="s">
        <v>428</v>
      </c>
    </row>
    <row r="396" spans="2:6" x14ac:dyDescent="0.2">
      <c r="B396" s="656" t="s">
        <v>485</v>
      </c>
      <c r="C396" s="657">
        <v>45642</v>
      </c>
      <c r="D396" s="658">
        <v>559</v>
      </c>
      <c r="E396" s="658" t="s">
        <v>521</v>
      </c>
      <c r="F396" s="656" t="s">
        <v>428</v>
      </c>
    </row>
    <row r="397" spans="2:6" x14ac:dyDescent="0.2">
      <c r="B397" s="656" t="s">
        <v>485</v>
      </c>
      <c r="C397" s="657">
        <v>45643</v>
      </c>
      <c r="D397" s="658">
        <v>559</v>
      </c>
      <c r="E397" s="658" t="s">
        <v>521</v>
      </c>
      <c r="F397" s="656" t="s">
        <v>428</v>
      </c>
    </row>
    <row r="398" spans="2:6" x14ac:dyDescent="0.2">
      <c r="B398" s="656" t="s">
        <v>485</v>
      </c>
      <c r="C398" s="657">
        <v>45644</v>
      </c>
      <c r="D398" s="658">
        <v>559</v>
      </c>
      <c r="E398" s="658" t="s">
        <v>521</v>
      </c>
      <c r="F398" s="656" t="s">
        <v>428</v>
      </c>
    </row>
    <row r="399" spans="2:6" x14ac:dyDescent="0.2">
      <c r="B399" s="656" t="s">
        <v>485</v>
      </c>
      <c r="C399" s="657">
        <v>45645</v>
      </c>
      <c r="D399" s="658">
        <v>559</v>
      </c>
      <c r="E399" s="658" t="s">
        <v>521</v>
      </c>
      <c r="F399" s="656" t="s">
        <v>428</v>
      </c>
    </row>
    <row r="400" spans="2:6" x14ac:dyDescent="0.2">
      <c r="B400" s="656" t="s">
        <v>485</v>
      </c>
      <c r="C400" s="657">
        <v>45646</v>
      </c>
      <c r="D400" s="658">
        <v>559</v>
      </c>
      <c r="E400" s="658" t="s">
        <v>521</v>
      </c>
      <c r="F400" s="656" t="s">
        <v>428</v>
      </c>
    </row>
    <row r="401" spans="2:6" x14ac:dyDescent="0.2">
      <c r="B401" s="656" t="s">
        <v>485</v>
      </c>
      <c r="C401" s="657">
        <v>45647</v>
      </c>
      <c r="D401" s="658">
        <v>559</v>
      </c>
      <c r="E401" s="658" t="s">
        <v>521</v>
      </c>
      <c r="F401" s="656" t="s">
        <v>428</v>
      </c>
    </row>
    <row r="402" spans="2:6" x14ac:dyDescent="0.2">
      <c r="B402" s="656" t="s">
        <v>485</v>
      </c>
      <c r="C402" s="657">
        <v>45648</v>
      </c>
      <c r="D402" s="658">
        <v>559</v>
      </c>
      <c r="E402" s="658" t="s">
        <v>521</v>
      </c>
      <c r="F402" s="656" t="s">
        <v>428</v>
      </c>
    </row>
    <row r="403" spans="2:6" x14ac:dyDescent="0.2">
      <c r="B403" s="656" t="s">
        <v>485</v>
      </c>
      <c r="C403" s="657">
        <v>45649</v>
      </c>
      <c r="D403" s="658">
        <v>559</v>
      </c>
      <c r="E403" s="658" t="s">
        <v>521</v>
      </c>
      <c r="F403" s="656" t="s">
        <v>428</v>
      </c>
    </row>
    <row r="404" spans="2:6" x14ac:dyDescent="0.2">
      <c r="B404" s="656" t="s">
        <v>485</v>
      </c>
      <c r="C404" s="657">
        <v>45650</v>
      </c>
      <c r="D404" s="658">
        <v>559</v>
      </c>
      <c r="E404" s="658" t="s">
        <v>521</v>
      </c>
      <c r="F404" s="656" t="s">
        <v>428</v>
      </c>
    </row>
    <row r="405" spans="2:6" x14ac:dyDescent="0.2">
      <c r="B405" s="656" t="s">
        <v>485</v>
      </c>
      <c r="C405" s="657">
        <v>45651</v>
      </c>
      <c r="D405" s="658">
        <v>559</v>
      </c>
      <c r="E405" s="658" t="s">
        <v>521</v>
      </c>
      <c r="F405" s="656" t="s">
        <v>428</v>
      </c>
    </row>
    <row r="406" spans="2:6" x14ac:dyDescent="0.2">
      <c r="B406" s="656" t="s">
        <v>485</v>
      </c>
      <c r="C406" s="657">
        <v>45652</v>
      </c>
      <c r="D406" s="658">
        <v>559</v>
      </c>
      <c r="E406" s="658" t="s">
        <v>521</v>
      </c>
      <c r="F406" s="656" t="s">
        <v>428</v>
      </c>
    </row>
    <row r="407" spans="2:6" x14ac:dyDescent="0.2">
      <c r="B407" s="656" t="s">
        <v>485</v>
      </c>
      <c r="C407" s="657">
        <v>45653</v>
      </c>
      <c r="D407" s="658">
        <v>559</v>
      </c>
      <c r="E407" s="658" t="s">
        <v>521</v>
      </c>
      <c r="F407" s="656" t="s">
        <v>428</v>
      </c>
    </row>
    <row r="408" spans="2:6" x14ac:dyDescent="0.2">
      <c r="B408" s="656" t="s">
        <v>485</v>
      </c>
      <c r="C408" s="657">
        <v>45654</v>
      </c>
      <c r="D408" s="658">
        <v>559</v>
      </c>
      <c r="E408" s="658" t="s">
        <v>521</v>
      </c>
      <c r="F408" s="656" t="s">
        <v>428</v>
      </c>
    </row>
    <row r="409" spans="2:6" x14ac:dyDescent="0.2">
      <c r="B409" s="656" t="s">
        <v>485</v>
      </c>
      <c r="C409" s="657">
        <v>45655</v>
      </c>
      <c r="D409" s="658">
        <v>559</v>
      </c>
      <c r="E409" s="658" t="s">
        <v>521</v>
      </c>
      <c r="F409" s="656" t="s">
        <v>428</v>
      </c>
    </row>
    <row r="410" spans="2:6" x14ac:dyDescent="0.2">
      <c r="B410" s="656" t="s">
        <v>485</v>
      </c>
      <c r="C410" s="657">
        <v>45656</v>
      </c>
      <c r="D410" s="658">
        <v>559</v>
      </c>
      <c r="E410" s="658" t="s">
        <v>521</v>
      </c>
      <c r="F410" s="656" t="s">
        <v>428</v>
      </c>
    </row>
    <row r="411" spans="2:6" x14ac:dyDescent="0.2">
      <c r="B411" s="656" t="s">
        <v>485</v>
      </c>
      <c r="C411" s="657">
        <v>45657</v>
      </c>
      <c r="D411" s="658">
        <v>559</v>
      </c>
      <c r="E411" s="658" t="s">
        <v>521</v>
      </c>
      <c r="F411" s="656" t="s">
        <v>428</v>
      </c>
    </row>
    <row r="412" spans="2:6" x14ac:dyDescent="0.2">
      <c r="B412" s="656" t="s">
        <v>493</v>
      </c>
      <c r="C412" s="657">
        <v>45292</v>
      </c>
      <c r="D412" s="658">
        <v>559</v>
      </c>
      <c r="E412" s="658" t="s">
        <v>521</v>
      </c>
      <c r="F412" s="656" t="s">
        <v>428</v>
      </c>
    </row>
    <row r="413" spans="2:6" x14ac:dyDescent="0.2">
      <c r="B413" s="656" t="s">
        <v>493</v>
      </c>
      <c r="C413" s="657">
        <v>45293</v>
      </c>
      <c r="D413" s="658">
        <v>559</v>
      </c>
      <c r="E413" s="658" t="s">
        <v>521</v>
      </c>
      <c r="F413" s="656" t="s">
        <v>428</v>
      </c>
    </row>
    <row r="414" spans="2:6" x14ac:dyDescent="0.2">
      <c r="B414" s="656" t="s">
        <v>493</v>
      </c>
      <c r="C414" s="657">
        <v>45294</v>
      </c>
      <c r="D414" s="658">
        <v>559</v>
      </c>
      <c r="E414" s="658" t="s">
        <v>521</v>
      </c>
      <c r="F414" s="656" t="s">
        <v>428</v>
      </c>
    </row>
    <row r="415" spans="2:6" x14ac:dyDescent="0.2">
      <c r="B415" s="656" t="s">
        <v>493</v>
      </c>
      <c r="C415" s="657">
        <v>45295</v>
      </c>
      <c r="D415" s="658">
        <v>559</v>
      </c>
      <c r="E415" s="658" t="s">
        <v>521</v>
      </c>
      <c r="F415" s="656" t="s">
        <v>428</v>
      </c>
    </row>
    <row r="416" spans="2:6" x14ac:dyDescent="0.2">
      <c r="B416" s="656" t="s">
        <v>493</v>
      </c>
      <c r="C416" s="657">
        <v>45296</v>
      </c>
      <c r="D416" s="658">
        <v>559</v>
      </c>
      <c r="E416" s="658" t="s">
        <v>521</v>
      </c>
      <c r="F416" s="656" t="s">
        <v>428</v>
      </c>
    </row>
    <row r="417" spans="2:6" x14ac:dyDescent="0.2">
      <c r="B417" s="656" t="s">
        <v>493</v>
      </c>
      <c r="C417" s="657">
        <v>45297</v>
      </c>
      <c r="D417" s="658">
        <v>559</v>
      </c>
      <c r="E417" s="658" t="s">
        <v>521</v>
      </c>
      <c r="F417" s="656" t="s">
        <v>428</v>
      </c>
    </row>
    <row r="418" spans="2:6" x14ac:dyDescent="0.2">
      <c r="B418" s="656" t="s">
        <v>493</v>
      </c>
      <c r="C418" s="657">
        <v>45298</v>
      </c>
      <c r="D418" s="658">
        <v>559</v>
      </c>
      <c r="E418" s="658" t="s">
        <v>521</v>
      </c>
      <c r="F418" s="656" t="s">
        <v>428</v>
      </c>
    </row>
    <row r="419" spans="2:6" x14ac:dyDescent="0.2">
      <c r="B419" s="656" t="s">
        <v>493</v>
      </c>
      <c r="C419" s="657">
        <v>45299</v>
      </c>
      <c r="D419" s="658">
        <v>559</v>
      </c>
      <c r="E419" s="658" t="s">
        <v>521</v>
      </c>
      <c r="F419" s="656" t="s">
        <v>428</v>
      </c>
    </row>
    <row r="420" spans="2:6" x14ac:dyDescent="0.2">
      <c r="B420" s="656" t="s">
        <v>493</v>
      </c>
      <c r="C420" s="657">
        <v>45300</v>
      </c>
      <c r="D420" s="658">
        <v>559</v>
      </c>
      <c r="E420" s="658" t="s">
        <v>521</v>
      </c>
      <c r="F420" s="656" t="s">
        <v>428</v>
      </c>
    </row>
    <row r="421" spans="2:6" x14ac:dyDescent="0.2">
      <c r="B421" s="656" t="s">
        <v>493</v>
      </c>
      <c r="C421" s="657">
        <v>45301</v>
      </c>
      <c r="D421" s="658">
        <v>559</v>
      </c>
      <c r="E421" s="658" t="s">
        <v>521</v>
      </c>
      <c r="F421" s="656" t="s">
        <v>428</v>
      </c>
    </row>
    <row r="422" spans="2:6" x14ac:dyDescent="0.2">
      <c r="B422" s="656" t="s">
        <v>493</v>
      </c>
      <c r="C422" s="657">
        <v>45302</v>
      </c>
      <c r="D422" s="658">
        <v>559</v>
      </c>
      <c r="E422" s="658" t="s">
        <v>521</v>
      </c>
      <c r="F422" s="656" t="s">
        <v>428</v>
      </c>
    </row>
    <row r="423" spans="2:6" x14ac:dyDescent="0.2">
      <c r="B423" s="656" t="s">
        <v>493</v>
      </c>
      <c r="C423" s="657">
        <v>45303</v>
      </c>
      <c r="D423" s="658">
        <v>559</v>
      </c>
      <c r="E423" s="658" t="s">
        <v>521</v>
      </c>
      <c r="F423" s="656" t="s">
        <v>428</v>
      </c>
    </row>
    <row r="424" spans="2:6" x14ac:dyDescent="0.2">
      <c r="B424" s="656" t="s">
        <v>493</v>
      </c>
      <c r="C424" s="657">
        <v>45304</v>
      </c>
      <c r="D424" s="658">
        <v>559</v>
      </c>
      <c r="E424" s="658" t="s">
        <v>521</v>
      </c>
      <c r="F424" s="656" t="s">
        <v>428</v>
      </c>
    </row>
    <row r="425" spans="2:6" x14ac:dyDescent="0.2">
      <c r="B425" s="656" t="s">
        <v>493</v>
      </c>
      <c r="C425" s="657">
        <v>45305</v>
      </c>
      <c r="D425" s="658">
        <v>559</v>
      </c>
      <c r="E425" s="658" t="s">
        <v>521</v>
      </c>
      <c r="F425" s="656" t="s">
        <v>428</v>
      </c>
    </row>
    <row r="426" spans="2:6" x14ac:dyDescent="0.2">
      <c r="B426" s="656" t="s">
        <v>493</v>
      </c>
      <c r="C426" s="657">
        <v>45306</v>
      </c>
      <c r="D426" s="658">
        <v>559</v>
      </c>
      <c r="E426" s="658" t="s">
        <v>521</v>
      </c>
      <c r="F426" s="656" t="s">
        <v>428</v>
      </c>
    </row>
    <row r="427" spans="2:6" x14ac:dyDescent="0.2">
      <c r="B427" s="656" t="s">
        <v>493</v>
      </c>
      <c r="C427" s="657">
        <v>45307</v>
      </c>
      <c r="D427" s="658">
        <v>559</v>
      </c>
      <c r="E427" s="658" t="s">
        <v>521</v>
      </c>
      <c r="F427" s="656" t="s">
        <v>428</v>
      </c>
    </row>
    <row r="428" spans="2:6" x14ac:dyDescent="0.2">
      <c r="B428" s="656" t="s">
        <v>493</v>
      </c>
      <c r="C428" s="657">
        <v>45308</v>
      </c>
      <c r="D428" s="658">
        <v>559</v>
      </c>
      <c r="E428" s="658" t="s">
        <v>521</v>
      </c>
      <c r="F428" s="656" t="s">
        <v>428</v>
      </c>
    </row>
    <row r="429" spans="2:6" x14ac:dyDescent="0.2">
      <c r="B429" s="656" t="s">
        <v>493</v>
      </c>
      <c r="C429" s="657">
        <v>45309</v>
      </c>
      <c r="D429" s="658">
        <v>559</v>
      </c>
      <c r="E429" s="658" t="s">
        <v>521</v>
      </c>
      <c r="F429" s="656" t="s">
        <v>428</v>
      </c>
    </row>
    <row r="430" spans="2:6" x14ac:dyDescent="0.2">
      <c r="B430" s="656" t="s">
        <v>493</v>
      </c>
      <c r="C430" s="657">
        <v>45310</v>
      </c>
      <c r="D430" s="658">
        <v>559</v>
      </c>
      <c r="E430" s="658" t="s">
        <v>521</v>
      </c>
      <c r="F430" s="656" t="s">
        <v>428</v>
      </c>
    </row>
    <row r="431" spans="2:6" x14ac:dyDescent="0.2">
      <c r="B431" s="656" t="s">
        <v>493</v>
      </c>
      <c r="C431" s="657">
        <v>45311</v>
      </c>
      <c r="D431" s="658">
        <v>559</v>
      </c>
      <c r="E431" s="658" t="s">
        <v>521</v>
      </c>
      <c r="F431" s="656" t="s">
        <v>428</v>
      </c>
    </row>
    <row r="432" spans="2:6" x14ac:dyDescent="0.2">
      <c r="B432" s="656" t="s">
        <v>493</v>
      </c>
      <c r="C432" s="657">
        <v>45312</v>
      </c>
      <c r="D432" s="658">
        <v>559</v>
      </c>
      <c r="E432" s="658" t="s">
        <v>521</v>
      </c>
      <c r="F432" s="656" t="s">
        <v>428</v>
      </c>
    </row>
    <row r="433" spans="2:6" x14ac:dyDescent="0.2">
      <c r="B433" s="656" t="s">
        <v>493</v>
      </c>
      <c r="C433" s="657">
        <v>45313</v>
      </c>
      <c r="D433" s="658">
        <v>559</v>
      </c>
      <c r="E433" s="658" t="s">
        <v>521</v>
      </c>
      <c r="F433" s="656" t="s">
        <v>428</v>
      </c>
    </row>
    <row r="434" spans="2:6" x14ac:dyDescent="0.2">
      <c r="B434" s="656" t="s">
        <v>493</v>
      </c>
      <c r="C434" s="657">
        <v>45314</v>
      </c>
      <c r="D434" s="658">
        <v>559</v>
      </c>
      <c r="E434" s="658" t="s">
        <v>521</v>
      </c>
      <c r="F434" s="656" t="s">
        <v>428</v>
      </c>
    </row>
    <row r="435" spans="2:6" x14ac:dyDescent="0.2">
      <c r="B435" s="656" t="s">
        <v>493</v>
      </c>
      <c r="C435" s="657">
        <v>45315</v>
      </c>
      <c r="D435" s="658">
        <v>559</v>
      </c>
      <c r="E435" s="658" t="s">
        <v>521</v>
      </c>
      <c r="F435" s="656" t="s">
        <v>428</v>
      </c>
    </row>
    <row r="436" spans="2:6" x14ac:dyDescent="0.2">
      <c r="B436" s="656" t="s">
        <v>493</v>
      </c>
      <c r="C436" s="657">
        <v>45316</v>
      </c>
      <c r="D436" s="658">
        <v>559</v>
      </c>
      <c r="E436" s="658" t="s">
        <v>521</v>
      </c>
      <c r="F436" s="656" t="s">
        <v>428</v>
      </c>
    </row>
    <row r="437" spans="2:6" x14ac:dyDescent="0.2">
      <c r="B437" s="656" t="s">
        <v>493</v>
      </c>
      <c r="C437" s="657">
        <v>45317</v>
      </c>
      <c r="D437" s="658">
        <v>559</v>
      </c>
      <c r="E437" s="658" t="s">
        <v>521</v>
      </c>
      <c r="F437" s="656" t="s">
        <v>428</v>
      </c>
    </row>
    <row r="438" spans="2:6" x14ac:dyDescent="0.2">
      <c r="B438" s="656" t="s">
        <v>493</v>
      </c>
      <c r="C438" s="657">
        <v>45318</v>
      </c>
      <c r="D438" s="658">
        <v>559</v>
      </c>
      <c r="E438" s="658" t="s">
        <v>521</v>
      </c>
      <c r="F438" s="656" t="s">
        <v>428</v>
      </c>
    </row>
    <row r="439" spans="2:6" x14ac:dyDescent="0.2">
      <c r="B439" s="656" t="s">
        <v>493</v>
      </c>
      <c r="C439" s="657">
        <v>45319</v>
      </c>
      <c r="D439" s="658">
        <v>559</v>
      </c>
      <c r="E439" s="658" t="s">
        <v>521</v>
      </c>
      <c r="F439" s="656" t="s">
        <v>428</v>
      </c>
    </row>
    <row r="440" spans="2:6" x14ac:dyDescent="0.2">
      <c r="B440" s="656" t="s">
        <v>493</v>
      </c>
      <c r="C440" s="657">
        <v>45320</v>
      </c>
      <c r="D440" s="658">
        <v>559</v>
      </c>
      <c r="E440" s="658" t="s">
        <v>521</v>
      </c>
      <c r="F440" s="656" t="s">
        <v>428</v>
      </c>
    </row>
    <row r="441" spans="2:6" x14ac:dyDescent="0.2">
      <c r="B441" s="656" t="s">
        <v>493</v>
      </c>
      <c r="C441" s="657">
        <v>45321</v>
      </c>
      <c r="D441" s="658">
        <v>559</v>
      </c>
      <c r="E441" s="658" t="s">
        <v>521</v>
      </c>
      <c r="F441" s="656" t="s">
        <v>428</v>
      </c>
    </row>
    <row r="442" spans="2:6" x14ac:dyDescent="0.2">
      <c r="B442" s="656" t="s">
        <v>493</v>
      </c>
      <c r="C442" s="657">
        <v>45322</v>
      </c>
      <c r="D442" s="658">
        <v>559</v>
      </c>
      <c r="E442" s="658" t="s">
        <v>521</v>
      </c>
      <c r="F442" s="656" t="s">
        <v>428</v>
      </c>
    </row>
    <row r="443" spans="2:6" x14ac:dyDescent="0.2">
      <c r="B443" s="656" t="s">
        <v>493</v>
      </c>
      <c r="C443" s="657">
        <v>45323</v>
      </c>
      <c r="D443" s="658">
        <v>559</v>
      </c>
      <c r="E443" s="658" t="s">
        <v>521</v>
      </c>
      <c r="F443" s="656" t="s">
        <v>428</v>
      </c>
    </row>
    <row r="444" spans="2:6" x14ac:dyDescent="0.2">
      <c r="B444" s="656" t="s">
        <v>493</v>
      </c>
      <c r="C444" s="657">
        <v>45324</v>
      </c>
      <c r="D444" s="658">
        <v>559</v>
      </c>
      <c r="E444" s="658" t="s">
        <v>521</v>
      </c>
      <c r="F444" s="656" t="s">
        <v>428</v>
      </c>
    </row>
    <row r="445" spans="2:6" x14ac:dyDescent="0.2">
      <c r="B445" s="656" t="s">
        <v>493</v>
      </c>
      <c r="C445" s="657">
        <v>45325</v>
      </c>
      <c r="D445" s="658">
        <v>559</v>
      </c>
      <c r="E445" s="658" t="s">
        <v>521</v>
      </c>
      <c r="F445" s="656" t="s">
        <v>428</v>
      </c>
    </row>
    <row r="446" spans="2:6" x14ac:dyDescent="0.2">
      <c r="B446" s="656" t="s">
        <v>493</v>
      </c>
      <c r="C446" s="657">
        <v>45326</v>
      </c>
      <c r="D446" s="658">
        <v>559</v>
      </c>
      <c r="E446" s="658" t="s">
        <v>521</v>
      </c>
      <c r="F446" s="656" t="s">
        <v>428</v>
      </c>
    </row>
    <row r="447" spans="2:6" x14ac:dyDescent="0.2">
      <c r="B447" s="656" t="s">
        <v>493</v>
      </c>
      <c r="C447" s="657">
        <v>45327</v>
      </c>
      <c r="D447" s="658">
        <v>559</v>
      </c>
      <c r="E447" s="658" t="s">
        <v>521</v>
      </c>
      <c r="F447" s="656" t="s">
        <v>428</v>
      </c>
    </row>
    <row r="448" spans="2:6" x14ac:dyDescent="0.2">
      <c r="B448" s="656" t="s">
        <v>493</v>
      </c>
      <c r="C448" s="657">
        <v>45328</v>
      </c>
      <c r="D448" s="658">
        <v>559</v>
      </c>
      <c r="E448" s="658" t="s">
        <v>521</v>
      </c>
      <c r="F448" s="656" t="s">
        <v>428</v>
      </c>
    </row>
    <row r="449" spans="2:6" x14ac:dyDescent="0.2">
      <c r="B449" s="656" t="s">
        <v>493</v>
      </c>
      <c r="C449" s="657">
        <v>45329</v>
      </c>
      <c r="D449" s="658">
        <v>559</v>
      </c>
      <c r="E449" s="658" t="s">
        <v>521</v>
      </c>
      <c r="F449" s="656" t="s">
        <v>428</v>
      </c>
    </row>
    <row r="450" spans="2:6" x14ac:dyDescent="0.2">
      <c r="B450" s="656" t="s">
        <v>493</v>
      </c>
      <c r="C450" s="657">
        <v>45330</v>
      </c>
      <c r="D450" s="658">
        <v>559</v>
      </c>
      <c r="E450" s="658" t="s">
        <v>521</v>
      </c>
      <c r="F450" s="656" t="s">
        <v>428</v>
      </c>
    </row>
    <row r="451" spans="2:6" x14ac:dyDescent="0.2">
      <c r="B451" s="656" t="s">
        <v>493</v>
      </c>
      <c r="C451" s="657">
        <v>45331</v>
      </c>
      <c r="D451" s="658">
        <v>559</v>
      </c>
      <c r="E451" s="658" t="s">
        <v>521</v>
      </c>
      <c r="F451" s="656" t="s">
        <v>428</v>
      </c>
    </row>
    <row r="452" spans="2:6" x14ac:dyDescent="0.2">
      <c r="B452" s="656" t="s">
        <v>493</v>
      </c>
      <c r="C452" s="657">
        <v>45332</v>
      </c>
      <c r="D452" s="658">
        <v>559</v>
      </c>
      <c r="E452" s="658" t="s">
        <v>521</v>
      </c>
      <c r="F452" s="656" t="s">
        <v>428</v>
      </c>
    </row>
    <row r="453" spans="2:6" x14ac:dyDescent="0.2">
      <c r="B453" s="656" t="s">
        <v>493</v>
      </c>
      <c r="C453" s="657">
        <v>45333</v>
      </c>
      <c r="D453" s="658">
        <v>559</v>
      </c>
      <c r="E453" s="658" t="s">
        <v>521</v>
      </c>
      <c r="F453" s="656" t="s">
        <v>428</v>
      </c>
    </row>
    <row r="454" spans="2:6" x14ac:dyDescent="0.2">
      <c r="B454" s="656" t="s">
        <v>493</v>
      </c>
      <c r="C454" s="657">
        <v>45334</v>
      </c>
      <c r="D454" s="658">
        <v>559</v>
      </c>
      <c r="E454" s="658" t="s">
        <v>521</v>
      </c>
      <c r="F454" s="656" t="s">
        <v>428</v>
      </c>
    </row>
    <row r="455" spans="2:6" x14ac:dyDescent="0.2">
      <c r="B455" s="656" t="s">
        <v>493</v>
      </c>
      <c r="C455" s="657">
        <v>45335</v>
      </c>
      <c r="D455" s="658">
        <v>559</v>
      </c>
      <c r="E455" s="658" t="s">
        <v>521</v>
      </c>
      <c r="F455" s="656" t="s">
        <v>428</v>
      </c>
    </row>
    <row r="456" spans="2:6" x14ac:dyDescent="0.2">
      <c r="B456" s="656" t="s">
        <v>493</v>
      </c>
      <c r="C456" s="657">
        <v>45336</v>
      </c>
      <c r="D456" s="658">
        <v>559</v>
      </c>
      <c r="E456" s="658" t="s">
        <v>521</v>
      </c>
      <c r="F456" s="656" t="s">
        <v>428</v>
      </c>
    </row>
    <row r="457" spans="2:6" x14ac:dyDescent="0.2">
      <c r="B457" s="656" t="s">
        <v>493</v>
      </c>
      <c r="C457" s="657">
        <v>45337</v>
      </c>
      <c r="D457" s="658">
        <v>559</v>
      </c>
      <c r="E457" s="658" t="s">
        <v>521</v>
      </c>
      <c r="F457" s="656" t="s">
        <v>428</v>
      </c>
    </row>
    <row r="458" spans="2:6" x14ac:dyDescent="0.2">
      <c r="B458" s="656" t="s">
        <v>493</v>
      </c>
      <c r="C458" s="657">
        <v>45338</v>
      </c>
      <c r="D458" s="658">
        <v>559</v>
      </c>
      <c r="E458" s="658" t="s">
        <v>521</v>
      </c>
      <c r="F458" s="656" t="s">
        <v>428</v>
      </c>
    </row>
    <row r="459" spans="2:6" x14ac:dyDescent="0.2">
      <c r="B459" s="656" t="s">
        <v>493</v>
      </c>
      <c r="C459" s="657">
        <v>45339</v>
      </c>
      <c r="D459" s="658">
        <v>559</v>
      </c>
      <c r="E459" s="658" t="s">
        <v>521</v>
      </c>
      <c r="F459" s="656" t="s">
        <v>428</v>
      </c>
    </row>
    <row r="460" spans="2:6" x14ac:dyDescent="0.2">
      <c r="B460" s="656" t="s">
        <v>493</v>
      </c>
      <c r="C460" s="657">
        <v>45340</v>
      </c>
      <c r="D460" s="658">
        <v>559</v>
      </c>
      <c r="E460" s="658" t="s">
        <v>521</v>
      </c>
      <c r="F460" s="656" t="s">
        <v>428</v>
      </c>
    </row>
    <row r="461" spans="2:6" x14ac:dyDescent="0.2">
      <c r="B461" s="656" t="s">
        <v>493</v>
      </c>
      <c r="C461" s="657">
        <v>45341</v>
      </c>
      <c r="D461" s="658">
        <v>559</v>
      </c>
      <c r="E461" s="658" t="s">
        <v>521</v>
      </c>
      <c r="F461" s="656" t="s">
        <v>428</v>
      </c>
    </row>
    <row r="462" spans="2:6" x14ac:dyDescent="0.2">
      <c r="B462" s="656" t="s">
        <v>493</v>
      </c>
      <c r="C462" s="657">
        <v>45342</v>
      </c>
      <c r="D462" s="658">
        <v>559</v>
      </c>
      <c r="E462" s="658" t="s">
        <v>521</v>
      </c>
      <c r="F462" s="656" t="s">
        <v>428</v>
      </c>
    </row>
    <row r="463" spans="2:6" x14ac:dyDescent="0.2">
      <c r="B463" s="656" t="s">
        <v>493</v>
      </c>
      <c r="C463" s="657">
        <v>45343</v>
      </c>
      <c r="D463" s="658">
        <v>559</v>
      </c>
      <c r="E463" s="658" t="s">
        <v>521</v>
      </c>
      <c r="F463" s="656" t="s">
        <v>428</v>
      </c>
    </row>
    <row r="464" spans="2:6" x14ac:dyDescent="0.2">
      <c r="B464" s="656" t="s">
        <v>493</v>
      </c>
      <c r="C464" s="657">
        <v>45344</v>
      </c>
      <c r="D464" s="658">
        <v>559</v>
      </c>
      <c r="E464" s="658" t="s">
        <v>521</v>
      </c>
      <c r="F464" s="656" t="s">
        <v>428</v>
      </c>
    </row>
    <row r="465" spans="2:6" x14ac:dyDescent="0.2">
      <c r="B465" s="656" t="s">
        <v>493</v>
      </c>
      <c r="C465" s="657">
        <v>45345</v>
      </c>
      <c r="D465" s="658">
        <v>559</v>
      </c>
      <c r="E465" s="658" t="s">
        <v>521</v>
      </c>
      <c r="F465" s="656" t="s">
        <v>428</v>
      </c>
    </row>
    <row r="466" spans="2:6" x14ac:dyDescent="0.2">
      <c r="B466" s="656" t="s">
        <v>493</v>
      </c>
      <c r="C466" s="657">
        <v>45346</v>
      </c>
      <c r="D466" s="658">
        <v>559</v>
      </c>
      <c r="E466" s="658" t="s">
        <v>521</v>
      </c>
      <c r="F466" s="656" t="s">
        <v>428</v>
      </c>
    </row>
    <row r="467" spans="2:6" x14ac:dyDescent="0.2">
      <c r="B467" s="656" t="s">
        <v>493</v>
      </c>
      <c r="C467" s="657">
        <v>45347</v>
      </c>
      <c r="D467" s="658">
        <v>559</v>
      </c>
      <c r="E467" s="658" t="s">
        <v>521</v>
      </c>
      <c r="F467" s="656" t="s">
        <v>428</v>
      </c>
    </row>
    <row r="468" spans="2:6" x14ac:dyDescent="0.2">
      <c r="B468" s="656" t="s">
        <v>493</v>
      </c>
      <c r="C468" s="657">
        <v>45348</v>
      </c>
      <c r="D468" s="658">
        <v>559</v>
      </c>
      <c r="E468" s="658" t="s">
        <v>521</v>
      </c>
      <c r="F468" s="656" t="s">
        <v>428</v>
      </c>
    </row>
    <row r="469" spans="2:6" x14ac:dyDescent="0.2">
      <c r="B469" s="656" t="s">
        <v>493</v>
      </c>
      <c r="C469" s="657">
        <v>45349</v>
      </c>
      <c r="D469" s="658">
        <v>559</v>
      </c>
      <c r="E469" s="658" t="s">
        <v>521</v>
      </c>
      <c r="F469" s="656" t="s">
        <v>428</v>
      </c>
    </row>
    <row r="470" spans="2:6" x14ac:dyDescent="0.2">
      <c r="B470" s="656" t="s">
        <v>493</v>
      </c>
      <c r="C470" s="657">
        <v>45350</v>
      </c>
      <c r="D470" s="658">
        <v>559</v>
      </c>
      <c r="E470" s="658" t="s">
        <v>521</v>
      </c>
      <c r="F470" s="656" t="s">
        <v>428</v>
      </c>
    </row>
    <row r="471" spans="2:6" x14ac:dyDescent="0.2">
      <c r="B471" s="656" t="s">
        <v>493</v>
      </c>
      <c r="C471" s="657">
        <v>45352</v>
      </c>
      <c r="D471" s="658">
        <v>559</v>
      </c>
      <c r="E471" s="658" t="s">
        <v>521</v>
      </c>
      <c r="F471" s="656" t="s">
        <v>428</v>
      </c>
    </row>
    <row r="472" spans="2:6" x14ac:dyDescent="0.2">
      <c r="B472" s="656" t="s">
        <v>493</v>
      </c>
      <c r="C472" s="657">
        <v>45353</v>
      </c>
      <c r="D472" s="658">
        <v>559</v>
      </c>
      <c r="E472" s="658" t="s">
        <v>521</v>
      </c>
      <c r="F472" s="656" t="s">
        <v>428</v>
      </c>
    </row>
    <row r="473" spans="2:6" x14ac:dyDescent="0.2">
      <c r="B473" s="656" t="s">
        <v>493</v>
      </c>
      <c r="C473" s="657">
        <v>45354</v>
      </c>
      <c r="D473" s="658">
        <v>559</v>
      </c>
      <c r="E473" s="658" t="s">
        <v>521</v>
      </c>
      <c r="F473" s="656" t="s">
        <v>428</v>
      </c>
    </row>
    <row r="474" spans="2:6" x14ac:dyDescent="0.2">
      <c r="B474" s="656" t="s">
        <v>493</v>
      </c>
      <c r="C474" s="657">
        <v>45355</v>
      </c>
      <c r="D474" s="658">
        <v>559</v>
      </c>
      <c r="E474" s="658" t="s">
        <v>521</v>
      </c>
      <c r="F474" s="656" t="s">
        <v>428</v>
      </c>
    </row>
    <row r="475" spans="2:6" x14ac:dyDescent="0.2">
      <c r="B475" s="656" t="s">
        <v>493</v>
      </c>
      <c r="C475" s="657">
        <v>45356</v>
      </c>
      <c r="D475" s="658">
        <v>559</v>
      </c>
      <c r="E475" s="658" t="s">
        <v>521</v>
      </c>
      <c r="F475" s="656" t="s">
        <v>428</v>
      </c>
    </row>
    <row r="476" spans="2:6" x14ac:dyDescent="0.2">
      <c r="B476" s="656" t="s">
        <v>493</v>
      </c>
      <c r="C476" s="657">
        <v>45357</v>
      </c>
      <c r="D476" s="658">
        <v>559</v>
      </c>
      <c r="E476" s="658" t="s">
        <v>521</v>
      </c>
      <c r="F476" s="656" t="s">
        <v>428</v>
      </c>
    </row>
    <row r="477" spans="2:6" x14ac:dyDescent="0.2">
      <c r="B477" s="656" t="s">
        <v>493</v>
      </c>
      <c r="C477" s="657">
        <v>45358</v>
      </c>
      <c r="D477" s="658">
        <v>559</v>
      </c>
      <c r="E477" s="658" t="s">
        <v>521</v>
      </c>
      <c r="F477" s="656" t="s">
        <v>428</v>
      </c>
    </row>
    <row r="478" spans="2:6" x14ac:dyDescent="0.2">
      <c r="B478" s="656" t="s">
        <v>493</v>
      </c>
      <c r="C478" s="657">
        <v>45359</v>
      </c>
      <c r="D478" s="658">
        <v>559</v>
      </c>
      <c r="E478" s="658" t="s">
        <v>521</v>
      </c>
      <c r="F478" s="656" t="s">
        <v>428</v>
      </c>
    </row>
    <row r="479" spans="2:6" x14ac:dyDescent="0.2">
      <c r="B479" s="656" t="s">
        <v>493</v>
      </c>
      <c r="C479" s="657">
        <v>45360</v>
      </c>
      <c r="D479" s="658">
        <v>559</v>
      </c>
      <c r="E479" s="658" t="s">
        <v>521</v>
      </c>
      <c r="F479" s="656" t="s">
        <v>428</v>
      </c>
    </row>
    <row r="480" spans="2:6" x14ac:dyDescent="0.2">
      <c r="B480" s="656" t="s">
        <v>493</v>
      </c>
      <c r="C480" s="657">
        <v>45361</v>
      </c>
      <c r="D480" s="658">
        <v>559</v>
      </c>
      <c r="E480" s="658" t="s">
        <v>521</v>
      </c>
      <c r="F480" s="656" t="s">
        <v>428</v>
      </c>
    </row>
    <row r="481" spans="2:6" x14ac:dyDescent="0.2">
      <c r="B481" s="656" t="s">
        <v>493</v>
      </c>
      <c r="C481" s="657">
        <v>45362</v>
      </c>
      <c r="D481" s="658">
        <v>559</v>
      </c>
      <c r="E481" s="658" t="s">
        <v>521</v>
      </c>
      <c r="F481" s="656" t="s">
        <v>428</v>
      </c>
    </row>
    <row r="482" spans="2:6" x14ac:dyDescent="0.2">
      <c r="B482" s="656" t="s">
        <v>493</v>
      </c>
      <c r="C482" s="657">
        <v>45363</v>
      </c>
      <c r="D482" s="658">
        <v>559</v>
      </c>
      <c r="E482" s="658" t="s">
        <v>521</v>
      </c>
      <c r="F482" s="656" t="s">
        <v>428</v>
      </c>
    </row>
    <row r="483" spans="2:6" x14ac:dyDescent="0.2">
      <c r="B483" s="656" t="s">
        <v>493</v>
      </c>
      <c r="C483" s="657">
        <v>45364</v>
      </c>
      <c r="D483" s="658">
        <v>559</v>
      </c>
      <c r="E483" s="658" t="s">
        <v>521</v>
      </c>
      <c r="F483" s="656" t="s">
        <v>428</v>
      </c>
    </row>
    <row r="484" spans="2:6" x14ac:dyDescent="0.2">
      <c r="B484" s="656" t="s">
        <v>493</v>
      </c>
      <c r="C484" s="657">
        <v>45365</v>
      </c>
      <c r="D484" s="658">
        <v>559</v>
      </c>
      <c r="E484" s="658" t="s">
        <v>521</v>
      </c>
      <c r="F484" s="656" t="s">
        <v>428</v>
      </c>
    </row>
    <row r="485" spans="2:6" x14ac:dyDescent="0.2">
      <c r="B485" s="656" t="s">
        <v>493</v>
      </c>
      <c r="C485" s="657">
        <v>45366</v>
      </c>
      <c r="D485" s="658">
        <v>559</v>
      </c>
      <c r="E485" s="658" t="s">
        <v>521</v>
      </c>
      <c r="F485" s="656" t="s">
        <v>428</v>
      </c>
    </row>
    <row r="486" spans="2:6" x14ac:dyDescent="0.2">
      <c r="B486" s="656" t="s">
        <v>493</v>
      </c>
      <c r="C486" s="657">
        <v>45367</v>
      </c>
      <c r="D486" s="658">
        <v>559</v>
      </c>
      <c r="E486" s="658" t="s">
        <v>521</v>
      </c>
      <c r="F486" s="656" t="s">
        <v>428</v>
      </c>
    </row>
    <row r="487" spans="2:6" x14ac:dyDescent="0.2">
      <c r="B487" s="656" t="s">
        <v>493</v>
      </c>
      <c r="C487" s="657">
        <v>45368</v>
      </c>
      <c r="D487" s="658">
        <v>559</v>
      </c>
      <c r="E487" s="658" t="s">
        <v>521</v>
      </c>
      <c r="F487" s="656" t="s">
        <v>428</v>
      </c>
    </row>
    <row r="488" spans="2:6" x14ac:dyDescent="0.2">
      <c r="B488" s="656" t="s">
        <v>493</v>
      </c>
      <c r="C488" s="657">
        <v>45369</v>
      </c>
      <c r="D488" s="658">
        <v>559</v>
      </c>
      <c r="E488" s="658" t="s">
        <v>521</v>
      </c>
      <c r="F488" s="656" t="s">
        <v>428</v>
      </c>
    </row>
    <row r="489" spans="2:6" x14ac:dyDescent="0.2">
      <c r="B489" s="656" t="s">
        <v>493</v>
      </c>
      <c r="C489" s="657">
        <v>45370</v>
      </c>
      <c r="D489" s="658">
        <v>559</v>
      </c>
      <c r="E489" s="658" t="s">
        <v>521</v>
      </c>
      <c r="F489" s="656" t="s">
        <v>428</v>
      </c>
    </row>
    <row r="490" spans="2:6" x14ac:dyDescent="0.2">
      <c r="B490" s="656" t="s">
        <v>493</v>
      </c>
      <c r="C490" s="657">
        <v>45371</v>
      </c>
      <c r="D490" s="658">
        <v>559</v>
      </c>
      <c r="E490" s="658" t="s">
        <v>521</v>
      </c>
      <c r="F490" s="656" t="s">
        <v>428</v>
      </c>
    </row>
    <row r="491" spans="2:6" x14ac:dyDescent="0.2">
      <c r="B491" s="656" t="s">
        <v>493</v>
      </c>
      <c r="C491" s="657">
        <v>45372</v>
      </c>
      <c r="D491" s="658">
        <v>559</v>
      </c>
      <c r="E491" s="658" t="s">
        <v>521</v>
      </c>
      <c r="F491" s="656" t="s">
        <v>428</v>
      </c>
    </row>
    <row r="492" spans="2:6" x14ac:dyDescent="0.2">
      <c r="B492" s="656" t="s">
        <v>493</v>
      </c>
      <c r="C492" s="657">
        <v>45373</v>
      </c>
      <c r="D492" s="658">
        <v>559</v>
      </c>
      <c r="E492" s="658" t="s">
        <v>521</v>
      </c>
      <c r="F492" s="656" t="s">
        <v>428</v>
      </c>
    </row>
    <row r="493" spans="2:6" x14ac:dyDescent="0.2">
      <c r="B493" s="656" t="s">
        <v>493</v>
      </c>
      <c r="C493" s="657">
        <v>45374</v>
      </c>
      <c r="D493" s="658">
        <v>559</v>
      </c>
      <c r="E493" s="658" t="s">
        <v>521</v>
      </c>
      <c r="F493" s="656" t="s">
        <v>428</v>
      </c>
    </row>
    <row r="494" spans="2:6" x14ac:dyDescent="0.2">
      <c r="B494" s="656" t="s">
        <v>493</v>
      </c>
      <c r="C494" s="657">
        <v>45375</v>
      </c>
      <c r="D494" s="658">
        <v>559</v>
      </c>
      <c r="E494" s="658" t="s">
        <v>521</v>
      </c>
      <c r="F494" s="656" t="s">
        <v>428</v>
      </c>
    </row>
    <row r="495" spans="2:6" x14ac:dyDescent="0.2">
      <c r="B495" s="656" t="s">
        <v>493</v>
      </c>
      <c r="C495" s="657">
        <v>45376</v>
      </c>
      <c r="D495" s="658">
        <v>559</v>
      </c>
      <c r="E495" s="658" t="s">
        <v>521</v>
      </c>
      <c r="F495" s="656" t="s">
        <v>428</v>
      </c>
    </row>
    <row r="496" spans="2:6" x14ac:dyDescent="0.2">
      <c r="B496" s="656" t="s">
        <v>493</v>
      </c>
      <c r="C496" s="657">
        <v>45377</v>
      </c>
      <c r="D496" s="658">
        <v>559</v>
      </c>
      <c r="E496" s="658" t="s">
        <v>521</v>
      </c>
      <c r="F496" s="656" t="s">
        <v>428</v>
      </c>
    </row>
    <row r="497" spans="2:6" x14ac:dyDescent="0.2">
      <c r="B497" s="656" t="s">
        <v>493</v>
      </c>
      <c r="C497" s="657">
        <v>45378</v>
      </c>
      <c r="D497" s="658">
        <v>559</v>
      </c>
      <c r="E497" s="658" t="s">
        <v>521</v>
      </c>
      <c r="F497" s="656" t="s">
        <v>428</v>
      </c>
    </row>
    <row r="498" spans="2:6" x14ac:dyDescent="0.2">
      <c r="B498" s="656" t="s">
        <v>493</v>
      </c>
      <c r="C498" s="657">
        <v>45379</v>
      </c>
      <c r="D498" s="658">
        <v>559</v>
      </c>
      <c r="E498" s="658" t="s">
        <v>521</v>
      </c>
      <c r="F498" s="656" t="s">
        <v>428</v>
      </c>
    </row>
    <row r="499" spans="2:6" x14ac:dyDescent="0.2">
      <c r="B499" s="656" t="s">
        <v>493</v>
      </c>
      <c r="C499" s="657">
        <v>45380</v>
      </c>
      <c r="D499" s="658">
        <v>559</v>
      </c>
      <c r="E499" s="658" t="s">
        <v>521</v>
      </c>
      <c r="F499" s="656" t="s">
        <v>428</v>
      </c>
    </row>
    <row r="500" spans="2:6" x14ac:dyDescent="0.2">
      <c r="B500" s="656" t="s">
        <v>493</v>
      </c>
      <c r="C500" s="657">
        <v>45381</v>
      </c>
      <c r="D500" s="658">
        <v>559</v>
      </c>
      <c r="E500" s="658" t="s">
        <v>521</v>
      </c>
      <c r="F500" s="656" t="s">
        <v>428</v>
      </c>
    </row>
    <row r="501" spans="2:6" x14ac:dyDescent="0.2">
      <c r="B501" s="656" t="s">
        <v>493</v>
      </c>
      <c r="C501" s="657">
        <v>45382</v>
      </c>
      <c r="D501" s="658">
        <v>559</v>
      </c>
      <c r="E501" s="658" t="s">
        <v>521</v>
      </c>
      <c r="F501" s="656" t="s">
        <v>428</v>
      </c>
    </row>
    <row r="502" spans="2:6" x14ac:dyDescent="0.2">
      <c r="B502" s="656" t="s">
        <v>493</v>
      </c>
      <c r="C502" s="657">
        <v>45383</v>
      </c>
      <c r="D502" s="658">
        <v>559</v>
      </c>
      <c r="E502" s="658" t="s">
        <v>521</v>
      </c>
      <c r="F502" s="656" t="s">
        <v>428</v>
      </c>
    </row>
    <row r="503" spans="2:6" x14ac:dyDescent="0.2">
      <c r="B503" s="656" t="s">
        <v>493</v>
      </c>
      <c r="C503" s="657">
        <v>45384</v>
      </c>
      <c r="D503" s="658">
        <v>559</v>
      </c>
      <c r="E503" s="658" t="s">
        <v>521</v>
      </c>
      <c r="F503" s="656" t="s">
        <v>428</v>
      </c>
    </row>
    <row r="504" spans="2:6" x14ac:dyDescent="0.2">
      <c r="B504" s="656" t="s">
        <v>493</v>
      </c>
      <c r="C504" s="657">
        <v>45385</v>
      </c>
      <c r="D504" s="658">
        <v>559</v>
      </c>
      <c r="E504" s="658" t="s">
        <v>521</v>
      </c>
      <c r="F504" s="656" t="s">
        <v>428</v>
      </c>
    </row>
    <row r="505" spans="2:6" x14ac:dyDescent="0.2">
      <c r="B505" s="656" t="s">
        <v>493</v>
      </c>
      <c r="C505" s="657">
        <v>45386</v>
      </c>
      <c r="D505" s="658">
        <v>559</v>
      </c>
      <c r="E505" s="658" t="s">
        <v>521</v>
      </c>
      <c r="F505" s="656" t="s">
        <v>428</v>
      </c>
    </row>
    <row r="506" spans="2:6" x14ac:dyDescent="0.2">
      <c r="B506" s="656" t="s">
        <v>493</v>
      </c>
      <c r="C506" s="657">
        <v>45387</v>
      </c>
      <c r="D506" s="658">
        <v>559</v>
      </c>
      <c r="E506" s="658" t="s">
        <v>521</v>
      </c>
      <c r="F506" s="656" t="s">
        <v>428</v>
      </c>
    </row>
    <row r="507" spans="2:6" x14ac:dyDescent="0.2">
      <c r="B507" s="656" t="s">
        <v>493</v>
      </c>
      <c r="C507" s="657">
        <v>45388</v>
      </c>
      <c r="D507" s="658">
        <v>559</v>
      </c>
      <c r="E507" s="658" t="s">
        <v>521</v>
      </c>
      <c r="F507" s="656" t="s">
        <v>428</v>
      </c>
    </row>
    <row r="508" spans="2:6" x14ac:dyDescent="0.2">
      <c r="B508" s="656" t="s">
        <v>493</v>
      </c>
      <c r="C508" s="657">
        <v>45389</v>
      </c>
      <c r="D508" s="658">
        <v>559</v>
      </c>
      <c r="E508" s="658" t="s">
        <v>521</v>
      </c>
      <c r="F508" s="656" t="s">
        <v>428</v>
      </c>
    </row>
    <row r="509" spans="2:6" x14ac:dyDescent="0.2">
      <c r="B509" s="656" t="s">
        <v>493</v>
      </c>
      <c r="C509" s="657">
        <v>45390</v>
      </c>
      <c r="D509" s="658">
        <v>559</v>
      </c>
      <c r="E509" s="658" t="s">
        <v>521</v>
      </c>
      <c r="F509" s="656" t="s">
        <v>428</v>
      </c>
    </row>
    <row r="510" spans="2:6" x14ac:dyDescent="0.2">
      <c r="B510" s="656" t="s">
        <v>493</v>
      </c>
      <c r="C510" s="657">
        <v>45391</v>
      </c>
      <c r="D510" s="658">
        <v>559</v>
      </c>
      <c r="E510" s="658" t="s">
        <v>521</v>
      </c>
      <c r="F510" s="656" t="s">
        <v>428</v>
      </c>
    </row>
    <row r="511" spans="2:6" x14ac:dyDescent="0.2">
      <c r="B511" s="656" t="s">
        <v>493</v>
      </c>
      <c r="C511" s="657">
        <v>45392</v>
      </c>
      <c r="D511" s="658">
        <v>559</v>
      </c>
      <c r="E511" s="658" t="s">
        <v>521</v>
      </c>
      <c r="F511" s="656" t="s">
        <v>428</v>
      </c>
    </row>
    <row r="512" spans="2:6" x14ac:dyDescent="0.2">
      <c r="B512" s="656" t="s">
        <v>493</v>
      </c>
      <c r="C512" s="657">
        <v>45393</v>
      </c>
      <c r="D512" s="658">
        <v>559</v>
      </c>
      <c r="E512" s="658" t="s">
        <v>521</v>
      </c>
      <c r="F512" s="656" t="s">
        <v>428</v>
      </c>
    </row>
    <row r="513" spans="2:6" x14ac:dyDescent="0.2">
      <c r="B513" s="656" t="s">
        <v>493</v>
      </c>
      <c r="C513" s="657">
        <v>45394</v>
      </c>
      <c r="D513" s="658">
        <v>559</v>
      </c>
      <c r="E513" s="658" t="s">
        <v>521</v>
      </c>
      <c r="F513" s="656" t="s">
        <v>428</v>
      </c>
    </row>
    <row r="514" spans="2:6" x14ac:dyDescent="0.2">
      <c r="B514" s="656" t="s">
        <v>493</v>
      </c>
      <c r="C514" s="657">
        <v>45395</v>
      </c>
      <c r="D514" s="658">
        <v>559</v>
      </c>
      <c r="E514" s="658" t="s">
        <v>521</v>
      </c>
      <c r="F514" s="656" t="s">
        <v>428</v>
      </c>
    </row>
    <row r="515" spans="2:6" x14ac:dyDescent="0.2">
      <c r="B515" s="656" t="s">
        <v>493</v>
      </c>
      <c r="C515" s="657">
        <v>45396</v>
      </c>
      <c r="D515" s="658">
        <v>559</v>
      </c>
      <c r="E515" s="658" t="s">
        <v>521</v>
      </c>
      <c r="F515" s="656" t="s">
        <v>428</v>
      </c>
    </row>
    <row r="516" spans="2:6" x14ac:dyDescent="0.2">
      <c r="B516" s="656" t="s">
        <v>493</v>
      </c>
      <c r="C516" s="657">
        <v>45397</v>
      </c>
      <c r="D516" s="658">
        <v>559</v>
      </c>
      <c r="E516" s="658" t="s">
        <v>521</v>
      </c>
      <c r="F516" s="656" t="s">
        <v>428</v>
      </c>
    </row>
    <row r="517" spans="2:6" x14ac:dyDescent="0.2">
      <c r="B517" s="656" t="s">
        <v>493</v>
      </c>
      <c r="C517" s="657">
        <v>45398</v>
      </c>
      <c r="D517" s="658">
        <v>559</v>
      </c>
      <c r="E517" s="658" t="s">
        <v>521</v>
      </c>
      <c r="F517" s="656" t="s">
        <v>428</v>
      </c>
    </row>
    <row r="518" spans="2:6" x14ac:dyDescent="0.2">
      <c r="B518" s="656" t="s">
        <v>493</v>
      </c>
      <c r="C518" s="657">
        <v>45399</v>
      </c>
      <c r="D518" s="658">
        <v>559</v>
      </c>
      <c r="E518" s="658" t="s">
        <v>521</v>
      </c>
      <c r="F518" s="656" t="s">
        <v>428</v>
      </c>
    </row>
    <row r="519" spans="2:6" x14ac:dyDescent="0.2">
      <c r="B519" s="656" t="s">
        <v>493</v>
      </c>
      <c r="C519" s="657">
        <v>45400</v>
      </c>
      <c r="D519" s="658">
        <v>559</v>
      </c>
      <c r="E519" s="658" t="s">
        <v>521</v>
      </c>
      <c r="F519" s="656" t="s">
        <v>428</v>
      </c>
    </row>
    <row r="520" spans="2:6" x14ac:dyDescent="0.2">
      <c r="B520" s="656" t="s">
        <v>493</v>
      </c>
      <c r="C520" s="657">
        <v>45401</v>
      </c>
      <c r="D520" s="658">
        <v>559</v>
      </c>
      <c r="E520" s="658" t="s">
        <v>521</v>
      </c>
      <c r="F520" s="656" t="s">
        <v>428</v>
      </c>
    </row>
    <row r="521" spans="2:6" x14ac:dyDescent="0.2">
      <c r="B521" s="656" t="s">
        <v>493</v>
      </c>
      <c r="C521" s="657">
        <v>45402</v>
      </c>
      <c r="D521" s="658">
        <v>559</v>
      </c>
      <c r="E521" s="658" t="s">
        <v>521</v>
      </c>
      <c r="F521" s="656" t="s">
        <v>428</v>
      </c>
    </row>
    <row r="522" spans="2:6" x14ac:dyDescent="0.2">
      <c r="B522" s="656" t="s">
        <v>493</v>
      </c>
      <c r="C522" s="657">
        <v>45403</v>
      </c>
      <c r="D522" s="658">
        <v>559</v>
      </c>
      <c r="E522" s="658" t="s">
        <v>521</v>
      </c>
      <c r="F522" s="656" t="s">
        <v>428</v>
      </c>
    </row>
    <row r="523" spans="2:6" x14ac:dyDescent="0.2">
      <c r="B523" s="656" t="s">
        <v>493</v>
      </c>
      <c r="C523" s="657">
        <v>45404</v>
      </c>
      <c r="D523" s="658">
        <v>559</v>
      </c>
      <c r="E523" s="658" t="s">
        <v>521</v>
      </c>
      <c r="F523" s="656" t="s">
        <v>428</v>
      </c>
    </row>
    <row r="524" spans="2:6" x14ac:dyDescent="0.2">
      <c r="B524" s="656" t="s">
        <v>493</v>
      </c>
      <c r="C524" s="657">
        <v>45405</v>
      </c>
      <c r="D524" s="658">
        <v>559</v>
      </c>
      <c r="E524" s="658" t="s">
        <v>521</v>
      </c>
      <c r="F524" s="656" t="s">
        <v>428</v>
      </c>
    </row>
    <row r="525" spans="2:6" x14ac:dyDescent="0.2">
      <c r="B525" s="656" t="s">
        <v>493</v>
      </c>
      <c r="C525" s="657">
        <v>45406</v>
      </c>
      <c r="D525" s="658">
        <v>559</v>
      </c>
      <c r="E525" s="658" t="s">
        <v>521</v>
      </c>
      <c r="F525" s="656" t="s">
        <v>428</v>
      </c>
    </row>
    <row r="526" spans="2:6" x14ac:dyDescent="0.2">
      <c r="B526" s="656" t="s">
        <v>493</v>
      </c>
      <c r="C526" s="657">
        <v>45407</v>
      </c>
      <c r="D526" s="658">
        <v>559</v>
      </c>
      <c r="E526" s="658" t="s">
        <v>521</v>
      </c>
      <c r="F526" s="656" t="s">
        <v>428</v>
      </c>
    </row>
    <row r="527" spans="2:6" x14ac:dyDescent="0.2">
      <c r="B527" s="656" t="s">
        <v>493</v>
      </c>
      <c r="C527" s="657">
        <v>45408</v>
      </c>
      <c r="D527" s="658">
        <v>559</v>
      </c>
      <c r="E527" s="658" t="s">
        <v>521</v>
      </c>
      <c r="F527" s="656" t="s">
        <v>428</v>
      </c>
    </row>
    <row r="528" spans="2:6" x14ac:dyDescent="0.2">
      <c r="B528" s="656" t="s">
        <v>493</v>
      </c>
      <c r="C528" s="657">
        <v>45409</v>
      </c>
      <c r="D528" s="658">
        <v>559</v>
      </c>
      <c r="E528" s="658" t="s">
        <v>521</v>
      </c>
      <c r="F528" s="656" t="s">
        <v>428</v>
      </c>
    </row>
    <row r="529" spans="2:6" x14ac:dyDescent="0.2">
      <c r="B529" s="656" t="s">
        <v>493</v>
      </c>
      <c r="C529" s="657">
        <v>45410</v>
      </c>
      <c r="D529" s="658">
        <v>559</v>
      </c>
      <c r="E529" s="658" t="s">
        <v>521</v>
      </c>
      <c r="F529" s="656" t="s">
        <v>428</v>
      </c>
    </row>
    <row r="530" spans="2:6" x14ac:dyDescent="0.2">
      <c r="B530" s="656" t="s">
        <v>493</v>
      </c>
      <c r="C530" s="657">
        <v>45411</v>
      </c>
      <c r="D530" s="658">
        <v>559</v>
      </c>
      <c r="E530" s="658" t="s">
        <v>521</v>
      </c>
      <c r="F530" s="656" t="s">
        <v>428</v>
      </c>
    </row>
    <row r="531" spans="2:6" x14ac:dyDescent="0.2">
      <c r="B531" s="656" t="s">
        <v>493</v>
      </c>
      <c r="C531" s="657">
        <v>45412</v>
      </c>
      <c r="D531" s="658">
        <v>559</v>
      </c>
      <c r="E531" s="658" t="s">
        <v>521</v>
      </c>
      <c r="F531" s="656" t="s">
        <v>428</v>
      </c>
    </row>
    <row r="532" spans="2:6" x14ac:dyDescent="0.2">
      <c r="B532" s="656" t="s">
        <v>493</v>
      </c>
      <c r="C532" s="657">
        <v>45413</v>
      </c>
      <c r="D532" s="658">
        <v>559</v>
      </c>
      <c r="E532" s="658" t="s">
        <v>521</v>
      </c>
      <c r="F532" s="656" t="s">
        <v>428</v>
      </c>
    </row>
    <row r="533" spans="2:6" x14ac:dyDescent="0.2">
      <c r="B533" s="656" t="s">
        <v>493</v>
      </c>
      <c r="C533" s="657">
        <v>45414</v>
      </c>
      <c r="D533" s="658">
        <v>559</v>
      </c>
      <c r="E533" s="658" t="s">
        <v>521</v>
      </c>
      <c r="F533" s="656" t="s">
        <v>428</v>
      </c>
    </row>
    <row r="534" spans="2:6" x14ac:dyDescent="0.2">
      <c r="B534" s="656" t="s">
        <v>493</v>
      </c>
      <c r="C534" s="657">
        <v>45415</v>
      </c>
      <c r="D534" s="658">
        <v>559</v>
      </c>
      <c r="E534" s="658" t="s">
        <v>521</v>
      </c>
      <c r="F534" s="656" t="s">
        <v>428</v>
      </c>
    </row>
    <row r="535" spans="2:6" x14ac:dyDescent="0.2">
      <c r="B535" s="656" t="s">
        <v>493</v>
      </c>
      <c r="C535" s="657">
        <v>45416</v>
      </c>
      <c r="D535" s="658">
        <v>559</v>
      </c>
      <c r="E535" s="658" t="s">
        <v>521</v>
      </c>
      <c r="F535" s="656" t="s">
        <v>428</v>
      </c>
    </row>
    <row r="536" spans="2:6" x14ac:dyDescent="0.2">
      <c r="B536" s="656" t="s">
        <v>493</v>
      </c>
      <c r="C536" s="657">
        <v>45417</v>
      </c>
      <c r="D536" s="658">
        <v>559</v>
      </c>
      <c r="E536" s="658" t="s">
        <v>521</v>
      </c>
      <c r="F536" s="656" t="s">
        <v>428</v>
      </c>
    </row>
    <row r="537" spans="2:6" x14ac:dyDescent="0.2">
      <c r="B537" s="656" t="s">
        <v>493</v>
      </c>
      <c r="C537" s="657">
        <v>45418</v>
      </c>
      <c r="D537" s="658">
        <v>559</v>
      </c>
      <c r="E537" s="658" t="s">
        <v>521</v>
      </c>
      <c r="F537" s="656" t="s">
        <v>428</v>
      </c>
    </row>
    <row r="538" spans="2:6" x14ac:dyDescent="0.2">
      <c r="B538" s="656" t="s">
        <v>493</v>
      </c>
      <c r="C538" s="657">
        <v>45419</v>
      </c>
      <c r="D538" s="658">
        <v>559</v>
      </c>
      <c r="E538" s="658" t="s">
        <v>521</v>
      </c>
      <c r="F538" s="656" t="s">
        <v>428</v>
      </c>
    </row>
    <row r="539" spans="2:6" x14ac:dyDescent="0.2">
      <c r="B539" s="656" t="s">
        <v>493</v>
      </c>
      <c r="C539" s="657">
        <v>45420</v>
      </c>
      <c r="D539" s="658">
        <v>559</v>
      </c>
      <c r="E539" s="658" t="s">
        <v>521</v>
      </c>
      <c r="F539" s="656" t="s">
        <v>428</v>
      </c>
    </row>
    <row r="540" spans="2:6" x14ac:dyDescent="0.2">
      <c r="B540" s="656" t="s">
        <v>493</v>
      </c>
      <c r="C540" s="657">
        <v>45421</v>
      </c>
      <c r="D540" s="658">
        <v>559</v>
      </c>
      <c r="E540" s="658" t="s">
        <v>521</v>
      </c>
      <c r="F540" s="656" t="s">
        <v>428</v>
      </c>
    </row>
    <row r="541" spans="2:6" x14ac:dyDescent="0.2">
      <c r="B541" s="656" t="s">
        <v>493</v>
      </c>
      <c r="C541" s="657">
        <v>45422</v>
      </c>
      <c r="D541" s="658">
        <v>559</v>
      </c>
      <c r="E541" s="658" t="s">
        <v>521</v>
      </c>
      <c r="F541" s="656" t="s">
        <v>428</v>
      </c>
    </row>
    <row r="542" spans="2:6" x14ac:dyDescent="0.2">
      <c r="B542" s="656" t="s">
        <v>493</v>
      </c>
      <c r="C542" s="657">
        <v>45423</v>
      </c>
      <c r="D542" s="658">
        <v>559</v>
      </c>
      <c r="E542" s="658" t="s">
        <v>521</v>
      </c>
      <c r="F542" s="656" t="s">
        <v>428</v>
      </c>
    </row>
    <row r="543" spans="2:6" x14ac:dyDescent="0.2">
      <c r="B543" s="656" t="s">
        <v>493</v>
      </c>
      <c r="C543" s="657">
        <v>45424</v>
      </c>
      <c r="D543" s="658">
        <v>559</v>
      </c>
      <c r="E543" s="658" t="s">
        <v>521</v>
      </c>
      <c r="F543" s="656" t="s">
        <v>428</v>
      </c>
    </row>
    <row r="544" spans="2:6" x14ac:dyDescent="0.2">
      <c r="B544" s="656" t="s">
        <v>493</v>
      </c>
      <c r="C544" s="657">
        <v>45425</v>
      </c>
      <c r="D544" s="658">
        <v>559</v>
      </c>
      <c r="E544" s="658" t="s">
        <v>521</v>
      </c>
      <c r="F544" s="656" t="s">
        <v>428</v>
      </c>
    </row>
    <row r="545" spans="2:6" x14ac:dyDescent="0.2">
      <c r="B545" s="656" t="s">
        <v>493</v>
      </c>
      <c r="C545" s="657">
        <v>45426</v>
      </c>
      <c r="D545" s="658">
        <v>559</v>
      </c>
      <c r="E545" s="658" t="s">
        <v>521</v>
      </c>
      <c r="F545" s="656" t="s">
        <v>428</v>
      </c>
    </row>
    <row r="546" spans="2:6" x14ac:dyDescent="0.2">
      <c r="B546" s="656" t="s">
        <v>493</v>
      </c>
      <c r="C546" s="657">
        <v>45427</v>
      </c>
      <c r="D546" s="658">
        <v>559</v>
      </c>
      <c r="E546" s="658" t="s">
        <v>521</v>
      </c>
      <c r="F546" s="656" t="s">
        <v>428</v>
      </c>
    </row>
    <row r="547" spans="2:6" x14ac:dyDescent="0.2">
      <c r="B547" s="656" t="s">
        <v>493</v>
      </c>
      <c r="C547" s="657">
        <v>45428</v>
      </c>
      <c r="D547" s="658">
        <v>559</v>
      </c>
      <c r="E547" s="658" t="s">
        <v>521</v>
      </c>
      <c r="F547" s="656" t="s">
        <v>428</v>
      </c>
    </row>
    <row r="548" spans="2:6" x14ac:dyDescent="0.2">
      <c r="B548" s="656" t="s">
        <v>493</v>
      </c>
      <c r="C548" s="657">
        <v>45429</v>
      </c>
      <c r="D548" s="658">
        <v>559</v>
      </c>
      <c r="E548" s="658" t="s">
        <v>521</v>
      </c>
      <c r="F548" s="656" t="s">
        <v>428</v>
      </c>
    </row>
    <row r="549" spans="2:6" x14ac:dyDescent="0.2">
      <c r="B549" s="656" t="s">
        <v>493</v>
      </c>
      <c r="C549" s="657">
        <v>45430</v>
      </c>
      <c r="D549" s="658">
        <v>559</v>
      </c>
      <c r="E549" s="658" t="s">
        <v>521</v>
      </c>
      <c r="F549" s="656" t="s">
        <v>428</v>
      </c>
    </row>
    <row r="550" spans="2:6" x14ac:dyDescent="0.2">
      <c r="B550" s="656" t="s">
        <v>493</v>
      </c>
      <c r="C550" s="657">
        <v>45431</v>
      </c>
      <c r="D550" s="658">
        <v>559</v>
      </c>
      <c r="E550" s="658" t="s">
        <v>521</v>
      </c>
      <c r="F550" s="656" t="s">
        <v>428</v>
      </c>
    </row>
    <row r="551" spans="2:6" x14ac:dyDescent="0.2">
      <c r="B551" s="656" t="s">
        <v>493</v>
      </c>
      <c r="C551" s="657">
        <v>45432</v>
      </c>
      <c r="D551" s="658">
        <v>559</v>
      </c>
      <c r="E551" s="658" t="s">
        <v>521</v>
      </c>
      <c r="F551" s="656" t="s">
        <v>428</v>
      </c>
    </row>
    <row r="552" spans="2:6" x14ac:dyDescent="0.2">
      <c r="B552" s="656" t="s">
        <v>493</v>
      </c>
      <c r="C552" s="657">
        <v>45433</v>
      </c>
      <c r="D552" s="658">
        <v>559</v>
      </c>
      <c r="E552" s="658" t="s">
        <v>521</v>
      </c>
      <c r="F552" s="656" t="s">
        <v>428</v>
      </c>
    </row>
    <row r="553" spans="2:6" x14ac:dyDescent="0.2">
      <c r="B553" s="656" t="s">
        <v>493</v>
      </c>
      <c r="C553" s="657">
        <v>45434</v>
      </c>
      <c r="D553" s="658">
        <v>559</v>
      </c>
      <c r="E553" s="658" t="s">
        <v>521</v>
      </c>
      <c r="F553" s="656" t="s">
        <v>428</v>
      </c>
    </row>
    <row r="554" spans="2:6" x14ac:dyDescent="0.2">
      <c r="B554" s="656" t="s">
        <v>493</v>
      </c>
      <c r="C554" s="657">
        <v>45435</v>
      </c>
      <c r="D554" s="658">
        <v>559</v>
      </c>
      <c r="E554" s="658" t="s">
        <v>521</v>
      </c>
      <c r="F554" s="656" t="s">
        <v>428</v>
      </c>
    </row>
    <row r="555" spans="2:6" x14ac:dyDescent="0.2">
      <c r="B555" s="656" t="s">
        <v>493</v>
      </c>
      <c r="C555" s="657">
        <v>45436</v>
      </c>
      <c r="D555" s="658">
        <v>559</v>
      </c>
      <c r="E555" s="658" t="s">
        <v>521</v>
      </c>
      <c r="F555" s="656" t="s">
        <v>428</v>
      </c>
    </row>
    <row r="556" spans="2:6" x14ac:dyDescent="0.2">
      <c r="B556" s="656" t="s">
        <v>493</v>
      </c>
      <c r="C556" s="657">
        <v>45437</v>
      </c>
      <c r="D556" s="658">
        <v>559</v>
      </c>
      <c r="E556" s="658" t="s">
        <v>521</v>
      </c>
      <c r="F556" s="656" t="s">
        <v>428</v>
      </c>
    </row>
    <row r="557" spans="2:6" x14ac:dyDescent="0.2">
      <c r="B557" s="656" t="s">
        <v>493</v>
      </c>
      <c r="C557" s="657">
        <v>45438</v>
      </c>
      <c r="D557" s="658">
        <v>559</v>
      </c>
      <c r="E557" s="658" t="s">
        <v>521</v>
      </c>
      <c r="F557" s="656" t="s">
        <v>428</v>
      </c>
    </row>
    <row r="558" spans="2:6" x14ac:dyDescent="0.2">
      <c r="B558" s="656" t="s">
        <v>493</v>
      </c>
      <c r="C558" s="657">
        <v>45439</v>
      </c>
      <c r="D558" s="658">
        <v>559</v>
      </c>
      <c r="E558" s="658" t="s">
        <v>521</v>
      </c>
      <c r="F558" s="656" t="s">
        <v>428</v>
      </c>
    </row>
    <row r="559" spans="2:6" x14ac:dyDescent="0.2">
      <c r="B559" s="656" t="s">
        <v>493</v>
      </c>
      <c r="C559" s="657">
        <v>45440</v>
      </c>
      <c r="D559" s="658">
        <v>559</v>
      </c>
      <c r="E559" s="658" t="s">
        <v>521</v>
      </c>
      <c r="F559" s="656" t="s">
        <v>428</v>
      </c>
    </row>
    <row r="560" spans="2:6" x14ac:dyDescent="0.2">
      <c r="B560" s="656" t="s">
        <v>493</v>
      </c>
      <c r="C560" s="657">
        <v>45441</v>
      </c>
      <c r="D560" s="658">
        <v>559</v>
      </c>
      <c r="E560" s="658" t="s">
        <v>521</v>
      </c>
      <c r="F560" s="656" t="s">
        <v>428</v>
      </c>
    </row>
    <row r="561" spans="2:6" x14ac:dyDescent="0.2">
      <c r="B561" s="656" t="s">
        <v>493</v>
      </c>
      <c r="C561" s="657">
        <v>45442</v>
      </c>
      <c r="D561" s="658">
        <v>559</v>
      </c>
      <c r="E561" s="658" t="s">
        <v>521</v>
      </c>
      <c r="F561" s="656" t="s">
        <v>428</v>
      </c>
    </row>
    <row r="562" spans="2:6" x14ac:dyDescent="0.2">
      <c r="B562" s="656" t="s">
        <v>493</v>
      </c>
      <c r="C562" s="657">
        <v>45443</v>
      </c>
      <c r="D562" s="658">
        <v>559</v>
      </c>
      <c r="E562" s="658" t="s">
        <v>521</v>
      </c>
      <c r="F562" s="656" t="s">
        <v>428</v>
      </c>
    </row>
    <row r="563" spans="2:6" x14ac:dyDescent="0.2">
      <c r="B563" s="656" t="s">
        <v>493</v>
      </c>
      <c r="C563" s="657">
        <v>45444</v>
      </c>
      <c r="D563" s="658">
        <v>559</v>
      </c>
      <c r="E563" s="658" t="s">
        <v>521</v>
      </c>
      <c r="F563" s="656" t="s">
        <v>428</v>
      </c>
    </row>
    <row r="564" spans="2:6" x14ac:dyDescent="0.2">
      <c r="B564" s="656" t="s">
        <v>493</v>
      </c>
      <c r="C564" s="657">
        <v>45445</v>
      </c>
      <c r="D564" s="658">
        <v>559</v>
      </c>
      <c r="E564" s="658" t="s">
        <v>521</v>
      </c>
      <c r="F564" s="656" t="s">
        <v>428</v>
      </c>
    </row>
    <row r="565" spans="2:6" x14ac:dyDescent="0.2">
      <c r="B565" s="656" t="s">
        <v>493</v>
      </c>
      <c r="C565" s="657">
        <v>45446</v>
      </c>
      <c r="D565" s="658">
        <v>559</v>
      </c>
      <c r="E565" s="658" t="s">
        <v>521</v>
      </c>
      <c r="F565" s="656" t="s">
        <v>428</v>
      </c>
    </row>
    <row r="566" spans="2:6" x14ac:dyDescent="0.2">
      <c r="B566" s="656" t="s">
        <v>493</v>
      </c>
      <c r="C566" s="657">
        <v>45447</v>
      </c>
      <c r="D566" s="658">
        <v>559</v>
      </c>
      <c r="E566" s="658" t="s">
        <v>521</v>
      </c>
      <c r="F566" s="656" t="s">
        <v>428</v>
      </c>
    </row>
    <row r="567" spans="2:6" x14ac:dyDescent="0.2">
      <c r="B567" s="656" t="s">
        <v>493</v>
      </c>
      <c r="C567" s="657">
        <v>45448</v>
      </c>
      <c r="D567" s="658">
        <v>559</v>
      </c>
      <c r="E567" s="658" t="s">
        <v>521</v>
      </c>
      <c r="F567" s="656" t="s">
        <v>428</v>
      </c>
    </row>
    <row r="568" spans="2:6" x14ac:dyDescent="0.2">
      <c r="B568" s="656" t="s">
        <v>493</v>
      </c>
      <c r="C568" s="657">
        <v>45449</v>
      </c>
      <c r="D568" s="658">
        <v>559</v>
      </c>
      <c r="E568" s="658" t="s">
        <v>521</v>
      </c>
      <c r="F568" s="656" t="s">
        <v>428</v>
      </c>
    </row>
    <row r="569" spans="2:6" x14ac:dyDescent="0.2">
      <c r="B569" s="656" t="s">
        <v>493</v>
      </c>
      <c r="C569" s="657">
        <v>45450</v>
      </c>
      <c r="D569" s="658">
        <v>559</v>
      </c>
      <c r="E569" s="658" t="s">
        <v>521</v>
      </c>
      <c r="F569" s="656" t="s">
        <v>428</v>
      </c>
    </row>
    <row r="570" spans="2:6" x14ac:dyDescent="0.2">
      <c r="B570" s="656" t="s">
        <v>493</v>
      </c>
      <c r="C570" s="657">
        <v>45451</v>
      </c>
      <c r="D570" s="658">
        <v>559</v>
      </c>
      <c r="E570" s="658" t="s">
        <v>521</v>
      </c>
      <c r="F570" s="656" t="s">
        <v>428</v>
      </c>
    </row>
    <row r="571" spans="2:6" x14ac:dyDescent="0.2">
      <c r="B571" s="656" t="s">
        <v>493</v>
      </c>
      <c r="C571" s="657">
        <v>45452</v>
      </c>
      <c r="D571" s="658">
        <v>559</v>
      </c>
      <c r="E571" s="658" t="s">
        <v>521</v>
      </c>
      <c r="F571" s="656" t="s">
        <v>428</v>
      </c>
    </row>
    <row r="572" spans="2:6" x14ac:dyDescent="0.2">
      <c r="B572" s="656" t="s">
        <v>493</v>
      </c>
      <c r="C572" s="657">
        <v>45453</v>
      </c>
      <c r="D572" s="658">
        <v>559</v>
      </c>
      <c r="E572" s="658" t="s">
        <v>521</v>
      </c>
      <c r="F572" s="656" t="s">
        <v>428</v>
      </c>
    </row>
    <row r="573" spans="2:6" x14ac:dyDescent="0.2">
      <c r="B573" s="656" t="s">
        <v>493</v>
      </c>
      <c r="C573" s="657">
        <v>45454</v>
      </c>
      <c r="D573" s="658">
        <v>559</v>
      </c>
      <c r="E573" s="658" t="s">
        <v>521</v>
      </c>
      <c r="F573" s="656" t="s">
        <v>428</v>
      </c>
    </row>
    <row r="574" spans="2:6" x14ac:dyDescent="0.2">
      <c r="B574" s="656" t="s">
        <v>493</v>
      </c>
      <c r="C574" s="657">
        <v>45455</v>
      </c>
      <c r="D574" s="658">
        <v>559</v>
      </c>
      <c r="E574" s="658" t="s">
        <v>521</v>
      </c>
      <c r="F574" s="656" t="s">
        <v>428</v>
      </c>
    </row>
    <row r="575" spans="2:6" x14ac:dyDescent="0.2">
      <c r="B575" s="656" t="s">
        <v>493</v>
      </c>
      <c r="C575" s="657">
        <v>45456</v>
      </c>
      <c r="D575" s="658">
        <v>559</v>
      </c>
      <c r="E575" s="658" t="s">
        <v>521</v>
      </c>
      <c r="F575" s="656" t="s">
        <v>428</v>
      </c>
    </row>
    <row r="576" spans="2:6" x14ac:dyDescent="0.2">
      <c r="B576" s="656" t="s">
        <v>493</v>
      </c>
      <c r="C576" s="657">
        <v>45457</v>
      </c>
      <c r="D576" s="658">
        <v>559</v>
      </c>
      <c r="E576" s="658" t="s">
        <v>521</v>
      </c>
      <c r="F576" s="656" t="s">
        <v>428</v>
      </c>
    </row>
    <row r="577" spans="2:6" x14ac:dyDescent="0.2">
      <c r="B577" s="656" t="s">
        <v>493</v>
      </c>
      <c r="C577" s="657">
        <v>45458</v>
      </c>
      <c r="D577" s="658">
        <v>559</v>
      </c>
      <c r="E577" s="658" t="s">
        <v>521</v>
      </c>
      <c r="F577" s="656" t="s">
        <v>428</v>
      </c>
    </row>
    <row r="578" spans="2:6" x14ac:dyDescent="0.2">
      <c r="B578" s="656" t="s">
        <v>493</v>
      </c>
      <c r="C578" s="657">
        <v>45459</v>
      </c>
      <c r="D578" s="658">
        <v>559</v>
      </c>
      <c r="E578" s="658" t="s">
        <v>521</v>
      </c>
      <c r="F578" s="656" t="s">
        <v>428</v>
      </c>
    </row>
    <row r="579" spans="2:6" x14ac:dyDescent="0.2">
      <c r="B579" s="656" t="s">
        <v>493</v>
      </c>
      <c r="C579" s="657">
        <v>45460</v>
      </c>
      <c r="D579" s="658">
        <v>559</v>
      </c>
      <c r="E579" s="658" t="s">
        <v>521</v>
      </c>
      <c r="F579" s="656" t="s">
        <v>428</v>
      </c>
    </row>
    <row r="580" spans="2:6" x14ac:dyDescent="0.2">
      <c r="B580" s="656" t="s">
        <v>493</v>
      </c>
      <c r="C580" s="657">
        <v>45461</v>
      </c>
      <c r="D580" s="658">
        <v>559</v>
      </c>
      <c r="E580" s="658" t="s">
        <v>521</v>
      </c>
      <c r="F580" s="656" t="s">
        <v>428</v>
      </c>
    </row>
    <row r="581" spans="2:6" x14ac:dyDescent="0.2">
      <c r="B581" s="656" t="s">
        <v>493</v>
      </c>
      <c r="C581" s="657">
        <v>45462</v>
      </c>
      <c r="D581" s="658">
        <v>559</v>
      </c>
      <c r="E581" s="658" t="s">
        <v>521</v>
      </c>
      <c r="F581" s="656" t="s">
        <v>428</v>
      </c>
    </row>
    <row r="582" spans="2:6" x14ac:dyDescent="0.2">
      <c r="B582" s="656" t="s">
        <v>493</v>
      </c>
      <c r="C582" s="657">
        <v>45463</v>
      </c>
      <c r="D582" s="658">
        <v>559</v>
      </c>
      <c r="E582" s="658" t="s">
        <v>521</v>
      </c>
      <c r="F582" s="656" t="s">
        <v>428</v>
      </c>
    </row>
    <row r="583" spans="2:6" x14ac:dyDescent="0.2">
      <c r="B583" s="656" t="s">
        <v>493</v>
      </c>
      <c r="C583" s="657">
        <v>45464</v>
      </c>
      <c r="D583" s="658">
        <v>559</v>
      </c>
      <c r="E583" s="658" t="s">
        <v>521</v>
      </c>
      <c r="F583" s="656" t="s">
        <v>428</v>
      </c>
    </row>
    <row r="584" spans="2:6" x14ac:dyDescent="0.2">
      <c r="B584" s="656" t="s">
        <v>493</v>
      </c>
      <c r="C584" s="657">
        <v>45465</v>
      </c>
      <c r="D584" s="658">
        <v>559</v>
      </c>
      <c r="E584" s="658" t="s">
        <v>521</v>
      </c>
      <c r="F584" s="656" t="s">
        <v>428</v>
      </c>
    </row>
    <row r="585" spans="2:6" x14ac:dyDescent="0.2">
      <c r="B585" s="656" t="s">
        <v>493</v>
      </c>
      <c r="C585" s="657">
        <v>45466</v>
      </c>
      <c r="D585" s="658">
        <v>559</v>
      </c>
      <c r="E585" s="658" t="s">
        <v>521</v>
      </c>
      <c r="F585" s="656" t="s">
        <v>428</v>
      </c>
    </row>
    <row r="586" spans="2:6" x14ac:dyDescent="0.2">
      <c r="B586" s="656" t="s">
        <v>493</v>
      </c>
      <c r="C586" s="657">
        <v>45467</v>
      </c>
      <c r="D586" s="658">
        <v>559</v>
      </c>
      <c r="E586" s="658" t="s">
        <v>521</v>
      </c>
      <c r="F586" s="656" t="s">
        <v>428</v>
      </c>
    </row>
    <row r="587" spans="2:6" x14ac:dyDescent="0.2">
      <c r="B587" s="656" t="s">
        <v>493</v>
      </c>
      <c r="C587" s="657">
        <v>45468</v>
      </c>
      <c r="D587" s="658">
        <v>559</v>
      </c>
      <c r="E587" s="658" t="s">
        <v>521</v>
      </c>
      <c r="F587" s="656" t="s">
        <v>428</v>
      </c>
    </row>
    <row r="588" spans="2:6" x14ac:dyDescent="0.2">
      <c r="B588" s="656" t="s">
        <v>493</v>
      </c>
      <c r="C588" s="657">
        <v>45469</v>
      </c>
      <c r="D588" s="658">
        <v>559</v>
      </c>
      <c r="E588" s="658" t="s">
        <v>521</v>
      </c>
      <c r="F588" s="656" t="s">
        <v>428</v>
      </c>
    </row>
    <row r="589" spans="2:6" x14ac:dyDescent="0.2">
      <c r="B589" s="656" t="s">
        <v>493</v>
      </c>
      <c r="C589" s="657">
        <v>45470</v>
      </c>
      <c r="D589" s="658">
        <v>559</v>
      </c>
      <c r="E589" s="658" t="s">
        <v>521</v>
      </c>
      <c r="F589" s="656" t="s">
        <v>428</v>
      </c>
    </row>
    <row r="590" spans="2:6" x14ac:dyDescent="0.2">
      <c r="B590" s="656" t="s">
        <v>493</v>
      </c>
      <c r="C590" s="657">
        <v>45471</v>
      </c>
      <c r="D590" s="658">
        <v>559</v>
      </c>
      <c r="E590" s="658" t="s">
        <v>521</v>
      </c>
      <c r="F590" s="656" t="s">
        <v>428</v>
      </c>
    </row>
    <row r="591" spans="2:6" x14ac:dyDescent="0.2">
      <c r="B591" s="656" t="s">
        <v>493</v>
      </c>
      <c r="C591" s="657">
        <v>45472</v>
      </c>
      <c r="D591" s="658">
        <v>559</v>
      </c>
      <c r="E591" s="658" t="s">
        <v>521</v>
      </c>
      <c r="F591" s="656" t="s">
        <v>428</v>
      </c>
    </row>
    <row r="592" spans="2:6" x14ac:dyDescent="0.2">
      <c r="B592" s="656" t="s">
        <v>493</v>
      </c>
      <c r="C592" s="657">
        <v>45473</v>
      </c>
      <c r="D592" s="658">
        <v>559</v>
      </c>
      <c r="E592" s="658" t="s">
        <v>521</v>
      </c>
      <c r="F592" s="656" t="s">
        <v>428</v>
      </c>
    </row>
    <row r="593" spans="2:6" x14ac:dyDescent="0.2">
      <c r="B593" s="656" t="s">
        <v>493</v>
      </c>
      <c r="C593" s="657">
        <v>45474</v>
      </c>
      <c r="D593" s="658">
        <v>559</v>
      </c>
      <c r="E593" s="658" t="s">
        <v>521</v>
      </c>
      <c r="F593" s="656" t="s">
        <v>428</v>
      </c>
    </row>
    <row r="594" spans="2:6" x14ac:dyDescent="0.2">
      <c r="B594" s="656" t="s">
        <v>493</v>
      </c>
      <c r="C594" s="657">
        <v>45475</v>
      </c>
      <c r="D594" s="658">
        <v>559</v>
      </c>
      <c r="E594" s="658" t="s">
        <v>521</v>
      </c>
      <c r="F594" s="656" t="s">
        <v>428</v>
      </c>
    </row>
    <row r="595" spans="2:6" x14ac:dyDescent="0.2">
      <c r="B595" s="656" t="s">
        <v>493</v>
      </c>
      <c r="C595" s="657">
        <v>45476</v>
      </c>
      <c r="D595" s="658">
        <v>559</v>
      </c>
      <c r="E595" s="658" t="s">
        <v>521</v>
      </c>
      <c r="F595" s="656" t="s">
        <v>428</v>
      </c>
    </row>
    <row r="596" spans="2:6" x14ac:dyDescent="0.2">
      <c r="B596" s="656" t="s">
        <v>493</v>
      </c>
      <c r="C596" s="657">
        <v>45477</v>
      </c>
      <c r="D596" s="658">
        <v>559</v>
      </c>
      <c r="E596" s="658" t="s">
        <v>521</v>
      </c>
      <c r="F596" s="656" t="s">
        <v>428</v>
      </c>
    </row>
    <row r="597" spans="2:6" x14ac:dyDescent="0.2">
      <c r="B597" s="656" t="s">
        <v>493</v>
      </c>
      <c r="C597" s="657">
        <v>45478</v>
      </c>
      <c r="D597" s="658">
        <v>559</v>
      </c>
      <c r="E597" s="658" t="s">
        <v>521</v>
      </c>
      <c r="F597" s="656" t="s">
        <v>428</v>
      </c>
    </row>
    <row r="598" spans="2:6" x14ac:dyDescent="0.2">
      <c r="B598" s="656" t="s">
        <v>493</v>
      </c>
      <c r="C598" s="657">
        <v>45479</v>
      </c>
      <c r="D598" s="658">
        <v>559</v>
      </c>
      <c r="E598" s="658" t="s">
        <v>521</v>
      </c>
      <c r="F598" s="656" t="s">
        <v>428</v>
      </c>
    </row>
    <row r="599" spans="2:6" x14ac:dyDescent="0.2">
      <c r="B599" s="656" t="s">
        <v>493</v>
      </c>
      <c r="C599" s="657">
        <v>45480</v>
      </c>
      <c r="D599" s="658">
        <v>559</v>
      </c>
      <c r="E599" s="658" t="s">
        <v>521</v>
      </c>
      <c r="F599" s="656" t="s">
        <v>428</v>
      </c>
    </row>
    <row r="600" spans="2:6" x14ac:dyDescent="0.2">
      <c r="B600" s="656" t="s">
        <v>493</v>
      </c>
      <c r="C600" s="657">
        <v>45481</v>
      </c>
      <c r="D600" s="658">
        <v>559</v>
      </c>
      <c r="E600" s="658" t="s">
        <v>521</v>
      </c>
      <c r="F600" s="656" t="s">
        <v>428</v>
      </c>
    </row>
    <row r="601" spans="2:6" x14ac:dyDescent="0.2">
      <c r="B601" s="656" t="s">
        <v>493</v>
      </c>
      <c r="C601" s="657">
        <v>45482</v>
      </c>
      <c r="D601" s="658">
        <v>559</v>
      </c>
      <c r="E601" s="658" t="s">
        <v>521</v>
      </c>
      <c r="F601" s="656" t="s">
        <v>428</v>
      </c>
    </row>
    <row r="602" spans="2:6" x14ac:dyDescent="0.2">
      <c r="B602" s="656" t="s">
        <v>493</v>
      </c>
      <c r="C602" s="657">
        <v>45483</v>
      </c>
      <c r="D602" s="658">
        <v>559</v>
      </c>
      <c r="E602" s="658" t="s">
        <v>521</v>
      </c>
      <c r="F602" s="656" t="s">
        <v>428</v>
      </c>
    </row>
    <row r="603" spans="2:6" x14ac:dyDescent="0.2">
      <c r="B603" s="656" t="s">
        <v>493</v>
      </c>
      <c r="C603" s="657">
        <v>45484</v>
      </c>
      <c r="D603" s="658">
        <v>559</v>
      </c>
      <c r="E603" s="658" t="s">
        <v>521</v>
      </c>
      <c r="F603" s="656" t="s">
        <v>428</v>
      </c>
    </row>
    <row r="604" spans="2:6" x14ac:dyDescent="0.2">
      <c r="B604" s="656" t="s">
        <v>493</v>
      </c>
      <c r="C604" s="657">
        <v>45485</v>
      </c>
      <c r="D604" s="658">
        <v>559</v>
      </c>
      <c r="E604" s="658" t="s">
        <v>521</v>
      </c>
      <c r="F604" s="656" t="s">
        <v>428</v>
      </c>
    </row>
    <row r="605" spans="2:6" x14ac:dyDescent="0.2">
      <c r="B605" s="656" t="s">
        <v>493</v>
      </c>
      <c r="C605" s="657">
        <v>45486</v>
      </c>
      <c r="D605" s="658">
        <v>559</v>
      </c>
      <c r="E605" s="658" t="s">
        <v>521</v>
      </c>
      <c r="F605" s="656" t="s">
        <v>428</v>
      </c>
    </row>
    <row r="606" spans="2:6" x14ac:dyDescent="0.2">
      <c r="B606" s="656" t="s">
        <v>493</v>
      </c>
      <c r="C606" s="657">
        <v>45487</v>
      </c>
      <c r="D606" s="658">
        <v>559</v>
      </c>
      <c r="E606" s="658" t="s">
        <v>521</v>
      </c>
      <c r="F606" s="656" t="s">
        <v>428</v>
      </c>
    </row>
    <row r="607" spans="2:6" x14ac:dyDescent="0.2">
      <c r="B607" s="656" t="s">
        <v>493</v>
      </c>
      <c r="C607" s="657">
        <v>45488</v>
      </c>
      <c r="D607" s="658">
        <v>559</v>
      </c>
      <c r="E607" s="658" t="s">
        <v>521</v>
      </c>
      <c r="F607" s="656" t="s">
        <v>428</v>
      </c>
    </row>
    <row r="608" spans="2:6" x14ac:dyDescent="0.2">
      <c r="B608" s="656" t="s">
        <v>493</v>
      </c>
      <c r="C608" s="657">
        <v>45489</v>
      </c>
      <c r="D608" s="658">
        <v>559</v>
      </c>
      <c r="E608" s="658" t="s">
        <v>521</v>
      </c>
      <c r="F608" s="656" t="s">
        <v>428</v>
      </c>
    </row>
    <row r="609" spans="2:6" x14ac:dyDescent="0.2">
      <c r="B609" s="656" t="s">
        <v>493</v>
      </c>
      <c r="C609" s="657">
        <v>45490</v>
      </c>
      <c r="D609" s="658">
        <v>559</v>
      </c>
      <c r="E609" s="658" t="s">
        <v>521</v>
      </c>
      <c r="F609" s="656" t="s">
        <v>428</v>
      </c>
    </row>
    <row r="610" spans="2:6" x14ac:dyDescent="0.2">
      <c r="B610" s="656" t="s">
        <v>493</v>
      </c>
      <c r="C610" s="657">
        <v>45491</v>
      </c>
      <c r="D610" s="658">
        <v>559</v>
      </c>
      <c r="E610" s="658" t="s">
        <v>521</v>
      </c>
      <c r="F610" s="656" t="s">
        <v>428</v>
      </c>
    </row>
    <row r="611" spans="2:6" x14ac:dyDescent="0.2">
      <c r="B611" s="656" t="s">
        <v>493</v>
      </c>
      <c r="C611" s="657">
        <v>45492</v>
      </c>
      <c r="D611" s="658">
        <v>559</v>
      </c>
      <c r="E611" s="658" t="s">
        <v>521</v>
      </c>
      <c r="F611" s="656" t="s">
        <v>428</v>
      </c>
    </row>
    <row r="612" spans="2:6" x14ac:dyDescent="0.2">
      <c r="B612" s="656" t="s">
        <v>493</v>
      </c>
      <c r="C612" s="657">
        <v>45493</v>
      </c>
      <c r="D612" s="658">
        <v>559</v>
      </c>
      <c r="E612" s="658" t="s">
        <v>521</v>
      </c>
      <c r="F612" s="656" t="s">
        <v>428</v>
      </c>
    </row>
    <row r="613" spans="2:6" x14ac:dyDescent="0.2">
      <c r="B613" s="656" t="s">
        <v>493</v>
      </c>
      <c r="C613" s="657">
        <v>45494</v>
      </c>
      <c r="D613" s="658">
        <v>559</v>
      </c>
      <c r="E613" s="658" t="s">
        <v>521</v>
      </c>
      <c r="F613" s="656" t="s">
        <v>428</v>
      </c>
    </row>
    <row r="614" spans="2:6" x14ac:dyDescent="0.2">
      <c r="B614" s="656" t="s">
        <v>493</v>
      </c>
      <c r="C614" s="657">
        <v>45495</v>
      </c>
      <c r="D614" s="658">
        <v>559</v>
      </c>
      <c r="E614" s="658" t="s">
        <v>521</v>
      </c>
      <c r="F614" s="656" t="s">
        <v>428</v>
      </c>
    </row>
    <row r="615" spans="2:6" x14ac:dyDescent="0.2">
      <c r="B615" s="656" t="s">
        <v>493</v>
      </c>
      <c r="C615" s="657">
        <v>45496</v>
      </c>
      <c r="D615" s="658">
        <v>559</v>
      </c>
      <c r="E615" s="658" t="s">
        <v>521</v>
      </c>
      <c r="F615" s="656" t="s">
        <v>428</v>
      </c>
    </row>
    <row r="616" spans="2:6" x14ac:dyDescent="0.2">
      <c r="B616" s="656" t="s">
        <v>493</v>
      </c>
      <c r="C616" s="657">
        <v>45497</v>
      </c>
      <c r="D616" s="658">
        <v>559</v>
      </c>
      <c r="E616" s="658" t="s">
        <v>521</v>
      </c>
      <c r="F616" s="656" t="s">
        <v>428</v>
      </c>
    </row>
    <row r="617" spans="2:6" x14ac:dyDescent="0.2">
      <c r="B617" s="656" t="s">
        <v>493</v>
      </c>
      <c r="C617" s="657">
        <v>45498</v>
      </c>
      <c r="D617" s="658">
        <v>559</v>
      </c>
      <c r="E617" s="658" t="s">
        <v>521</v>
      </c>
      <c r="F617" s="656" t="s">
        <v>428</v>
      </c>
    </row>
    <row r="618" spans="2:6" x14ac:dyDescent="0.2">
      <c r="B618" s="656" t="s">
        <v>493</v>
      </c>
      <c r="C618" s="657">
        <v>45499</v>
      </c>
      <c r="D618" s="658">
        <v>559</v>
      </c>
      <c r="E618" s="658" t="s">
        <v>521</v>
      </c>
      <c r="F618" s="656" t="s">
        <v>428</v>
      </c>
    </row>
    <row r="619" spans="2:6" x14ac:dyDescent="0.2">
      <c r="B619" s="656" t="s">
        <v>493</v>
      </c>
      <c r="C619" s="657">
        <v>45500</v>
      </c>
      <c r="D619" s="658">
        <v>559</v>
      </c>
      <c r="E619" s="658" t="s">
        <v>521</v>
      </c>
      <c r="F619" s="656" t="s">
        <v>428</v>
      </c>
    </row>
    <row r="620" spans="2:6" x14ac:dyDescent="0.2">
      <c r="B620" s="656" t="s">
        <v>493</v>
      </c>
      <c r="C620" s="657">
        <v>45501</v>
      </c>
      <c r="D620" s="658">
        <v>559</v>
      </c>
      <c r="E620" s="658" t="s">
        <v>521</v>
      </c>
      <c r="F620" s="656" t="s">
        <v>428</v>
      </c>
    </row>
    <row r="621" spans="2:6" x14ac:dyDescent="0.2">
      <c r="B621" s="656" t="s">
        <v>493</v>
      </c>
      <c r="C621" s="657">
        <v>45502</v>
      </c>
      <c r="D621" s="658">
        <v>559</v>
      </c>
      <c r="E621" s="658" t="s">
        <v>521</v>
      </c>
      <c r="F621" s="656" t="s">
        <v>428</v>
      </c>
    </row>
    <row r="622" spans="2:6" x14ac:dyDescent="0.2">
      <c r="B622" s="656" t="s">
        <v>493</v>
      </c>
      <c r="C622" s="657">
        <v>45503</v>
      </c>
      <c r="D622" s="658">
        <v>559</v>
      </c>
      <c r="E622" s="658" t="s">
        <v>521</v>
      </c>
      <c r="F622" s="656" t="s">
        <v>428</v>
      </c>
    </row>
    <row r="623" spans="2:6" x14ac:dyDescent="0.2">
      <c r="B623" s="656" t="s">
        <v>493</v>
      </c>
      <c r="C623" s="657">
        <v>45504</v>
      </c>
      <c r="D623" s="658">
        <v>559</v>
      </c>
      <c r="E623" s="658" t="s">
        <v>521</v>
      </c>
      <c r="F623" s="656" t="s">
        <v>428</v>
      </c>
    </row>
    <row r="624" spans="2:6" x14ac:dyDescent="0.2">
      <c r="B624" s="656" t="s">
        <v>493</v>
      </c>
      <c r="C624" s="657">
        <v>45505</v>
      </c>
      <c r="D624" s="658">
        <v>559</v>
      </c>
      <c r="E624" s="658" t="s">
        <v>521</v>
      </c>
      <c r="F624" s="656" t="s">
        <v>428</v>
      </c>
    </row>
    <row r="625" spans="2:6" x14ac:dyDescent="0.2">
      <c r="B625" s="656" t="s">
        <v>493</v>
      </c>
      <c r="C625" s="657">
        <v>45506</v>
      </c>
      <c r="D625" s="658">
        <v>559</v>
      </c>
      <c r="E625" s="658" t="s">
        <v>521</v>
      </c>
      <c r="F625" s="656" t="s">
        <v>428</v>
      </c>
    </row>
    <row r="626" spans="2:6" x14ac:dyDescent="0.2">
      <c r="B626" s="656" t="s">
        <v>493</v>
      </c>
      <c r="C626" s="657">
        <v>45507</v>
      </c>
      <c r="D626" s="658">
        <v>559</v>
      </c>
      <c r="E626" s="658" t="s">
        <v>521</v>
      </c>
      <c r="F626" s="656" t="s">
        <v>428</v>
      </c>
    </row>
    <row r="627" spans="2:6" x14ac:dyDescent="0.2">
      <c r="B627" s="656" t="s">
        <v>493</v>
      </c>
      <c r="C627" s="657">
        <v>45508</v>
      </c>
      <c r="D627" s="658">
        <v>559</v>
      </c>
      <c r="E627" s="658" t="s">
        <v>521</v>
      </c>
      <c r="F627" s="656" t="s">
        <v>428</v>
      </c>
    </row>
    <row r="628" spans="2:6" x14ac:dyDescent="0.2">
      <c r="B628" s="656" t="s">
        <v>493</v>
      </c>
      <c r="C628" s="657">
        <v>45509</v>
      </c>
      <c r="D628" s="658">
        <v>559</v>
      </c>
      <c r="E628" s="658" t="s">
        <v>521</v>
      </c>
      <c r="F628" s="656" t="s">
        <v>428</v>
      </c>
    </row>
    <row r="629" spans="2:6" x14ac:dyDescent="0.2">
      <c r="B629" s="656" t="s">
        <v>493</v>
      </c>
      <c r="C629" s="657">
        <v>45510</v>
      </c>
      <c r="D629" s="658">
        <v>559</v>
      </c>
      <c r="E629" s="658" t="s">
        <v>521</v>
      </c>
      <c r="F629" s="656" t="s">
        <v>428</v>
      </c>
    </row>
    <row r="630" spans="2:6" x14ac:dyDescent="0.2">
      <c r="B630" s="656" t="s">
        <v>493</v>
      </c>
      <c r="C630" s="657">
        <v>45511</v>
      </c>
      <c r="D630" s="658">
        <v>559</v>
      </c>
      <c r="E630" s="658" t="s">
        <v>521</v>
      </c>
      <c r="F630" s="656" t="s">
        <v>428</v>
      </c>
    </row>
    <row r="631" spans="2:6" x14ac:dyDescent="0.2">
      <c r="B631" s="656" t="s">
        <v>493</v>
      </c>
      <c r="C631" s="657">
        <v>45512</v>
      </c>
      <c r="D631" s="658">
        <v>559</v>
      </c>
      <c r="E631" s="658" t="s">
        <v>521</v>
      </c>
      <c r="F631" s="656" t="s">
        <v>428</v>
      </c>
    </row>
    <row r="632" spans="2:6" x14ac:dyDescent="0.2">
      <c r="B632" s="656" t="s">
        <v>493</v>
      </c>
      <c r="C632" s="657">
        <v>45513</v>
      </c>
      <c r="D632" s="658">
        <v>559</v>
      </c>
      <c r="E632" s="658" t="s">
        <v>521</v>
      </c>
      <c r="F632" s="656" t="s">
        <v>428</v>
      </c>
    </row>
    <row r="633" spans="2:6" x14ac:dyDescent="0.2">
      <c r="B633" s="656" t="s">
        <v>493</v>
      </c>
      <c r="C633" s="657">
        <v>45514</v>
      </c>
      <c r="D633" s="658">
        <v>559</v>
      </c>
      <c r="E633" s="658" t="s">
        <v>521</v>
      </c>
      <c r="F633" s="656" t="s">
        <v>428</v>
      </c>
    </row>
    <row r="634" spans="2:6" x14ac:dyDescent="0.2">
      <c r="B634" s="656" t="s">
        <v>493</v>
      </c>
      <c r="C634" s="657">
        <v>45515</v>
      </c>
      <c r="D634" s="658">
        <v>559</v>
      </c>
      <c r="E634" s="658" t="s">
        <v>521</v>
      </c>
      <c r="F634" s="656" t="s">
        <v>428</v>
      </c>
    </row>
    <row r="635" spans="2:6" x14ac:dyDescent="0.2">
      <c r="B635" s="656" t="s">
        <v>493</v>
      </c>
      <c r="C635" s="657">
        <v>45516</v>
      </c>
      <c r="D635" s="658">
        <v>559</v>
      </c>
      <c r="E635" s="658" t="s">
        <v>521</v>
      </c>
      <c r="F635" s="656" t="s">
        <v>428</v>
      </c>
    </row>
    <row r="636" spans="2:6" x14ac:dyDescent="0.2">
      <c r="B636" s="656" t="s">
        <v>493</v>
      </c>
      <c r="C636" s="657">
        <v>45517</v>
      </c>
      <c r="D636" s="658">
        <v>559</v>
      </c>
      <c r="E636" s="658" t="s">
        <v>521</v>
      </c>
      <c r="F636" s="656" t="s">
        <v>428</v>
      </c>
    </row>
    <row r="637" spans="2:6" x14ac:dyDescent="0.2">
      <c r="B637" s="656" t="s">
        <v>493</v>
      </c>
      <c r="C637" s="657">
        <v>45518</v>
      </c>
      <c r="D637" s="658">
        <v>559</v>
      </c>
      <c r="E637" s="658" t="s">
        <v>521</v>
      </c>
      <c r="F637" s="656" t="s">
        <v>428</v>
      </c>
    </row>
    <row r="638" spans="2:6" x14ac:dyDescent="0.2">
      <c r="B638" s="656" t="s">
        <v>493</v>
      </c>
      <c r="C638" s="657">
        <v>45519</v>
      </c>
      <c r="D638" s="658">
        <v>559</v>
      </c>
      <c r="E638" s="658" t="s">
        <v>521</v>
      </c>
      <c r="F638" s="656" t="s">
        <v>428</v>
      </c>
    </row>
    <row r="639" spans="2:6" x14ac:dyDescent="0.2">
      <c r="B639" s="656" t="s">
        <v>493</v>
      </c>
      <c r="C639" s="657">
        <v>45520</v>
      </c>
      <c r="D639" s="658">
        <v>559</v>
      </c>
      <c r="E639" s="658" t="s">
        <v>521</v>
      </c>
      <c r="F639" s="656" t="s">
        <v>428</v>
      </c>
    </row>
    <row r="640" spans="2:6" x14ac:dyDescent="0.2">
      <c r="B640" s="656" t="s">
        <v>493</v>
      </c>
      <c r="C640" s="657">
        <v>45521</v>
      </c>
      <c r="D640" s="658">
        <v>559</v>
      </c>
      <c r="E640" s="658" t="s">
        <v>521</v>
      </c>
      <c r="F640" s="656" t="s">
        <v>428</v>
      </c>
    </row>
    <row r="641" spans="2:6" x14ac:dyDescent="0.2">
      <c r="B641" s="656" t="s">
        <v>493</v>
      </c>
      <c r="C641" s="657">
        <v>45522</v>
      </c>
      <c r="D641" s="658">
        <v>559</v>
      </c>
      <c r="E641" s="658" t="s">
        <v>521</v>
      </c>
      <c r="F641" s="656" t="s">
        <v>428</v>
      </c>
    </row>
    <row r="642" spans="2:6" x14ac:dyDescent="0.2">
      <c r="B642" s="656" t="s">
        <v>493</v>
      </c>
      <c r="C642" s="657">
        <v>45523</v>
      </c>
      <c r="D642" s="658">
        <v>559</v>
      </c>
      <c r="E642" s="658" t="s">
        <v>521</v>
      </c>
      <c r="F642" s="656" t="s">
        <v>428</v>
      </c>
    </row>
    <row r="643" spans="2:6" x14ac:dyDescent="0.2">
      <c r="B643" s="656" t="s">
        <v>493</v>
      </c>
      <c r="C643" s="657">
        <v>45524</v>
      </c>
      <c r="D643" s="658">
        <v>559</v>
      </c>
      <c r="E643" s="658" t="s">
        <v>521</v>
      </c>
      <c r="F643" s="656" t="s">
        <v>428</v>
      </c>
    </row>
    <row r="644" spans="2:6" x14ac:dyDescent="0.2">
      <c r="B644" s="656" t="s">
        <v>493</v>
      </c>
      <c r="C644" s="657">
        <v>45525</v>
      </c>
      <c r="D644" s="658">
        <v>559</v>
      </c>
      <c r="E644" s="658" t="s">
        <v>521</v>
      </c>
      <c r="F644" s="656" t="s">
        <v>428</v>
      </c>
    </row>
    <row r="645" spans="2:6" x14ac:dyDescent="0.2">
      <c r="B645" s="656" t="s">
        <v>493</v>
      </c>
      <c r="C645" s="657">
        <v>45526</v>
      </c>
      <c r="D645" s="658">
        <v>559</v>
      </c>
      <c r="E645" s="658" t="s">
        <v>521</v>
      </c>
      <c r="F645" s="656" t="s">
        <v>428</v>
      </c>
    </row>
    <row r="646" spans="2:6" x14ac:dyDescent="0.2">
      <c r="B646" s="656" t="s">
        <v>493</v>
      </c>
      <c r="C646" s="657">
        <v>45527</v>
      </c>
      <c r="D646" s="658">
        <v>559</v>
      </c>
      <c r="E646" s="658" t="s">
        <v>521</v>
      </c>
      <c r="F646" s="656" t="s">
        <v>428</v>
      </c>
    </row>
    <row r="647" spans="2:6" x14ac:dyDescent="0.2">
      <c r="B647" s="656" t="s">
        <v>493</v>
      </c>
      <c r="C647" s="657">
        <v>45528</v>
      </c>
      <c r="D647" s="658">
        <v>559</v>
      </c>
      <c r="E647" s="658" t="s">
        <v>521</v>
      </c>
      <c r="F647" s="656" t="s">
        <v>428</v>
      </c>
    </row>
    <row r="648" spans="2:6" x14ac:dyDescent="0.2">
      <c r="B648" s="656" t="s">
        <v>493</v>
      </c>
      <c r="C648" s="657">
        <v>45529</v>
      </c>
      <c r="D648" s="658">
        <v>559</v>
      </c>
      <c r="E648" s="658" t="s">
        <v>521</v>
      </c>
      <c r="F648" s="656" t="s">
        <v>428</v>
      </c>
    </row>
    <row r="649" spans="2:6" x14ac:dyDescent="0.2">
      <c r="B649" s="656" t="s">
        <v>493</v>
      </c>
      <c r="C649" s="657">
        <v>45530</v>
      </c>
      <c r="D649" s="658">
        <v>559</v>
      </c>
      <c r="E649" s="658" t="s">
        <v>521</v>
      </c>
      <c r="F649" s="656" t="s">
        <v>428</v>
      </c>
    </row>
    <row r="650" spans="2:6" x14ac:dyDescent="0.2">
      <c r="B650" s="656" t="s">
        <v>493</v>
      </c>
      <c r="C650" s="657">
        <v>45531</v>
      </c>
      <c r="D650" s="658">
        <v>559</v>
      </c>
      <c r="E650" s="658" t="s">
        <v>521</v>
      </c>
      <c r="F650" s="656" t="s">
        <v>428</v>
      </c>
    </row>
    <row r="651" spans="2:6" x14ac:dyDescent="0.2">
      <c r="B651" s="656" t="s">
        <v>493</v>
      </c>
      <c r="C651" s="657">
        <v>45532</v>
      </c>
      <c r="D651" s="658">
        <v>559</v>
      </c>
      <c r="E651" s="658" t="s">
        <v>521</v>
      </c>
      <c r="F651" s="656" t="s">
        <v>428</v>
      </c>
    </row>
    <row r="652" spans="2:6" x14ac:dyDescent="0.2">
      <c r="B652" s="656" t="s">
        <v>493</v>
      </c>
      <c r="C652" s="657">
        <v>45533</v>
      </c>
      <c r="D652" s="658">
        <v>559</v>
      </c>
      <c r="E652" s="658" t="s">
        <v>521</v>
      </c>
      <c r="F652" s="656" t="s">
        <v>428</v>
      </c>
    </row>
    <row r="653" spans="2:6" x14ac:dyDescent="0.2">
      <c r="B653" s="656" t="s">
        <v>493</v>
      </c>
      <c r="C653" s="657">
        <v>45534</v>
      </c>
      <c r="D653" s="658">
        <v>559</v>
      </c>
      <c r="E653" s="658" t="s">
        <v>521</v>
      </c>
      <c r="F653" s="656" t="s">
        <v>428</v>
      </c>
    </row>
    <row r="654" spans="2:6" x14ac:dyDescent="0.2">
      <c r="B654" s="656" t="s">
        <v>493</v>
      </c>
      <c r="C654" s="657">
        <v>45535</v>
      </c>
      <c r="D654" s="658">
        <v>559</v>
      </c>
      <c r="E654" s="658" t="s">
        <v>521</v>
      </c>
      <c r="F654" s="656" t="s">
        <v>428</v>
      </c>
    </row>
    <row r="655" spans="2:6" x14ac:dyDescent="0.2">
      <c r="B655" s="656" t="s">
        <v>493</v>
      </c>
      <c r="C655" s="657">
        <v>45536</v>
      </c>
      <c r="D655" s="658">
        <v>559</v>
      </c>
      <c r="E655" s="658" t="s">
        <v>521</v>
      </c>
      <c r="F655" s="656" t="s">
        <v>428</v>
      </c>
    </row>
    <row r="656" spans="2:6" x14ac:dyDescent="0.2">
      <c r="B656" s="656" t="s">
        <v>493</v>
      </c>
      <c r="C656" s="657">
        <v>45537</v>
      </c>
      <c r="D656" s="658">
        <v>559</v>
      </c>
      <c r="E656" s="658" t="s">
        <v>521</v>
      </c>
      <c r="F656" s="656" t="s">
        <v>428</v>
      </c>
    </row>
    <row r="657" spans="2:6" x14ac:dyDescent="0.2">
      <c r="B657" s="656" t="s">
        <v>493</v>
      </c>
      <c r="C657" s="657">
        <v>45538</v>
      </c>
      <c r="D657" s="658">
        <v>559</v>
      </c>
      <c r="E657" s="658" t="s">
        <v>521</v>
      </c>
      <c r="F657" s="656" t="s">
        <v>428</v>
      </c>
    </row>
    <row r="658" spans="2:6" x14ac:dyDescent="0.2">
      <c r="B658" s="656" t="s">
        <v>493</v>
      </c>
      <c r="C658" s="657">
        <v>45539</v>
      </c>
      <c r="D658" s="658">
        <v>559</v>
      </c>
      <c r="E658" s="658" t="s">
        <v>521</v>
      </c>
      <c r="F658" s="656" t="s">
        <v>428</v>
      </c>
    </row>
    <row r="659" spans="2:6" x14ac:dyDescent="0.2">
      <c r="B659" s="656" t="s">
        <v>493</v>
      </c>
      <c r="C659" s="657">
        <v>45540</v>
      </c>
      <c r="D659" s="658">
        <v>559</v>
      </c>
      <c r="E659" s="658" t="s">
        <v>521</v>
      </c>
      <c r="F659" s="656" t="s">
        <v>428</v>
      </c>
    </row>
    <row r="660" spans="2:6" x14ac:dyDescent="0.2">
      <c r="B660" s="656" t="s">
        <v>493</v>
      </c>
      <c r="C660" s="657">
        <v>45541</v>
      </c>
      <c r="D660" s="658">
        <v>559</v>
      </c>
      <c r="E660" s="658" t="s">
        <v>521</v>
      </c>
      <c r="F660" s="656" t="s">
        <v>428</v>
      </c>
    </row>
    <row r="661" spans="2:6" x14ac:dyDescent="0.2">
      <c r="B661" s="656" t="s">
        <v>493</v>
      </c>
      <c r="C661" s="657">
        <v>45542</v>
      </c>
      <c r="D661" s="658">
        <v>559</v>
      </c>
      <c r="E661" s="658" t="s">
        <v>521</v>
      </c>
      <c r="F661" s="656" t="s">
        <v>428</v>
      </c>
    </row>
    <row r="662" spans="2:6" x14ac:dyDescent="0.2">
      <c r="B662" s="656" t="s">
        <v>493</v>
      </c>
      <c r="C662" s="657">
        <v>45543</v>
      </c>
      <c r="D662" s="658">
        <v>559</v>
      </c>
      <c r="E662" s="658" t="s">
        <v>521</v>
      </c>
      <c r="F662" s="656" t="s">
        <v>428</v>
      </c>
    </row>
    <row r="663" spans="2:6" x14ac:dyDescent="0.2">
      <c r="B663" s="656" t="s">
        <v>493</v>
      </c>
      <c r="C663" s="657">
        <v>45544</v>
      </c>
      <c r="D663" s="658">
        <v>559</v>
      </c>
      <c r="E663" s="658" t="s">
        <v>521</v>
      </c>
      <c r="F663" s="656" t="s">
        <v>428</v>
      </c>
    </row>
    <row r="664" spans="2:6" x14ac:dyDescent="0.2">
      <c r="B664" s="656" t="s">
        <v>493</v>
      </c>
      <c r="C664" s="657">
        <v>45545</v>
      </c>
      <c r="D664" s="658">
        <v>559</v>
      </c>
      <c r="E664" s="658" t="s">
        <v>521</v>
      </c>
      <c r="F664" s="656" t="s">
        <v>428</v>
      </c>
    </row>
    <row r="665" spans="2:6" x14ac:dyDescent="0.2">
      <c r="B665" s="656" t="s">
        <v>493</v>
      </c>
      <c r="C665" s="657">
        <v>45546</v>
      </c>
      <c r="D665" s="658">
        <v>559</v>
      </c>
      <c r="E665" s="658" t="s">
        <v>521</v>
      </c>
      <c r="F665" s="656" t="s">
        <v>428</v>
      </c>
    </row>
    <row r="666" spans="2:6" x14ac:dyDescent="0.2">
      <c r="B666" s="656" t="s">
        <v>493</v>
      </c>
      <c r="C666" s="657">
        <v>45547</v>
      </c>
      <c r="D666" s="658">
        <v>559</v>
      </c>
      <c r="E666" s="658" t="s">
        <v>521</v>
      </c>
      <c r="F666" s="656" t="s">
        <v>428</v>
      </c>
    </row>
    <row r="667" spans="2:6" x14ac:dyDescent="0.2">
      <c r="B667" s="656" t="s">
        <v>493</v>
      </c>
      <c r="C667" s="657">
        <v>45548</v>
      </c>
      <c r="D667" s="658">
        <v>559</v>
      </c>
      <c r="E667" s="658" t="s">
        <v>521</v>
      </c>
      <c r="F667" s="656" t="s">
        <v>428</v>
      </c>
    </row>
    <row r="668" spans="2:6" x14ac:dyDescent="0.2">
      <c r="B668" s="656" t="s">
        <v>493</v>
      </c>
      <c r="C668" s="657">
        <v>45549</v>
      </c>
      <c r="D668" s="658">
        <v>559</v>
      </c>
      <c r="E668" s="658" t="s">
        <v>521</v>
      </c>
      <c r="F668" s="656" t="s">
        <v>428</v>
      </c>
    </row>
    <row r="669" spans="2:6" x14ac:dyDescent="0.2">
      <c r="B669" s="656" t="s">
        <v>493</v>
      </c>
      <c r="C669" s="657">
        <v>45550</v>
      </c>
      <c r="D669" s="658">
        <v>559</v>
      </c>
      <c r="E669" s="658" t="s">
        <v>521</v>
      </c>
      <c r="F669" s="656" t="s">
        <v>428</v>
      </c>
    </row>
    <row r="670" spans="2:6" x14ac:dyDescent="0.2">
      <c r="B670" s="656" t="s">
        <v>493</v>
      </c>
      <c r="C670" s="657">
        <v>45551</v>
      </c>
      <c r="D670" s="658">
        <v>559</v>
      </c>
      <c r="E670" s="658" t="s">
        <v>521</v>
      </c>
      <c r="F670" s="656" t="s">
        <v>428</v>
      </c>
    </row>
    <row r="671" spans="2:6" x14ac:dyDescent="0.2">
      <c r="B671" s="656" t="s">
        <v>493</v>
      </c>
      <c r="C671" s="657">
        <v>45552</v>
      </c>
      <c r="D671" s="658">
        <v>559</v>
      </c>
      <c r="E671" s="658" t="s">
        <v>521</v>
      </c>
      <c r="F671" s="656" t="s">
        <v>428</v>
      </c>
    </row>
    <row r="672" spans="2:6" x14ac:dyDescent="0.2">
      <c r="B672" s="656" t="s">
        <v>493</v>
      </c>
      <c r="C672" s="657">
        <v>45553</v>
      </c>
      <c r="D672" s="658">
        <v>559</v>
      </c>
      <c r="E672" s="658" t="s">
        <v>521</v>
      </c>
      <c r="F672" s="656" t="s">
        <v>428</v>
      </c>
    </row>
    <row r="673" spans="2:6" x14ac:dyDescent="0.2">
      <c r="B673" s="656" t="s">
        <v>493</v>
      </c>
      <c r="C673" s="657">
        <v>45554</v>
      </c>
      <c r="D673" s="658">
        <v>559</v>
      </c>
      <c r="E673" s="658" t="s">
        <v>521</v>
      </c>
      <c r="F673" s="656" t="s">
        <v>428</v>
      </c>
    </row>
    <row r="674" spans="2:6" x14ac:dyDescent="0.2">
      <c r="B674" s="656" t="s">
        <v>493</v>
      </c>
      <c r="C674" s="657">
        <v>45555</v>
      </c>
      <c r="D674" s="658">
        <v>559</v>
      </c>
      <c r="E674" s="658" t="s">
        <v>521</v>
      </c>
      <c r="F674" s="656" t="s">
        <v>428</v>
      </c>
    </row>
    <row r="675" spans="2:6" x14ac:dyDescent="0.2">
      <c r="B675" s="656" t="s">
        <v>493</v>
      </c>
      <c r="C675" s="657">
        <v>45556</v>
      </c>
      <c r="D675" s="658">
        <v>559</v>
      </c>
      <c r="E675" s="658" t="s">
        <v>521</v>
      </c>
      <c r="F675" s="656" t="s">
        <v>428</v>
      </c>
    </row>
    <row r="676" spans="2:6" x14ac:dyDescent="0.2">
      <c r="B676" s="656" t="s">
        <v>493</v>
      </c>
      <c r="C676" s="657">
        <v>45557</v>
      </c>
      <c r="D676" s="658">
        <v>559</v>
      </c>
      <c r="E676" s="658" t="s">
        <v>521</v>
      </c>
      <c r="F676" s="656" t="s">
        <v>428</v>
      </c>
    </row>
    <row r="677" spans="2:6" x14ac:dyDescent="0.2">
      <c r="B677" s="656" t="s">
        <v>493</v>
      </c>
      <c r="C677" s="657">
        <v>45558</v>
      </c>
      <c r="D677" s="658">
        <v>559</v>
      </c>
      <c r="E677" s="658" t="s">
        <v>521</v>
      </c>
      <c r="F677" s="656" t="s">
        <v>428</v>
      </c>
    </row>
    <row r="678" spans="2:6" x14ac:dyDescent="0.2">
      <c r="B678" s="656" t="s">
        <v>493</v>
      </c>
      <c r="C678" s="657">
        <v>45559</v>
      </c>
      <c r="D678" s="658">
        <v>559</v>
      </c>
      <c r="E678" s="658" t="s">
        <v>521</v>
      </c>
      <c r="F678" s="656" t="s">
        <v>428</v>
      </c>
    </row>
    <row r="679" spans="2:6" x14ac:dyDescent="0.2">
      <c r="B679" s="656" t="s">
        <v>493</v>
      </c>
      <c r="C679" s="657">
        <v>45560</v>
      </c>
      <c r="D679" s="658">
        <v>559</v>
      </c>
      <c r="E679" s="658" t="s">
        <v>521</v>
      </c>
      <c r="F679" s="656" t="s">
        <v>428</v>
      </c>
    </row>
    <row r="680" spans="2:6" x14ac:dyDescent="0.2">
      <c r="B680" s="656" t="s">
        <v>493</v>
      </c>
      <c r="C680" s="657">
        <v>45561</v>
      </c>
      <c r="D680" s="658">
        <v>559</v>
      </c>
      <c r="E680" s="658" t="s">
        <v>521</v>
      </c>
      <c r="F680" s="656" t="s">
        <v>428</v>
      </c>
    </row>
    <row r="681" spans="2:6" x14ac:dyDescent="0.2">
      <c r="B681" s="656" t="s">
        <v>493</v>
      </c>
      <c r="C681" s="657">
        <v>45562</v>
      </c>
      <c r="D681" s="658">
        <v>559</v>
      </c>
      <c r="E681" s="658" t="s">
        <v>521</v>
      </c>
      <c r="F681" s="656" t="s">
        <v>428</v>
      </c>
    </row>
    <row r="682" spans="2:6" x14ac:dyDescent="0.2">
      <c r="B682" s="656" t="s">
        <v>493</v>
      </c>
      <c r="C682" s="657">
        <v>45563</v>
      </c>
      <c r="D682" s="658">
        <v>559</v>
      </c>
      <c r="E682" s="658" t="s">
        <v>521</v>
      </c>
      <c r="F682" s="656" t="s">
        <v>428</v>
      </c>
    </row>
    <row r="683" spans="2:6" x14ac:dyDescent="0.2">
      <c r="B683" s="656" t="s">
        <v>493</v>
      </c>
      <c r="C683" s="657">
        <v>45564</v>
      </c>
      <c r="D683" s="658">
        <v>559</v>
      </c>
      <c r="E683" s="658" t="s">
        <v>521</v>
      </c>
      <c r="F683" s="656" t="s">
        <v>428</v>
      </c>
    </row>
    <row r="684" spans="2:6" x14ac:dyDescent="0.2">
      <c r="B684" s="656" t="s">
        <v>493</v>
      </c>
      <c r="C684" s="657">
        <v>45565</v>
      </c>
      <c r="D684" s="658">
        <v>559</v>
      </c>
      <c r="E684" s="658" t="s">
        <v>521</v>
      </c>
      <c r="F684" s="656" t="s">
        <v>428</v>
      </c>
    </row>
    <row r="685" spans="2:6" x14ac:dyDescent="0.2">
      <c r="B685" s="656" t="s">
        <v>493</v>
      </c>
      <c r="C685" s="657">
        <v>45566</v>
      </c>
      <c r="D685" s="658">
        <v>559</v>
      </c>
      <c r="E685" s="658" t="s">
        <v>521</v>
      </c>
      <c r="F685" s="656" t="s">
        <v>428</v>
      </c>
    </row>
    <row r="686" spans="2:6" x14ac:dyDescent="0.2">
      <c r="B686" s="656" t="s">
        <v>493</v>
      </c>
      <c r="C686" s="657">
        <v>45567</v>
      </c>
      <c r="D686" s="658">
        <v>559</v>
      </c>
      <c r="E686" s="658" t="s">
        <v>521</v>
      </c>
      <c r="F686" s="656" t="s">
        <v>428</v>
      </c>
    </row>
    <row r="687" spans="2:6" x14ac:dyDescent="0.2">
      <c r="B687" s="656" t="s">
        <v>493</v>
      </c>
      <c r="C687" s="657">
        <v>45568</v>
      </c>
      <c r="D687" s="658">
        <v>559</v>
      </c>
      <c r="E687" s="658" t="s">
        <v>521</v>
      </c>
      <c r="F687" s="656" t="s">
        <v>428</v>
      </c>
    </row>
    <row r="688" spans="2:6" x14ac:dyDescent="0.2">
      <c r="B688" s="656" t="s">
        <v>493</v>
      </c>
      <c r="C688" s="657">
        <v>45569</v>
      </c>
      <c r="D688" s="658">
        <v>559</v>
      </c>
      <c r="E688" s="658" t="s">
        <v>521</v>
      </c>
      <c r="F688" s="656" t="s">
        <v>428</v>
      </c>
    </row>
    <row r="689" spans="2:6" x14ac:dyDescent="0.2">
      <c r="B689" s="656" t="s">
        <v>493</v>
      </c>
      <c r="C689" s="657">
        <v>45570</v>
      </c>
      <c r="D689" s="658">
        <v>559</v>
      </c>
      <c r="E689" s="658" t="s">
        <v>521</v>
      </c>
      <c r="F689" s="656" t="s">
        <v>428</v>
      </c>
    </row>
    <row r="690" spans="2:6" x14ac:dyDescent="0.2">
      <c r="B690" s="656" t="s">
        <v>493</v>
      </c>
      <c r="C690" s="657">
        <v>45571</v>
      </c>
      <c r="D690" s="658">
        <v>559</v>
      </c>
      <c r="E690" s="658" t="s">
        <v>521</v>
      </c>
      <c r="F690" s="656" t="s">
        <v>428</v>
      </c>
    </row>
    <row r="691" spans="2:6" x14ac:dyDescent="0.2">
      <c r="B691" s="656" t="s">
        <v>493</v>
      </c>
      <c r="C691" s="657">
        <v>45572</v>
      </c>
      <c r="D691" s="658">
        <v>559</v>
      </c>
      <c r="E691" s="658" t="s">
        <v>521</v>
      </c>
      <c r="F691" s="656" t="s">
        <v>428</v>
      </c>
    </row>
    <row r="692" spans="2:6" x14ac:dyDescent="0.2">
      <c r="B692" s="656" t="s">
        <v>493</v>
      </c>
      <c r="C692" s="657">
        <v>45573</v>
      </c>
      <c r="D692" s="658">
        <v>559</v>
      </c>
      <c r="E692" s="658" t="s">
        <v>521</v>
      </c>
      <c r="F692" s="656" t="s">
        <v>428</v>
      </c>
    </row>
    <row r="693" spans="2:6" x14ac:dyDescent="0.2">
      <c r="B693" s="656" t="s">
        <v>493</v>
      </c>
      <c r="C693" s="657">
        <v>45574</v>
      </c>
      <c r="D693" s="658">
        <v>559</v>
      </c>
      <c r="E693" s="658" t="s">
        <v>521</v>
      </c>
      <c r="F693" s="656" t="s">
        <v>428</v>
      </c>
    </row>
    <row r="694" spans="2:6" x14ac:dyDescent="0.2">
      <c r="B694" s="656" t="s">
        <v>493</v>
      </c>
      <c r="C694" s="657">
        <v>45575</v>
      </c>
      <c r="D694" s="658">
        <v>559</v>
      </c>
      <c r="E694" s="658" t="s">
        <v>521</v>
      </c>
      <c r="F694" s="656" t="s">
        <v>428</v>
      </c>
    </row>
    <row r="695" spans="2:6" x14ac:dyDescent="0.2">
      <c r="B695" s="656" t="s">
        <v>493</v>
      </c>
      <c r="C695" s="657">
        <v>45576</v>
      </c>
      <c r="D695" s="658">
        <v>559</v>
      </c>
      <c r="E695" s="658" t="s">
        <v>521</v>
      </c>
      <c r="F695" s="656" t="s">
        <v>428</v>
      </c>
    </row>
    <row r="696" spans="2:6" x14ac:dyDescent="0.2">
      <c r="B696" s="656" t="s">
        <v>493</v>
      </c>
      <c r="C696" s="657">
        <v>45577</v>
      </c>
      <c r="D696" s="658">
        <v>559</v>
      </c>
      <c r="E696" s="658" t="s">
        <v>521</v>
      </c>
      <c r="F696" s="656" t="s">
        <v>428</v>
      </c>
    </row>
    <row r="697" spans="2:6" x14ac:dyDescent="0.2">
      <c r="B697" s="656" t="s">
        <v>493</v>
      </c>
      <c r="C697" s="657">
        <v>45578</v>
      </c>
      <c r="D697" s="658">
        <v>559</v>
      </c>
      <c r="E697" s="658" t="s">
        <v>521</v>
      </c>
      <c r="F697" s="656" t="s">
        <v>428</v>
      </c>
    </row>
    <row r="698" spans="2:6" x14ac:dyDescent="0.2">
      <c r="B698" s="656" t="s">
        <v>493</v>
      </c>
      <c r="C698" s="657">
        <v>45579</v>
      </c>
      <c r="D698" s="658">
        <v>559</v>
      </c>
      <c r="E698" s="658" t="s">
        <v>521</v>
      </c>
      <c r="F698" s="656" t="s">
        <v>428</v>
      </c>
    </row>
    <row r="699" spans="2:6" x14ac:dyDescent="0.2">
      <c r="B699" s="656" t="s">
        <v>493</v>
      </c>
      <c r="C699" s="657">
        <v>45580</v>
      </c>
      <c r="D699" s="658">
        <v>559</v>
      </c>
      <c r="E699" s="658" t="s">
        <v>521</v>
      </c>
      <c r="F699" s="656" t="s">
        <v>428</v>
      </c>
    </row>
    <row r="700" spans="2:6" x14ac:dyDescent="0.2">
      <c r="B700" s="656" t="s">
        <v>493</v>
      </c>
      <c r="C700" s="657">
        <v>45581</v>
      </c>
      <c r="D700" s="658">
        <v>559</v>
      </c>
      <c r="E700" s="658" t="s">
        <v>521</v>
      </c>
      <c r="F700" s="656" t="s">
        <v>428</v>
      </c>
    </row>
    <row r="701" spans="2:6" x14ac:dyDescent="0.2">
      <c r="B701" s="656" t="s">
        <v>493</v>
      </c>
      <c r="C701" s="657">
        <v>45582</v>
      </c>
      <c r="D701" s="658">
        <v>559</v>
      </c>
      <c r="E701" s="658" t="s">
        <v>521</v>
      </c>
      <c r="F701" s="656" t="s">
        <v>428</v>
      </c>
    </row>
    <row r="702" spans="2:6" x14ac:dyDescent="0.2">
      <c r="B702" s="656" t="s">
        <v>493</v>
      </c>
      <c r="C702" s="657">
        <v>45583</v>
      </c>
      <c r="D702" s="658">
        <v>559</v>
      </c>
      <c r="E702" s="658" t="s">
        <v>521</v>
      </c>
      <c r="F702" s="656" t="s">
        <v>428</v>
      </c>
    </row>
    <row r="703" spans="2:6" x14ac:dyDescent="0.2">
      <c r="B703" s="656" t="s">
        <v>493</v>
      </c>
      <c r="C703" s="657">
        <v>45584</v>
      </c>
      <c r="D703" s="658">
        <v>559</v>
      </c>
      <c r="E703" s="658" t="s">
        <v>521</v>
      </c>
      <c r="F703" s="656" t="s">
        <v>428</v>
      </c>
    </row>
    <row r="704" spans="2:6" x14ac:dyDescent="0.2">
      <c r="B704" s="656" t="s">
        <v>493</v>
      </c>
      <c r="C704" s="657">
        <v>45585</v>
      </c>
      <c r="D704" s="658">
        <v>559</v>
      </c>
      <c r="E704" s="658" t="s">
        <v>521</v>
      </c>
      <c r="F704" s="656" t="s">
        <v>428</v>
      </c>
    </row>
    <row r="705" spans="2:6" x14ac:dyDescent="0.2">
      <c r="B705" s="656" t="s">
        <v>493</v>
      </c>
      <c r="C705" s="657">
        <v>45586</v>
      </c>
      <c r="D705" s="658">
        <v>559</v>
      </c>
      <c r="E705" s="658" t="s">
        <v>521</v>
      </c>
      <c r="F705" s="656" t="s">
        <v>428</v>
      </c>
    </row>
    <row r="706" spans="2:6" x14ac:dyDescent="0.2">
      <c r="B706" s="656" t="s">
        <v>493</v>
      </c>
      <c r="C706" s="657">
        <v>45587</v>
      </c>
      <c r="D706" s="658">
        <v>559</v>
      </c>
      <c r="E706" s="658" t="s">
        <v>521</v>
      </c>
      <c r="F706" s="656" t="s">
        <v>428</v>
      </c>
    </row>
    <row r="707" spans="2:6" x14ac:dyDescent="0.2">
      <c r="B707" s="656" t="s">
        <v>493</v>
      </c>
      <c r="C707" s="657">
        <v>45588</v>
      </c>
      <c r="D707" s="658">
        <v>559</v>
      </c>
      <c r="E707" s="658" t="s">
        <v>521</v>
      </c>
      <c r="F707" s="656" t="s">
        <v>428</v>
      </c>
    </row>
    <row r="708" spans="2:6" x14ac:dyDescent="0.2">
      <c r="B708" s="656" t="s">
        <v>493</v>
      </c>
      <c r="C708" s="657">
        <v>45589</v>
      </c>
      <c r="D708" s="658">
        <v>559</v>
      </c>
      <c r="E708" s="658" t="s">
        <v>521</v>
      </c>
      <c r="F708" s="656" t="s">
        <v>428</v>
      </c>
    </row>
    <row r="709" spans="2:6" x14ac:dyDescent="0.2">
      <c r="B709" s="656" t="s">
        <v>493</v>
      </c>
      <c r="C709" s="657">
        <v>45590</v>
      </c>
      <c r="D709" s="658">
        <v>559</v>
      </c>
      <c r="E709" s="658" t="s">
        <v>521</v>
      </c>
      <c r="F709" s="656" t="s">
        <v>428</v>
      </c>
    </row>
    <row r="710" spans="2:6" x14ac:dyDescent="0.2">
      <c r="B710" s="656" t="s">
        <v>493</v>
      </c>
      <c r="C710" s="657">
        <v>45591</v>
      </c>
      <c r="D710" s="658">
        <v>559</v>
      </c>
      <c r="E710" s="658" t="s">
        <v>521</v>
      </c>
      <c r="F710" s="656" t="s">
        <v>428</v>
      </c>
    </row>
    <row r="711" spans="2:6" x14ac:dyDescent="0.2">
      <c r="B711" s="656" t="s">
        <v>493</v>
      </c>
      <c r="C711" s="657">
        <v>45592</v>
      </c>
      <c r="D711" s="658">
        <v>559</v>
      </c>
      <c r="E711" s="658" t="s">
        <v>521</v>
      </c>
      <c r="F711" s="656" t="s">
        <v>428</v>
      </c>
    </row>
    <row r="712" spans="2:6" x14ac:dyDescent="0.2">
      <c r="B712" s="656" t="s">
        <v>493</v>
      </c>
      <c r="C712" s="657">
        <v>45593</v>
      </c>
      <c r="D712" s="658">
        <v>559</v>
      </c>
      <c r="E712" s="658" t="s">
        <v>521</v>
      </c>
      <c r="F712" s="656" t="s">
        <v>428</v>
      </c>
    </row>
    <row r="713" spans="2:6" x14ac:dyDescent="0.2">
      <c r="B713" s="656" t="s">
        <v>493</v>
      </c>
      <c r="C713" s="657">
        <v>45594</v>
      </c>
      <c r="D713" s="658">
        <v>559</v>
      </c>
      <c r="E713" s="658" t="s">
        <v>521</v>
      </c>
      <c r="F713" s="656" t="s">
        <v>428</v>
      </c>
    </row>
    <row r="714" spans="2:6" x14ac:dyDescent="0.2">
      <c r="B714" s="656" t="s">
        <v>493</v>
      </c>
      <c r="C714" s="657">
        <v>45595</v>
      </c>
      <c r="D714" s="658">
        <v>559</v>
      </c>
      <c r="E714" s="658" t="s">
        <v>521</v>
      </c>
      <c r="F714" s="656" t="s">
        <v>428</v>
      </c>
    </row>
    <row r="715" spans="2:6" x14ac:dyDescent="0.2">
      <c r="B715" s="656" t="s">
        <v>493</v>
      </c>
      <c r="C715" s="657">
        <v>45596</v>
      </c>
      <c r="D715" s="658">
        <v>559</v>
      </c>
      <c r="E715" s="658" t="s">
        <v>521</v>
      </c>
      <c r="F715" s="656" t="s">
        <v>428</v>
      </c>
    </row>
    <row r="716" spans="2:6" x14ac:dyDescent="0.2">
      <c r="B716" s="656" t="s">
        <v>493</v>
      </c>
      <c r="C716" s="657">
        <v>45597</v>
      </c>
      <c r="D716" s="658">
        <v>559</v>
      </c>
      <c r="E716" s="658" t="s">
        <v>521</v>
      </c>
      <c r="F716" s="656" t="s">
        <v>428</v>
      </c>
    </row>
    <row r="717" spans="2:6" x14ac:dyDescent="0.2">
      <c r="B717" s="656" t="s">
        <v>493</v>
      </c>
      <c r="C717" s="657">
        <v>45598</v>
      </c>
      <c r="D717" s="658">
        <v>559</v>
      </c>
      <c r="E717" s="658" t="s">
        <v>521</v>
      </c>
      <c r="F717" s="656" t="s">
        <v>428</v>
      </c>
    </row>
    <row r="718" spans="2:6" x14ac:dyDescent="0.2">
      <c r="B718" s="656" t="s">
        <v>493</v>
      </c>
      <c r="C718" s="657">
        <v>45599</v>
      </c>
      <c r="D718" s="658">
        <v>559</v>
      </c>
      <c r="E718" s="658" t="s">
        <v>521</v>
      </c>
      <c r="F718" s="656" t="s">
        <v>428</v>
      </c>
    </row>
    <row r="719" spans="2:6" x14ac:dyDescent="0.2">
      <c r="B719" s="656" t="s">
        <v>493</v>
      </c>
      <c r="C719" s="657">
        <v>45600</v>
      </c>
      <c r="D719" s="658">
        <v>559</v>
      </c>
      <c r="E719" s="658" t="s">
        <v>521</v>
      </c>
      <c r="F719" s="656" t="s">
        <v>428</v>
      </c>
    </row>
    <row r="720" spans="2:6" x14ac:dyDescent="0.2">
      <c r="B720" s="656" t="s">
        <v>493</v>
      </c>
      <c r="C720" s="657">
        <v>45601</v>
      </c>
      <c r="D720" s="658">
        <v>559</v>
      </c>
      <c r="E720" s="658" t="s">
        <v>521</v>
      </c>
      <c r="F720" s="656" t="s">
        <v>428</v>
      </c>
    </row>
    <row r="721" spans="2:6" x14ac:dyDescent="0.2">
      <c r="B721" s="656" t="s">
        <v>493</v>
      </c>
      <c r="C721" s="657">
        <v>45602</v>
      </c>
      <c r="D721" s="658">
        <v>559</v>
      </c>
      <c r="E721" s="658" t="s">
        <v>521</v>
      </c>
      <c r="F721" s="656" t="s">
        <v>428</v>
      </c>
    </row>
    <row r="722" spans="2:6" x14ac:dyDescent="0.2">
      <c r="B722" s="656" t="s">
        <v>493</v>
      </c>
      <c r="C722" s="657">
        <v>45603</v>
      </c>
      <c r="D722" s="658">
        <v>559</v>
      </c>
      <c r="E722" s="658" t="s">
        <v>521</v>
      </c>
      <c r="F722" s="656" t="s">
        <v>428</v>
      </c>
    </row>
    <row r="723" spans="2:6" x14ac:dyDescent="0.2">
      <c r="B723" s="656" t="s">
        <v>493</v>
      </c>
      <c r="C723" s="657">
        <v>45604</v>
      </c>
      <c r="D723" s="658">
        <v>559</v>
      </c>
      <c r="E723" s="658" t="s">
        <v>521</v>
      </c>
      <c r="F723" s="656" t="s">
        <v>428</v>
      </c>
    </row>
    <row r="724" spans="2:6" x14ac:dyDescent="0.2">
      <c r="B724" s="656" t="s">
        <v>493</v>
      </c>
      <c r="C724" s="657">
        <v>45605</v>
      </c>
      <c r="D724" s="658">
        <v>559</v>
      </c>
      <c r="E724" s="658" t="s">
        <v>521</v>
      </c>
      <c r="F724" s="656" t="s">
        <v>428</v>
      </c>
    </row>
    <row r="725" spans="2:6" x14ac:dyDescent="0.2">
      <c r="B725" s="656" t="s">
        <v>493</v>
      </c>
      <c r="C725" s="657">
        <v>45606</v>
      </c>
      <c r="D725" s="658">
        <v>559</v>
      </c>
      <c r="E725" s="658" t="s">
        <v>521</v>
      </c>
      <c r="F725" s="656" t="s">
        <v>428</v>
      </c>
    </row>
    <row r="726" spans="2:6" x14ac:dyDescent="0.2">
      <c r="B726" s="656" t="s">
        <v>493</v>
      </c>
      <c r="C726" s="657">
        <v>45607</v>
      </c>
      <c r="D726" s="658">
        <v>559</v>
      </c>
      <c r="E726" s="658" t="s">
        <v>521</v>
      </c>
      <c r="F726" s="656" t="s">
        <v>428</v>
      </c>
    </row>
    <row r="727" spans="2:6" x14ac:dyDescent="0.2">
      <c r="B727" s="656" t="s">
        <v>493</v>
      </c>
      <c r="C727" s="657">
        <v>45608</v>
      </c>
      <c r="D727" s="658">
        <v>559</v>
      </c>
      <c r="E727" s="658" t="s">
        <v>521</v>
      </c>
      <c r="F727" s="656" t="s">
        <v>428</v>
      </c>
    </row>
    <row r="728" spans="2:6" x14ac:dyDescent="0.2">
      <c r="B728" s="656" t="s">
        <v>493</v>
      </c>
      <c r="C728" s="657">
        <v>45609</v>
      </c>
      <c r="D728" s="658">
        <v>559</v>
      </c>
      <c r="E728" s="658" t="s">
        <v>521</v>
      </c>
      <c r="F728" s="656" t="s">
        <v>428</v>
      </c>
    </row>
    <row r="729" spans="2:6" x14ac:dyDescent="0.2">
      <c r="B729" s="656" t="s">
        <v>493</v>
      </c>
      <c r="C729" s="657">
        <v>45610</v>
      </c>
      <c r="D729" s="658">
        <v>559</v>
      </c>
      <c r="E729" s="658" t="s">
        <v>521</v>
      </c>
      <c r="F729" s="656" t="s">
        <v>428</v>
      </c>
    </row>
    <row r="730" spans="2:6" x14ac:dyDescent="0.2">
      <c r="B730" s="656" t="s">
        <v>493</v>
      </c>
      <c r="C730" s="657">
        <v>45611</v>
      </c>
      <c r="D730" s="658">
        <v>559</v>
      </c>
      <c r="E730" s="658" t="s">
        <v>521</v>
      </c>
      <c r="F730" s="656" t="s">
        <v>428</v>
      </c>
    </row>
    <row r="731" spans="2:6" x14ac:dyDescent="0.2">
      <c r="B731" s="656" t="s">
        <v>493</v>
      </c>
      <c r="C731" s="657">
        <v>45612</v>
      </c>
      <c r="D731" s="658">
        <v>559</v>
      </c>
      <c r="E731" s="658" t="s">
        <v>521</v>
      </c>
      <c r="F731" s="656" t="s">
        <v>428</v>
      </c>
    </row>
    <row r="732" spans="2:6" x14ac:dyDescent="0.2">
      <c r="B732" s="656" t="s">
        <v>493</v>
      </c>
      <c r="C732" s="657">
        <v>45613</v>
      </c>
      <c r="D732" s="658">
        <v>559</v>
      </c>
      <c r="E732" s="658" t="s">
        <v>521</v>
      </c>
      <c r="F732" s="656" t="s">
        <v>428</v>
      </c>
    </row>
    <row r="733" spans="2:6" x14ac:dyDescent="0.2">
      <c r="B733" s="656" t="s">
        <v>493</v>
      </c>
      <c r="C733" s="657">
        <v>45614</v>
      </c>
      <c r="D733" s="658">
        <v>559</v>
      </c>
      <c r="E733" s="658" t="s">
        <v>521</v>
      </c>
      <c r="F733" s="656" t="s">
        <v>428</v>
      </c>
    </row>
    <row r="734" spans="2:6" x14ac:dyDescent="0.2">
      <c r="B734" s="656" t="s">
        <v>493</v>
      </c>
      <c r="C734" s="657">
        <v>45615</v>
      </c>
      <c r="D734" s="658">
        <v>559</v>
      </c>
      <c r="E734" s="658" t="s">
        <v>521</v>
      </c>
      <c r="F734" s="656" t="s">
        <v>428</v>
      </c>
    </row>
    <row r="735" spans="2:6" x14ac:dyDescent="0.2">
      <c r="B735" s="656" t="s">
        <v>493</v>
      </c>
      <c r="C735" s="657">
        <v>45616</v>
      </c>
      <c r="D735" s="658">
        <v>559</v>
      </c>
      <c r="E735" s="658" t="s">
        <v>521</v>
      </c>
      <c r="F735" s="656" t="s">
        <v>428</v>
      </c>
    </row>
    <row r="736" spans="2:6" x14ac:dyDescent="0.2">
      <c r="B736" s="656" t="s">
        <v>493</v>
      </c>
      <c r="C736" s="657">
        <v>45617</v>
      </c>
      <c r="D736" s="658">
        <v>559</v>
      </c>
      <c r="E736" s="658" t="s">
        <v>521</v>
      </c>
      <c r="F736" s="656" t="s">
        <v>428</v>
      </c>
    </row>
    <row r="737" spans="2:6" x14ac:dyDescent="0.2">
      <c r="B737" s="656" t="s">
        <v>493</v>
      </c>
      <c r="C737" s="657">
        <v>45618</v>
      </c>
      <c r="D737" s="658">
        <v>559</v>
      </c>
      <c r="E737" s="658" t="s">
        <v>521</v>
      </c>
      <c r="F737" s="656" t="s">
        <v>428</v>
      </c>
    </row>
    <row r="738" spans="2:6" x14ac:dyDescent="0.2">
      <c r="B738" s="656" t="s">
        <v>493</v>
      </c>
      <c r="C738" s="657">
        <v>45619</v>
      </c>
      <c r="D738" s="658">
        <v>559</v>
      </c>
      <c r="E738" s="658" t="s">
        <v>521</v>
      </c>
      <c r="F738" s="656" t="s">
        <v>428</v>
      </c>
    </row>
    <row r="739" spans="2:6" x14ac:dyDescent="0.2">
      <c r="B739" s="656" t="s">
        <v>493</v>
      </c>
      <c r="C739" s="657">
        <v>45620</v>
      </c>
      <c r="D739" s="658">
        <v>559</v>
      </c>
      <c r="E739" s="658" t="s">
        <v>521</v>
      </c>
      <c r="F739" s="656" t="s">
        <v>428</v>
      </c>
    </row>
    <row r="740" spans="2:6" x14ac:dyDescent="0.2">
      <c r="B740" s="656" t="s">
        <v>493</v>
      </c>
      <c r="C740" s="657">
        <v>45621</v>
      </c>
      <c r="D740" s="658">
        <v>559</v>
      </c>
      <c r="E740" s="658" t="s">
        <v>521</v>
      </c>
      <c r="F740" s="656" t="s">
        <v>428</v>
      </c>
    </row>
    <row r="741" spans="2:6" x14ac:dyDescent="0.2">
      <c r="B741" s="656" t="s">
        <v>493</v>
      </c>
      <c r="C741" s="657">
        <v>45622</v>
      </c>
      <c r="D741" s="658">
        <v>559</v>
      </c>
      <c r="E741" s="658" t="s">
        <v>521</v>
      </c>
      <c r="F741" s="656" t="s">
        <v>428</v>
      </c>
    </row>
    <row r="742" spans="2:6" x14ac:dyDescent="0.2">
      <c r="B742" s="656" t="s">
        <v>493</v>
      </c>
      <c r="C742" s="657">
        <v>45623</v>
      </c>
      <c r="D742" s="658">
        <v>559</v>
      </c>
      <c r="E742" s="658" t="s">
        <v>521</v>
      </c>
      <c r="F742" s="656" t="s">
        <v>428</v>
      </c>
    </row>
    <row r="743" spans="2:6" x14ac:dyDescent="0.2">
      <c r="B743" s="656" t="s">
        <v>493</v>
      </c>
      <c r="C743" s="657">
        <v>45624</v>
      </c>
      <c r="D743" s="658">
        <v>559</v>
      </c>
      <c r="E743" s="658" t="s">
        <v>521</v>
      </c>
      <c r="F743" s="656" t="s">
        <v>428</v>
      </c>
    </row>
    <row r="744" spans="2:6" x14ac:dyDescent="0.2">
      <c r="B744" s="656" t="s">
        <v>493</v>
      </c>
      <c r="C744" s="657">
        <v>45625</v>
      </c>
      <c r="D744" s="658">
        <v>559</v>
      </c>
      <c r="E744" s="658" t="s">
        <v>521</v>
      </c>
      <c r="F744" s="656" t="s">
        <v>428</v>
      </c>
    </row>
    <row r="745" spans="2:6" x14ac:dyDescent="0.2">
      <c r="B745" s="656" t="s">
        <v>493</v>
      </c>
      <c r="C745" s="657">
        <v>45626</v>
      </c>
      <c r="D745" s="658">
        <v>559</v>
      </c>
      <c r="E745" s="658" t="s">
        <v>521</v>
      </c>
      <c r="F745" s="656" t="s">
        <v>428</v>
      </c>
    </row>
    <row r="746" spans="2:6" x14ac:dyDescent="0.2">
      <c r="B746" s="656" t="s">
        <v>493</v>
      </c>
      <c r="C746" s="657">
        <v>45627</v>
      </c>
      <c r="D746" s="658">
        <v>559</v>
      </c>
      <c r="E746" s="658" t="s">
        <v>521</v>
      </c>
      <c r="F746" s="656" t="s">
        <v>428</v>
      </c>
    </row>
    <row r="747" spans="2:6" x14ac:dyDescent="0.2">
      <c r="B747" s="656" t="s">
        <v>493</v>
      </c>
      <c r="C747" s="657">
        <v>45628</v>
      </c>
      <c r="D747" s="658">
        <v>559</v>
      </c>
      <c r="E747" s="658" t="s">
        <v>521</v>
      </c>
      <c r="F747" s="656" t="s">
        <v>428</v>
      </c>
    </row>
    <row r="748" spans="2:6" x14ac:dyDescent="0.2">
      <c r="B748" s="656" t="s">
        <v>493</v>
      </c>
      <c r="C748" s="657">
        <v>45629</v>
      </c>
      <c r="D748" s="658">
        <v>559</v>
      </c>
      <c r="E748" s="658" t="s">
        <v>521</v>
      </c>
      <c r="F748" s="656" t="s">
        <v>428</v>
      </c>
    </row>
    <row r="749" spans="2:6" x14ac:dyDescent="0.2">
      <c r="B749" s="656" t="s">
        <v>493</v>
      </c>
      <c r="C749" s="657">
        <v>45630</v>
      </c>
      <c r="D749" s="658">
        <v>559</v>
      </c>
      <c r="E749" s="658" t="s">
        <v>521</v>
      </c>
      <c r="F749" s="656" t="s">
        <v>428</v>
      </c>
    </row>
    <row r="750" spans="2:6" x14ac:dyDescent="0.2">
      <c r="B750" s="656" t="s">
        <v>493</v>
      </c>
      <c r="C750" s="657">
        <v>45631</v>
      </c>
      <c r="D750" s="658">
        <v>559</v>
      </c>
      <c r="E750" s="658" t="s">
        <v>521</v>
      </c>
      <c r="F750" s="656" t="s">
        <v>428</v>
      </c>
    </row>
    <row r="751" spans="2:6" x14ac:dyDescent="0.2">
      <c r="B751" s="656" t="s">
        <v>493</v>
      </c>
      <c r="C751" s="657">
        <v>45632</v>
      </c>
      <c r="D751" s="658">
        <v>559</v>
      </c>
      <c r="E751" s="658" t="s">
        <v>521</v>
      </c>
      <c r="F751" s="656" t="s">
        <v>428</v>
      </c>
    </row>
    <row r="752" spans="2:6" x14ac:dyDescent="0.2">
      <c r="B752" s="656" t="s">
        <v>493</v>
      </c>
      <c r="C752" s="657">
        <v>45633</v>
      </c>
      <c r="D752" s="658">
        <v>559</v>
      </c>
      <c r="E752" s="658" t="s">
        <v>521</v>
      </c>
      <c r="F752" s="656" t="s">
        <v>428</v>
      </c>
    </row>
    <row r="753" spans="2:6" x14ac:dyDescent="0.2">
      <c r="B753" s="656" t="s">
        <v>493</v>
      </c>
      <c r="C753" s="657">
        <v>45634</v>
      </c>
      <c r="D753" s="658">
        <v>559</v>
      </c>
      <c r="E753" s="658" t="s">
        <v>521</v>
      </c>
      <c r="F753" s="656" t="s">
        <v>428</v>
      </c>
    </row>
    <row r="754" spans="2:6" x14ac:dyDescent="0.2">
      <c r="B754" s="656" t="s">
        <v>493</v>
      </c>
      <c r="C754" s="657">
        <v>45635</v>
      </c>
      <c r="D754" s="658">
        <v>559</v>
      </c>
      <c r="E754" s="658" t="s">
        <v>521</v>
      </c>
      <c r="F754" s="656" t="s">
        <v>428</v>
      </c>
    </row>
    <row r="755" spans="2:6" x14ac:dyDescent="0.2">
      <c r="B755" s="656" t="s">
        <v>493</v>
      </c>
      <c r="C755" s="657">
        <v>45636</v>
      </c>
      <c r="D755" s="658">
        <v>559</v>
      </c>
      <c r="E755" s="658" t="s">
        <v>521</v>
      </c>
      <c r="F755" s="656" t="s">
        <v>428</v>
      </c>
    </row>
    <row r="756" spans="2:6" x14ac:dyDescent="0.2">
      <c r="B756" s="656" t="s">
        <v>493</v>
      </c>
      <c r="C756" s="657">
        <v>45637</v>
      </c>
      <c r="D756" s="658">
        <v>559</v>
      </c>
      <c r="E756" s="658" t="s">
        <v>521</v>
      </c>
      <c r="F756" s="656" t="s">
        <v>428</v>
      </c>
    </row>
    <row r="757" spans="2:6" x14ac:dyDescent="0.2">
      <c r="B757" s="656" t="s">
        <v>493</v>
      </c>
      <c r="C757" s="657">
        <v>45638</v>
      </c>
      <c r="D757" s="658">
        <v>559</v>
      </c>
      <c r="E757" s="658" t="s">
        <v>521</v>
      </c>
      <c r="F757" s="656" t="s">
        <v>428</v>
      </c>
    </row>
    <row r="758" spans="2:6" x14ac:dyDescent="0.2">
      <c r="B758" s="656" t="s">
        <v>493</v>
      </c>
      <c r="C758" s="657">
        <v>45639</v>
      </c>
      <c r="D758" s="658">
        <v>559</v>
      </c>
      <c r="E758" s="658" t="s">
        <v>521</v>
      </c>
      <c r="F758" s="656" t="s">
        <v>428</v>
      </c>
    </row>
    <row r="759" spans="2:6" x14ac:dyDescent="0.2">
      <c r="B759" s="656" t="s">
        <v>493</v>
      </c>
      <c r="C759" s="657">
        <v>45640</v>
      </c>
      <c r="D759" s="658">
        <v>559</v>
      </c>
      <c r="E759" s="658" t="s">
        <v>521</v>
      </c>
      <c r="F759" s="656" t="s">
        <v>428</v>
      </c>
    </row>
    <row r="760" spans="2:6" x14ac:dyDescent="0.2">
      <c r="B760" s="656" t="s">
        <v>493</v>
      </c>
      <c r="C760" s="657">
        <v>45641</v>
      </c>
      <c r="D760" s="658">
        <v>559</v>
      </c>
      <c r="E760" s="658" t="s">
        <v>521</v>
      </c>
      <c r="F760" s="656" t="s">
        <v>428</v>
      </c>
    </row>
    <row r="761" spans="2:6" x14ac:dyDescent="0.2">
      <c r="B761" s="656" t="s">
        <v>493</v>
      </c>
      <c r="C761" s="657">
        <v>45642</v>
      </c>
      <c r="D761" s="658">
        <v>559</v>
      </c>
      <c r="E761" s="658" t="s">
        <v>521</v>
      </c>
      <c r="F761" s="656" t="s">
        <v>428</v>
      </c>
    </row>
    <row r="762" spans="2:6" x14ac:dyDescent="0.2">
      <c r="B762" s="656" t="s">
        <v>493</v>
      </c>
      <c r="C762" s="657">
        <v>45643</v>
      </c>
      <c r="D762" s="658">
        <v>559</v>
      </c>
      <c r="E762" s="658" t="s">
        <v>521</v>
      </c>
      <c r="F762" s="656" t="s">
        <v>428</v>
      </c>
    </row>
    <row r="763" spans="2:6" x14ac:dyDescent="0.2">
      <c r="B763" s="656" t="s">
        <v>493</v>
      </c>
      <c r="C763" s="657">
        <v>45644</v>
      </c>
      <c r="D763" s="658">
        <v>559</v>
      </c>
      <c r="E763" s="658" t="s">
        <v>521</v>
      </c>
      <c r="F763" s="656" t="s">
        <v>428</v>
      </c>
    </row>
    <row r="764" spans="2:6" x14ac:dyDescent="0.2">
      <c r="B764" s="656" t="s">
        <v>493</v>
      </c>
      <c r="C764" s="657">
        <v>45645</v>
      </c>
      <c r="D764" s="658">
        <v>559</v>
      </c>
      <c r="E764" s="658" t="s">
        <v>521</v>
      </c>
      <c r="F764" s="656" t="s">
        <v>428</v>
      </c>
    </row>
    <row r="765" spans="2:6" x14ac:dyDescent="0.2">
      <c r="B765" s="656" t="s">
        <v>493</v>
      </c>
      <c r="C765" s="657">
        <v>45646</v>
      </c>
      <c r="D765" s="658">
        <v>559</v>
      </c>
      <c r="E765" s="658" t="s">
        <v>521</v>
      </c>
      <c r="F765" s="656" t="s">
        <v>428</v>
      </c>
    </row>
    <row r="766" spans="2:6" x14ac:dyDescent="0.2">
      <c r="B766" s="656" t="s">
        <v>493</v>
      </c>
      <c r="C766" s="657">
        <v>45647</v>
      </c>
      <c r="D766" s="658">
        <v>559</v>
      </c>
      <c r="E766" s="658" t="s">
        <v>521</v>
      </c>
      <c r="F766" s="656" t="s">
        <v>428</v>
      </c>
    </row>
    <row r="767" spans="2:6" x14ac:dyDescent="0.2">
      <c r="B767" s="656" t="s">
        <v>493</v>
      </c>
      <c r="C767" s="657">
        <v>45648</v>
      </c>
      <c r="D767" s="658">
        <v>559</v>
      </c>
      <c r="E767" s="658" t="s">
        <v>521</v>
      </c>
      <c r="F767" s="656" t="s">
        <v>428</v>
      </c>
    </row>
    <row r="768" spans="2:6" x14ac:dyDescent="0.2">
      <c r="B768" s="656" t="s">
        <v>493</v>
      </c>
      <c r="C768" s="657">
        <v>45649</v>
      </c>
      <c r="D768" s="658">
        <v>559</v>
      </c>
      <c r="E768" s="658" t="s">
        <v>521</v>
      </c>
      <c r="F768" s="656" t="s">
        <v>428</v>
      </c>
    </row>
    <row r="769" spans="2:6" x14ac:dyDescent="0.2">
      <c r="B769" s="656" t="s">
        <v>493</v>
      </c>
      <c r="C769" s="657">
        <v>45650</v>
      </c>
      <c r="D769" s="658">
        <v>559</v>
      </c>
      <c r="E769" s="658" t="s">
        <v>521</v>
      </c>
      <c r="F769" s="656" t="s">
        <v>428</v>
      </c>
    </row>
    <row r="770" spans="2:6" x14ac:dyDescent="0.2">
      <c r="B770" s="656" t="s">
        <v>493</v>
      </c>
      <c r="C770" s="657">
        <v>45651</v>
      </c>
      <c r="D770" s="658">
        <v>559</v>
      </c>
      <c r="E770" s="658" t="s">
        <v>521</v>
      </c>
      <c r="F770" s="656" t="s">
        <v>428</v>
      </c>
    </row>
    <row r="771" spans="2:6" x14ac:dyDescent="0.2">
      <c r="B771" s="656" t="s">
        <v>493</v>
      </c>
      <c r="C771" s="657">
        <v>45652</v>
      </c>
      <c r="D771" s="658">
        <v>559</v>
      </c>
      <c r="E771" s="658" t="s">
        <v>521</v>
      </c>
      <c r="F771" s="656" t="s">
        <v>428</v>
      </c>
    </row>
    <row r="772" spans="2:6" x14ac:dyDescent="0.2">
      <c r="B772" s="656" t="s">
        <v>493</v>
      </c>
      <c r="C772" s="657">
        <v>45653</v>
      </c>
      <c r="D772" s="658">
        <v>559</v>
      </c>
      <c r="E772" s="658" t="s">
        <v>521</v>
      </c>
      <c r="F772" s="656" t="s">
        <v>428</v>
      </c>
    </row>
    <row r="773" spans="2:6" x14ac:dyDescent="0.2">
      <c r="B773" s="656" t="s">
        <v>493</v>
      </c>
      <c r="C773" s="657">
        <v>45654</v>
      </c>
      <c r="D773" s="658">
        <v>559</v>
      </c>
      <c r="E773" s="658" t="s">
        <v>521</v>
      </c>
      <c r="F773" s="656" t="s">
        <v>428</v>
      </c>
    </row>
    <row r="774" spans="2:6" x14ac:dyDescent="0.2">
      <c r="B774" s="656" t="s">
        <v>493</v>
      </c>
      <c r="C774" s="657">
        <v>45655</v>
      </c>
      <c r="D774" s="658">
        <v>559</v>
      </c>
      <c r="E774" s="658" t="s">
        <v>521</v>
      </c>
      <c r="F774" s="656" t="s">
        <v>428</v>
      </c>
    </row>
    <row r="775" spans="2:6" x14ac:dyDescent="0.2">
      <c r="B775" s="656" t="s">
        <v>493</v>
      </c>
      <c r="C775" s="657">
        <v>45656</v>
      </c>
      <c r="D775" s="658">
        <v>559</v>
      </c>
      <c r="E775" s="658" t="s">
        <v>521</v>
      </c>
      <c r="F775" s="656" t="s">
        <v>428</v>
      </c>
    </row>
    <row r="776" spans="2:6" x14ac:dyDescent="0.2">
      <c r="B776" s="654" t="s">
        <v>493</v>
      </c>
      <c r="C776" s="659">
        <v>45657</v>
      </c>
      <c r="D776" s="660">
        <v>559</v>
      </c>
      <c r="E776" s="660" t="s">
        <v>521</v>
      </c>
      <c r="F776" s="654" t="s">
        <v>428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2C513-8BD8-4941-9FAB-101AE7ED760E}">
  <dimension ref="B1:BO775"/>
  <sheetViews>
    <sheetView workbookViewId="0"/>
  </sheetViews>
  <sheetFormatPr defaultColWidth="9.140625" defaultRowHeight="12.75" x14ac:dyDescent="0.2"/>
  <cols>
    <col min="1" max="1" width="9.140625" style="194"/>
    <col min="2" max="2" width="21.42578125" style="194" customWidth="1"/>
    <col min="3" max="3" width="19.5703125" style="194" bestFit="1" customWidth="1"/>
    <col min="4" max="4" width="11.7109375" style="194" bestFit="1" customWidth="1"/>
    <col min="5" max="5" width="9.140625" style="194"/>
    <col min="6" max="6" width="9.42578125" style="194" bestFit="1" customWidth="1"/>
    <col min="7" max="7" width="21.5703125" style="194" customWidth="1"/>
    <col min="8" max="8" width="32.5703125" style="194" bestFit="1" customWidth="1"/>
    <col min="9" max="10" width="9.85546875" style="194" bestFit="1" customWidth="1"/>
    <col min="11" max="13" width="9.140625" style="194"/>
    <col min="14" max="18" width="9.85546875" style="194" bestFit="1" customWidth="1"/>
    <col min="19" max="19" width="31.42578125" style="194" bestFit="1" customWidth="1"/>
    <col min="20" max="20" width="14.28515625" style="194" bestFit="1" customWidth="1"/>
    <col min="21" max="21" width="12.5703125" style="194" bestFit="1" customWidth="1"/>
    <col min="22" max="23" width="15.28515625" style="194" bestFit="1" customWidth="1"/>
    <col min="24" max="25" width="14.28515625" style="194" bestFit="1" customWidth="1"/>
    <col min="26" max="26" width="12.5703125" style="194" bestFit="1" customWidth="1"/>
    <col min="27" max="27" width="9.85546875" style="194" bestFit="1" customWidth="1"/>
    <col min="28" max="29" width="12.5703125" style="194" bestFit="1" customWidth="1"/>
    <col min="30" max="31" width="9.85546875" style="194" bestFit="1" customWidth="1"/>
    <col min="32" max="32" width="14.28515625" style="194" bestFit="1" customWidth="1"/>
    <col min="33" max="33" width="9.85546875" style="194" bestFit="1" customWidth="1"/>
    <col min="34" max="36" width="9.5703125" style="194" bestFit="1" customWidth="1"/>
    <col min="37" max="37" width="15.28515625" style="194" bestFit="1" customWidth="1"/>
    <col min="38" max="38" width="9.5703125" style="194" bestFit="1" customWidth="1"/>
    <col min="39" max="39" width="15.28515625" style="194" bestFit="1" customWidth="1"/>
    <col min="40" max="41" width="9.5703125" style="194" bestFit="1" customWidth="1"/>
    <col min="42" max="42" width="8.140625" style="194" customWidth="1"/>
    <col min="43" max="43" width="14.28515625" style="194" bestFit="1" customWidth="1"/>
    <col min="44" max="44" width="9.5703125" style="194" bestFit="1" customWidth="1"/>
    <col min="45" max="45" width="14.28515625" style="194" bestFit="1" customWidth="1"/>
    <col min="46" max="48" width="9.5703125" style="194" bestFit="1" customWidth="1"/>
    <col min="49" max="49" width="15.28515625" style="194" bestFit="1" customWidth="1"/>
    <col min="50" max="50" width="9.5703125" style="194" bestFit="1" customWidth="1"/>
    <col min="51" max="51" width="15.28515625" style="194" bestFit="1" customWidth="1"/>
    <col min="52" max="52" width="14.28515625" style="194" bestFit="1" customWidth="1"/>
    <col min="53" max="53" width="9.5703125" style="194" bestFit="1" customWidth="1"/>
    <col min="54" max="54" width="14.28515625" style="194" bestFit="1" customWidth="1"/>
    <col min="55" max="58" width="9.5703125" style="194" bestFit="1" customWidth="1"/>
    <col min="59" max="59" width="12.5703125" style="194" customWidth="1"/>
    <col min="60" max="63" width="9.5703125" style="194" bestFit="1" customWidth="1"/>
    <col min="64" max="16384" width="9.140625" style="194"/>
  </cols>
  <sheetData>
    <row r="1" spans="2:67" x14ac:dyDescent="0.2">
      <c r="B1" s="553" t="s">
        <v>522</v>
      </c>
    </row>
    <row r="3" spans="2:67" x14ac:dyDescent="0.2">
      <c r="B3" s="661" t="s">
        <v>523</v>
      </c>
      <c r="C3" s="419"/>
      <c r="D3" s="419"/>
      <c r="E3" s="419"/>
      <c r="F3" s="419"/>
      <c r="G3" s="419"/>
      <c r="H3" s="419"/>
      <c r="I3" s="419"/>
      <c r="J3" s="419"/>
      <c r="K3" s="419"/>
      <c r="L3" s="419"/>
      <c r="M3" s="419"/>
      <c r="N3" s="419"/>
      <c r="O3" s="419"/>
      <c r="P3" s="419"/>
      <c r="Q3" s="419"/>
      <c r="R3" s="419"/>
      <c r="S3" s="419"/>
      <c r="T3" s="419"/>
      <c r="U3" s="419"/>
      <c r="V3" s="419"/>
      <c r="W3" s="419"/>
      <c r="X3" s="419"/>
      <c r="Y3" s="419"/>
      <c r="Z3" s="419"/>
      <c r="AA3" s="419"/>
      <c r="AB3" s="419"/>
      <c r="AC3" s="419"/>
      <c r="AD3" s="419"/>
      <c r="AE3" s="419"/>
      <c r="AF3" s="419"/>
      <c r="AG3" s="419"/>
      <c r="AH3" s="419"/>
      <c r="AI3" s="419"/>
      <c r="AJ3" s="419"/>
      <c r="AK3" s="419"/>
      <c r="AL3" s="419"/>
      <c r="AM3" s="419"/>
      <c r="AN3" s="419"/>
      <c r="AO3" s="419"/>
      <c r="AP3" s="419"/>
      <c r="AQ3" s="419"/>
      <c r="AR3" s="419"/>
      <c r="AS3" s="419"/>
      <c r="AT3" s="419"/>
      <c r="AU3" s="419"/>
      <c r="AV3" s="419"/>
      <c r="AW3" s="419"/>
      <c r="AX3" s="419"/>
      <c r="AY3" s="419"/>
      <c r="AZ3" s="419"/>
      <c r="BA3" s="419"/>
      <c r="BB3" s="419"/>
      <c r="BC3" s="419"/>
      <c r="BD3" s="419"/>
      <c r="BE3" s="419"/>
      <c r="BF3" s="419"/>
      <c r="BG3" s="419"/>
      <c r="BH3" s="419"/>
      <c r="BI3" s="419"/>
      <c r="BJ3" s="419"/>
      <c r="BK3" s="419"/>
    </row>
    <row r="4" spans="2:67" x14ac:dyDescent="0.2">
      <c r="B4" s="662" t="s">
        <v>524</v>
      </c>
      <c r="C4" s="419"/>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19"/>
      <c r="AI4" s="419"/>
      <c r="AJ4" s="419"/>
      <c r="AK4" s="419"/>
      <c r="AL4" s="419"/>
      <c r="AM4" s="419"/>
      <c r="AN4" s="419"/>
      <c r="AO4" s="419"/>
      <c r="AP4" s="419"/>
      <c r="AQ4" s="419"/>
      <c r="AR4" s="419"/>
      <c r="AS4" s="419"/>
      <c r="AT4" s="419"/>
      <c r="AU4" s="419"/>
      <c r="AV4" s="419"/>
      <c r="AW4" s="419"/>
      <c r="AX4" s="419"/>
      <c r="AY4" s="419"/>
      <c r="AZ4" s="419"/>
      <c r="BA4" s="419"/>
      <c r="BB4" s="419"/>
      <c r="BC4" s="419"/>
      <c r="BD4" s="419"/>
      <c r="BE4" s="419"/>
      <c r="BF4" s="419"/>
      <c r="BG4" s="419"/>
      <c r="BH4" s="419"/>
      <c r="BI4" s="419"/>
      <c r="BJ4" s="419"/>
      <c r="BK4" s="419"/>
    </row>
    <row r="5" spans="2:67" x14ac:dyDescent="0.2">
      <c r="B5" s="662" t="s">
        <v>525</v>
      </c>
      <c r="C5" s="419"/>
      <c r="D5" s="419"/>
      <c r="E5" s="419"/>
      <c r="F5" s="419"/>
      <c r="G5" s="419"/>
      <c r="H5" s="419"/>
      <c r="I5" s="419"/>
      <c r="J5" s="419"/>
      <c r="K5" s="419"/>
      <c r="L5" s="419"/>
      <c r="M5" s="419"/>
      <c r="N5" s="419"/>
      <c r="O5" s="419"/>
      <c r="P5" s="419"/>
      <c r="Q5" s="419"/>
      <c r="R5" s="419"/>
      <c r="S5" s="419"/>
      <c r="T5" s="419"/>
      <c r="U5" s="419"/>
      <c r="V5" s="419"/>
      <c r="W5" s="419"/>
      <c r="X5" s="419"/>
      <c r="Y5" s="419"/>
      <c r="Z5" s="419"/>
      <c r="AA5" s="419"/>
      <c r="AB5" s="419"/>
      <c r="AC5" s="419"/>
      <c r="AD5" s="419"/>
      <c r="AE5" s="419"/>
      <c r="AF5" s="419"/>
      <c r="AG5" s="419"/>
      <c r="AH5" s="419"/>
      <c r="AI5" s="419"/>
      <c r="AJ5" s="419"/>
      <c r="AK5" s="419"/>
      <c r="AL5" s="419"/>
      <c r="AM5" s="419"/>
      <c r="AN5" s="419"/>
      <c r="AO5" s="419"/>
      <c r="AP5" s="419"/>
      <c r="AQ5" s="419"/>
      <c r="AR5" s="419"/>
      <c r="AS5" s="419"/>
      <c r="AT5" s="419"/>
      <c r="AU5" s="419"/>
      <c r="AV5" s="419"/>
      <c r="AW5" s="419"/>
      <c r="AX5" s="419"/>
      <c r="AY5" s="419"/>
      <c r="AZ5" s="419"/>
      <c r="BA5" s="419"/>
      <c r="BB5" s="419"/>
      <c r="BC5" s="419"/>
      <c r="BD5" s="419"/>
      <c r="BE5" s="419"/>
      <c r="BF5" s="419"/>
      <c r="BG5" s="419"/>
      <c r="BH5" s="419"/>
      <c r="BI5" s="419"/>
      <c r="BJ5" s="419"/>
      <c r="BK5" s="419"/>
    </row>
    <row r="6" spans="2:67" x14ac:dyDescent="0.2">
      <c r="B6" s="663" t="s">
        <v>526</v>
      </c>
      <c r="C6" s="663" t="s">
        <v>526</v>
      </c>
      <c r="D6" s="663" t="s">
        <v>526</v>
      </c>
      <c r="E6" s="663" t="s">
        <v>526</v>
      </c>
      <c r="F6" s="663" t="s">
        <v>526</v>
      </c>
      <c r="G6" s="663" t="s">
        <v>526</v>
      </c>
      <c r="H6" s="663" t="s">
        <v>526</v>
      </c>
      <c r="I6" s="663" t="s">
        <v>526</v>
      </c>
      <c r="J6" s="663" t="s">
        <v>526</v>
      </c>
      <c r="K6" s="663" t="s">
        <v>526</v>
      </c>
      <c r="L6" s="663" t="s">
        <v>526</v>
      </c>
      <c r="M6" s="663" t="s">
        <v>526</v>
      </c>
      <c r="N6" s="663" t="s">
        <v>526</v>
      </c>
      <c r="O6" s="663" t="s">
        <v>526</v>
      </c>
      <c r="P6" s="663" t="s">
        <v>526</v>
      </c>
      <c r="Q6" s="663" t="s">
        <v>526</v>
      </c>
      <c r="R6" s="663" t="s">
        <v>526</v>
      </c>
      <c r="S6" s="663" t="s">
        <v>526</v>
      </c>
      <c r="T6" s="663" t="s">
        <v>526</v>
      </c>
      <c r="U6" s="663" t="s">
        <v>526</v>
      </c>
      <c r="V6" s="663" t="s">
        <v>526</v>
      </c>
      <c r="W6" s="663" t="s">
        <v>526</v>
      </c>
      <c r="X6" s="663" t="s">
        <v>526</v>
      </c>
      <c r="Y6" s="663" t="s">
        <v>526</v>
      </c>
      <c r="Z6" s="663" t="s">
        <v>526</v>
      </c>
      <c r="AA6" s="663" t="s">
        <v>526</v>
      </c>
      <c r="AB6" s="663" t="s">
        <v>526</v>
      </c>
      <c r="AC6" s="663" t="s">
        <v>526</v>
      </c>
      <c r="AD6" s="663" t="s">
        <v>526</v>
      </c>
      <c r="AE6" s="663" t="s">
        <v>526</v>
      </c>
      <c r="AF6" s="663" t="s">
        <v>526</v>
      </c>
      <c r="AG6" s="663" t="s">
        <v>526</v>
      </c>
      <c r="AH6" s="663" t="s">
        <v>526</v>
      </c>
      <c r="AI6" s="663" t="s">
        <v>526</v>
      </c>
      <c r="AJ6" s="663" t="s">
        <v>526</v>
      </c>
      <c r="AK6" s="663" t="s">
        <v>526</v>
      </c>
      <c r="AL6" s="663" t="s">
        <v>526</v>
      </c>
      <c r="AM6" s="663" t="s">
        <v>526</v>
      </c>
      <c r="AN6" s="663" t="s">
        <v>526</v>
      </c>
      <c r="AO6" s="663" t="s">
        <v>526</v>
      </c>
      <c r="AP6" s="663" t="s">
        <v>527</v>
      </c>
      <c r="AQ6" s="663" t="s">
        <v>526</v>
      </c>
      <c r="AR6" s="663" t="s">
        <v>526</v>
      </c>
      <c r="AS6" s="663" t="s">
        <v>526</v>
      </c>
      <c r="AT6" s="663" t="s">
        <v>526</v>
      </c>
      <c r="AU6" s="663" t="s">
        <v>526</v>
      </c>
      <c r="AV6" s="663" t="s">
        <v>526</v>
      </c>
      <c r="AW6" s="663" t="s">
        <v>526</v>
      </c>
      <c r="AX6" s="663" t="s">
        <v>526</v>
      </c>
      <c r="AY6" s="663" t="s">
        <v>526</v>
      </c>
      <c r="AZ6" s="663" t="s">
        <v>526</v>
      </c>
      <c r="BA6" s="663" t="s">
        <v>526</v>
      </c>
      <c r="BB6" s="663" t="s">
        <v>526</v>
      </c>
      <c r="BC6" s="663" t="s">
        <v>526</v>
      </c>
      <c r="BD6" s="663" t="s">
        <v>526</v>
      </c>
      <c r="BE6" s="663" t="s">
        <v>526</v>
      </c>
      <c r="BF6" s="663" t="s">
        <v>526</v>
      </c>
      <c r="BG6" s="663" t="s">
        <v>526</v>
      </c>
      <c r="BH6" s="663" t="s">
        <v>526</v>
      </c>
      <c r="BI6" s="663" t="s">
        <v>526</v>
      </c>
      <c r="BJ6" s="663" t="s">
        <v>526</v>
      </c>
      <c r="BK6" s="663" t="s">
        <v>526</v>
      </c>
    </row>
    <row r="7" spans="2:67" x14ac:dyDescent="0.2">
      <c r="B7" s="663" t="s">
        <v>448</v>
      </c>
      <c r="C7" s="663" t="s">
        <v>528</v>
      </c>
      <c r="D7" s="663" t="s">
        <v>529</v>
      </c>
      <c r="E7" s="663" t="s">
        <v>530</v>
      </c>
      <c r="F7" s="663" t="s">
        <v>499</v>
      </c>
      <c r="G7" s="663" t="s">
        <v>531</v>
      </c>
      <c r="H7" s="663" t="s">
        <v>532</v>
      </c>
      <c r="I7" s="663" t="s">
        <v>533</v>
      </c>
      <c r="J7" s="663" t="s">
        <v>534</v>
      </c>
      <c r="K7" s="663" t="s">
        <v>535</v>
      </c>
      <c r="L7" s="663" t="s">
        <v>536</v>
      </c>
      <c r="M7" s="663" t="s">
        <v>537</v>
      </c>
      <c r="N7" s="663" t="s">
        <v>538</v>
      </c>
      <c r="O7" s="663" t="s">
        <v>539</v>
      </c>
      <c r="P7" s="663" t="s">
        <v>540</v>
      </c>
      <c r="Q7" s="663" t="s">
        <v>541</v>
      </c>
      <c r="R7" s="663" t="s">
        <v>542</v>
      </c>
      <c r="S7" s="663" t="s">
        <v>543</v>
      </c>
      <c r="T7" s="663" t="s">
        <v>544</v>
      </c>
      <c r="U7" s="663" t="s">
        <v>318</v>
      </c>
      <c r="V7" s="663" t="s">
        <v>321</v>
      </c>
      <c r="W7" s="663" t="s">
        <v>510</v>
      </c>
      <c r="X7" s="663" t="s">
        <v>545</v>
      </c>
      <c r="Y7" s="663" t="s">
        <v>546</v>
      </c>
      <c r="Z7" s="663" t="s">
        <v>547</v>
      </c>
      <c r="AA7" s="663" t="s">
        <v>548</v>
      </c>
      <c r="AB7" s="663" t="s">
        <v>325</v>
      </c>
      <c r="AC7" s="663" t="s">
        <v>549</v>
      </c>
      <c r="AD7" s="663" t="s">
        <v>550</v>
      </c>
      <c r="AE7" s="663" t="s">
        <v>551</v>
      </c>
      <c r="AF7" s="663" t="s">
        <v>552</v>
      </c>
      <c r="AG7" s="663" t="s">
        <v>511</v>
      </c>
      <c r="AH7" s="663" t="s">
        <v>553</v>
      </c>
      <c r="AI7" s="663" t="s">
        <v>554</v>
      </c>
      <c r="AJ7" s="663" t="s">
        <v>555</v>
      </c>
      <c r="AK7" s="663" t="s">
        <v>144</v>
      </c>
      <c r="AL7" s="663" t="s">
        <v>556</v>
      </c>
      <c r="AM7" s="663" t="s">
        <v>513</v>
      </c>
      <c r="AN7" s="663" t="s">
        <v>557</v>
      </c>
      <c r="AO7" s="663" t="s">
        <v>514</v>
      </c>
      <c r="AP7" s="663" t="s">
        <v>306</v>
      </c>
      <c r="AQ7" s="663" t="s">
        <v>558</v>
      </c>
      <c r="AR7" s="663" t="s">
        <v>559</v>
      </c>
      <c r="AS7" s="663" t="s">
        <v>560</v>
      </c>
      <c r="AT7" s="663" t="s">
        <v>561</v>
      </c>
      <c r="AU7" s="663" t="s">
        <v>562</v>
      </c>
      <c r="AV7" s="663" t="s">
        <v>563</v>
      </c>
      <c r="AW7" s="663" t="s">
        <v>332</v>
      </c>
      <c r="AX7" s="663" t="s">
        <v>564</v>
      </c>
      <c r="AY7" s="663" t="s">
        <v>515</v>
      </c>
      <c r="AZ7" s="663" t="s">
        <v>336</v>
      </c>
      <c r="BA7" s="663" t="s">
        <v>565</v>
      </c>
      <c r="BB7" s="663" t="s">
        <v>566</v>
      </c>
      <c r="BC7" s="663" t="s">
        <v>567</v>
      </c>
      <c r="BD7" s="663" t="s">
        <v>568</v>
      </c>
      <c r="BE7" s="663" t="s">
        <v>569</v>
      </c>
      <c r="BF7" s="663" t="s">
        <v>338</v>
      </c>
      <c r="BG7" s="663" t="s">
        <v>570</v>
      </c>
      <c r="BH7" s="663" t="s">
        <v>517</v>
      </c>
      <c r="BI7" s="663" t="s">
        <v>571</v>
      </c>
      <c r="BJ7" s="663" t="s">
        <v>572</v>
      </c>
      <c r="BK7" s="663" t="s">
        <v>573</v>
      </c>
      <c r="BN7" s="664"/>
      <c r="BO7" s="664"/>
    </row>
    <row r="8" spans="2:67" x14ac:dyDescent="0.2">
      <c r="B8" s="469" t="s">
        <v>485</v>
      </c>
      <c r="C8" s="469">
        <v>18.242091092086515</v>
      </c>
      <c r="D8" s="469" t="s">
        <v>486</v>
      </c>
      <c r="E8" s="469" t="s">
        <v>428</v>
      </c>
      <c r="F8" s="469">
        <v>0</v>
      </c>
      <c r="G8" s="469">
        <v>17000</v>
      </c>
      <c r="H8" s="469">
        <v>29.27298</v>
      </c>
      <c r="I8" s="469">
        <v>29.770605434363695</v>
      </c>
      <c r="J8" s="469">
        <v>2.2488717735981677E-3</v>
      </c>
      <c r="K8" s="469" t="s">
        <v>574</v>
      </c>
      <c r="L8" s="469" t="s">
        <v>574</v>
      </c>
      <c r="M8" s="469" t="s">
        <v>574</v>
      </c>
      <c r="N8" s="469">
        <v>31</v>
      </c>
      <c r="O8" s="469">
        <v>2.6489143059891071E-2</v>
      </c>
      <c r="P8" s="469">
        <v>0.1263567830498426</v>
      </c>
      <c r="Q8" s="469">
        <v>0.15284592610973369</v>
      </c>
      <c r="R8" s="469">
        <v>0</v>
      </c>
      <c r="S8" s="469">
        <v>0.15284592610973399</v>
      </c>
      <c r="T8" s="469">
        <v>0</v>
      </c>
      <c r="U8" s="469">
        <v>0</v>
      </c>
      <c r="V8" s="469">
        <v>3.7341409170848892E-4</v>
      </c>
      <c r="W8" s="469">
        <v>7.1462788125866244E-18</v>
      </c>
      <c r="X8" s="469">
        <v>0</v>
      </c>
      <c r="Y8" s="469">
        <v>0</v>
      </c>
      <c r="Z8" s="469">
        <v>0</v>
      </c>
      <c r="AA8" s="469">
        <v>0</v>
      </c>
      <c r="AB8" s="469">
        <v>0</v>
      </c>
      <c r="AC8" s="469">
        <v>0</v>
      </c>
      <c r="AD8" s="469">
        <v>0</v>
      </c>
      <c r="AE8" s="469">
        <v>0</v>
      </c>
      <c r="AF8" s="469">
        <v>0</v>
      </c>
      <c r="AG8" s="469">
        <v>0</v>
      </c>
      <c r="AH8" s="469">
        <v>0</v>
      </c>
      <c r="AI8" s="469">
        <v>0</v>
      </c>
      <c r="AJ8" s="469">
        <v>0</v>
      </c>
      <c r="AK8" s="469">
        <v>4.2473293498117905E-4</v>
      </c>
      <c r="AL8" s="469">
        <v>0</v>
      </c>
      <c r="AM8" s="469">
        <v>8.0653594163765648E-5</v>
      </c>
      <c r="AN8" s="469">
        <v>0</v>
      </c>
      <c r="AO8" s="469">
        <v>0</v>
      </c>
      <c r="AP8" s="469">
        <v>0</v>
      </c>
      <c r="AQ8" s="469">
        <v>0</v>
      </c>
      <c r="AR8" s="469">
        <v>0</v>
      </c>
      <c r="AS8" s="469">
        <v>0</v>
      </c>
      <c r="AT8" s="469">
        <v>0</v>
      </c>
      <c r="AU8" s="469">
        <v>0</v>
      </c>
      <c r="AV8" s="469">
        <v>0</v>
      </c>
      <c r="AW8" s="469">
        <v>4.0539978992329741E-5</v>
      </c>
      <c r="AX8" s="469">
        <v>0</v>
      </c>
      <c r="AY8" s="469">
        <v>2.0238848420436597E-15</v>
      </c>
      <c r="AZ8" s="469">
        <v>0</v>
      </c>
      <c r="BA8" s="469">
        <v>0</v>
      </c>
      <c r="BB8" s="469">
        <v>0</v>
      </c>
      <c r="BC8" s="469">
        <v>0</v>
      </c>
      <c r="BD8" s="469">
        <v>0</v>
      </c>
      <c r="BE8" s="469">
        <v>0</v>
      </c>
      <c r="BF8" s="469">
        <v>3.7919326601167226E-3</v>
      </c>
      <c r="BG8" s="469">
        <v>0</v>
      </c>
      <c r="BH8" s="469">
        <v>8.184748976410014E-3</v>
      </c>
      <c r="BI8" s="469">
        <v>0</v>
      </c>
      <c r="BJ8" s="469">
        <v>0</v>
      </c>
      <c r="BK8" s="469">
        <v>0</v>
      </c>
      <c r="BN8" s="665"/>
      <c r="BO8" s="665"/>
    </row>
    <row r="9" spans="2:67" x14ac:dyDescent="0.2">
      <c r="B9" s="666" t="s">
        <v>485</v>
      </c>
      <c r="C9" s="666">
        <v>18.242091092086515</v>
      </c>
      <c r="D9" s="666" t="s">
        <v>486</v>
      </c>
      <c r="E9" s="666" t="s">
        <v>428</v>
      </c>
      <c r="F9" s="666">
        <v>0</v>
      </c>
      <c r="G9" s="666">
        <v>17000</v>
      </c>
      <c r="H9" s="666">
        <v>31.042932500000003</v>
      </c>
      <c r="I9" s="666">
        <v>31.778070360417694</v>
      </c>
      <c r="J9" s="666">
        <v>2.4224153027051212E-3</v>
      </c>
      <c r="K9" s="666" t="s">
        <v>574</v>
      </c>
      <c r="L9" s="666" t="s">
        <v>574</v>
      </c>
      <c r="M9" s="666" t="s">
        <v>574</v>
      </c>
      <c r="N9" s="666">
        <v>29</v>
      </c>
      <c r="O9" s="666">
        <v>3.4823302462393305E-2</v>
      </c>
      <c r="P9" s="666">
        <v>0.13548680615140221</v>
      </c>
      <c r="Q9" s="666">
        <v>0.17031010861379553</v>
      </c>
      <c r="R9" s="666">
        <v>0</v>
      </c>
      <c r="S9" s="666">
        <v>0.17031010861379553</v>
      </c>
      <c r="T9" s="666">
        <v>0</v>
      </c>
      <c r="U9" s="666">
        <v>0</v>
      </c>
      <c r="V9" s="666">
        <v>4.1187969505982142E-4</v>
      </c>
      <c r="W9" s="666">
        <v>9.2817699340979762E-18</v>
      </c>
      <c r="X9" s="666">
        <v>0</v>
      </c>
      <c r="Y9" s="666">
        <v>0</v>
      </c>
      <c r="Z9" s="666">
        <v>0</v>
      </c>
      <c r="AA9" s="666">
        <v>0</v>
      </c>
      <c r="AB9" s="666">
        <v>0</v>
      </c>
      <c r="AC9" s="666">
        <v>0</v>
      </c>
      <c r="AD9" s="666">
        <v>0</v>
      </c>
      <c r="AE9" s="666">
        <v>0</v>
      </c>
      <c r="AF9" s="666">
        <v>0</v>
      </c>
      <c r="AG9" s="666">
        <v>0</v>
      </c>
      <c r="AH9" s="666">
        <v>0</v>
      </c>
      <c r="AI9" s="666">
        <v>0</v>
      </c>
      <c r="AJ9" s="666">
        <v>0</v>
      </c>
      <c r="AK9" s="666">
        <v>4.7649844126635988E-4</v>
      </c>
      <c r="AL9" s="666">
        <v>0</v>
      </c>
      <c r="AM9" s="666">
        <v>8.8600836171291535E-5</v>
      </c>
      <c r="AN9" s="666">
        <v>0</v>
      </c>
      <c r="AO9" s="666">
        <v>0</v>
      </c>
      <c r="AP9" s="666">
        <v>0</v>
      </c>
      <c r="AQ9" s="666">
        <v>0</v>
      </c>
      <c r="AR9" s="666">
        <v>0</v>
      </c>
      <c r="AS9" s="666">
        <v>0</v>
      </c>
      <c r="AT9" s="666">
        <v>0</v>
      </c>
      <c r="AU9" s="666">
        <v>0</v>
      </c>
      <c r="AV9" s="666">
        <v>0</v>
      </c>
      <c r="AW9" s="666">
        <v>4.6602363457045221E-5</v>
      </c>
      <c r="AX9" s="666">
        <v>0</v>
      </c>
      <c r="AY9" s="666">
        <v>2.5907599920987738E-15</v>
      </c>
      <c r="AZ9" s="666">
        <v>0</v>
      </c>
      <c r="BA9" s="666">
        <v>0</v>
      </c>
      <c r="BB9" s="666">
        <v>0</v>
      </c>
      <c r="BC9" s="666">
        <v>0</v>
      </c>
      <c r="BD9" s="666">
        <v>0</v>
      </c>
      <c r="BE9" s="666">
        <v>0</v>
      </c>
      <c r="BF9" s="666">
        <v>4.2145282385021628E-3</v>
      </c>
      <c r="BG9" s="666">
        <v>0</v>
      </c>
      <c r="BH9" s="666">
        <v>9.1870673233109545E-3</v>
      </c>
      <c r="BI9" s="666">
        <v>0</v>
      </c>
      <c r="BJ9" s="666">
        <v>0</v>
      </c>
      <c r="BK9" s="666">
        <v>0</v>
      </c>
      <c r="BN9" s="665"/>
      <c r="BO9" s="665"/>
    </row>
    <row r="10" spans="2:67" x14ac:dyDescent="0.2">
      <c r="B10" s="469" t="s">
        <v>485</v>
      </c>
      <c r="C10" s="469">
        <v>18.242091092086515</v>
      </c>
      <c r="D10" s="469" t="s">
        <v>486</v>
      </c>
      <c r="E10" s="469" t="s">
        <v>428</v>
      </c>
      <c r="F10" s="469">
        <v>0</v>
      </c>
      <c r="G10" s="469">
        <v>17000</v>
      </c>
      <c r="H10" s="469">
        <v>38.773067500000003</v>
      </c>
      <c r="I10" s="469">
        <v>39.996021579412314</v>
      </c>
      <c r="J10" s="469">
        <v>3.2636569892237604E-3</v>
      </c>
      <c r="K10" s="469" t="s">
        <v>574</v>
      </c>
      <c r="L10" s="469" t="s">
        <v>574</v>
      </c>
      <c r="M10" s="469" t="s">
        <v>574</v>
      </c>
      <c r="N10" s="469">
        <v>31</v>
      </c>
      <c r="O10" s="469">
        <v>6.0803506030070634E-2</v>
      </c>
      <c r="P10" s="469">
        <v>0.17936521879184991</v>
      </c>
      <c r="Q10" s="469">
        <v>0.24016872482192053</v>
      </c>
      <c r="R10" s="469">
        <v>0</v>
      </c>
      <c r="S10" s="469">
        <v>0.24016872482192053</v>
      </c>
      <c r="T10" s="469">
        <v>0</v>
      </c>
      <c r="U10" s="469">
        <v>0</v>
      </c>
      <c r="V10" s="469">
        <v>5.5697058456590995E-4</v>
      </c>
      <c r="W10" s="469">
        <v>2.4200499097472031E-17</v>
      </c>
      <c r="X10" s="469">
        <v>0</v>
      </c>
      <c r="Y10" s="469">
        <v>0</v>
      </c>
      <c r="Z10" s="469">
        <v>0</v>
      </c>
      <c r="AA10" s="469">
        <v>0</v>
      </c>
      <c r="AB10" s="469">
        <v>0</v>
      </c>
      <c r="AC10" s="469">
        <v>0</v>
      </c>
      <c r="AD10" s="469">
        <v>0</v>
      </c>
      <c r="AE10" s="469">
        <v>0</v>
      </c>
      <c r="AF10" s="469">
        <v>0</v>
      </c>
      <c r="AG10" s="469">
        <v>0</v>
      </c>
      <c r="AH10" s="469">
        <v>0</v>
      </c>
      <c r="AI10" s="469">
        <v>0</v>
      </c>
      <c r="AJ10" s="469">
        <v>0</v>
      </c>
      <c r="AK10" s="469">
        <v>6.8925402287989788E-4</v>
      </c>
      <c r="AL10" s="469">
        <v>0</v>
      </c>
      <c r="AM10" s="469">
        <v>1.1789527811391721E-4</v>
      </c>
      <c r="AN10" s="469">
        <v>0</v>
      </c>
      <c r="AO10" s="469">
        <v>0</v>
      </c>
      <c r="AP10" s="469">
        <v>0</v>
      </c>
      <c r="AQ10" s="469">
        <v>0</v>
      </c>
      <c r="AR10" s="469">
        <v>0</v>
      </c>
      <c r="AS10" s="469">
        <v>0</v>
      </c>
      <c r="AT10" s="469">
        <v>0</v>
      </c>
      <c r="AU10" s="469">
        <v>0</v>
      </c>
      <c r="AV10" s="469">
        <v>0</v>
      </c>
      <c r="AW10" s="469">
        <v>7.4281574664318914E-5</v>
      </c>
      <c r="AX10" s="469">
        <v>0</v>
      </c>
      <c r="AY10" s="469">
        <v>6.3726530575424799E-15</v>
      </c>
      <c r="AZ10" s="469">
        <v>0</v>
      </c>
      <c r="BA10" s="469">
        <v>0</v>
      </c>
      <c r="BB10" s="469">
        <v>0</v>
      </c>
      <c r="BC10" s="469">
        <v>0</v>
      </c>
      <c r="BD10" s="469">
        <v>0</v>
      </c>
      <c r="BE10" s="469">
        <v>0</v>
      </c>
      <c r="BF10" s="469">
        <v>5.8754367209491913E-3</v>
      </c>
      <c r="BG10" s="469">
        <v>0</v>
      </c>
      <c r="BH10" s="469">
        <v>1.3317997038217478E-2</v>
      </c>
      <c r="BI10" s="469">
        <v>0</v>
      </c>
      <c r="BJ10" s="469">
        <v>0</v>
      </c>
      <c r="BK10" s="469">
        <v>0</v>
      </c>
      <c r="BN10" s="665"/>
      <c r="BO10" s="665"/>
    </row>
    <row r="11" spans="2:67" x14ac:dyDescent="0.2">
      <c r="B11" s="666" t="s">
        <v>485</v>
      </c>
      <c r="C11" s="666">
        <v>18.242091092086515</v>
      </c>
      <c r="D11" s="666" t="s">
        <v>486</v>
      </c>
      <c r="E11" s="666" t="s">
        <v>428</v>
      </c>
      <c r="F11" s="666">
        <v>0</v>
      </c>
      <c r="G11" s="666">
        <v>17000</v>
      </c>
      <c r="H11" s="666">
        <v>42.407852499999997</v>
      </c>
      <c r="I11" s="666">
        <v>44.011903036552212</v>
      </c>
      <c r="J11" s="666">
        <v>3.7620920768276552E-3</v>
      </c>
      <c r="K11" s="666" t="s">
        <v>574</v>
      </c>
      <c r="L11" s="666" t="s">
        <v>574</v>
      </c>
      <c r="M11" s="666" t="s">
        <v>574</v>
      </c>
      <c r="N11" s="666">
        <v>30</v>
      </c>
      <c r="O11" s="666">
        <v>8.2462023779856494E-2</v>
      </c>
      <c r="P11" s="666">
        <v>0.20495918803550192</v>
      </c>
      <c r="Q11" s="666">
        <v>0.2874212118153584</v>
      </c>
      <c r="R11" s="666">
        <v>0</v>
      </c>
      <c r="S11" s="666">
        <v>0.2874212118153584</v>
      </c>
      <c r="T11" s="666">
        <v>0</v>
      </c>
      <c r="U11" s="666">
        <v>0</v>
      </c>
      <c r="V11" s="666">
        <v>6.5289919795034597E-4</v>
      </c>
      <c r="W11" s="666">
        <v>3.8823406793538745E-17</v>
      </c>
      <c r="X11" s="666">
        <v>0</v>
      </c>
      <c r="Y11" s="666">
        <v>0</v>
      </c>
      <c r="Z11" s="666">
        <v>0</v>
      </c>
      <c r="AA11" s="666">
        <v>0</v>
      </c>
      <c r="AB11" s="666">
        <v>0</v>
      </c>
      <c r="AC11" s="666">
        <v>0</v>
      </c>
      <c r="AD11" s="666">
        <v>0</v>
      </c>
      <c r="AE11" s="666">
        <v>0</v>
      </c>
      <c r="AF11" s="666">
        <v>0</v>
      </c>
      <c r="AG11" s="666">
        <v>0</v>
      </c>
      <c r="AH11" s="666">
        <v>0</v>
      </c>
      <c r="AI11" s="666">
        <v>0</v>
      </c>
      <c r="AJ11" s="666">
        <v>0</v>
      </c>
      <c r="AK11" s="666">
        <v>8.3403838364253316E-4</v>
      </c>
      <c r="AL11" s="666">
        <v>0</v>
      </c>
      <c r="AM11" s="666">
        <v>1.3715568715010241E-4</v>
      </c>
      <c r="AN11" s="666">
        <v>0</v>
      </c>
      <c r="AO11" s="666">
        <v>0</v>
      </c>
      <c r="AP11" s="666">
        <v>0</v>
      </c>
      <c r="AQ11" s="666">
        <v>0</v>
      </c>
      <c r="AR11" s="666">
        <v>0</v>
      </c>
      <c r="AS11" s="666">
        <v>0</v>
      </c>
      <c r="AT11" s="666">
        <v>0</v>
      </c>
      <c r="AU11" s="666">
        <v>0</v>
      </c>
      <c r="AV11" s="666">
        <v>0</v>
      </c>
      <c r="AW11" s="666">
        <v>9.4110799286066971E-5</v>
      </c>
      <c r="AX11" s="666">
        <v>0</v>
      </c>
      <c r="AY11" s="666">
        <v>9.9432024983700926E-15</v>
      </c>
      <c r="AZ11" s="666">
        <v>0</v>
      </c>
      <c r="BA11" s="666">
        <v>0</v>
      </c>
      <c r="BB11" s="666">
        <v>0</v>
      </c>
      <c r="BC11" s="666">
        <v>0</v>
      </c>
      <c r="BD11" s="666">
        <v>0</v>
      </c>
      <c r="BE11" s="666">
        <v>0</v>
      </c>
      <c r="BF11" s="666">
        <v>6.9877975650677899E-3</v>
      </c>
      <c r="BG11" s="666">
        <v>0</v>
      </c>
      <c r="BH11" s="666">
        <v>1.6133065203183122E-2</v>
      </c>
      <c r="BI11" s="666">
        <v>0</v>
      </c>
      <c r="BJ11" s="666">
        <v>0</v>
      </c>
      <c r="BK11" s="666">
        <v>0</v>
      </c>
      <c r="BN11" s="665"/>
      <c r="BO11" s="665"/>
    </row>
    <row r="12" spans="2:67" x14ac:dyDescent="0.2">
      <c r="B12" s="469" t="s">
        <v>485</v>
      </c>
      <c r="C12" s="469">
        <v>18.242091092086515</v>
      </c>
      <c r="D12" s="469" t="s">
        <v>486</v>
      </c>
      <c r="E12" s="469" t="s">
        <v>428</v>
      </c>
      <c r="F12" s="469">
        <v>0</v>
      </c>
      <c r="G12" s="469">
        <v>17000</v>
      </c>
      <c r="H12" s="469">
        <v>51.237887499999999</v>
      </c>
      <c r="I12" s="469">
        <v>53.210843308242993</v>
      </c>
      <c r="J12" s="469">
        <v>5.1662565976974299E-3</v>
      </c>
      <c r="K12" s="469" t="s">
        <v>574</v>
      </c>
      <c r="L12" s="469" t="s">
        <v>574</v>
      </c>
      <c r="M12" s="469" t="s">
        <v>574</v>
      </c>
      <c r="N12" s="469">
        <v>31</v>
      </c>
      <c r="O12" s="469">
        <v>0.13635702779864456</v>
      </c>
      <c r="P12" s="469">
        <v>0.27622771308856431</v>
      </c>
      <c r="Q12" s="469">
        <v>0.41258474088720887</v>
      </c>
      <c r="R12" s="469">
        <v>0</v>
      </c>
      <c r="S12" s="469">
        <v>0.41258474088720887</v>
      </c>
      <c r="T12" s="469">
        <v>0</v>
      </c>
      <c r="U12" s="469">
        <v>0</v>
      </c>
      <c r="V12" s="469">
        <v>8.9347182063911857E-4</v>
      </c>
      <c r="W12" s="469">
        <v>1.0717647723657192E-16</v>
      </c>
      <c r="X12" s="469">
        <v>0</v>
      </c>
      <c r="Y12" s="469">
        <v>0</v>
      </c>
      <c r="Z12" s="469">
        <v>0</v>
      </c>
      <c r="AA12" s="469">
        <v>0</v>
      </c>
      <c r="AB12" s="469">
        <v>0</v>
      </c>
      <c r="AC12" s="469">
        <v>0</v>
      </c>
      <c r="AD12" s="469">
        <v>0</v>
      </c>
      <c r="AE12" s="469">
        <v>0</v>
      </c>
      <c r="AF12" s="469">
        <v>0</v>
      </c>
      <c r="AG12" s="469">
        <v>0</v>
      </c>
      <c r="AH12" s="469">
        <v>0</v>
      </c>
      <c r="AI12" s="469">
        <v>0</v>
      </c>
      <c r="AJ12" s="469">
        <v>0</v>
      </c>
      <c r="AK12" s="469">
        <v>1.2241722586029879E-3</v>
      </c>
      <c r="AL12" s="469">
        <v>0</v>
      </c>
      <c r="AM12" s="469">
        <v>1.8458231097913508E-4</v>
      </c>
      <c r="AN12" s="469">
        <v>0</v>
      </c>
      <c r="AO12" s="469">
        <v>0</v>
      </c>
      <c r="AP12" s="469">
        <v>0</v>
      </c>
      <c r="AQ12" s="469">
        <v>0</v>
      </c>
      <c r="AR12" s="469">
        <v>0</v>
      </c>
      <c r="AS12" s="469">
        <v>0</v>
      </c>
      <c r="AT12" s="469">
        <v>0</v>
      </c>
      <c r="AU12" s="469">
        <v>0</v>
      </c>
      <c r="AV12" s="469">
        <v>0</v>
      </c>
      <c r="AW12" s="469">
        <v>1.5292547039176888E-4</v>
      </c>
      <c r="AX12" s="469">
        <v>0</v>
      </c>
      <c r="AY12" s="469">
        <v>2.5799506202303078E-14</v>
      </c>
      <c r="AZ12" s="469">
        <v>0</v>
      </c>
      <c r="BA12" s="469">
        <v>0</v>
      </c>
      <c r="BB12" s="469">
        <v>0</v>
      </c>
      <c r="BC12" s="469">
        <v>0</v>
      </c>
      <c r="BD12" s="469">
        <v>0</v>
      </c>
      <c r="BE12" s="469">
        <v>0</v>
      </c>
      <c r="BF12" s="469">
        <v>9.8753794820471905E-3</v>
      </c>
      <c r="BG12" s="469">
        <v>0</v>
      </c>
      <c r="BH12" s="469">
        <v>2.3739570129474766E-2</v>
      </c>
      <c r="BI12" s="469">
        <v>0</v>
      </c>
      <c r="BJ12" s="469">
        <v>0</v>
      </c>
      <c r="BK12" s="469">
        <v>0</v>
      </c>
      <c r="BN12" s="665"/>
      <c r="BO12" s="665"/>
    </row>
    <row r="13" spans="2:67" x14ac:dyDescent="0.2">
      <c r="B13" s="666" t="s">
        <v>485</v>
      </c>
      <c r="C13" s="666">
        <v>18.242091092086515</v>
      </c>
      <c r="D13" s="666" t="s">
        <v>486</v>
      </c>
      <c r="E13" s="666" t="s">
        <v>428</v>
      </c>
      <c r="F13" s="666">
        <v>0</v>
      </c>
      <c r="G13" s="666">
        <v>17000</v>
      </c>
      <c r="H13" s="666">
        <v>58.739215000000002</v>
      </c>
      <c r="I13" s="666">
        <v>60.99516573385722</v>
      </c>
      <c r="J13" s="666">
        <v>6.6978846452781099E-3</v>
      </c>
      <c r="K13" s="666" t="s">
        <v>574</v>
      </c>
      <c r="L13" s="666" t="s">
        <v>574</v>
      </c>
      <c r="M13" s="666" t="s">
        <v>574</v>
      </c>
      <c r="N13" s="666">
        <v>30</v>
      </c>
      <c r="O13" s="666">
        <v>0.18673868677887193</v>
      </c>
      <c r="P13" s="666">
        <v>0.35259543119609177</v>
      </c>
      <c r="Q13" s="666">
        <v>0.53933411797496367</v>
      </c>
      <c r="R13" s="666">
        <v>0</v>
      </c>
      <c r="S13" s="666">
        <v>0.53933411797496367</v>
      </c>
      <c r="T13" s="666">
        <v>0</v>
      </c>
      <c r="U13" s="666">
        <v>0</v>
      </c>
      <c r="V13" s="666">
        <v>1.1212893635313365E-3</v>
      </c>
      <c r="W13" s="666">
        <v>2.392990025908782E-16</v>
      </c>
      <c r="X13" s="666">
        <v>0</v>
      </c>
      <c r="Y13" s="666">
        <v>0</v>
      </c>
      <c r="Z13" s="666">
        <v>0</v>
      </c>
      <c r="AA13" s="666">
        <v>0</v>
      </c>
      <c r="AB13" s="666">
        <v>0</v>
      </c>
      <c r="AC13" s="666">
        <v>0</v>
      </c>
      <c r="AD13" s="666">
        <v>0</v>
      </c>
      <c r="AE13" s="666">
        <v>0</v>
      </c>
      <c r="AF13" s="666">
        <v>0</v>
      </c>
      <c r="AG13" s="666">
        <v>0</v>
      </c>
      <c r="AH13" s="666">
        <v>0</v>
      </c>
      <c r="AI13" s="666">
        <v>0</v>
      </c>
      <c r="AJ13" s="666">
        <v>0</v>
      </c>
      <c r="AK13" s="666">
        <v>1.6256231742457754E-3</v>
      </c>
      <c r="AL13" s="666">
        <v>0</v>
      </c>
      <c r="AM13" s="666">
        <v>2.2855164634114197E-4</v>
      </c>
      <c r="AN13" s="666">
        <v>0</v>
      </c>
      <c r="AO13" s="666">
        <v>0</v>
      </c>
      <c r="AP13" s="666">
        <v>0</v>
      </c>
      <c r="AQ13" s="666">
        <v>0</v>
      </c>
      <c r="AR13" s="666">
        <v>0</v>
      </c>
      <c r="AS13" s="666">
        <v>0</v>
      </c>
      <c r="AT13" s="666">
        <v>0</v>
      </c>
      <c r="AU13" s="666">
        <v>0</v>
      </c>
      <c r="AV13" s="666">
        <v>0</v>
      </c>
      <c r="AW13" s="666">
        <v>2.205366895550853E-4</v>
      </c>
      <c r="AX13" s="666">
        <v>0</v>
      </c>
      <c r="AY13" s="666">
        <v>5.4753897142072251E-14</v>
      </c>
      <c r="AZ13" s="666">
        <v>0</v>
      </c>
      <c r="BA13" s="666">
        <v>0</v>
      </c>
      <c r="BB13" s="666">
        <v>0</v>
      </c>
      <c r="BC13" s="666">
        <v>0</v>
      </c>
      <c r="BD13" s="666">
        <v>0</v>
      </c>
      <c r="BE13" s="666">
        <v>0</v>
      </c>
      <c r="BF13" s="666">
        <v>1.2722803073825232E-2</v>
      </c>
      <c r="BG13" s="666">
        <v>0</v>
      </c>
      <c r="BH13" s="666">
        <v>3.1593537818016978E-2</v>
      </c>
      <c r="BI13" s="666">
        <v>0</v>
      </c>
      <c r="BJ13" s="666">
        <v>0</v>
      </c>
      <c r="BK13" s="666">
        <v>0</v>
      </c>
      <c r="BN13" s="665"/>
      <c r="BO13" s="665"/>
    </row>
    <row r="14" spans="2:67" x14ac:dyDescent="0.2">
      <c r="B14" s="469" t="s">
        <v>485</v>
      </c>
      <c r="C14" s="469">
        <v>18.242091092086515</v>
      </c>
      <c r="D14" s="469" t="s">
        <v>486</v>
      </c>
      <c r="E14" s="469" t="s">
        <v>428</v>
      </c>
      <c r="F14" s="469">
        <v>0</v>
      </c>
      <c r="G14" s="469">
        <v>17000</v>
      </c>
      <c r="H14" s="469">
        <v>65.725740000000002</v>
      </c>
      <c r="I14" s="469">
        <v>68.102383469803627</v>
      </c>
      <c r="J14" s="469">
        <v>8.4330771924180821E-3</v>
      </c>
      <c r="K14" s="469" t="s">
        <v>574</v>
      </c>
      <c r="L14" s="469" t="s">
        <v>574</v>
      </c>
      <c r="M14" s="469" t="s">
        <v>574</v>
      </c>
      <c r="N14" s="469">
        <v>31</v>
      </c>
      <c r="O14" s="469">
        <v>0.27393600518952654</v>
      </c>
      <c r="P14" s="469">
        <v>0.43788826208794357</v>
      </c>
      <c r="Q14" s="469">
        <v>0.71182426727747017</v>
      </c>
      <c r="R14" s="469">
        <v>0</v>
      </c>
      <c r="S14" s="469">
        <v>0.71182426727747017</v>
      </c>
      <c r="T14" s="469">
        <v>0</v>
      </c>
      <c r="U14" s="469">
        <v>0</v>
      </c>
      <c r="V14" s="469">
        <v>1.4255709109700046E-3</v>
      </c>
      <c r="W14" s="469">
        <v>5.0785496472376147E-16</v>
      </c>
      <c r="X14" s="469">
        <v>0</v>
      </c>
      <c r="Y14" s="469">
        <v>0</v>
      </c>
      <c r="Z14" s="469">
        <v>0</v>
      </c>
      <c r="AA14" s="469">
        <v>0</v>
      </c>
      <c r="AB14" s="469">
        <v>0</v>
      </c>
      <c r="AC14" s="469">
        <v>0</v>
      </c>
      <c r="AD14" s="469">
        <v>0</v>
      </c>
      <c r="AE14" s="469">
        <v>0</v>
      </c>
      <c r="AF14" s="469">
        <v>0</v>
      </c>
      <c r="AG14" s="469">
        <v>0</v>
      </c>
      <c r="AH14" s="469">
        <v>0</v>
      </c>
      <c r="AI14" s="469">
        <v>0</v>
      </c>
      <c r="AJ14" s="469">
        <v>0</v>
      </c>
      <c r="AK14" s="469">
        <v>2.1716778015547595E-3</v>
      </c>
      <c r="AL14" s="469">
        <v>0</v>
      </c>
      <c r="AM14" s="469">
        <v>2.8717413877855246E-4</v>
      </c>
      <c r="AN14" s="469">
        <v>0</v>
      </c>
      <c r="AO14" s="469">
        <v>0</v>
      </c>
      <c r="AP14" s="469">
        <v>0</v>
      </c>
      <c r="AQ14" s="469">
        <v>0</v>
      </c>
      <c r="AR14" s="469">
        <v>0</v>
      </c>
      <c r="AS14" s="469">
        <v>0</v>
      </c>
      <c r="AT14" s="469">
        <v>0</v>
      </c>
      <c r="AU14" s="469">
        <v>0</v>
      </c>
      <c r="AV14" s="469">
        <v>0</v>
      </c>
      <c r="AW14" s="469">
        <v>3.167989903748652E-4</v>
      </c>
      <c r="AX14" s="469">
        <v>0</v>
      </c>
      <c r="AY14" s="469">
        <v>1.1108635639595863E-13</v>
      </c>
      <c r="AZ14" s="469">
        <v>0</v>
      </c>
      <c r="BA14" s="469">
        <v>0</v>
      </c>
      <c r="BB14" s="469">
        <v>0</v>
      </c>
      <c r="BC14" s="469">
        <v>0</v>
      </c>
      <c r="BD14" s="469">
        <v>0</v>
      </c>
      <c r="BE14" s="469">
        <v>0</v>
      </c>
      <c r="BF14" s="469">
        <v>1.6554777014590957E-2</v>
      </c>
      <c r="BG14" s="469">
        <v>0</v>
      </c>
      <c r="BH14" s="469">
        <v>4.2291217772925181E-2</v>
      </c>
      <c r="BI14" s="469">
        <v>0</v>
      </c>
      <c r="BJ14" s="469">
        <v>0</v>
      </c>
      <c r="BK14" s="469">
        <v>0</v>
      </c>
      <c r="BN14" s="665"/>
      <c r="BO14" s="665"/>
    </row>
    <row r="15" spans="2:67" x14ac:dyDescent="0.2">
      <c r="B15" s="666" t="s">
        <v>485</v>
      </c>
      <c r="C15" s="666">
        <v>18.242091092086515</v>
      </c>
      <c r="D15" s="666" t="s">
        <v>486</v>
      </c>
      <c r="E15" s="666" t="s">
        <v>428</v>
      </c>
      <c r="F15" s="666">
        <v>0</v>
      </c>
      <c r="G15" s="666">
        <v>17000</v>
      </c>
      <c r="H15" s="666">
        <v>64.560380000000009</v>
      </c>
      <c r="I15" s="666">
        <v>66.636482614977638</v>
      </c>
      <c r="J15" s="666">
        <v>8.0458466842468612E-3</v>
      </c>
      <c r="K15" s="666" t="s">
        <v>574</v>
      </c>
      <c r="L15" s="666" t="s">
        <v>574</v>
      </c>
      <c r="M15" s="666" t="s">
        <v>574</v>
      </c>
      <c r="N15" s="666">
        <v>31</v>
      </c>
      <c r="O15" s="666">
        <v>0.25380042204105063</v>
      </c>
      <c r="P15" s="666">
        <v>0.41917797375122678</v>
      </c>
      <c r="Q15" s="666">
        <v>0.67297839579227747</v>
      </c>
      <c r="R15" s="666">
        <v>0</v>
      </c>
      <c r="S15" s="666">
        <v>0.67297839579227747</v>
      </c>
      <c r="T15" s="666">
        <v>0</v>
      </c>
      <c r="U15" s="666">
        <v>0</v>
      </c>
      <c r="V15" s="666">
        <v>1.3582259525925107E-3</v>
      </c>
      <c r="W15" s="666">
        <v>4.3578968563001117E-16</v>
      </c>
      <c r="X15" s="666">
        <v>0</v>
      </c>
      <c r="Y15" s="666">
        <v>0</v>
      </c>
      <c r="Z15" s="666">
        <v>0</v>
      </c>
      <c r="AA15" s="666">
        <v>0</v>
      </c>
      <c r="AB15" s="666">
        <v>0</v>
      </c>
      <c r="AC15" s="666">
        <v>0</v>
      </c>
      <c r="AD15" s="666">
        <v>0</v>
      </c>
      <c r="AE15" s="666">
        <v>0</v>
      </c>
      <c r="AF15" s="666">
        <v>0</v>
      </c>
      <c r="AG15" s="666">
        <v>0</v>
      </c>
      <c r="AH15" s="666">
        <v>0</v>
      </c>
      <c r="AI15" s="666">
        <v>0</v>
      </c>
      <c r="AJ15" s="666">
        <v>0</v>
      </c>
      <c r="AK15" s="666">
        <v>2.048382784446899E-3</v>
      </c>
      <c r="AL15" s="666">
        <v>0</v>
      </c>
      <c r="AM15" s="666">
        <v>2.7426200446750292E-4</v>
      </c>
      <c r="AN15" s="666">
        <v>0</v>
      </c>
      <c r="AO15" s="666">
        <v>0</v>
      </c>
      <c r="AP15" s="666">
        <v>0</v>
      </c>
      <c r="AQ15" s="666">
        <v>0</v>
      </c>
      <c r="AR15" s="666">
        <v>0</v>
      </c>
      <c r="AS15" s="666">
        <v>0</v>
      </c>
      <c r="AT15" s="666">
        <v>0</v>
      </c>
      <c r="AU15" s="666">
        <v>0</v>
      </c>
      <c r="AV15" s="666">
        <v>0</v>
      </c>
      <c r="AW15" s="666">
        <v>2.9443268645049038E-4</v>
      </c>
      <c r="AX15" s="666">
        <v>0</v>
      </c>
      <c r="AY15" s="666">
        <v>9.6202791481182956E-14</v>
      </c>
      <c r="AZ15" s="666">
        <v>0</v>
      </c>
      <c r="BA15" s="666">
        <v>0</v>
      </c>
      <c r="BB15" s="666">
        <v>0</v>
      </c>
      <c r="BC15" s="666">
        <v>0</v>
      </c>
      <c r="BD15" s="666">
        <v>0</v>
      </c>
      <c r="BE15" s="666">
        <v>0</v>
      </c>
      <c r="BF15" s="666">
        <v>1.5698380477273673E-2</v>
      </c>
      <c r="BG15" s="666">
        <v>0</v>
      </c>
      <c r="BH15" s="666">
        <v>3.9873507009315218E-2</v>
      </c>
      <c r="BI15" s="666">
        <v>0</v>
      </c>
      <c r="BJ15" s="666">
        <v>0</v>
      </c>
      <c r="BK15" s="666">
        <v>0</v>
      </c>
      <c r="BN15" s="665"/>
      <c r="BO15" s="665"/>
    </row>
    <row r="16" spans="2:67" x14ac:dyDescent="0.2">
      <c r="B16" s="469" t="s">
        <v>485</v>
      </c>
      <c r="C16" s="469">
        <v>18.242091092086515</v>
      </c>
      <c r="D16" s="469" t="s">
        <v>486</v>
      </c>
      <c r="E16" s="469" t="s">
        <v>428</v>
      </c>
      <c r="F16" s="469">
        <v>0</v>
      </c>
      <c r="G16" s="469">
        <v>17000</v>
      </c>
      <c r="H16" s="469">
        <v>57.173742499999996</v>
      </c>
      <c r="I16" s="469">
        <v>58.828920992758896</v>
      </c>
      <c r="J16" s="469">
        <v>6.2358837036127482E-3</v>
      </c>
      <c r="K16" s="469" t="s">
        <v>574</v>
      </c>
      <c r="L16" s="469" t="s">
        <v>574</v>
      </c>
      <c r="M16" s="469" t="s">
        <v>574</v>
      </c>
      <c r="N16" s="469">
        <v>30</v>
      </c>
      <c r="O16" s="469">
        <v>0.18241606831890728</v>
      </c>
      <c r="P16" s="469">
        <v>0.33002069783057075</v>
      </c>
      <c r="Q16" s="469">
        <v>0.51243676614947797</v>
      </c>
      <c r="R16" s="469">
        <v>0</v>
      </c>
      <c r="S16" s="469">
        <v>0.51243676614947797</v>
      </c>
      <c r="T16" s="469">
        <v>0</v>
      </c>
      <c r="U16" s="469">
        <v>0</v>
      </c>
      <c r="V16" s="469">
        <v>1.0775518388366307E-3</v>
      </c>
      <c r="W16" s="469">
        <v>1.9621149168900668E-16</v>
      </c>
      <c r="X16" s="469">
        <v>0</v>
      </c>
      <c r="Y16" s="469">
        <v>0</v>
      </c>
      <c r="Z16" s="469">
        <v>0</v>
      </c>
      <c r="AA16" s="469">
        <v>0</v>
      </c>
      <c r="AB16" s="469">
        <v>0</v>
      </c>
      <c r="AC16" s="469">
        <v>0</v>
      </c>
      <c r="AD16" s="469">
        <v>0</v>
      </c>
      <c r="AE16" s="469">
        <v>0</v>
      </c>
      <c r="AF16" s="469">
        <v>0</v>
      </c>
      <c r="AG16" s="469">
        <v>0</v>
      </c>
      <c r="AH16" s="469">
        <v>0</v>
      </c>
      <c r="AI16" s="469">
        <v>0</v>
      </c>
      <c r="AJ16" s="469">
        <v>0</v>
      </c>
      <c r="AK16" s="469">
        <v>1.5382163594453153E-3</v>
      </c>
      <c r="AL16" s="469">
        <v>0</v>
      </c>
      <c r="AM16" s="469">
        <v>2.20447034992407E-4</v>
      </c>
      <c r="AN16" s="469">
        <v>0</v>
      </c>
      <c r="AO16" s="469">
        <v>0</v>
      </c>
      <c r="AP16" s="469">
        <v>0</v>
      </c>
      <c r="AQ16" s="469">
        <v>0</v>
      </c>
      <c r="AR16" s="469">
        <v>0</v>
      </c>
      <c r="AS16" s="469">
        <v>0</v>
      </c>
      <c r="AT16" s="469">
        <v>0</v>
      </c>
      <c r="AU16" s="469">
        <v>0</v>
      </c>
      <c r="AV16" s="469">
        <v>0</v>
      </c>
      <c r="AW16" s="469">
        <v>2.0400842472918649E-4</v>
      </c>
      <c r="AX16" s="469">
        <v>0</v>
      </c>
      <c r="AY16" s="469">
        <v>4.5526563927254715E-14</v>
      </c>
      <c r="AZ16" s="469">
        <v>0</v>
      </c>
      <c r="BA16" s="469">
        <v>0</v>
      </c>
      <c r="BB16" s="469">
        <v>0</v>
      </c>
      <c r="BC16" s="469">
        <v>0</v>
      </c>
      <c r="BD16" s="469">
        <v>0</v>
      </c>
      <c r="BE16" s="469">
        <v>0</v>
      </c>
      <c r="BF16" s="469">
        <v>1.2138693741655876E-2</v>
      </c>
      <c r="BG16" s="469">
        <v>0</v>
      </c>
      <c r="BH16" s="469">
        <v>2.9876560116315998E-2</v>
      </c>
      <c r="BI16" s="469">
        <v>0</v>
      </c>
      <c r="BJ16" s="469">
        <v>0</v>
      </c>
      <c r="BK16" s="469">
        <v>0</v>
      </c>
      <c r="BN16" s="665"/>
      <c r="BO16" s="665"/>
    </row>
    <row r="17" spans="2:67" x14ac:dyDescent="0.2">
      <c r="B17" s="666" t="s">
        <v>485</v>
      </c>
      <c r="C17" s="666">
        <v>18.242091092086515</v>
      </c>
      <c r="D17" s="666" t="s">
        <v>486</v>
      </c>
      <c r="E17" s="666" t="s">
        <v>428</v>
      </c>
      <c r="F17" s="666">
        <v>0</v>
      </c>
      <c r="G17" s="666">
        <v>17000</v>
      </c>
      <c r="H17" s="666">
        <v>46.057272500000003</v>
      </c>
      <c r="I17" s="666">
        <v>47.147942839454259</v>
      </c>
      <c r="J17" s="666">
        <v>4.1971142944793472E-3</v>
      </c>
      <c r="K17" s="666" t="s">
        <v>574</v>
      </c>
      <c r="L17" s="666" t="s">
        <v>574</v>
      </c>
      <c r="M17" s="666" t="s">
        <v>574</v>
      </c>
      <c r="N17" s="666">
        <v>31</v>
      </c>
      <c r="O17" s="666">
        <v>0.10946194424304241</v>
      </c>
      <c r="P17" s="666">
        <v>0.2274785309598456</v>
      </c>
      <c r="Q17" s="666">
        <v>0.336940475202888</v>
      </c>
      <c r="R17" s="666">
        <v>0</v>
      </c>
      <c r="S17" s="666">
        <v>0.336940475202888</v>
      </c>
      <c r="T17" s="666">
        <v>0</v>
      </c>
      <c r="U17" s="666">
        <v>0</v>
      </c>
      <c r="V17" s="666">
        <v>7.5305656978530595E-4</v>
      </c>
      <c r="W17" s="666">
        <v>5.7030808793078327E-17</v>
      </c>
      <c r="X17" s="666">
        <v>0</v>
      </c>
      <c r="Y17" s="666">
        <v>0</v>
      </c>
      <c r="Z17" s="666">
        <v>0</v>
      </c>
      <c r="AA17" s="666">
        <v>0</v>
      </c>
      <c r="AB17" s="666">
        <v>0</v>
      </c>
      <c r="AC17" s="666">
        <v>0</v>
      </c>
      <c r="AD17" s="666">
        <v>0</v>
      </c>
      <c r="AE17" s="666">
        <v>0</v>
      </c>
      <c r="AF17" s="666">
        <v>0</v>
      </c>
      <c r="AG17" s="666">
        <v>0</v>
      </c>
      <c r="AH17" s="666">
        <v>0</v>
      </c>
      <c r="AI17" s="666">
        <v>0</v>
      </c>
      <c r="AJ17" s="666">
        <v>0</v>
      </c>
      <c r="AK17" s="666">
        <v>9.8564024310421458E-4</v>
      </c>
      <c r="AL17" s="666">
        <v>0</v>
      </c>
      <c r="AM17" s="666">
        <v>1.5728089150812612E-4</v>
      </c>
      <c r="AN17" s="666">
        <v>0</v>
      </c>
      <c r="AO17" s="666">
        <v>0</v>
      </c>
      <c r="AP17" s="666">
        <v>0</v>
      </c>
      <c r="AQ17" s="666">
        <v>0</v>
      </c>
      <c r="AR17" s="666">
        <v>0</v>
      </c>
      <c r="AS17" s="666">
        <v>0</v>
      </c>
      <c r="AT17" s="666">
        <v>0</v>
      </c>
      <c r="AU17" s="666">
        <v>0</v>
      </c>
      <c r="AV17" s="666">
        <v>0</v>
      </c>
      <c r="AW17" s="666">
        <v>1.1520407235721084E-4</v>
      </c>
      <c r="AX17" s="666">
        <v>0</v>
      </c>
      <c r="AY17" s="666">
        <v>1.4297323813370399E-14</v>
      </c>
      <c r="AZ17" s="666">
        <v>0</v>
      </c>
      <c r="BA17" s="666">
        <v>0</v>
      </c>
      <c r="BB17" s="666">
        <v>0</v>
      </c>
      <c r="BC17" s="666">
        <v>0</v>
      </c>
      <c r="BD17" s="666">
        <v>0</v>
      </c>
      <c r="BE17" s="666">
        <v>0</v>
      </c>
      <c r="BF17" s="666">
        <v>8.1498966446055254E-3</v>
      </c>
      <c r="BG17" s="666">
        <v>0</v>
      </c>
      <c r="BH17" s="666">
        <v>1.9081881014230924E-2</v>
      </c>
      <c r="BI17" s="666">
        <v>0</v>
      </c>
      <c r="BJ17" s="666">
        <v>0</v>
      </c>
      <c r="BK17" s="666">
        <v>0</v>
      </c>
      <c r="BN17" s="665"/>
      <c r="BO17" s="665"/>
    </row>
    <row r="18" spans="2:67" x14ac:dyDescent="0.2">
      <c r="B18" s="469" t="s">
        <v>485</v>
      </c>
      <c r="C18" s="469">
        <v>18.242091092086515</v>
      </c>
      <c r="D18" s="469" t="s">
        <v>486</v>
      </c>
      <c r="E18" s="469" t="s">
        <v>428</v>
      </c>
      <c r="F18" s="469">
        <v>0</v>
      </c>
      <c r="G18" s="469">
        <v>17000</v>
      </c>
      <c r="H18" s="469">
        <v>34.446420000000003</v>
      </c>
      <c r="I18" s="469">
        <v>35.054628864222295</v>
      </c>
      <c r="J18" s="469">
        <v>2.7313614621201697E-3</v>
      </c>
      <c r="K18" s="469" t="s">
        <v>574</v>
      </c>
      <c r="L18" s="469" t="s">
        <v>574</v>
      </c>
      <c r="M18" s="469" t="s">
        <v>574</v>
      </c>
      <c r="N18" s="469">
        <v>30</v>
      </c>
      <c r="O18" s="469">
        <v>4.636617546750485E-2</v>
      </c>
      <c r="P18" s="469">
        <v>0.15179492573589315</v>
      </c>
      <c r="Q18" s="469">
        <v>0.198161101203398</v>
      </c>
      <c r="R18" s="469">
        <v>0</v>
      </c>
      <c r="S18" s="469">
        <v>0.198161101203398</v>
      </c>
      <c r="T18" s="469">
        <v>0</v>
      </c>
      <c r="U18" s="469">
        <v>0</v>
      </c>
      <c r="V18" s="469">
        <v>4.7132227734558881E-4</v>
      </c>
      <c r="W18" s="469">
        <v>1.3832278998244353E-17</v>
      </c>
      <c r="X18" s="469">
        <v>0</v>
      </c>
      <c r="Y18" s="469">
        <v>0</v>
      </c>
      <c r="Z18" s="469">
        <v>0</v>
      </c>
      <c r="AA18" s="469">
        <v>0</v>
      </c>
      <c r="AB18" s="469">
        <v>0</v>
      </c>
      <c r="AC18" s="469">
        <v>0</v>
      </c>
      <c r="AD18" s="469">
        <v>0</v>
      </c>
      <c r="AE18" s="469">
        <v>0</v>
      </c>
      <c r="AF18" s="469">
        <v>0</v>
      </c>
      <c r="AG18" s="469">
        <v>0</v>
      </c>
      <c r="AH18" s="469">
        <v>0</v>
      </c>
      <c r="AI18" s="469">
        <v>0</v>
      </c>
      <c r="AJ18" s="469">
        <v>0</v>
      </c>
      <c r="AK18" s="469">
        <v>5.6033008766555835E-4</v>
      </c>
      <c r="AL18" s="469">
        <v>0</v>
      </c>
      <c r="AM18" s="469">
        <v>1.0072808307839914E-4</v>
      </c>
      <c r="AN18" s="469">
        <v>0</v>
      </c>
      <c r="AO18" s="469">
        <v>0</v>
      </c>
      <c r="AP18" s="469">
        <v>0</v>
      </c>
      <c r="AQ18" s="469">
        <v>0</v>
      </c>
      <c r="AR18" s="469">
        <v>0</v>
      </c>
      <c r="AS18" s="469">
        <v>0</v>
      </c>
      <c r="AT18" s="469">
        <v>0</v>
      </c>
      <c r="AU18" s="469">
        <v>0</v>
      </c>
      <c r="AV18" s="469">
        <v>0</v>
      </c>
      <c r="AW18" s="469">
        <v>5.6992380980193349E-5</v>
      </c>
      <c r="AX18" s="469">
        <v>0</v>
      </c>
      <c r="AY18" s="469">
        <v>3.7713939220584229E-15</v>
      </c>
      <c r="AZ18" s="469">
        <v>0</v>
      </c>
      <c r="BA18" s="469">
        <v>0</v>
      </c>
      <c r="BB18" s="469">
        <v>0</v>
      </c>
      <c r="BC18" s="469">
        <v>0</v>
      </c>
      <c r="BD18" s="469">
        <v>0</v>
      </c>
      <c r="BE18" s="469">
        <v>0</v>
      </c>
      <c r="BF18" s="469">
        <v>4.882375860862099E-3</v>
      </c>
      <c r="BG18" s="469">
        <v>0</v>
      </c>
      <c r="BH18" s="469">
        <v>1.0812653991502519E-2</v>
      </c>
      <c r="BI18" s="469">
        <v>0</v>
      </c>
      <c r="BJ18" s="469">
        <v>0</v>
      </c>
      <c r="BK18" s="469">
        <v>0</v>
      </c>
      <c r="BN18" s="665"/>
      <c r="BO18" s="665"/>
    </row>
    <row r="19" spans="2:67" x14ac:dyDescent="0.2">
      <c r="B19" s="666" t="s">
        <v>485</v>
      </c>
      <c r="C19" s="666">
        <v>18.242091092086515</v>
      </c>
      <c r="D19" s="666" t="s">
        <v>486</v>
      </c>
      <c r="E19" s="666" t="s">
        <v>428</v>
      </c>
      <c r="F19" s="666">
        <v>0</v>
      </c>
      <c r="G19" s="666">
        <v>17000</v>
      </c>
      <c r="H19" s="666">
        <v>29.035697500000001</v>
      </c>
      <c r="I19" s="666">
        <v>29.449194376929714</v>
      </c>
      <c r="J19" s="666">
        <v>2.222138749868E-3</v>
      </c>
      <c r="K19" s="666" t="s">
        <v>574</v>
      </c>
      <c r="L19" s="666" t="s">
        <v>574</v>
      </c>
      <c r="M19" s="666" t="s">
        <v>574</v>
      </c>
      <c r="N19" s="666">
        <v>31</v>
      </c>
      <c r="O19" s="666">
        <v>2.951512639529541E-2</v>
      </c>
      <c r="P19" s="666">
        <v>0.12495817388959769</v>
      </c>
      <c r="Q19" s="666">
        <v>0.15447330028489309</v>
      </c>
      <c r="R19" s="666">
        <v>0</v>
      </c>
      <c r="S19" s="666">
        <v>0.15447330028489309</v>
      </c>
      <c r="T19" s="666">
        <v>0</v>
      </c>
      <c r="U19" s="666">
        <v>0</v>
      </c>
      <c r="V19" s="666">
        <v>3.7800202294777156E-4</v>
      </c>
      <c r="W19" s="666">
        <v>7.0464650082942519E-18</v>
      </c>
      <c r="X19" s="666">
        <v>0</v>
      </c>
      <c r="Y19" s="666">
        <v>0</v>
      </c>
      <c r="Z19" s="666">
        <v>0</v>
      </c>
      <c r="AA19" s="666">
        <v>0</v>
      </c>
      <c r="AB19" s="666">
        <v>0</v>
      </c>
      <c r="AC19" s="666">
        <v>0</v>
      </c>
      <c r="AD19" s="666">
        <v>0</v>
      </c>
      <c r="AE19" s="666">
        <v>0</v>
      </c>
      <c r="AF19" s="666">
        <v>0</v>
      </c>
      <c r="AG19" s="666">
        <v>0</v>
      </c>
      <c r="AH19" s="666">
        <v>0</v>
      </c>
      <c r="AI19" s="666">
        <v>0</v>
      </c>
      <c r="AJ19" s="666">
        <v>0</v>
      </c>
      <c r="AK19" s="666">
        <v>4.2877729641878554E-4</v>
      </c>
      <c r="AL19" s="666">
        <v>0</v>
      </c>
      <c r="AM19" s="666">
        <v>8.1698088191136823E-5</v>
      </c>
      <c r="AN19" s="666">
        <v>0</v>
      </c>
      <c r="AO19" s="666">
        <v>0</v>
      </c>
      <c r="AP19" s="666">
        <v>0</v>
      </c>
      <c r="AQ19" s="666">
        <v>0</v>
      </c>
      <c r="AR19" s="666">
        <v>0</v>
      </c>
      <c r="AS19" s="666">
        <v>0</v>
      </c>
      <c r="AT19" s="666">
        <v>0</v>
      </c>
      <c r="AU19" s="666">
        <v>0</v>
      </c>
      <c r="AV19" s="666">
        <v>0</v>
      </c>
      <c r="AW19" s="666">
        <v>4.0765714141487631E-5</v>
      </c>
      <c r="AX19" s="666">
        <v>0</v>
      </c>
      <c r="AY19" s="666">
        <v>2.0002862310753767E-15</v>
      </c>
      <c r="AZ19" s="666">
        <v>0</v>
      </c>
      <c r="BA19" s="666">
        <v>0</v>
      </c>
      <c r="BB19" s="666">
        <v>0</v>
      </c>
      <c r="BC19" s="666">
        <v>0</v>
      </c>
      <c r="BD19" s="666">
        <v>0</v>
      </c>
      <c r="BE19" s="666">
        <v>0</v>
      </c>
      <c r="BF19" s="666">
        <v>3.83381731413428E-3</v>
      </c>
      <c r="BG19" s="666">
        <v>0</v>
      </c>
      <c r="BH19" s="666">
        <v>8.2620003656721386E-3</v>
      </c>
      <c r="BI19" s="666">
        <v>0</v>
      </c>
      <c r="BJ19" s="666">
        <v>0</v>
      </c>
      <c r="BK19" s="666">
        <v>0</v>
      </c>
      <c r="BN19" s="665"/>
      <c r="BO19" s="665"/>
    </row>
    <row r="20" spans="2:67" x14ac:dyDescent="0.2">
      <c r="B20" s="469" t="s">
        <v>493</v>
      </c>
      <c r="C20" s="469">
        <v>18.242091092086515</v>
      </c>
      <c r="D20" s="469" t="s">
        <v>486</v>
      </c>
      <c r="E20" s="469" t="s">
        <v>428</v>
      </c>
      <c r="F20" s="469">
        <v>0</v>
      </c>
      <c r="G20" s="469">
        <v>17000</v>
      </c>
      <c r="H20" s="469">
        <v>29.27298</v>
      </c>
      <c r="I20" s="469">
        <v>29.770605434363695</v>
      </c>
      <c r="J20" s="469">
        <v>2.2488717735981677E-3</v>
      </c>
      <c r="K20" s="469" t="s">
        <v>574</v>
      </c>
      <c r="L20" s="469" t="s">
        <v>574</v>
      </c>
      <c r="M20" s="469" t="s">
        <v>574</v>
      </c>
      <c r="N20" s="469">
        <v>31</v>
      </c>
      <c r="O20" s="469">
        <v>2.6489143059891071E-2</v>
      </c>
      <c r="P20" s="469">
        <v>0.1263567830498426</v>
      </c>
      <c r="Q20" s="469">
        <v>0.15284592610973369</v>
      </c>
      <c r="R20" s="469">
        <v>0</v>
      </c>
      <c r="S20" s="469">
        <v>0.15284592610973369</v>
      </c>
      <c r="T20" s="469">
        <v>0</v>
      </c>
      <c r="U20" s="469">
        <v>0</v>
      </c>
      <c r="V20" s="469">
        <v>3.7341409170848892E-4</v>
      </c>
      <c r="W20" s="469">
        <v>7.1462788125866244E-18</v>
      </c>
      <c r="X20" s="469">
        <v>0</v>
      </c>
      <c r="Y20" s="469">
        <v>0</v>
      </c>
      <c r="Z20" s="469">
        <v>0</v>
      </c>
      <c r="AA20" s="469">
        <v>0</v>
      </c>
      <c r="AB20" s="469">
        <v>0</v>
      </c>
      <c r="AC20" s="469">
        <v>0</v>
      </c>
      <c r="AD20" s="469">
        <v>0</v>
      </c>
      <c r="AE20" s="469">
        <v>0</v>
      </c>
      <c r="AF20" s="469">
        <v>0</v>
      </c>
      <c r="AG20" s="469">
        <v>0</v>
      </c>
      <c r="AH20" s="469">
        <v>0</v>
      </c>
      <c r="AI20" s="469">
        <v>0</v>
      </c>
      <c r="AJ20" s="469">
        <v>0</v>
      </c>
      <c r="AK20" s="469">
        <v>4.2473293498117905E-4</v>
      </c>
      <c r="AL20" s="469">
        <v>0</v>
      </c>
      <c r="AM20" s="469">
        <v>8.0653594163765648E-5</v>
      </c>
      <c r="AN20" s="469">
        <v>0</v>
      </c>
      <c r="AO20" s="469">
        <v>0</v>
      </c>
      <c r="AP20" s="469">
        <v>0</v>
      </c>
      <c r="AQ20" s="469">
        <v>0</v>
      </c>
      <c r="AR20" s="469">
        <v>0</v>
      </c>
      <c r="AS20" s="469">
        <v>0</v>
      </c>
      <c r="AT20" s="469">
        <v>0</v>
      </c>
      <c r="AU20" s="469">
        <v>0</v>
      </c>
      <c r="AV20" s="469">
        <v>0</v>
      </c>
      <c r="AW20" s="469">
        <v>4.0539978992329741E-5</v>
      </c>
      <c r="AX20" s="469">
        <v>0</v>
      </c>
      <c r="AY20" s="469">
        <v>2.0238848420436597E-15</v>
      </c>
      <c r="AZ20" s="469">
        <v>0</v>
      </c>
      <c r="BA20" s="469">
        <v>0</v>
      </c>
      <c r="BB20" s="469">
        <v>0</v>
      </c>
      <c r="BC20" s="469">
        <v>0</v>
      </c>
      <c r="BD20" s="469">
        <v>0</v>
      </c>
      <c r="BE20" s="469">
        <v>0</v>
      </c>
      <c r="BF20" s="469">
        <v>3.7919326601167226E-3</v>
      </c>
      <c r="BG20" s="469">
        <v>0</v>
      </c>
      <c r="BH20" s="469">
        <v>8.184748976410014E-3</v>
      </c>
      <c r="BI20" s="469">
        <v>0</v>
      </c>
      <c r="BJ20" s="469">
        <v>0</v>
      </c>
      <c r="BK20" s="469">
        <v>0</v>
      </c>
      <c r="BN20" s="665"/>
      <c r="BO20" s="665"/>
    </row>
    <row r="21" spans="2:67" x14ac:dyDescent="0.2">
      <c r="B21" s="666" t="s">
        <v>493</v>
      </c>
      <c r="C21" s="666">
        <v>18.242091092086515</v>
      </c>
      <c r="D21" s="666" t="s">
        <v>486</v>
      </c>
      <c r="E21" s="666" t="s">
        <v>428</v>
      </c>
      <c r="F21" s="666">
        <v>0</v>
      </c>
      <c r="G21" s="666">
        <v>17000</v>
      </c>
      <c r="H21" s="666">
        <v>31.042932500000003</v>
      </c>
      <c r="I21" s="666">
        <v>31.778070360417694</v>
      </c>
      <c r="J21" s="666">
        <v>2.4224153027051212E-3</v>
      </c>
      <c r="K21" s="666" t="s">
        <v>574</v>
      </c>
      <c r="L21" s="666" t="s">
        <v>574</v>
      </c>
      <c r="M21" s="666" t="s">
        <v>574</v>
      </c>
      <c r="N21" s="666">
        <v>29</v>
      </c>
      <c r="O21" s="666">
        <v>3.4823302462393305E-2</v>
      </c>
      <c r="P21" s="666">
        <v>0.13548680615140221</v>
      </c>
      <c r="Q21" s="666">
        <v>0.17031010861379553</v>
      </c>
      <c r="R21" s="666">
        <v>0</v>
      </c>
      <c r="S21" s="666">
        <v>0.17031010861379553</v>
      </c>
      <c r="T21" s="666">
        <v>0</v>
      </c>
      <c r="U21" s="666">
        <v>0</v>
      </c>
      <c r="V21" s="666">
        <v>4.1187969505982142E-4</v>
      </c>
      <c r="W21" s="666">
        <v>9.2817699340979762E-18</v>
      </c>
      <c r="X21" s="666">
        <v>0</v>
      </c>
      <c r="Y21" s="666">
        <v>0</v>
      </c>
      <c r="Z21" s="666">
        <v>0</v>
      </c>
      <c r="AA21" s="666">
        <v>0</v>
      </c>
      <c r="AB21" s="666">
        <v>0</v>
      </c>
      <c r="AC21" s="666">
        <v>0</v>
      </c>
      <c r="AD21" s="666">
        <v>0</v>
      </c>
      <c r="AE21" s="666">
        <v>0</v>
      </c>
      <c r="AF21" s="666">
        <v>0</v>
      </c>
      <c r="AG21" s="666">
        <v>0</v>
      </c>
      <c r="AH21" s="666">
        <v>0</v>
      </c>
      <c r="AI21" s="666">
        <v>0</v>
      </c>
      <c r="AJ21" s="666">
        <v>0</v>
      </c>
      <c r="AK21" s="666">
        <v>4.7649844126635988E-4</v>
      </c>
      <c r="AL21" s="666">
        <v>0</v>
      </c>
      <c r="AM21" s="666">
        <v>8.8600836171291535E-5</v>
      </c>
      <c r="AN21" s="666">
        <v>0</v>
      </c>
      <c r="AO21" s="666">
        <v>0</v>
      </c>
      <c r="AP21" s="666">
        <v>0</v>
      </c>
      <c r="AQ21" s="666">
        <v>0</v>
      </c>
      <c r="AR21" s="666">
        <v>0</v>
      </c>
      <c r="AS21" s="666">
        <v>0</v>
      </c>
      <c r="AT21" s="666">
        <v>0</v>
      </c>
      <c r="AU21" s="666">
        <v>0</v>
      </c>
      <c r="AV21" s="666">
        <v>0</v>
      </c>
      <c r="AW21" s="666">
        <v>4.6602363457045221E-5</v>
      </c>
      <c r="AX21" s="666">
        <v>0</v>
      </c>
      <c r="AY21" s="666">
        <v>2.5907599920987738E-15</v>
      </c>
      <c r="AZ21" s="666">
        <v>0</v>
      </c>
      <c r="BA21" s="666">
        <v>0</v>
      </c>
      <c r="BB21" s="666">
        <v>0</v>
      </c>
      <c r="BC21" s="666">
        <v>0</v>
      </c>
      <c r="BD21" s="666">
        <v>0</v>
      </c>
      <c r="BE21" s="666">
        <v>0</v>
      </c>
      <c r="BF21" s="666">
        <v>4.2145282385021628E-3</v>
      </c>
      <c r="BG21" s="666">
        <v>0</v>
      </c>
      <c r="BH21" s="666">
        <v>9.1870673233109545E-3</v>
      </c>
      <c r="BI21" s="666">
        <v>0</v>
      </c>
      <c r="BJ21" s="666">
        <v>0</v>
      </c>
      <c r="BK21" s="666">
        <v>0</v>
      </c>
      <c r="BN21" s="665"/>
      <c r="BO21" s="665"/>
    </row>
    <row r="22" spans="2:67" x14ac:dyDescent="0.2">
      <c r="B22" s="469" t="s">
        <v>493</v>
      </c>
      <c r="C22" s="469">
        <v>18.242091092086515</v>
      </c>
      <c r="D22" s="469" t="s">
        <v>486</v>
      </c>
      <c r="E22" s="469" t="s">
        <v>428</v>
      </c>
      <c r="F22" s="469">
        <v>0</v>
      </c>
      <c r="G22" s="469">
        <v>17000</v>
      </c>
      <c r="H22" s="469">
        <v>38.773067500000003</v>
      </c>
      <c r="I22" s="469">
        <v>39.996021579412314</v>
      </c>
      <c r="J22" s="469">
        <v>3.2636569892237604E-3</v>
      </c>
      <c r="K22" s="469" t="s">
        <v>574</v>
      </c>
      <c r="L22" s="469" t="s">
        <v>574</v>
      </c>
      <c r="M22" s="469" t="s">
        <v>574</v>
      </c>
      <c r="N22" s="469">
        <v>31</v>
      </c>
      <c r="O22" s="469">
        <v>6.0803506030070634E-2</v>
      </c>
      <c r="P22" s="469">
        <v>0.17936521879184991</v>
      </c>
      <c r="Q22" s="469">
        <v>0.24016872482192053</v>
      </c>
      <c r="R22" s="469">
        <v>0</v>
      </c>
      <c r="S22" s="469">
        <v>0.24016872482192053</v>
      </c>
      <c r="T22" s="469">
        <v>0</v>
      </c>
      <c r="U22" s="469">
        <v>0</v>
      </c>
      <c r="V22" s="469">
        <v>5.5697058456590995E-4</v>
      </c>
      <c r="W22" s="469">
        <v>2.4200499097472031E-17</v>
      </c>
      <c r="X22" s="469">
        <v>0</v>
      </c>
      <c r="Y22" s="469">
        <v>0</v>
      </c>
      <c r="Z22" s="469">
        <v>0</v>
      </c>
      <c r="AA22" s="469">
        <v>0</v>
      </c>
      <c r="AB22" s="469">
        <v>0</v>
      </c>
      <c r="AC22" s="469">
        <v>0</v>
      </c>
      <c r="AD22" s="469">
        <v>0</v>
      </c>
      <c r="AE22" s="469">
        <v>0</v>
      </c>
      <c r="AF22" s="469">
        <v>0</v>
      </c>
      <c r="AG22" s="469">
        <v>0</v>
      </c>
      <c r="AH22" s="469">
        <v>0</v>
      </c>
      <c r="AI22" s="469">
        <v>0</v>
      </c>
      <c r="AJ22" s="469">
        <v>0</v>
      </c>
      <c r="AK22" s="469">
        <v>6.8925402287989788E-4</v>
      </c>
      <c r="AL22" s="469">
        <v>0</v>
      </c>
      <c r="AM22" s="469">
        <v>1.1789527811391721E-4</v>
      </c>
      <c r="AN22" s="469">
        <v>0</v>
      </c>
      <c r="AO22" s="469">
        <v>0</v>
      </c>
      <c r="AP22" s="469">
        <v>0</v>
      </c>
      <c r="AQ22" s="469">
        <v>0</v>
      </c>
      <c r="AR22" s="469">
        <v>0</v>
      </c>
      <c r="AS22" s="469">
        <v>0</v>
      </c>
      <c r="AT22" s="469">
        <v>0</v>
      </c>
      <c r="AU22" s="469">
        <v>0</v>
      </c>
      <c r="AV22" s="469">
        <v>0</v>
      </c>
      <c r="AW22" s="469">
        <v>7.4281574664318914E-5</v>
      </c>
      <c r="AX22" s="469">
        <v>0</v>
      </c>
      <c r="AY22" s="469">
        <v>6.3726530575424799E-15</v>
      </c>
      <c r="AZ22" s="469">
        <v>0</v>
      </c>
      <c r="BA22" s="469">
        <v>0</v>
      </c>
      <c r="BB22" s="469">
        <v>0</v>
      </c>
      <c r="BC22" s="469">
        <v>0</v>
      </c>
      <c r="BD22" s="469">
        <v>0</v>
      </c>
      <c r="BE22" s="469">
        <v>0</v>
      </c>
      <c r="BF22" s="469">
        <v>5.8754367209491913E-3</v>
      </c>
      <c r="BG22" s="469">
        <v>0</v>
      </c>
      <c r="BH22" s="469">
        <v>1.3317997038217478E-2</v>
      </c>
      <c r="BI22" s="469">
        <v>0</v>
      </c>
      <c r="BJ22" s="469">
        <v>0</v>
      </c>
      <c r="BK22" s="469">
        <v>0</v>
      </c>
      <c r="BN22" s="665"/>
      <c r="BO22" s="665"/>
    </row>
    <row r="23" spans="2:67" x14ac:dyDescent="0.2">
      <c r="B23" s="666" t="s">
        <v>493</v>
      </c>
      <c r="C23" s="666">
        <v>18.242091092086515</v>
      </c>
      <c r="D23" s="666" t="s">
        <v>486</v>
      </c>
      <c r="E23" s="666" t="s">
        <v>428</v>
      </c>
      <c r="F23" s="666">
        <v>0</v>
      </c>
      <c r="G23" s="666">
        <v>17000</v>
      </c>
      <c r="H23" s="666">
        <v>42.407852499999997</v>
      </c>
      <c r="I23" s="666">
        <v>44.011903036552212</v>
      </c>
      <c r="J23" s="666">
        <v>3.7620920768276552E-3</v>
      </c>
      <c r="K23" s="666" t="s">
        <v>574</v>
      </c>
      <c r="L23" s="666" t="s">
        <v>574</v>
      </c>
      <c r="M23" s="666" t="s">
        <v>574</v>
      </c>
      <c r="N23" s="666">
        <v>30</v>
      </c>
      <c r="O23" s="666">
        <v>8.2462023779856494E-2</v>
      </c>
      <c r="P23" s="666">
        <v>0.20495918803550192</v>
      </c>
      <c r="Q23" s="666">
        <v>0.2874212118153584</v>
      </c>
      <c r="R23" s="666">
        <v>0</v>
      </c>
      <c r="S23" s="666">
        <v>0.2874212118153584</v>
      </c>
      <c r="T23" s="666">
        <v>0</v>
      </c>
      <c r="U23" s="666">
        <v>0</v>
      </c>
      <c r="V23" s="666">
        <v>6.5289919795034597E-4</v>
      </c>
      <c r="W23" s="666">
        <v>3.8823406793538745E-17</v>
      </c>
      <c r="X23" s="666">
        <v>0</v>
      </c>
      <c r="Y23" s="666">
        <v>0</v>
      </c>
      <c r="Z23" s="666">
        <v>0</v>
      </c>
      <c r="AA23" s="666">
        <v>0</v>
      </c>
      <c r="AB23" s="666">
        <v>0</v>
      </c>
      <c r="AC23" s="666">
        <v>0</v>
      </c>
      <c r="AD23" s="666">
        <v>0</v>
      </c>
      <c r="AE23" s="666">
        <v>0</v>
      </c>
      <c r="AF23" s="666">
        <v>0</v>
      </c>
      <c r="AG23" s="666">
        <v>0</v>
      </c>
      <c r="AH23" s="666">
        <v>0</v>
      </c>
      <c r="AI23" s="666">
        <v>0</v>
      </c>
      <c r="AJ23" s="666">
        <v>0</v>
      </c>
      <c r="AK23" s="666">
        <v>8.3403838364253316E-4</v>
      </c>
      <c r="AL23" s="666">
        <v>0</v>
      </c>
      <c r="AM23" s="666">
        <v>1.3715568715010241E-4</v>
      </c>
      <c r="AN23" s="666">
        <v>0</v>
      </c>
      <c r="AO23" s="666">
        <v>0</v>
      </c>
      <c r="AP23" s="666">
        <v>0</v>
      </c>
      <c r="AQ23" s="666">
        <v>0</v>
      </c>
      <c r="AR23" s="666">
        <v>0</v>
      </c>
      <c r="AS23" s="666">
        <v>0</v>
      </c>
      <c r="AT23" s="666">
        <v>0</v>
      </c>
      <c r="AU23" s="666">
        <v>0</v>
      </c>
      <c r="AV23" s="666">
        <v>0</v>
      </c>
      <c r="AW23" s="666">
        <v>9.4110799286066971E-5</v>
      </c>
      <c r="AX23" s="666">
        <v>0</v>
      </c>
      <c r="AY23" s="666">
        <v>9.9432024983700926E-15</v>
      </c>
      <c r="AZ23" s="666">
        <v>0</v>
      </c>
      <c r="BA23" s="666">
        <v>0</v>
      </c>
      <c r="BB23" s="666">
        <v>0</v>
      </c>
      <c r="BC23" s="666">
        <v>0</v>
      </c>
      <c r="BD23" s="666">
        <v>0</v>
      </c>
      <c r="BE23" s="666">
        <v>0</v>
      </c>
      <c r="BF23" s="666">
        <v>6.9877975650677899E-3</v>
      </c>
      <c r="BG23" s="666">
        <v>0</v>
      </c>
      <c r="BH23" s="666">
        <v>1.6133065203183122E-2</v>
      </c>
      <c r="BI23" s="666">
        <v>0</v>
      </c>
      <c r="BJ23" s="666">
        <v>0</v>
      </c>
      <c r="BK23" s="666">
        <v>0</v>
      </c>
      <c r="BN23" s="665"/>
      <c r="BO23" s="665"/>
    </row>
    <row r="24" spans="2:67" x14ac:dyDescent="0.2">
      <c r="B24" s="469" t="s">
        <v>493</v>
      </c>
      <c r="C24" s="469">
        <v>18.242091092086515</v>
      </c>
      <c r="D24" s="469" t="s">
        <v>486</v>
      </c>
      <c r="E24" s="469" t="s">
        <v>428</v>
      </c>
      <c r="F24" s="469">
        <v>0</v>
      </c>
      <c r="G24" s="469">
        <v>17000</v>
      </c>
      <c r="H24" s="469">
        <v>51.237887499999999</v>
      </c>
      <c r="I24" s="469">
        <v>53.210843308242993</v>
      </c>
      <c r="J24" s="469">
        <v>5.1662565976974299E-3</v>
      </c>
      <c r="K24" s="469" t="s">
        <v>574</v>
      </c>
      <c r="L24" s="469" t="s">
        <v>574</v>
      </c>
      <c r="M24" s="469" t="s">
        <v>574</v>
      </c>
      <c r="N24" s="469">
        <v>31</v>
      </c>
      <c r="O24" s="469">
        <v>0.13635702779864456</v>
      </c>
      <c r="P24" s="469">
        <v>0.27622771308856431</v>
      </c>
      <c r="Q24" s="469">
        <v>0.41258474088720887</v>
      </c>
      <c r="R24" s="469">
        <v>0</v>
      </c>
      <c r="S24" s="469">
        <v>0.41258474088720887</v>
      </c>
      <c r="T24" s="469">
        <v>0</v>
      </c>
      <c r="U24" s="469">
        <v>0</v>
      </c>
      <c r="V24" s="469">
        <v>8.9347182063911857E-4</v>
      </c>
      <c r="W24" s="469">
        <v>1.0717647723657192E-16</v>
      </c>
      <c r="X24" s="469">
        <v>0</v>
      </c>
      <c r="Y24" s="469">
        <v>0</v>
      </c>
      <c r="Z24" s="469">
        <v>0</v>
      </c>
      <c r="AA24" s="469">
        <v>0</v>
      </c>
      <c r="AB24" s="469">
        <v>0</v>
      </c>
      <c r="AC24" s="469">
        <v>0</v>
      </c>
      <c r="AD24" s="469">
        <v>0</v>
      </c>
      <c r="AE24" s="469">
        <v>0</v>
      </c>
      <c r="AF24" s="469">
        <v>0</v>
      </c>
      <c r="AG24" s="469">
        <v>0</v>
      </c>
      <c r="AH24" s="469">
        <v>0</v>
      </c>
      <c r="AI24" s="469">
        <v>0</v>
      </c>
      <c r="AJ24" s="469">
        <v>0</v>
      </c>
      <c r="AK24" s="469">
        <v>1.2241722586029879E-3</v>
      </c>
      <c r="AL24" s="469">
        <v>0</v>
      </c>
      <c r="AM24" s="469">
        <v>1.8458231097913508E-4</v>
      </c>
      <c r="AN24" s="469">
        <v>0</v>
      </c>
      <c r="AO24" s="469">
        <v>0</v>
      </c>
      <c r="AP24" s="469">
        <v>0</v>
      </c>
      <c r="AQ24" s="469">
        <v>0</v>
      </c>
      <c r="AR24" s="469">
        <v>0</v>
      </c>
      <c r="AS24" s="469">
        <v>0</v>
      </c>
      <c r="AT24" s="469">
        <v>0</v>
      </c>
      <c r="AU24" s="469">
        <v>0</v>
      </c>
      <c r="AV24" s="469">
        <v>0</v>
      </c>
      <c r="AW24" s="469">
        <v>1.5292547039176888E-4</v>
      </c>
      <c r="AX24" s="469">
        <v>0</v>
      </c>
      <c r="AY24" s="469">
        <v>2.5799506202303078E-14</v>
      </c>
      <c r="AZ24" s="469">
        <v>0</v>
      </c>
      <c r="BA24" s="469">
        <v>0</v>
      </c>
      <c r="BB24" s="469">
        <v>0</v>
      </c>
      <c r="BC24" s="469">
        <v>0</v>
      </c>
      <c r="BD24" s="469">
        <v>0</v>
      </c>
      <c r="BE24" s="469">
        <v>0</v>
      </c>
      <c r="BF24" s="469">
        <v>9.8753794820471905E-3</v>
      </c>
      <c r="BG24" s="469">
        <v>0</v>
      </c>
      <c r="BH24" s="469">
        <v>2.3739570129474766E-2</v>
      </c>
      <c r="BI24" s="469">
        <v>0</v>
      </c>
      <c r="BJ24" s="469">
        <v>0</v>
      </c>
      <c r="BK24" s="469">
        <v>0</v>
      </c>
      <c r="BN24" s="665"/>
      <c r="BO24" s="665"/>
    </row>
    <row r="25" spans="2:67" x14ac:dyDescent="0.2">
      <c r="B25" s="666" t="s">
        <v>493</v>
      </c>
      <c r="C25" s="666">
        <v>18.242091092086515</v>
      </c>
      <c r="D25" s="666" t="s">
        <v>486</v>
      </c>
      <c r="E25" s="666" t="s">
        <v>428</v>
      </c>
      <c r="F25" s="666">
        <v>0</v>
      </c>
      <c r="G25" s="666">
        <v>17000</v>
      </c>
      <c r="H25" s="666">
        <v>58.739215000000002</v>
      </c>
      <c r="I25" s="666">
        <v>60.99516573385722</v>
      </c>
      <c r="J25" s="666">
        <v>6.6978846452781099E-3</v>
      </c>
      <c r="K25" s="666" t="s">
        <v>574</v>
      </c>
      <c r="L25" s="666" t="s">
        <v>574</v>
      </c>
      <c r="M25" s="666" t="s">
        <v>574</v>
      </c>
      <c r="N25" s="666">
        <v>30</v>
      </c>
      <c r="O25" s="666">
        <v>0.18673868677887193</v>
      </c>
      <c r="P25" s="666">
        <v>0.35259543119609177</v>
      </c>
      <c r="Q25" s="666">
        <v>0.53933411797496367</v>
      </c>
      <c r="R25" s="666">
        <v>0</v>
      </c>
      <c r="S25" s="666">
        <v>0.53933411797496367</v>
      </c>
      <c r="T25" s="666">
        <v>0</v>
      </c>
      <c r="U25" s="666">
        <v>0</v>
      </c>
      <c r="V25" s="666">
        <v>1.1212893635313365E-3</v>
      </c>
      <c r="W25" s="666">
        <v>2.392990025908782E-16</v>
      </c>
      <c r="X25" s="666">
        <v>0</v>
      </c>
      <c r="Y25" s="666">
        <v>0</v>
      </c>
      <c r="Z25" s="666">
        <v>0</v>
      </c>
      <c r="AA25" s="666">
        <v>0</v>
      </c>
      <c r="AB25" s="666">
        <v>0</v>
      </c>
      <c r="AC25" s="666">
        <v>0</v>
      </c>
      <c r="AD25" s="666">
        <v>0</v>
      </c>
      <c r="AE25" s="666">
        <v>0</v>
      </c>
      <c r="AF25" s="666">
        <v>0</v>
      </c>
      <c r="AG25" s="666">
        <v>0</v>
      </c>
      <c r="AH25" s="666">
        <v>0</v>
      </c>
      <c r="AI25" s="666">
        <v>0</v>
      </c>
      <c r="AJ25" s="666">
        <v>0</v>
      </c>
      <c r="AK25" s="666">
        <v>1.6256231742457754E-3</v>
      </c>
      <c r="AL25" s="666">
        <v>0</v>
      </c>
      <c r="AM25" s="666">
        <v>2.2855164634114197E-4</v>
      </c>
      <c r="AN25" s="666">
        <v>0</v>
      </c>
      <c r="AO25" s="666">
        <v>0</v>
      </c>
      <c r="AP25" s="666">
        <v>0</v>
      </c>
      <c r="AQ25" s="666">
        <v>0</v>
      </c>
      <c r="AR25" s="666">
        <v>0</v>
      </c>
      <c r="AS25" s="666">
        <v>0</v>
      </c>
      <c r="AT25" s="666">
        <v>0</v>
      </c>
      <c r="AU25" s="666">
        <v>0</v>
      </c>
      <c r="AV25" s="666">
        <v>0</v>
      </c>
      <c r="AW25" s="666">
        <v>2.205366895550853E-4</v>
      </c>
      <c r="AX25" s="666">
        <v>0</v>
      </c>
      <c r="AY25" s="666">
        <v>5.4753897142072251E-14</v>
      </c>
      <c r="AZ25" s="666">
        <v>0</v>
      </c>
      <c r="BA25" s="666">
        <v>0</v>
      </c>
      <c r="BB25" s="666">
        <v>0</v>
      </c>
      <c r="BC25" s="666">
        <v>0</v>
      </c>
      <c r="BD25" s="666">
        <v>0</v>
      </c>
      <c r="BE25" s="666">
        <v>0</v>
      </c>
      <c r="BF25" s="666">
        <v>1.2722803073825232E-2</v>
      </c>
      <c r="BG25" s="666">
        <v>0</v>
      </c>
      <c r="BH25" s="666">
        <v>3.1593537818016978E-2</v>
      </c>
      <c r="BI25" s="666">
        <v>0</v>
      </c>
      <c r="BJ25" s="666">
        <v>0</v>
      </c>
      <c r="BK25" s="666">
        <v>0</v>
      </c>
      <c r="BN25" s="665"/>
      <c r="BO25" s="665"/>
    </row>
    <row r="26" spans="2:67" x14ac:dyDescent="0.2">
      <c r="B26" s="469" t="s">
        <v>493</v>
      </c>
      <c r="C26" s="469">
        <v>18.242091092086515</v>
      </c>
      <c r="D26" s="469" t="s">
        <v>486</v>
      </c>
      <c r="E26" s="469" t="s">
        <v>428</v>
      </c>
      <c r="F26" s="469">
        <v>0</v>
      </c>
      <c r="G26" s="469">
        <v>17000</v>
      </c>
      <c r="H26" s="469">
        <v>65.725740000000002</v>
      </c>
      <c r="I26" s="469">
        <v>68.102383469803627</v>
      </c>
      <c r="J26" s="469">
        <v>8.4330771924180821E-3</v>
      </c>
      <c r="K26" s="469" t="s">
        <v>574</v>
      </c>
      <c r="L26" s="469" t="s">
        <v>574</v>
      </c>
      <c r="M26" s="469" t="s">
        <v>574</v>
      </c>
      <c r="N26" s="469">
        <v>31</v>
      </c>
      <c r="O26" s="469">
        <v>0.27393600518952654</v>
      </c>
      <c r="P26" s="469">
        <v>0.43788826208794357</v>
      </c>
      <c r="Q26" s="469">
        <v>0.71182426727747017</v>
      </c>
      <c r="R26" s="469">
        <v>0</v>
      </c>
      <c r="S26" s="469">
        <v>0.71182426727747017</v>
      </c>
      <c r="T26" s="469">
        <v>0</v>
      </c>
      <c r="U26" s="469">
        <v>0</v>
      </c>
      <c r="V26" s="469">
        <v>1.4255709109700046E-3</v>
      </c>
      <c r="W26" s="469">
        <v>5.0785496472376147E-16</v>
      </c>
      <c r="X26" s="469">
        <v>0</v>
      </c>
      <c r="Y26" s="469">
        <v>0</v>
      </c>
      <c r="Z26" s="469">
        <v>0</v>
      </c>
      <c r="AA26" s="469">
        <v>0</v>
      </c>
      <c r="AB26" s="469">
        <v>0</v>
      </c>
      <c r="AC26" s="469">
        <v>0</v>
      </c>
      <c r="AD26" s="469">
        <v>0</v>
      </c>
      <c r="AE26" s="469">
        <v>0</v>
      </c>
      <c r="AF26" s="469">
        <v>0</v>
      </c>
      <c r="AG26" s="469">
        <v>0</v>
      </c>
      <c r="AH26" s="469">
        <v>0</v>
      </c>
      <c r="AI26" s="469">
        <v>0</v>
      </c>
      <c r="AJ26" s="469">
        <v>0</v>
      </c>
      <c r="AK26" s="469">
        <v>2.1716778015547595E-3</v>
      </c>
      <c r="AL26" s="469">
        <v>0</v>
      </c>
      <c r="AM26" s="469">
        <v>2.8717413877855246E-4</v>
      </c>
      <c r="AN26" s="469">
        <v>0</v>
      </c>
      <c r="AO26" s="469">
        <v>0</v>
      </c>
      <c r="AP26" s="469">
        <v>0</v>
      </c>
      <c r="AQ26" s="469">
        <v>0</v>
      </c>
      <c r="AR26" s="469">
        <v>0</v>
      </c>
      <c r="AS26" s="469">
        <v>0</v>
      </c>
      <c r="AT26" s="469">
        <v>0</v>
      </c>
      <c r="AU26" s="469">
        <v>0</v>
      </c>
      <c r="AV26" s="469">
        <v>0</v>
      </c>
      <c r="AW26" s="469">
        <v>3.167989903748652E-4</v>
      </c>
      <c r="AX26" s="469">
        <v>0</v>
      </c>
      <c r="AY26" s="469">
        <v>1.1108635639595863E-13</v>
      </c>
      <c r="AZ26" s="469">
        <v>0</v>
      </c>
      <c r="BA26" s="469">
        <v>0</v>
      </c>
      <c r="BB26" s="469">
        <v>0</v>
      </c>
      <c r="BC26" s="469">
        <v>0</v>
      </c>
      <c r="BD26" s="469">
        <v>0</v>
      </c>
      <c r="BE26" s="469">
        <v>0</v>
      </c>
      <c r="BF26" s="469">
        <v>1.6554777014590957E-2</v>
      </c>
      <c r="BG26" s="469">
        <v>0</v>
      </c>
      <c r="BH26" s="469">
        <v>4.2291217772925181E-2</v>
      </c>
      <c r="BI26" s="469">
        <v>0</v>
      </c>
      <c r="BJ26" s="469">
        <v>0</v>
      </c>
      <c r="BK26" s="469">
        <v>0</v>
      </c>
      <c r="BN26" s="665"/>
      <c r="BO26" s="665"/>
    </row>
    <row r="27" spans="2:67" x14ac:dyDescent="0.2">
      <c r="B27" s="666" t="s">
        <v>493</v>
      </c>
      <c r="C27" s="666">
        <v>18.242091092086515</v>
      </c>
      <c r="D27" s="666" t="s">
        <v>486</v>
      </c>
      <c r="E27" s="666" t="s">
        <v>428</v>
      </c>
      <c r="F27" s="666">
        <v>0</v>
      </c>
      <c r="G27" s="666">
        <v>17000</v>
      </c>
      <c r="H27" s="666">
        <v>64.560380000000009</v>
      </c>
      <c r="I27" s="666">
        <v>66.636482614977638</v>
      </c>
      <c r="J27" s="666">
        <v>8.0458466842468612E-3</v>
      </c>
      <c r="K27" s="666" t="s">
        <v>574</v>
      </c>
      <c r="L27" s="666" t="s">
        <v>574</v>
      </c>
      <c r="M27" s="666" t="s">
        <v>574</v>
      </c>
      <c r="N27" s="666">
        <v>31</v>
      </c>
      <c r="O27" s="666">
        <v>0.25380042204105063</v>
      </c>
      <c r="P27" s="666">
        <v>0.41917797375122678</v>
      </c>
      <c r="Q27" s="666">
        <v>0.67297839579227747</v>
      </c>
      <c r="R27" s="666">
        <v>0</v>
      </c>
      <c r="S27" s="666">
        <v>0.67297839579227747</v>
      </c>
      <c r="T27" s="666">
        <v>0</v>
      </c>
      <c r="U27" s="666">
        <v>0</v>
      </c>
      <c r="V27" s="666">
        <v>1.3582259525925107E-3</v>
      </c>
      <c r="W27" s="666">
        <v>4.3578968563001117E-16</v>
      </c>
      <c r="X27" s="666">
        <v>0</v>
      </c>
      <c r="Y27" s="666">
        <v>0</v>
      </c>
      <c r="Z27" s="666">
        <v>0</v>
      </c>
      <c r="AA27" s="666">
        <v>0</v>
      </c>
      <c r="AB27" s="666">
        <v>0</v>
      </c>
      <c r="AC27" s="666">
        <v>0</v>
      </c>
      <c r="AD27" s="666">
        <v>0</v>
      </c>
      <c r="AE27" s="666">
        <v>0</v>
      </c>
      <c r="AF27" s="666">
        <v>0</v>
      </c>
      <c r="AG27" s="666">
        <v>0</v>
      </c>
      <c r="AH27" s="666">
        <v>0</v>
      </c>
      <c r="AI27" s="666">
        <v>0</v>
      </c>
      <c r="AJ27" s="666">
        <v>0</v>
      </c>
      <c r="AK27" s="666">
        <v>2.048382784446899E-3</v>
      </c>
      <c r="AL27" s="666">
        <v>0</v>
      </c>
      <c r="AM27" s="666">
        <v>2.7426200446750292E-4</v>
      </c>
      <c r="AN27" s="666">
        <v>0</v>
      </c>
      <c r="AO27" s="666">
        <v>0</v>
      </c>
      <c r="AP27" s="666">
        <v>0</v>
      </c>
      <c r="AQ27" s="666">
        <v>0</v>
      </c>
      <c r="AR27" s="666">
        <v>0</v>
      </c>
      <c r="AS27" s="666">
        <v>0</v>
      </c>
      <c r="AT27" s="666">
        <v>0</v>
      </c>
      <c r="AU27" s="666">
        <v>0</v>
      </c>
      <c r="AV27" s="666">
        <v>0</v>
      </c>
      <c r="AW27" s="666">
        <v>2.9443268645049038E-4</v>
      </c>
      <c r="AX27" s="666">
        <v>0</v>
      </c>
      <c r="AY27" s="666">
        <v>9.6202791481182956E-14</v>
      </c>
      <c r="AZ27" s="666">
        <v>0</v>
      </c>
      <c r="BA27" s="666">
        <v>0</v>
      </c>
      <c r="BB27" s="666">
        <v>0</v>
      </c>
      <c r="BC27" s="666">
        <v>0</v>
      </c>
      <c r="BD27" s="666">
        <v>0</v>
      </c>
      <c r="BE27" s="666">
        <v>0</v>
      </c>
      <c r="BF27" s="666">
        <v>1.5698380477273673E-2</v>
      </c>
      <c r="BG27" s="666">
        <v>0</v>
      </c>
      <c r="BH27" s="666">
        <v>3.9873507009315218E-2</v>
      </c>
      <c r="BI27" s="666">
        <v>0</v>
      </c>
      <c r="BJ27" s="666">
        <v>0</v>
      </c>
      <c r="BK27" s="666">
        <v>0</v>
      </c>
      <c r="BN27" s="665"/>
      <c r="BO27" s="665"/>
    </row>
    <row r="28" spans="2:67" x14ac:dyDescent="0.2">
      <c r="B28" s="469" t="s">
        <v>493</v>
      </c>
      <c r="C28" s="469">
        <v>18.242091092086515</v>
      </c>
      <c r="D28" s="469" t="s">
        <v>486</v>
      </c>
      <c r="E28" s="469" t="s">
        <v>428</v>
      </c>
      <c r="F28" s="469">
        <v>0</v>
      </c>
      <c r="G28" s="469">
        <v>17000</v>
      </c>
      <c r="H28" s="469">
        <v>57.173742499999996</v>
      </c>
      <c r="I28" s="469">
        <v>58.828920992758896</v>
      </c>
      <c r="J28" s="469">
        <v>6.2358837036127482E-3</v>
      </c>
      <c r="K28" s="469" t="s">
        <v>574</v>
      </c>
      <c r="L28" s="469" t="s">
        <v>574</v>
      </c>
      <c r="M28" s="469" t="s">
        <v>574</v>
      </c>
      <c r="N28" s="469">
        <v>30</v>
      </c>
      <c r="O28" s="469">
        <v>0.18241606831890728</v>
      </c>
      <c r="P28" s="469">
        <v>0.33002069783057075</v>
      </c>
      <c r="Q28" s="469">
        <v>0.51243676614947797</v>
      </c>
      <c r="R28" s="469">
        <v>0</v>
      </c>
      <c r="S28" s="469">
        <v>0.51243676614947797</v>
      </c>
      <c r="T28" s="469">
        <v>0</v>
      </c>
      <c r="U28" s="469">
        <v>0</v>
      </c>
      <c r="V28" s="469">
        <v>1.0775518388366307E-3</v>
      </c>
      <c r="W28" s="469">
        <v>1.9621149168900668E-16</v>
      </c>
      <c r="X28" s="469">
        <v>0</v>
      </c>
      <c r="Y28" s="469">
        <v>0</v>
      </c>
      <c r="Z28" s="469">
        <v>0</v>
      </c>
      <c r="AA28" s="469">
        <v>0</v>
      </c>
      <c r="AB28" s="469">
        <v>0</v>
      </c>
      <c r="AC28" s="469">
        <v>0</v>
      </c>
      <c r="AD28" s="469">
        <v>0</v>
      </c>
      <c r="AE28" s="469">
        <v>0</v>
      </c>
      <c r="AF28" s="469">
        <v>0</v>
      </c>
      <c r="AG28" s="469">
        <v>0</v>
      </c>
      <c r="AH28" s="469">
        <v>0</v>
      </c>
      <c r="AI28" s="469">
        <v>0</v>
      </c>
      <c r="AJ28" s="469">
        <v>0</v>
      </c>
      <c r="AK28" s="469">
        <v>1.5382163594453153E-3</v>
      </c>
      <c r="AL28" s="469">
        <v>0</v>
      </c>
      <c r="AM28" s="469">
        <v>2.20447034992407E-4</v>
      </c>
      <c r="AN28" s="469">
        <v>0</v>
      </c>
      <c r="AO28" s="469">
        <v>0</v>
      </c>
      <c r="AP28" s="469">
        <v>0</v>
      </c>
      <c r="AQ28" s="469">
        <v>0</v>
      </c>
      <c r="AR28" s="469">
        <v>0</v>
      </c>
      <c r="AS28" s="469">
        <v>0</v>
      </c>
      <c r="AT28" s="469">
        <v>0</v>
      </c>
      <c r="AU28" s="469">
        <v>0</v>
      </c>
      <c r="AV28" s="469">
        <v>0</v>
      </c>
      <c r="AW28" s="469">
        <v>2.0400842472918649E-4</v>
      </c>
      <c r="AX28" s="469">
        <v>0</v>
      </c>
      <c r="AY28" s="469">
        <v>4.5526563927254715E-14</v>
      </c>
      <c r="AZ28" s="469">
        <v>0</v>
      </c>
      <c r="BA28" s="469">
        <v>0</v>
      </c>
      <c r="BB28" s="469">
        <v>0</v>
      </c>
      <c r="BC28" s="469">
        <v>0</v>
      </c>
      <c r="BD28" s="469">
        <v>0</v>
      </c>
      <c r="BE28" s="469">
        <v>0</v>
      </c>
      <c r="BF28" s="469">
        <v>1.2138693741655876E-2</v>
      </c>
      <c r="BG28" s="469">
        <v>0</v>
      </c>
      <c r="BH28" s="469">
        <v>2.9876560116315998E-2</v>
      </c>
      <c r="BI28" s="469">
        <v>0</v>
      </c>
      <c r="BJ28" s="469">
        <v>0</v>
      </c>
      <c r="BK28" s="469">
        <v>0</v>
      </c>
      <c r="BN28" s="665"/>
      <c r="BO28" s="665"/>
    </row>
    <row r="29" spans="2:67" x14ac:dyDescent="0.2">
      <c r="B29" s="666" t="s">
        <v>493</v>
      </c>
      <c r="C29" s="666">
        <v>18.242091092086515</v>
      </c>
      <c r="D29" s="666" t="s">
        <v>486</v>
      </c>
      <c r="E29" s="666" t="s">
        <v>428</v>
      </c>
      <c r="F29" s="666">
        <v>0</v>
      </c>
      <c r="G29" s="666">
        <v>17000</v>
      </c>
      <c r="H29" s="666">
        <v>46.057272500000003</v>
      </c>
      <c r="I29" s="666">
        <v>47.147942839454259</v>
      </c>
      <c r="J29" s="666">
        <v>4.1971142944793472E-3</v>
      </c>
      <c r="K29" s="666" t="s">
        <v>574</v>
      </c>
      <c r="L29" s="666" t="s">
        <v>574</v>
      </c>
      <c r="M29" s="666" t="s">
        <v>574</v>
      </c>
      <c r="N29" s="666">
        <v>31</v>
      </c>
      <c r="O29" s="666">
        <v>0.10946194424304241</v>
      </c>
      <c r="P29" s="666">
        <v>0.2274785309598456</v>
      </c>
      <c r="Q29" s="666">
        <v>0.336940475202888</v>
      </c>
      <c r="R29" s="666">
        <v>0</v>
      </c>
      <c r="S29" s="666">
        <v>0.336940475202888</v>
      </c>
      <c r="T29" s="666">
        <v>0</v>
      </c>
      <c r="U29" s="666">
        <v>0</v>
      </c>
      <c r="V29" s="666">
        <v>7.5305656978530595E-4</v>
      </c>
      <c r="W29" s="666">
        <v>5.7030808793078327E-17</v>
      </c>
      <c r="X29" s="666">
        <v>0</v>
      </c>
      <c r="Y29" s="666">
        <v>0</v>
      </c>
      <c r="Z29" s="666">
        <v>0</v>
      </c>
      <c r="AA29" s="666">
        <v>0</v>
      </c>
      <c r="AB29" s="666">
        <v>0</v>
      </c>
      <c r="AC29" s="666">
        <v>0</v>
      </c>
      <c r="AD29" s="666">
        <v>0</v>
      </c>
      <c r="AE29" s="666">
        <v>0</v>
      </c>
      <c r="AF29" s="666">
        <v>0</v>
      </c>
      <c r="AG29" s="666">
        <v>0</v>
      </c>
      <c r="AH29" s="666">
        <v>0</v>
      </c>
      <c r="AI29" s="666">
        <v>0</v>
      </c>
      <c r="AJ29" s="666">
        <v>0</v>
      </c>
      <c r="AK29" s="666">
        <v>9.8564024310421458E-4</v>
      </c>
      <c r="AL29" s="666">
        <v>0</v>
      </c>
      <c r="AM29" s="666">
        <v>1.5728089150812612E-4</v>
      </c>
      <c r="AN29" s="666">
        <v>0</v>
      </c>
      <c r="AO29" s="666">
        <v>0</v>
      </c>
      <c r="AP29" s="666">
        <v>0</v>
      </c>
      <c r="AQ29" s="666">
        <v>0</v>
      </c>
      <c r="AR29" s="666">
        <v>0</v>
      </c>
      <c r="AS29" s="666">
        <v>0</v>
      </c>
      <c r="AT29" s="666">
        <v>0</v>
      </c>
      <c r="AU29" s="666">
        <v>0</v>
      </c>
      <c r="AV29" s="666">
        <v>0</v>
      </c>
      <c r="AW29" s="666">
        <v>1.1520407235721084E-4</v>
      </c>
      <c r="AX29" s="666">
        <v>0</v>
      </c>
      <c r="AY29" s="666">
        <v>1.4297323813370399E-14</v>
      </c>
      <c r="AZ29" s="666">
        <v>0</v>
      </c>
      <c r="BA29" s="666">
        <v>0</v>
      </c>
      <c r="BB29" s="666">
        <v>0</v>
      </c>
      <c r="BC29" s="666">
        <v>0</v>
      </c>
      <c r="BD29" s="666">
        <v>0</v>
      </c>
      <c r="BE29" s="666">
        <v>0</v>
      </c>
      <c r="BF29" s="666">
        <v>8.1498966446055254E-3</v>
      </c>
      <c r="BG29" s="666">
        <v>0</v>
      </c>
      <c r="BH29" s="666">
        <v>1.9081881014230924E-2</v>
      </c>
      <c r="BI29" s="666">
        <v>0</v>
      </c>
      <c r="BJ29" s="666">
        <v>0</v>
      </c>
      <c r="BK29" s="666">
        <v>0</v>
      </c>
      <c r="BN29" s="665"/>
      <c r="BO29" s="665"/>
    </row>
    <row r="30" spans="2:67" x14ac:dyDescent="0.2">
      <c r="B30" s="469" t="s">
        <v>493</v>
      </c>
      <c r="C30" s="469">
        <v>18.242091092086515</v>
      </c>
      <c r="D30" s="469" t="s">
        <v>486</v>
      </c>
      <c r="E30" s="469" t="s">
        <v>428</v>
      </c>
      <c r="F30" s="469">
        <v>0</v>
      </c>
      <c r="G30" s="469">
        <v>17000</v>
      </c>
      <c r="H30" s="469">
        <v>34.446420000000003</v>
      </c>
      <c r="I30" s="469">
        <v>35.054628864222295</v>
      </c>
      <c r="J30" s="469">
        <v>2.7313614621201697E-3</v>
      </c>
      <c r="K30" s="469" t="s">
        <v>574</v>
      </c>
      <c r="L30" s="469" t="s">
        <v>574</v>
      </c>
      <c r="M30" s="469" t="s">
        <v>574</v>
      </c>
      <c r="N30" s="469">
        <v>30</v>
      </c>
      <c r="O30" s="469">
        <v>4.636617546750485E-2</v>
      </c>
      <c r="P30" s="469">
        <v>0.15179492573589315</v>
      </c>
      <c r="Q30" s="469">
        <v>0.198161101203398</v>
      </c>
      <c r="R30" s="469">
        <v>0</v>
      </c>
      <c r="S30" s="469">
        <v>0.198161101203398</v>
      </c>
      <c r="T30" s="469">
        <v>0</v>
      </c>
      <c r="U30" s="469">
        <v>0</v>
      </c>
      <c r="V30" s="469">
        <v>4.7132227734558881E-4</v>
      </c>
      <c r="W30" s="469">
        <v>1.3832278998244353E-17</v>
      </c>
      <c r="X30" s="469">
        <v>0</v>
      </c>
      <c r="Y30" s="469">
        <v>0</v>
      </c>
      <c r="Z30" s="469">
        <v>0</v>
      </c>
      <c r="AA30" s="469">
        <v>0</v>
      </c>
      <c r="AB30" s="469">
        <v>0</v>
      </c>
      <c r="AC30" s="469">
        <v>0</v>
      </c>
      <c r="AD30" s="469">
        <v>0</v>
      </c>
      <c r="AE30" s="469">
        <v>0</v>
      </c>
      <c r="AF30" s="469">
        <v>0</v>
      </c>
      <c r="AG30" s="469">
        <v>0</v>
      </c>
      <c r="AH30" s="469">
        <v>0</v>
      </c>
      <c r="AI30" s="469">
        <v>0</v>
      </c>
      <c r="AJ30" s="469">
        <v>0</v>
      </c>
      <c r="AK30" s="469">
        <v>5.6033008766555835E-4</v>
      </c>
      <c r="AL30" s="469">
        <v>0</v>
      </c>
      <c r="AM30" s="469">
        <v>1.0072808307839914E-4</v>
      </c>
      <c r="AN30" s="469">
        <v>0</v>
      </c>
      <c r="AO30" s="469">
        <v>0</v>
      </c>
      <c r="AP30" s="469">
        <v>0</v>
      </c>
      <c r="AQ30" s="469">
        <v>0</v>
      </c>
      <c r="AR30" s="469">
        <v>0</v>
      </c>
      <c r="AS30" s="469">
        <v>0</v>
      </c>
      <c r="AT30" s="469">
        <v>0</v>
      </c>
      <c r="AU30" s="469">
        <v>0</v>
      </c>
      <c r="AV30" s="469">
        <v>0</v>
      </c>
      <c r="AW30" s="469">
        <v>5.6992380980193349E-5</v>
      </c>
      <c r="AX30" s="469">
        <v>0</v>
      </c>
      <c r="AY30" s="469">
        <v>3.7713939220584229E-15</v>
      </c>
      <c r="AZ30" s="469">
        <v>0</v>
      </c>
      <c r="BA30" s="469">
        <v>0</v>
      </c>
      <c r="BB30" s="469">
        <v>0</v>
      </c>
      <c r="BC30" s="469">
        <v>0</v>
      </c>
      <c r="BD30" s="469">
        <v>0</v>
      </c>
      <c r="BE30" s="469">
        <v>0</v>
      </c>
      <c r="BF30" s="469">
        <v>4.882375860862099E-3</v>
      </c>
      <c r="BG30" s="469">
        <v>0</v>
      </c>
      <c r="BH30" s="469">
        <v>1.0812653991502519E-2</v>
      </c>
      <c r="BI30" s="469">
        <v>0</v>
      </c>
      <c r="BJ30" s="469">
        <v>0</v>
      </c>
      <c r="BK30" s="469">
        <v>0</v>
      </c>
      <c r="BN30" s="665"/>
      <c r="BO30" s="665"/>
    </row>
    <row r="31" spans="2:67" x14ac:dyDescent="0.2">
      <c r="B31" s="666" t="s">
        <v>493</v>
      </c>
      <c r="C31" s="666">
        <v>18.242091092086515</v>
      </c>
      <c r="D31" s="666" t="s">
        <v>486</v>
      </c>
      <c r="E31" s="666" t="s">
        <v>428</v>
      </c>
      <c r="F31" s="666">
        <v>0</v>
      </c>
      <c r="G31" s="666">
        <v>17000</v>
      </c>
      <c r="H31" s="666">
        <v>29.035697500000001</v>
      </c>
      <c r="I31" s="666">
        <v>29.449194376929714</v>
      </c>
      <c r="J31" s="666">
        <v>2.222138749868E-3</v>
      </c>
      <c r="K31" s="666" t="s">
        <v>574</v>
      </c>
      <c r="L31" s="666" t="s">
        <v>574</v>
      </c>
      <c r="M31" s="666" t="s">
        <v>574</v>
      </c>
      <c r="N31" s="666">
        <v>31</v>
      </c>
      <c r="O31" s="666">
        <v>2.951512639529541E-2</v>
      </c>
      <c r="P31" s="666">
        <v>0.12495817388959769</v>
      </c>
      <c r="Q31" s="666">
        <v>0.15447330028489309</v>
      </c>
      <c r="R31" s="666">
        <v>0</v>
      </c>
      <c r="S31" s="666">
        <v>0.15447330028489309</v>
      </c>
      <c r="T31" s="666">
        <v>0</v>
      </c>
      <c r="U31" s="666">
        <v>0</v>
      </c>
      <c r="V31" s="666">
        <v>3.7800202294777156E-4</v>
      </c>
      <c r="W31" s="666">
        <v>7.0464650082942519E-18</v>
      </c>
      <c r="X31" s="666">
        <v>0</v>
      </c>
      <c r="Y31" s="666">
        <v>0</v>
      </c>
      <c r="Z31" s="666">
        <v>0</v>
      </c>
      <c r="AA31" s="666">
        <v>0</v>
      </c>
      <c r="AB31" s="666">
        <v>0</v>
      </c>
      <c r="AC31" s="666">
        <v>0</v>
      </c>
      <c r="AD31" s="666">
        <v>0</v>
      </c>
      <c r="AE31" s="666">
        <v>0</v>
      </c>
      <c r="AF31" s="666">
        <v>0</v>
      </c>
      <c r="AG31" s="666">
        <v>0</v>
      </c>
      <c r="AH31" s="666">
        <v>0</v>
      </c>
      <c r="AI31" s="666">
        <v>0</v>
      </c>
      <c r="AJ31" s="666">
        <v>0</v>
      </c>
      <c r="AK31" s="666">
        <v>4.2877729641878554E-4</v>
      </c>
      <c r="AL31" s="666">
        <v>0</v>
      </c>
      <c r="AM31" s="666">
        <v>8.1698088191136823E-5</v>
      </c>
      <c r="AN31" s="666">
        <v>0</v>
      </c>
      <c r="AO31" s="666">
        <v>0</v>
      </c>
      <c r="AP31" s="666">
        <v>0</v>
      </c>
      <c r="AQ31" s="666">
        <v>0</v>
      </c>
      <c r="AR31" s="666">
        <v>0</v>
      </c>
      <c r="AS31" s="666">
        <v>0</v>
      </c>
      <c r="AT31" s="666">
        <v>0</v>
      </c>
      <c r="AU31" s="666">
        <v>0</v>
      </c>
      <c r="AV31" s="666">
        <v>0</v>
      </c>
      <c r="AW31" s="666">
        <v>4.0765714141487631E-5</v>
      </c>
      <c r="AX31" s="666">
        <v>0</v>
      </c>
      <c r="AY31" s="666">
        <v>2.0002862310753767E-15</v>
      </c>
      <c r="AZ31" s="666">
        <v>0</v>
      </c>
      <c r="BA31" s="666">
        <v>0</v>
      </c>
      <c r="BB31" s="666">
        <v>0</v>
      </c>
      <c r="BC31" s="666">
        <v>0</v>
      </c>
      <c r="BD31" s="666">
        <v>0</v>
      </c>
      <c r="BE31" s="666">
        <v>0</v>
      </c>
      <c r="BF31" s="666">
        <v>3.83381731413428E-3</v>
      </c>
      <c r="BG31" s="666">
        <v>0</v>
      </c>
      <c r="BH31" s="666">
        <v>8.2620003656721386E-3</v>
      </c>
      <c r="BI31" s="666">
        <v>0</v>
      </c>
      <c r="BJ31" s="666">
        <v>0</v>
      </c>
      <c r="BK31" s="666">
        <v>0</v>
      </c>
      <c r="BN31" s="665"/>
    </row>
    <row r="32" spans="2:67" s="399" customFormat="1" x14ac:dyDescent="0.2"/>
    <row r="33" spans="2:63" s="399" customFormat="1" ht="25.5" x14ac:dyDescent="0.2">
      <c r="R33" s="667" t="s">
        <v>575</v>
      </c>
      <c r="T33" s="668" t="s">
        <v>576</v>
      </c>
      <c r="U33" s="668" t="s">
        <v>577</v>
      </c>
      <c r="V33" s="668" t="s">
        <v>439</v>
      </c>
      <c r="W33" s="668" t="s">
        <v>440</v>
      </c>
      <c r="X33" s="668" t="s">
        <v>578</v>
      </c>
      <c r="Y33" s="668" t="s">
        <v>579</v>
      </c>
      <c r="Z33" s="668" t="s">
        <v>580</v>
      </c>
      <c r="AA33" s="668" t="s">
        <v>581</v>
      </c>
      <c r="AB33" s="668"/>
      <c r="AC33" s="668" t="s">
        <v>582</v>
      </c>
      <c r="AD33" s="668" t="s">
        <v>583</v>
      </c>
      <c r="AE33" s="668" t="s">
        <v>584</v>
      </c>
      <c r="AF33" s="668" t="s">
        <v>585</v>
      </c>
      <c r="AG33" s="668" t="s">
        <v>586</v>
      </c>
      <c r="AH33" s="668" t="s">
        <v>587</v>
      </c>
      <c r="AI33" s="668" t="s">
        <v>588</v>
      </c>
      <c r="AJ33" s="668" t="s">
        <v>589</v>
      </c>
      <c r="AK33" s="668" t="s">
        <v>145</v>
      </c>
      <c r="AL33" s="668" t="s">
        <v>590</v>
      </c>
      <c r="AM33" s="668" t="s">
        <v>441</v>
      </c>
      <c r="AN33" s="668" t="s">
        <v>591</v>
      </c>
      <c r="AO33" s="668" t="s">
        <v>592</v>
      </c>
      <c r="AP33" s="668" t="s">
        <v>266</v>
      </c>
      <c r="AQ33" s="668" t="s">
        <v>593</v>
      </c>
      <c r="AR33" s="668" t="s">
        <v>265</v>
      </c>
      <c r="AS33" s="668" t="s">
        <v>594</v>
      </c>
      <c r="AT33" s="668" t="s">
        <v>595</v>
      </c>
      <c r="AU33" s="668" t="s">
        <v>596</v>
      </c>
      <c r="AV33" s="668" t="s">
        <v>597</v>
      </c>
      <c r="AW33" s="668" t="s">
        <v>442</v>
      </c>
      <c r="AX33" s="668" t="s">
        <v>192</v>
      </c>
      <c r="AY33" s="668" t="s">
        <v>443</v>
      </c>
      <c r="AZ33" s="668" t="s">
        <v>598</v>
      </c>
      <c r="BA33" s="668" t="s">
        <v>599</v>
      </c>
      <c r="BB33" s="668" t="s">
        <v>600</v>
      </c>
      <c r="BC33" s="668" t="s">
        <v>601</v>
      </c>
      <c r="BD33" s="668" t="s">
        <v>124</v>
      </c>
      <c r="BE33" s="668" t="s">
        <v>602</v>
      </c>
      <c r="BF33" s="668" t="s">
        <v>444</v>
      </c>
      <c r="BG33" s="668" t="s">
        <v>603</v>
      </c>
      <c r="BH33" s="668" t="s">
        <v>139</v>
      </c>
      <c r="BI33" s="668" t="s">
        <v>604</v>
      </c>
      <c r="BJ33" s="668" t="s">
        <v>605</v>
      </c>
      <c r="BK33" s="668" t="s">
        <v>606</v>
      </c>
    </row>
    <row r="34" spans="2:63" s="399" customFormat="1" x14ac:dyDescent="0.2">
      <c r="R34" s="464" t="s">
        <v>286</v>
      </c>
      <c r="S34" s="399">
        <f>SUM(S8:S31)</f>
        <v>8.7789582722667738</v>
      </c>
      <c r="T34" s="399">
        <f t="shared" ref="T34:BK34" si="0">SUM(T8:T31)</f>
        <v>0</v>
      </c>
      <c r="U34" s="399">
        <f t="shared" si="0"/>
        <v>0</v>
      </c>
      <c r="V34" s="399">
        <f>SUM(V8:V31)</f>
        <v>1.8947308651865669E-2</v>
      </c>
      <c r="W34" s="399">
        <f t="shared" si="0"/>
        <v>3.2873862586150835E-15</v>
      </c>
      <c r="X34" s="399">
        <f t="shared" si="0"/>
        <v>0</v>
      </c>
      <c r="Y34" s="399">
        <f t="shared" si="0"/>
        <v>0</v>
      </c>
      <c r="Z34" s="399">
        <f t="shared" si="0"/>
        <v>0</v>
      </c>
      <c r="AA34" s="399">
        <f t="shared" si="0"/>
        <v>0</v>
      </c>
      <c r="AB34" s="399">
        <f t="shared" si="0"/>
        <v>0</v>
      </c>
      <c r="AC34" s="399">
        <f t="shared" si="0"/>
        <v>0</v>
      </c>
      <c r="AD34" s="399">
        <f t="shared" si="0"/>
        <v>0</v>
      </c>
      <c r="AE34" s="399">
        <f t="shared" si="0"/>
        <v>0</v>
      </c>
      <c r="AF34" s="399">
        <f t="shared" si="0"/>
        <v>0</v>
      </c>
      <c r="AG34" s="399">
        <f t="shared" si="0"/>
        <v>0</v>
      </c>
      <c r="AH34" s="399">
        <f t="shared" si="0"/>
        <v>0</v>
      </c>
      <c r="AI34" s="399">
        <f t="shared" si="0"/>
        <v>0</v>
      </c>
      <c r="AJ34" s="399">
        <f t="shared" si="0"/>
        <v>0</v>
      </c>
      <c r="AK34" s="399">
        <f t="shared" si="0"/>
        <v>2.6014687576508534E-2</v>
      </c>
      <c r="AL34" s="399">
        <f t="shared" si="0"/>
        <v>0</v>
      </c>
      <c r="AM34" s="399">
        <f t="shared" si="0"/>
        <v>3.9180591878709564E-3</v>
      </c>
      <c r="AN34" s="399">
        <f t="shared" si="0"/>
        <v>0</v>
      </c>
      <c r="AO34" s="399">
        <f t="shared" si="0"/>
        <v>0</v>
      </c>
      <c r="AP34" s="399">
        <f t="shared" si="0"/>
        <v>0</v>
      </c>
      <c r="AQ34" s="399">
        <f t="shared" si="0"/>
        <v>0</v>
      </c>
      <c r="AR34" s="399">
        <f t="shared" si="0"/>
        <v>0</v>
      </c>
      <c r="AS34" s="399">
        <f t="shared" si="0"/>
        <v>0</v>
      </c>
      <c r="AT34" s="399">
        <f t="shared" si="0"/>
        <v>0</v>
      </c>
      <c r="AU34" s="399">
        <f t="shared" si="0"/>
        <v>0</v>
      </c>
      <c r="AV34" s="399">
        <f t="shared" si="0"/>
        <v>0</v>
      </c>
      <c r="AW34" s="399">
        <f t="shared" si="0"/>
        <v>3.3143982907600975E-3</v>
      </c>
      <c r="AX34" s="399">
        <f t="shared" si="0"/>
        <v>0</v>
      </c>
      <c r="AY34" s="399">
        <f t="shared" si="0"/>
        <v>7.4873723901066164E-13</v>
      </c>
      <c r="AZ34" s="399">
        <f t="shared" si="0"/>
        <v>0</v>
      </c>
      <c r="BA34" s="399">
        <f t="shared" si="0"/>
        <v>0</v>
      </c>
      <c r="BB34" s="399">
        <f t="shared" si="0"/>
        <v>0</v>
      </c>
      <c r="BC34" s="399">
        <f t="shared" si="0"/>
        <v>0</v>
      </c>
      <c r="BD34" s="399">
        <f t="shared" si="0"/>
        <v>0</v>
      </c>
      <c r="BE34" s="399">
        <f t="shared" si="0"/>
        <v>0</v>
      </c>
      <c r="BF34" s="399">
        <f t="shared" si="0"/>
        <v>0.20945163758726143</v>
      </c>
      <c r="BG34" s="399">
        <f t="shared" si="0"/>
        <v>0</v>
      </c>
      <c r="BH34" s="399">
        <f t="shared" si="0"/>
        <v>0.50470761351715054</v>
      </c>
      <c r="BI34" s="399">
        <f t="shared" si="0"/>
        <v>0</v>
      </c>
      <c r="BJ34" s="399">
        <f t="shared" si="0"/>
        <v>0</v>
      </c>
      <c r="BK34" s="399">
        <f t="shared" si="0"/>
        <v>0</v>
      </c>
    </row>
    <row r="35" spans="2:63" x14ac:dyDescent="0.2">
      <c r="B35" s="661" t="s">
        <v>523</v>
      </c>
      <c r="C35" s="419"/>
      <c r="D35" s="419"/>
      <c r="E35" s="419"/>
      <c r="F35" s="419"/>
      <c r="G35" s="419"/>
      <c r="H35" s="419"/>
      <c r="I35" s="419"/>
      <c r="J35" s="419"/>
      <c r="K35" s="419"/>
      <c r="L35" s="419"/>
      <c r="M35" s="419"/>
      <c r="N35" s="419"/>
      <c r="O35" s="419"/>
      <c r="P35" s="419"/>
      <c r="Q35" s="399"/>
      <c r="R35" s="399"/>
      <c r="S35" s="399"/>
      <c r="T35" s="399"/>
      <c r="U35" s="399"/>
      <c r="V35" s="399"/>
      <c r="W35" s="399"/>
      <c r="X35" s="399"/>
      <c r="Y35" s="399"/>
      <c r="Z35" s="399"/>
      <c r="AA35" s="399"/>
      <c r="AB35" s="399"/>
      <c r="AC35" s="399"/>
      <c r="AD35" s="399"/>
      <c r="AE35" s="399"/>
      <c r="AF35" s="399"/>
      <c r="AG35" s="399"/>
      <c r="AH35" s="399"/>
      <c r="AI35" s="399"/>
      <c r="AJ35" s="399"/>
      <c r="AK35" s="399"/>
      <c r="AL35" s="399"/>
      <c r="AM35" s="399"/>
      <c r="AN35" s="399"/>
      <c r="AO35" s="399"/>
      <c r="AP35" s="399"/>
      <c r="AQ35" s="399"/>
      <c r="AR35" s="399"/>
      <c r="AS35" s="399"/>
      <c r="AT35" s="399"/>
      <c r="AU35" s="399"/>
      <c r="AV35" s="399"/>
      <c r="AW35" s="399"/>
      <c r="AX35" s="399"/>
      <c r="AY35" s="399"/>
      <c r="AZ35" s="399"/>
      <c r="BA35" s="399"/>
      <c r="BB35" s="399"/>
      <c r="BC35" s="399"/>
      <c r="BD35" s="399"/>
      <c r="BE35" s="399"/>
      <c r="BF35" s="399"/>
      <c r="BG35" s="399"/>
      <c r="BH35" s="399"/>
      <c r="BI35" s="399"/>
      <c r="BJ35" s="399"/>
      <c r="BK35" s="399"/>
    </row>
    <row r="36" spans="2:63" x14ac:dyDescent="0.2">
      <c r="B36" s="662" t="s">
        <v>524</v>
      </c>
      <c r="C36" s="419"/>
      <c r="D36" s="419"/>
      <c r="E36" s="419"/>
      <c r="F36" s="419"/>
      <c r="G36" s="419"/>
      <c r="H36" s="419"/>
      <c r="I36" s="419"/>
      <c r="J36" s="419"/>
      <c r="K36" s="419"/>
      <c r="L36" s="419"/>
      <c r="M36" s="419"/>
      <c r="N36" s="419"/>
      <c r="O36" s="419"/>
      <c r="P36" s="419"/>
      <c r="Q36" s="419"/>
    </row>
    <row r="37" spans="2:63" x14ac:dyDescent="0.2">
      <c r="B37" s="662" t="s">
        <v>525</v>
      </c>
      <c r="C37" s="419"/>
      <c r="D37" s="419"/>
      <c r="E37" s="419"/>
      <c r="F37" s="419"/>
      <c r="G37" s="419"/>
      <c r="H37" s="419"/>
      <c r="I37" s="419"/>
      <c r="J37" s="419"/>
      <c r="K37" s="419"/>
      <c r="L37" s="419"/>
      <c r="M37" s="419"/>
      <c r="N37" s="419"/>
      <c r="O37" s="419"/>
      <c r="P37" s="419"/>
      <c r="Q37" s="419"/>
      <c r="R37" s="419"/>
      <c r="S37" s="419"/>
      <c r="T37" s="419"/>
      <c r="U37" s="419"/>
      <c r="V37" s="419"/>
      <c r="W37" s="419"/>
      <c r="X37" s="419"/>
      <c r="Y37" s="419"/>
      <c r="Z37" s="419"/>
      <c r="AA37" s="419"/>
      <c r="AB37" s="419"/>
      <c r="AC37" s="419"/>
      <c r="AD37" s="419"/>
      <c r="AE37" s="419"/>
      <c r="AF37" s="419"/>
      <c r="AG37" s="419"/>
      <c r="AH37" s="419"/>
      <c r="AI37" s="419"/>
      <c r="AJ37" s="419"/>
      <c r="AK37" s="419"/>
      <c r="AL37" s="419"/>
      <c r="AM37" s="419"/>
      <c r="AN37" s="419"/>
      <c r="AO37" s="419"/>
      <c r="AP37" s="419"/>
      <c r="AQ37" s="419"/>
      <c r="AR37" s="419"/>
      <c r="AS37" s="419"/>
      <c r="AT37" s="419"/>
      <c r="AU37" s="419"/>
      <c r="AV37" s="419"/>
      <c r="AW37" s="419"/>
      <c r="AX37" s="419"/>
      <c r="AY37" s="419"/>
      <c r="AZ37" s="419"/>
      <c r="BA37" s="419"/>
      <c r="BB37" s="419"/>
      <c r="BC37" s="419"/>
      <c r="BD37" s="419"/>
      <c r="BE37" s="419"/>
      <c r="BF37" s="419"/>
      <c r="BG37" s="419"/>
      <c r="BH37" s="419"/>
      <c r="BI37" s="419"/>
      <c r="BJ37" s="419"/>
      <c r="BK37" s="419"/>
    </row>
    <row r="38" spans="2:63" x14ac:dyDescent="0.2">
      <c r="B38" s="663" t="s">
        <v>526</v>
      </c>
      <c r="C38" s="663" t="s">
        <v>526</v>
      </c>
      <c r="D38" s="663" t="s">
        <v>526</v>
      </c>
      <c r="E38" s="663" t="s">
        <v>526</v>
      </c>
      <c r="F38" s="663" t="s">
        <v>526</v>
      </c>
      <c r="G38" s="663" t="s">
        <v>526</v>
      </c>
      <c r="H38" s="663" t="s">
        <v>526</v>
      </c>
      <c r="I38" s="663" t="s">
        <v>526</v>
      </c>
      <c r="J38" s="663" t="s">
        <v>526</v>
      </c>
      <c r="K38" s="663" t="s">
        <v>526</v>
      </c>
      <c r="L38" s="663" t="s">
        <v>526</v>
      </c>
      <c r="M38" s="663" t="s">
        <v>526</v>
      </c>
      <c r="N38" s="663" t="s">
        <v>526</v>
      </c>
      <c r="O38" s="663" t="s">
        <v>526</v>
      </c>
      <c r="P38" s="663" t="s">
        <v>526</v>
      </c>
      <c r="Q38" s="663" t="s">
        <v>526</v>
      </c>
      <c r="R38" s="663" t="s">
        <v>526</v>
      </c>
      <c r="S38" s="663" t="s">
        <v>526</v>
      </c>
      <c r="T38" s="663" t="s">
        <v>526</v>
      </c>
      <c r="U38" s="663" t="s">
        <v>526</v>
      </c>
      <c r="V38" s="663" t="s">
        <v>526</v>
      </c>
      <c r="W38" s="663" t="s">
        <v>526</v>
      </c>
      <c r="X38" s="663" t="s">
        <v>526</v>
      </c>
      <c r="Y38" s="663" t="s">
        <v>526</v>
      </c>
      <c r="Z38" s="663" t="s">
        <v>526</v>
      </c>
      <c r="AA38" s="663" t="s">
        <v>526</v>
      </c>
      <c r="AB38" s="663" t="s">
        <v>526</v>
      </c>
      <c r="AC38" s="663" t="s">
        <v>526</v>
      </c>
      <c r="AD38" s="663" t="s">
        <v>526</v>
      </c>
      <c r="AE38" s="663" t="s">
        <v>526</v>
      </c>
      <c r="AF38" s="663" t="s">
        <v>526</v>
      </c>
      <c r="AG38" s="663" t="s">
        <v>526</v>
      </c>
      <c r="AH38" s="663" t="s">
        <v>526</v>
      </c>
      <c r="AI38" s="663" t="s">
        <v>526</v>
      </c>
      <c r="AJ38" s="663" t="s">
        <v>526</v>
      </c>
      <c r="AK38" s="663" t="s">
        <v>526</v>
      </c>
      <c r="AL38" s="663" t="s">
        <v>526</v>
      </c>
      <c r="AM38" s="663" t="s">
        <v>526</v>
      </c>
      <c r="AN38" s="663" t="s">
        <v>526</v>
      </c>
      <c r="AO38" s="663" t="s">
        <v>526</v>
      </c>
      <c r="AP38" s="663" t="s">
        <v>527</v>
      </c>
      <c r="AQ38" s="663" t="s">
        <v>526</v>
      </c>
      <c r="AR38" s="663" t="s">
        <v>526</v>
      </c>
      <c r="AS38" s="663" t="s">
        <v>526</v>
      </c>
      <c r="AT38" s="663" t="s">
        <v>526</v>
      </c>
      <c r="AU38" s="663" t="s">
        <v>526</v>
      </c>
      <c r="AV38" s="663" t="s">
        <v>526</v>
      </c>
      <c r="AW38" s="663" t="s">
        <v>526</v>
      </c>
      <c r="AX38" s="663" t="s">
        <v>526</v>
      </c>
      <c r="AY38" s="663" t="s">
        <v>526</v>
      </c>
      <c r="AZ38" s="663" t="s">
        <v>526</v>
      </c>
      <c r="BA38" s="663" t="s">
        <v>526</v>
      </c>
      <c r="BB38" s="663" t="s">
        <v>526</v>
      </c>
      <c r="BC38" s="663" t="s">
        <v>526</v>
      </c>
      <c r="BD38" s="663" t="s">
        <v>526</v>
      </c>
      <c r="BE38" s="663" t="s">
        <v>526</v>
      </c>
      <c r="BF38" s="663" t="s">
        <v>526</v>
      </c>
      <c r="BG38" s="663" t="s">
        <v>526</v>
      </c>
      <c r="BH38" s="663" t="s">
        <v>526</v>
      </c>
      <c r="BI38" s="663" t="s">
        <v>526</v>
      </c>
      <c r="BJ38" s="663" t="s">
        <v>526</v>
      </c>
      <c r="BK38" s="663" t="s">
        <v>526</v>
      </c>
    </row>
    <row r="39" spans="2:63" x14ac:dyDescent="0.2">
      <c r="B39" s="663" t="s">
        <v>448</v>
      </c>
      <c r="C39" s="663" t="s">
        <v>528</v>
      </c>
      <c r="D39" s="663" t="s">
        <v>529</v>
      </c>
      <c r="E39" s="663" t="s">
        <v>530</v>
      </c>
      <c r="F39" s="663" t="s">
        <v>499</v>
      </c>
      <c r="G39" s="663" t="s">
        <v>531</v>
      </c>
      <c r="H39" s="663" t="s">
        <v>532</v>
      </c>
      <c r="I39" s="663" t="s">
        <v>533</v>
      </c>
      <c r="J39" s="663" t="s">
        <v>534</v>
      </c>
      <c r="K39" s="663" t="s">
        <v>535</v>
      </c>
      <c r="L39" s="663" t="s">
        <v>536</v>
      </c>
      <c r="M39" s="663" t="s">
        <v>537</v>
      </c>
      <c r="N39" s="663" t="s">
        <v>538</v>
      </c>
      <c r="O39" s="663" t="s">
        <v>539</v>
      </c>
      <c r="P39" s="663" t="s">
        <v>540</v>
      </c>
      <c r="Q39" s="663" t="s">
        <v>541</v>
      </c>
      <c r="R39" s="663" t="s">
        <v>542</v>
      </c>
      <c r="S39" s="663" t="s">
        <v>543</v>
      </c>
      <c r="T39" s="663" t="s">
        <v>544</v>
      </c>
      <c r="U39" s="663" t="s">
        <v>318</v>
      </c>
      <c r="V39" s="663" t="s">
        <v>321</v>
      </c>
      <c r="W39" s="663" t="s">
        <v>510</v>
      </c>
      <c r="X39" s="663" t="s">
        <v>545</v>
      </c>
      <c r="Y39" s="663" t="s">
        <v>546</v>
      </c>
      <c r="Z39" s="663" t="s">
        <v>547</v>
      </c>
      <c r="AA39" s="663" t="s">
        <v>548</v>
      </c>
      <c r="AB39" s="663" t="s">
        <v>325</v>
      </c>
      <c r="AC39" s="663" t="s">
        <v>549</v>
      </c>
      <c r="AD39" s="663" t="s">
        <v>550</v>
      </c>
      <c r="AE39" s="663" t="s">
        <v>551</v>
      </c>
      <c r="AF39" s="663" t="s">
        <v>552</v>
      </c>
      <c r="AG39" s="663" t="s">
        <v>511</v>
      </c>
      <c r="AH39" s="663" t="s">
        <v>553</v>
      </c>
      <c r="AI39" s="663" t="s">
        <v>554</v>
      </c>
      <c r="AJ39" s="663" t="s">
        <v>555</v>
      </c>
      <c r="AK39" s="663" t="s">
        <v>144</v>
      </c>
      <c r="AL39" s="663" t="s">
        <v>556</v>
      </c>
      <c r="AM39" s="663" t="s">
        <v>513</v>
      </c>
      <c r="AN39" s="663" t="s">
        <v>557</v>
      </c>
      <c r="AO39" s="663" t="s">
        <v>514</v>
      </c>
      <c r="AP39" s="663" t="s">
        <v>306</v>
      </c>
      <c r="AQ39" s="663" t="s">
        <v>558</v>
      </c>
      <c r="AR39" s="663" t="s">
        <v>559</v>
      </c>
      <c r="AS39" s="663" t="s">
        <v>560</v>
      </c>
      <c r="AT39" s="663" t="s">
        <v>561</v>
      </c>
      <c r="AU39" s="663" t="s">
        <v>562</v>
      </c>
      <c r="AV39" s="663" t="s">
        <v>563</v>
      </c>
      <c r="AW39" s="663" t="s">
        <v>332</v>
      </c>
      <c r="AX39" s="663" t="s">
        <v>564</v>
      </c>
      <c r="AY39" s="663" t="s">
        <v>515</v>
      </c>
      <c r="AZ39" s="663" t="s">
        <v>336</v>
      </c>
      <c r="BA39" s="663" t="s">
        <v>565</v>
      </c>
      <c r="BB39" s="663" t="s">
        <v>566</v>
      </c>
      <c r="BC39" s="663" t="s">
        <v>567</v>
      </c>
      <c r="BD39" s="663" t="s">
        <v>568</v>
      </c>
      <c r="BE39" s="663" t="s">
        <v>569</v>
      </c>
      <c r="BF39" s="663" t="s">
        <v>338</v>
      </c>
      <c r="BG39" s="663" t="s">
        <v>570</v>
      </c>
      <c r="BH39" s="663" t="s">
        <v>517</v>
      </c>
      <c r="BI39" s="663" t="s">
        <v>571</v>
      </c>
      <c r="BJ39" s="663" t="s">
        <v>572</v>
      </c>
      <c r="BK39" s="663" t="s">
        <v>573</v>
      </c>
    </row>
    <row r="40" spans="2:63" x14ac:dyDescent="0.2">
      <c r="B40" s="469" t="s">
        <v>485</v>
      </c>
      <c r="C40" s="469">
        <v>18.242091092086515</v>
      </c>
      <c r="D40" s="469" t="s">
        <v>486</v>
      </c>
      <c r="E40" s="469" t="s">
        <v>428</v>
      </c>
      <c r="F40" s="469">
        <v>0</v>
      </c>
      <c r="G40" s="469">
        <v>559</v>
      </c>
      <c r="H40" s="469">
        <v>29.27298</v>
      </c>
      <c r="I40" s="469">
        <v>29.770605434363695</v>
      </c>
      <c r="J40" s="469">
        <v>2.2488717735981677E-3</v>
      </c>
      <c r="K40" s="469" t="s">
        <v>574</v>
      </c>
      <c r="L40" s="469" t="s">
        <v>574</v>
      </c>
      <c r="M40" s="469" t="s">
        <v>574</v>
      </c>
      <c r="N40" s="469">
        <v>1</v>
      </c>
      <c r="O40" s="469">
        <v>8.5448848580293784E-4</v>
      </c>
      <c r="P40" s="469">
        <v>4.1549083367565885E-3</v>
      </c>
      <c r="Q40" s="469">
        <v>5.0093968225595267E-3</v>
      </c>
      <c r="R40" s="469">
        <v>0</v>
      </c>
      <c r="S40" s="469">
        <v>5.0093968225595267E-3</v>
      </c>
      <c r="T40" s="469">
        <v>0</v>
      </c>
      <c r="U40" s="469">
        <v>0</v>
      </c>
      <c r="V40" s="469">
        <v>1.2238333150996113E-5</v>
      </c>
      <c r="W40" s="469">
        <v>2.3421328450190299E-19</v>
      </c>
      <c r="X40" s="469">
        <v>0</v>
      </c>
      <c r="Y40" s="469">
        <v>0</v>
      </c>
      <c r="Z40" s="469">
        <v>0</v>
      </c>
      <c r="AA40" s="469">
        <v>0</v>
      </c>
      <c r="AB40" s="469">
        <v>0</v>
      </c>
      <c r="AC40" s="469">
        <v>0</v>
      </c>
      <c r="AD40" s="469">
        <v>0</v>
      </c>
      <c r="AE40" s="469">
        <v>0</v>
      </c>
      <c r="AF40" s="469">
        <v>0</v>
      </c>
      <c r="AG40" s="469">
        <v>0</v>
      </c>
      <c r="AH40" s="469">
        <v>0</v>
      </c>
      <c r="AI40" s="469">
        <v>0</v>
      </c>
      <c r="AJ40" s="469">
        <v>0</v>
      </c>
      <c r="AK40" s="469">
        <v>1.3920265126357233E-5</v>
      </c>
      <c r="AL40" s="469">
        <v>0</v>
      </c>
      <c r="AM40" s="469">
        <v>2.6433537917255855E-6</v>
      </c>
      <c r="AN40" s="469">
        <v>0</v>
      </c>
      <c r="AO40" s="469">
        <v>0</v>
      </c>
      <c r="AP40" s="469">
        <v>0</v>
      </c>
      <c r="AQ40" s="469">
        <v>0</v>
      </c>
      <c r="AR40" s="469">
        <v>0</v>
      </c>
      <c r="AS40" s="469">
        <v>0</v>
      </c>
      <c r="AT40" s="469">
        <v>0</v>
      </c>
      <c r="AU40" s="469">
        <v>0</v>
      </c>
      <c r="AV40" s="469">
        <v>0</v>
      </c>
      <c r="AW40" s="469">
        <v>1.3286637538838126E-6</v>
      </c>
      <c r="AX40" s="469">
        <v>0</v>
      </c>
      <c r="AY40" s="469">
        <v>6.6331125434649396E-17</v>
      </c>
      <c r="AZ40" s="469">
        <v>0</v>
      </c>
      <c r="BA40" s="469">
        <v>0</v>
      </c>
      <c r="BB40" s="469">
        <v>0</v>
      </c>
      <c r="BC40" s="469">
        <v>0</v>
      </c>
      <c r="BD40" s="469">
        <v>0</v>
      </c>
      <c r="BE40" s="469">
        <v>0</v>
      </c>
      <c r="BF40" s="469">
        <v>1.2427740733705252E-4</v>
      </c>
      <c r="BG40" s="469">
        <v>0</v>
      </c>
      <c r="BH40" s="469">
        <v>2.6824827170362256E-4</v>
      </c>
      <c r="BI40" s="469">
        <v>0</v>
      </c>
      <c r="BJ40" s="469">
        <v>0</v>
      </c>
      <c r="BK40" s="469">
        <v>0</v>
      </c>
    </row>
    <row r="41" spans="2:63" x14ac:dyDescent="0.2">
      <c r="B41" s="666" t="s">
        <v>485</v>
      </c>
      <c r="C41" s="666">
        <v>18.242091092086515</v>
      </c>
      <c r="D41" s="666" t="s">
        <v>486</v>
      </c>
      <c r="E41" s="666" t="s">
        <v>428</v>
      </c>
      <c r="F41" s="666">
        <v>0</v>
      </c>
      <c r="G41" s="666">
        <v>559</v>
      </c>
      <c r="H41" s="666">
        <v>29.27298</v>
      </c>
      <c r="I41" s="666">
        <v>29.770605434363695</v>
      </c>
      <c r="J41" s="666">
        <v>2.2488717735981677E-3</v>
      </c>
      <c r="K41" s="666" t="s">
        <v>574</v>
      </c>
      <c r="L41" s="666" t="s">
        <v>574</v>
      </c>
      <c r="M41" s="666" t="s">
        <v>574</v>
      </c>
      <c r="N41" s="666">
        <v>1</v>
      </c>
      <c r="O41" s="666">
        <v>8.5448848580293784E-4</v>
      </c>
      <c r="P41" s="666">
        <v>4.1549083367565885E-3</v>
      </c>
      <c r="Q41" s="666">
        <v>5.0093968225595267E-3</v>
      </c>
      <c r="R41" s="666">
        <v>0</v>
      </c>
      <c r="S41" s="666">
        <v>5.0093968225595267E-3</v>
      </c>
      <c r="T41" s="666">
        <v>0</v>
      </c>
      <c r="U41" s="666">
        <v>0</v>
      </c>
      <c r="V41" s="666">
        <v>1.2238333150996113E-5</v>
      </c>
      <c r="W41" s="666">
        <v>2.3421328450190299E-19</v>
      </c>
      <c r="X41" s="666">
        <v>0</v>
      </c>
      <c r="Y41" s="666">
        <v>0</v>
      </c>
      <c r="Z41" s="666">
        <v>0</v>
      </c>
      <c r="AA41" s="666">
        <v>0</v>
      </c>
      <c r="AB41" s="666">
        <v>0</v>
      </c>
      <c r="AC41" s="666">
        <v>0</v>
      </c>
      <c r="AD41" s="666">
        <v>0</v>
      </c>
      <c r="AE41" s="666">
        <v>0</v>
      </c>
      <c r="AF41" s="666">
        <v>0</v>
      </c>
      <c r="AG41" s="666">
        <v>0</v>
      </c>
      <c r="AH41" s="666">
        <v>0</v>
      </c>
      <c r="AI41" s="666">
        <v>0</v>
      </c>
      <c r="AJ41" s="666">
        <v>0</v>
      </c>
      <c r="AK41" s="666">
        <v>1.3920265126357233E-5</v>
      </c>
      <c r="AL41" s="666">
        <v>0</v>
      </c>
      <c r="AM41" s="666">
        <v>2.6433537917255855E-6</v>
      </c>
      <c r="AN41" s="666">
        <v>0</v>
      </c>
      <c r="AO41" s="666">
        <v>0</v>
      </c>
      <c r="AP41" s="666">
        <v>0</v>
      </c>
      <c r="AQ41" s="666">
        <v>0</v>
      </c>
      <c r="AR41" s="666">
        <v>0</v>
      </c>
      <c r="AS41" s="666">
        <v>0</v>
      </c>
      <c r="AT41" s="666">
        <v>0</v>
      </c>
      <c r="AU41" s="666">
        <v>0</v>
      </c>
      <c r="AV41" s="666">
        <v>0</v>
      </c>
      <c r="AW41" s="666">
        <v>1.3286637538838126E-6</v>
      </c>
      <c r="AX41" s="666">
        <v>0</v>
      </c>
      <c r="AY41" s="666">
        <v>6.6331125434649396E-17</v>
      </c>
      <c r="AZ41" s="666">
        <v>0</v>
      </c>
      <c r="BA41" s="666">
        <v>0</v>
      </c>
      <c r="BB41" s="666">
        <v>0</v>
      </c>
      <c r="BC41" s="666">
        <v>0</v>
      </c>
      <c r="BD41" s="666">
        <v>0</v>
      </c>
      <c r="BE41" s="666">
        <v>0</v>
      </c>
      <c r="BF41" s="666">
        <v>1.2427740733705252E-4</v>
      </c>
      <c r="BG41" s="666">
        <v>0</v>
      </c>
      <c r="BH41" s="666">
        <v>2.6824827170362256E-4</v>
      </c>
      <c r="BI41" s="666">
        <v>0</v>
      </c>
      <c r="BJ41" s="666">
        <v>0</v>
      </c>
      <c r="BK41" s="666">
        <v>0</v>
      </c>
    </row>
    <row r="42" spans="2:63" x14ac:dyDescent="0.2">
      <c r="B42" s="469" t="s">
        <v>485</v>
      </c>
      <c r="C42" s="469">
        <v>18.242091092086515</v>
      </c>
      <c r="D42" s="469" t="s">
        <v>486</v>
      </c>
      <c r="E42" s="469" t="s">
        <v>428</v>
      </c>
      <c r="F42" s="469">
        <v>0</v>
      </c>
      <c r="G42" s="469">
        <v>559</v>
      </c>
      <c r="H42" s="469">
        <v>29.27298</v>
      </c>
      <c r="I42" s="469">
        <v>29.770605434363695</v>
      </c>
      <c r="J42" s="469">
        <v>2.2488717735981677E-3</v>
      </c>
      <c r="K42" s="469" t="s">
        <v>574</v>
      </c>
      <c r="L42" s="469" t="s">
        <v>574</v>
      </c>
      <c r="M42" s="469" t="s">
        <v>574</v>
      </c>
      <c r="N42" s="469">
        <v>1</v>
      </c>
      <c r="O42" s="469">
        <v>8.5448848580293784E-4</v>
      </c>
      <c r="P42" s="469">
        <v>4.1549083367565885E-3</v>
      </c>
      <c r="Q42" s="469">
        <v>5.0093968225595267E-3</v>
      </c>
      <c r="R42" s="469">
        <v>0</v>
      </c>
      <c r="S42" s="469">
        <v>5.0093968225595267E-3</v>
      </c>
      <c r="T42" s="469">
        <v>0</v>
      </c>
      <c r="U42" s="469">
        <v>0</v>
      </c>
      <c r="V42" s="469">
        <v>1.2238333150996113E-5</v>
      </c>
      <c r="W42" s="469">
        <v>2.3421328450190299E-19</v>
      </c>
      <c r="X42" s="469">
        <v>0</v>
      </c>
      <c r="Y42" s="469">
        <v>0</v>
      </c>
      <c r="Z42" s="469">
        <v>0</v>
      </c>
      <c r="AA42" s="469">
        <v>0</v>
      </c>
      <c r="AB42" s="469">
        <v>0</v>
      </c>
      <c r="AC42" s="469">
        <v>0</v>
      </c>
      <c r="AD42" s="469">
        <v>0</v>
      </c>
      <c r="AE42" s="469">
        <v>0</v>
      </c>
      <c r="AF42" s="469">
        <v>0</v>
      </c>
      <c r="AG42" s="469">
        <v>0</v>
      </c>
      <c r="AH42" s="469">
        <v>0</v>
      </c>
      <c r="AI42" s="469">
        <v>0</v>
      </c>
      <c r="AJ42" s="469">
        <v>0</v>
      </c>
      <c r="AK42" s="469">
        <v>1.3920265126357233E-5</v>
      </c>
      <c r="AL42" s="469">
        <v>0</v>
      </c>
      <c r="AM42" s="469">
        <v>2.6433537917255855E-6</v>
      </c>
      <c r="AN42" s="469">
        <v>0</v>
      </c>
      <c r="AO42" s="469">
        <v>0</v>
      </c>
      <c r="AP42" s="469">
        <v>0</v>
      </c>
      <c r="AQ42" s="469">
        <v>0</v>
      </c>
      <c r="AR42" s="469">
        <v>0</v>
      </c>
      <c r="AS42" s="469">
        <v>0</v>
      </c>
      <c r="AT42" s="469">
        <v>0</v>
      </c>
      <c r="AU42" s="469">
        <v>0</v>
      </c>
      <c r="AV42" s="469">
        <v>0</v>
      </c>
      <c r="AW42" s="469">
        <v>1.3286637538838126E-6</v>
      </c>
      <c r="AX42" s="469">
        <v>0</v>
      </c>
      <c r="AY42" s="469">
        <v>6.6331125434649396E-17</v>
      </c>
      <c r="AZ42" s="469">
        <v>0</v>
      </c>
      <c r="BA42" s="469">
        <v>0</v>
      </c>
      <c r="BB42" s="469">
        <v>0</v>
      </c>
      <c r="BC42" s="469">
        <v>0</v>
      </c>
      <c r="BD42" s="469">
        <v>0</v>
      </c>
      <c r="BE42" s="469">
        <v>0</v>
      </c>
      <c r="BF42" s="469">
        <v>1.2427740733705252E-4</v>
      </c>
      <c r="BG42" s="469">
        <v>0</v>
      </c>
      <c r="BH42" s="469">
        <v>2.6824827170362256E-4</v>
      </c>
      <c r="BI42" s="469">
        <v>0</v>
      </c>
      <c r="BJ42" s="469">
        <v>0</v>
      </c>
      <c r="BK42" s="469">
        <v>0</v>
      </c>
    </row>
    <row r="43" spans="2:63" x14ac:dyDescent="0.2">
      <c r="B43" s="666" t="s">
        <v>485</v>
      </c>
      <c r="C43" s="666">
        <v>18.242091092086515</v>
      </c>
      <c r="D43" s="666" t="s">
        <v>486</v>
      </c>
      <c r="E43" s="666" t="s">
        <v>428</v>
      </c>
      <c r="F43" s="666">
        <v>0</v>
      </c>
      <c r="G43" s="666">
        <v>559</v>
      </c>
      <c r="H43" s="666">
        <v>29.27298</v>
      </c>
      <c r="I43" s="666">
        <v>29.770605434363695</v>
      </c>
      <c r="J43" s="666">
        <v>2.2488717735981677E-3</v>
      </c>
      <c r="K43" s="666" t="s">
        <v>574</v>
      </c>
      <c r="L43" s="666" t="s">
        <v>574</v>
      </c>
      <c r="M43" s="666" t="s">
        <v>574</v>
      </c>
      <c r="N43" s="666">
        <v>1</v>
      </c>
      <c r="O43" s="666">
        <v>8.5448848580293784E-4</v>
      </c>
      <c r="P43" s="666">
        <v>4.1549083367565885E-3</v>
      </c>
      <c r="Q43" s="666">
        <v>5.0093968225595267E-3</v>
      </c>
      <c r="R43" s="666">
        <v>0</v>
      </c>
      <c r="S43" s="666">
        <v>5.0093968225595267E-3</v>
      </c>
      <c r="T43" s="666">
        <v>0</v>
      </c>
      <c r="U43" s="666">
        <v>0</v>
      </c>
      <c r="V43" s="666">
        <v>1.2238333150996113E-5</v>
      </c>
      <c r="W43" s="666">
        <v>2.3421328450190299E-19</v>
      </c>
      <c r="X43" s="666">
        <v>0</v>
      </c>
      <c r="Y43" s="666">
        <v>0</v>
      </c>
      <c r="Z43" s="666">
        <v>0</v>
      </c>
      <c r="AA43" s="666">
        <v>0</v>
      </c>
      <c r="AB43" s="666">
        <v>0</v>
      </c>
      <c r="AC43" s="666">
        <v>0</v>
      </c>
      <c r="AD43" s="666">
        <v>0</v>
      </c>
      <c r="AE43" s="666">
        <v>0</v>
      </c>
      <c r="AF43" s="666">
        <v>0</v>
      </c>
      <c r="AG43" s="666">
        <v>0</v>
      </c>
      <c r="AH43" s="666">
        <v>0</v>
      </c>
      <c r="AI43" s="666">
        <v>0</v>
      </c>
      <c r="AJ43" s="666">
        <v>0</v>
      </c>
      <c r="AK43" s="666">
        <v>1.3920265126357233E-5</v>
      </c>
      <c r="AL43" s="666">
        <v>0</v>
      </c>
      <c r="AM43" s="666">
        <v>2.6433537917255855E-6</v>
      </c>
      <c r="AN43" s="666">
        <v>0</v>
      </c>
      <c r="AO43" s="666">
        <v>0</v>
      </c>
      <c r="AP43" s="666">
        <v>0</v>
      </c>
      <c r="AQ43" s="666">
        <v>0</v>
      </c>
      <c r="AR43" s="666">
        <v>0</v>
      </c>
      <c r="AS43" s="666">
        <v>0</v>
      </c>
      <c r="AT43" s="666">
        <v>0</v>
      </c>
      <c r="AU43" s="666">
        <v>0</v>
      </c>
      <c r="AV43" s="666">
        <v>0</v>
      </c>
      <c r="AW43" s="666">
        <v>1.3286637538838126E-6</v>
      </c>
      <c r="AX43" s="666">
        <v>0</v>
      </c>
      <c r="AY43" s="666">
        <v>6.6331125434649396E-17</v>
      </c>
      <c r="AZ43" s="666">
        <v>0</v>
      </c>
      <c r="BA43" s="666">
        <v>0</v>
      </c>
      <c r="BB43" s="666">
        <v>0</v>
      </c>
      <c r="BC43" s="666">
        <v>0</v>
      </c>
      <c r="BD43" s="666">
        <v>0</v>
      </c>
      <c r="BE43" s="666">
        <v>0</v>
      </c>
      <c r="BF43" s="666">
        <v>1.2427740733705252E-4</v>
      </c>
      <c r="BG43" s="666">
        <v>0</v>
      </c>
      <c r="BH43" s="666">
        <v>2.6824827170362256E-4</v>
      </c>
      <c r="BI43" s="666">
        <v>0</v>
      </c>
      <c r="BJ43" s="666">
        <v>0</v>
      </c>
      <c r="BK43" s="666">
        <v>0</v>
      </c>
    </row>
    <row r="44" spans="2:63" x14ac:dyDescent="0.2">
      <c r="B44" s="469" t="s">
        <v>485</v>
      </c>
      <c r="C44" s="469">
        <v>18.242091092086515</v>
      </c>
      <c r="D44" s="469" t="s">
        <v>486</v>
      </c>
      <c r="E44" s="469" t="s">
        <v>428</v>
      </c>
      <c r="F44" s="469">
        <v>0</v>
      </c>
      <c r="G44" s="469">
        <v>559</v>
      </c>
      <c r="H44" s="469">
        <v>29.27298</v>
      </c>
      <c r="I44" s="469">
        <v>29.770605434363695</v>
      </c>
      <c r="J44" s="469">
        <v>2.2488717735981677E-3</v>
      </c>
      <c r="K44" s="469" t="s">
        <v>574</v>
      </c>
      <c r="L44" s="469" t="s">
        <v>574</v>
      </c>
      <c r="M44" s="469" t="s">
        <v>574</v>
      </c>
      <c r="N44" s="469">
        <v>1</v>
      </c>
      <c r="O44" s="469">
        <v>8.5448848580293784E-4</v>
      </c>
      <c r="P44" s="469">
        <v>4.1549083367565885E-3</v>
      </c>
      <c r="Q44" s="469">
        <v>5.0093968225595267E-3</v>
      </c>
      <c r="R44" s="469">
        <v>0</v>
      </c>
      <c r="S44" s="469">
        <v>5.0093968225595267E-3</v>
      </c>
      <c r="T44" s="469">
        <v>0</v>
      </c>
      <c r="U44" s="469">
        <v>0</v>
      </c>
      <c r="V44" s="469">
        <v>1.2238333150996113E-5</v>
      </c>
      <c r="W44" s="469">
        <v>2.3421328450190299E-19</v>
      </c>
      <c r="X44" s="469">
        <v>0</v>
      </c>
      <c r="Y44" s="469">
        <v>0</v>
      </c>
      <c r="Z44" s="469">
        <v>0</v>
      </c>
      <c r="AA44" s="469">
        <v>0</v>
      </c>
      <c r="AB44" s="469">
        <v>0</v>
      </c>
      <c r="AC44" s="469">
        <v>0</v>
      </c>
      <c r="AD44" s="469">
        <v>0</v>
      </c>
      <c r="AE44" s="469">
        <v>0</v>
      </c>
      <c r="AF44" s="469">
        <v>0</v>
      </c>
      <c r="AG44" s="469">
        <v>0</v>
      </c>
      <c r="AH44" s="469">
        <v>0</v>
      </c>
      <c r="AI44" s="469">
        <v>0</v>
      </c>
      <c r="AJ44" s="469">
        <v>0</v>
      </c>
      <c r="AK44" s="469">
        <v>1.3920265126357233E-5</v>
      </c>
      <c r="AL44" s="469">
        <v>0</v>
      </c>
      <c r="AM44" s="469">
        <v>2.6433537917255855E-6</v>
      </c>
      <c r="AN44" s="469">
        <v>0</v>
      </c>
      <c r="AO44" s="469">
        <v>0</v>
      </c>
      <c r="AP44" s="469">
        <v>0</v>
      </c>
      <c r="AQ44" s="469">
        <v>0</v>
      </c>
      <c r="AR44" s="469">
        <v>0</v>
      </c>
      <c r="AS44" s="469">
        <v>0</v>
      </c>
      <c r="AT44" s="469">
        <v>0</v>
      </c>
      <c r="AU44" s="469">
        <v>0</v>
      </c>
      <c r="AV44" s="469">
        <v>0</v>
      </c>
      <c r="AW44" s="469">
        <v>1.3286637538838126E-6</v>
      </c>
      <c r="AX44" s="469">
        <v>0</v>
      </c>
      <c r="AY44" s="469">
        <v>6.6331125434649396E-17</v>
      </c>
      <c r="AZ44" s="469">
        <v>0</v>
      </c>
      <c r="BA44" s="469">
        <v>0</v>
      </c>
      <c r="BB44" s="469">
        <v>0</v>
      </c>
      <c r="BC44" s="469">
        <v>0</v>
      </c>
      <c r="BD44" s="469">
        <v>0</v>
      </c>
      <c r="BE44" s="469">
        <v>0</v>
      </c>
      <c r="BF44" s="469">
        <v>1.2427740733705252E-4</v>
      </c>
      <c r="BG44" s="469">
        <v>0</v>
      </c>
      <c r="BH44" s="469">
        <v>2.6824827170362256E-4</v>
      </c>
      <c r="BI44" s="469">
        <v>0</v>
      </c>
      <c r="BJ44" s="469">
        <v>0</v>
      </c>
      <c r="BK44" s="469">
        <v>0</v>
      </c>
    </row>
    <row r="45" spans="2:63" x14ac:dyDescent="0.2">
      <c r="B45" s="666" t="s">
        <v>485</v>
      </c>
      <c r="C45" s="666">
        <v>18.242091092086515</v>
      </c>
      <c r="D45" s="666" t="s">
        <v>486</v>
      </c>
      <c r="E45" s="666" t="s">
        <v>428</v>
      </c>
      <c r="F45" s="666">
        <v>0</v>
      </c>
      <c r="G45" s="666">
        <v>559</v>
      </c>
      <c r="H45" s="666">
        <v>29.27298</v>
      </c>
      <c r="I45" s="666">
        <v>29.770605434363695</v>
      </c>
      <c r="J45" s="666">
        <v>2.2488717735981677E-3</v>
      </c>
      <c r="K45" s="666" t="s">
        <v>574</v>
      </c>
      <c r="L45" s="666" t="s">
        <v>574</v>
      </c>
      <c r="M45" s="666" t="s">
        <v>574</v>
      </c>
      <c r="N45" s="666">
        <v>1</v>
      </c>
      <c r="O45" s="666">
        <v>8.5448848580293784E-4</v>
      </c>
      <c r="P45" s="666">
        <v>4.1549083367565885E-3</v>
      </c>
      <c r="Q45" s="666">
        <v>5.0093968225595267E-3</v>
      </c>
      <c r="R45" s="666">
        <v>0</v>
      </c>
      <c r="S45" s="666">
        <v>5.0093968225595267E-3</v>
      </c>
      <c r="T45" s="666">
        <v>0</v>
      </c>
      <c r="U45" s="666">
        <v>0</v>
      </c>
      <c r="V45" s="666">
        <v>1.2238333150996113E-5</v>
      </c>
      <c r="W45" s="666">
        <v>2.3421328450190299E-19</v>
      </c>
      <c r="X45" s="666">
        <v>0</v>
      </c>
      <c r="Y45" s="666">
        <v>0</v>
      </c>
      <c r="Z45" s="666">
        <v>0</v>
      </c>
      <c r="AA45" s="666">
        <v>0</v>
      </c>
      <c r="AB45" s="666">
        <v>0</v>
      </c>
      <c r="AC45" s="666">
        <v>0</v>
      </c>
      <c r="AD45" s="666">
        <v>0</v>
      </c>
      <c r="AE45" s="666">
        <v>0</v>
      </c>
      <c r="AF45" s="666">
        <v>0</v>
      </c>
      <c r="AG45" s="666">
        <v>0</v>
      </c>
      <c r="AH45" s="666">
        <v>0</v>
      </c>
      <c r="AI45" s="666">
        <v>0</v>
      </c>
      <c r="AJ45" s="666">
        <v>0</v>
      </c>
      <c r="AK45" s="666">
        <v>1.3920265126357233E-5</v>
      </c>
      <c r="AL45" s="666">
        <v>0</v>
      </c>
      <c r="AM45" s="666">
        <v>2.6433537917255855E-6</v>
      </c>
      <c r="AN45" s="666">
        <v>0</v>
      </c>
      <c r="AO45" s="666">
        <v>0</v>
      </c>
      <c r="AP45" s="666">
        <v>0</v>
      </c>
      <c r="AQ45" s="666">
        <v>0</v>
      </c>
      <c r="AR45" s="666">
        <v>0</v>
      </c>
      <c r="AS45" s="666">
        <v>0</v>
      </c>
      <c r="AT45" s="666">
        <v>0</v>
      </c>
      <c r="AU45" s="666">
        <v>0</v>
      </c>
      <c r="AV45" s="666">
        <v>0</v>
      </c>
      <c r="AW45" s="666">
        <v>1.3286637538838126E-6</v>
      </c>
      <c r="AX45" s="666">
        <v>0</v>
      </c>
      <c r="AY45" s="666">
        <v>6.6331125434649396E-17</v>
      </c>
      <c r="AZ45" s="666">
        <v>0</v>
      </c>
      <c r="BA45" s="666">
        <v>0</v>
      </c>
      <c r="BB45" s="666">
        <v>0</v>
      </c>
      <c r="BC45" s="666">
        <v>0</v>
      </c>
      <c r="BD45" s="666">
        <v>0</v>
      </c>
      <c r="BE45" s="666">
        <v>0</v>
      </c>
      <c r="BF45" s="666">
        <v>1.2427740733705252E-4</v>
      </c>
      <c r="BG45" s="666">
        <v>0</v>
      </c>
      <c r="BH45" s="666">
        <v>2.6824827170362256E-4</v>
      </c>
      <c r="BI45" s="666">
        <v>0</v>
      </c>
      <c r="BJ45" s="666">
        <v>0</v>
      </c>
      <c r="BK45" s="666">
        <v>0</v>
      </c>
    </row>
    <row r="46" spans="2:63" x14ac:dyDescent="0.2">
      <c r="B46" s="469" t="s">
        <v>485</v>
      </c>
      <c r="C46" s="469">
        <v>18.242091092086515</v>
      </c>
      <c r="D46" s="469" t="s">
        <v>486</v>
      </c>
      <c r="E46" s="469" t="s">
        <v>428</v>
      </c>
      <c r="F46" s="469">
        <v>0</v>
      </c>
      <c r="G46" s="469">
        <v>559</v>
      </c>
      <c r="H46" s="469">
        <v>29.27298</v>
      </c>
      <c r="I46" s="469">
        <v>29.770605434363695</v>
      </c>
      <c r="J46" s="469">
        <v>2.2488717735981677E-3</v>
      </c>
      <c r="K46" s="469" t="s">
        <v>574</v>
      </c>
      <c r="L46" s="469" t="s">
        <v>574</v>
      </c>
      <c r="M46" s="469" t="s">
        <v>574</v>
      </c>
      <c r="N46" s="469">
        <v>1</v>
      </c>
      <c r="O46" s="469">
        <v>8.5448848580293784E-4</v>
      </c>
      <c r="P46" s="469">
        <v>4.1549083367565885E-3</v>
      </c>
      <c r="Q46" s="469">
        <v>5.0093968225595267E-3</v>
      </c>
      <c r="R46" s="469">
        <v>0</v>
      </c>
      <c r="S46" s="469">
        <v>5.0093968225595267E-3</v>
      </c>
      <c r="T46" s="469">
        <v>0</v>
      </c>
      <c r="U46" s="469">
        <v>0</v>
      </c>
      <c r="V46" s="469">
        <v>1.2238333150996113E-5</v>
      </c>
      <c r="W46" s="469">
        <v>2.3421328450190299E-19</v>
      </c>
      <c r="X46" s="469">
        <v>0</v>
      </c>
      <c r="Y46" s="469">
        <v>0</v>
      </c>
      <c r="Z46" s="469">
        <v>0</v>
      </c>
      <c r="AA46" s="469">
        <v>0</v>
      </c>
      <c r="AB46" s="469">
        <v>0</v>
      </c>
      <c r="AC46" s="469">
        <v>0</v>
      </c>
      <c r="AD46" s="469">
        <v>0</v>
      </c>
      <c r="AE46" s="469">
        <v>0</v>
      </c>
      <c r="AF46" s="469">
        <v>0</v>
      </c>
      <c r="AG46" s="469">
        <v>0</v>
      </c>
      <c r="AH46" s="469">
        <v>0</v>
      </c>
      <c r="AI46" s="469">
        <v>0</v>
      </c>
      <c r="AJ46" s="469">
        <v>0</v>
      </c>
      <c r="AK46" s="469">
        <v>1.3920265126357233E-5</v>
      </c>
      <c r="AL46" s="469">
        <v>0</v>
      </c>
      <c r="AM46" s="469">
        <v>2.6433537917255855E-6</v>
      </c>
      <c r="AN46" s="469">
        <v>0</v>
      </c>
      <c r="AO46" s="469">
        <v>0</v>
      </c>
      <c r="AP46" s="469">
        <v>0</v>
      </c>
      <c r="AQ46" s="469">
        <v>0</v>
      </c>
      <c r="AR46" s="469">
        <v>0</v>
      </c>
      <c r="AS46" s="469">
        <v>0</v>
      </c>
      <c r="AT46" s="469">
        <v>0</v>
      </c>
      <c r="AU46" s="469">
        <v>0</v>
      </c>
      <c r="AV46" s="469">
        <v>0</v>
      </c>
      <c r="AW46" s="469">
        <v>1.3286637538838126E-6</v>
      </c>
      <c r="AX46" s="469">
        <v>0</v>
      </c>
      <c r="AY46" s="469">
        <v>6.6331125434649396E-17</v>
      </c>
      <c r="AZ46" s="469">
        <v>0</v>
      </c>
      <c r="BA46" s="469">
        <v>0</v>
      </c>
      <c r="BB46" s="469">
        <v>0</v>
      </c>
      <c r="BC46" s="469">
        <v>0</v>
      </c>
      <c r="BD46" s="469">
        <v>0</v>
      </c>
      <c r="BE46" s="469">
        <v>0</v>
      </c>
      <c r="BF46" s="469">
        <v>1.2427740733705252E-4</v>
      </c>
      <c r="BG46" s="469">
        <v>0</v>
      </c>
      <c r="BH46" s="469">
        <v>2.6824827170362256E-4</v>
      </c>
      <c r="BI46" s="469">
        <v>0</v>
      </c>
      <c r="BJ46" s="469">
        <v>0</v>
      </c>
      <c r="BK46" s="469">
        <v>0</v>
      </c>
    </row>
    <row r="47" spans="2:63" x14ac:dyDescent="0.2">
      <c r="B47" s="666" t="s">
        <v>485</v>
      </c>
      <c r="C47" s="666">
        <v>18.242091092086515</v>
      </c>
      <c r="D47" s="666" t="s">
        <v>486</v>
      </c>
      <c r="E47" s="666" t="s">
        <v>428</v>
      </c>
      <c r="F47" s="666">
        <v>0</v>
      </c>
      <c r="G47" s="666">
        <v>559</v>
      </c>
      <c r="H47" s="666">
        <v>29.27298</v>
      </c>
      <c r="I47" s="666">
        <v>29.770605434363695</v>
      </c>
      <c r="J47" s="666">
        <v>2.2488717735981677E-3</v>
      </c>
      <c r="K47" s="666" t="s">
        <v>574</v>
      </c>
      <c r="L47" s="666" t="s">
        <v>574</v>
      </c>
      <c r="M47" s="666" t="s">
        <v>574</v>
      </c>
      <c r="N47" s="666">
        <v>1</v>
      </c>
      <c r="O47" s="666">
        <v>8.5448848580293784E-4</v>
      </c>
      <c r="P47" s="666">
        <v>4.1549083367565885E-3</v>
      </c>
      <c r="Q47" s="666">
        <v>5.0093968225595267E-3</v>
      </c>
      <c r="R47" s="666">
        <v>0</v>
      </c>
      <c r="S47" s="666">
        <v>5.0093968225595267E-3</v>
      </c>
      <c r="T47" s="666">
        <v>0</v>
      </c>
      <c r="U47" s="666">
        <v>0</v>
      </c>
      <c r="V47" s="666">
        <v>1.2238333150996113E-5</v>
      </c>
      <c r="W47" s="666">
        <v>2.3421328450190299E-19</v>
      </c>
      <c r="X47" s="666">
        <v>0</v>
      </c>
      <c r="Y47" s="666">
        <v>0</v>
      </c>
      <c r="Z47" s="666">
        <v>0</v>
      </c>
      <c r="AA47" s="666">
        <v>0</v>
      </c>
      <c r="AB47" s="666">
        <v>0</v>
      </c>
      <c r="AC47" s="666">
        <v>0</v>
      </c>
      <c r="AD47" s="666">
        <v>0</v>
      </c>
      <c r="AE47" s="666">
        <v>0</v>
      </c>
      <c r="AF47" s="666">
        <v>0</v>
      </c>
      <c r="AG47" s="666">
        <v>0</v>
      </c>
      <c r="AH47" s="666">
        <v>0</v>
      </c>
      <c r="AI47" s="666">
        <v>0</v>
      </c>
      <c r="AJ47" s="666">
        <v>0</v>
      </c>
      <c r="AK47" s="666">
        <v>1.3920265126357233E-5</v>
      </c>
      <c r="AL47" s="666">
        <v>0</v>
      </c>
      <c r="AM47" s="666">
        <v>2.6433537917255855E-6</v>
      </c>
      <c r="AN47" s="666">
        <v>0</v>
      </c>
      <c r="AO47" s="666">
        <v>0</v>
      </c>
      <c r="AP47" s="666">
        <v>0</v>
      </c>
      <c r="AQ47" s="666">
        <v>0</v>
      </c>
      <c r="AR47" s="666">
        <v>0</v>
      </c>
      <c r="AS47" s="666">
        <v>0</v>
      </c>
      <c r="AT47" s="666">
        <v>0</v>
      </c>
      <c r="AU47" s="666">
        <v>0</v>
      </c>
      <c r="AV47" s="666">
        <v>0</v>
      </c>
      <c r="AW47" s="666">
        <v>1.3286637538838126E-6</v>
      </c>
      <c r="AX47" s="666">
        <v>0</v>
      </c>
      <c r="AY47" s="666">
        <v>6.6331125434649396E-17</v>
      </c>
      <c r="AZ47" s="666">
        <v>0</v>
      </c>
      <c r="BA47" s="666">
        <v>0</v>
      </c>
      <c r="BB47" s="666">
        <v>0</v>
      </c>
      <c r="BC47" s="666">
        <v>0</v>
      </c>
      <c r="BD47" s="666">
        <v>0</v>
      </c>
      <c r="BE47" s="666">
        <v>0</v>
      </c>
      <c r="BF47" s="666">
        <v>1.2427740733705252E-4</v>
      </c>
      <c r="BG47" s="666">
        <v>0</v>
      </c>
      <c r="BH47" s="666">
        <v>2.6824827170362256E-4</v>
      </c>
      <c r="BI47" s="666">
        <v>0</v>
      </c>
      <c r="BJ47" s="666">
        <v>0</v>
      </c>
      <c r="BK47" s="666">
        <v>0</v>
      </c>
    </row>
    <row r="48" spans="2:63" x14ac:dyDescent="0.2">
      <c r="B48" s="469" t="s">
        <v>485</v>
      </c>
      <c r="C48" s="469">
        <v>18.242091092086515</v>
      </c>
      <c r="D48" s="469" t="s">
        <v>486</v>
      </c>
      <c r="E48" s="469" t="s">
        <v>428</v>
      </c>
      <c r="F48" s="469">
        <v>0</v>
      </c>
      <c r="G48" s="469">
        <v>559</v>
      </c>
      <c r="H48" s="469">
        <v>29.27298</v>
      </c>
      <c r="I48" s="469">
        <v>29.770605434363695</v>
      </c>
      <c r="J48" s="469">
        <v>2.2488717735981677E-3</v>
      </c>
      <c r="K48" s="469" t="s">
        <v>574</v>
      </c>
      <c r="L48" s="469" t="s">
        <v>574</v>
      </c>
      <c r="M48" s="469" t="s">
        <v>574</v>
      </c>
      <c r="N48" s="469">
        <v>1</v>
      </c>
      <c r="O48" s="469">
        <v>8.5448848580293784E-4</v>
      </c>
      <c r="P48" s="469">
        <v>4.1549083367565885E-3</v>
      </c>
      <c r="Q48" s="469">
        <v>5.0093968225595267E-3</v>
      </c>
      <c r="R48" s="469">
        <v>0</v>
      </c>
      <c r="S48" s="469">
        <v>5.0093968225595267E-3</v>
      </c>
      <c r="T48" s="469">
        <v>0</v>
      </c>
      <c r="U48" s="469">
        <v>0</v>
      </c>
      <c r="V48" s="469">
        <v>1.2238333150996113E-5</v>
      </c>
      <c r="W48" s="469">
        <v>2.3421328450190299E-19</v>
      </c>
      <c r="X48" s="469">
        <v>0</v>
      </c>
      <c r="Y48" s="469">
        <v>0</v>
      </c>
      <c r="Z48" s="469">
        <v>0</v>
      </c>
      <c r="AA48" s="469">
        <v>0</v>
      </c>
      <c r="AB48" s="469">
        <v>0</v>
      </c>
      <c r="AC48" s="469">
        <v>0</v>
      </c>
      <c r="AD48" s="469">
        <v>0</v>
      </c>
      <c r="AE48" s="469">
        <v>0</v>
      </c>
      <c r="AF48" s="469">
        <v>0</v>
      </c>
      <c r="AG48" s="469">
        <v>0</v>
      </c>
      <c r="AH48" s="469">
        <v>0</v>
      </c>
      <c r="AI48" s="469">
        <v>0</v>
      </c>
      <c r="AJ48" s="469">
        <v>0</v>
      </c>
      <c r="AK48" s="469">
        <v>1.3920265126357233E-5</v>
      </c>
      <c r="AL48" s="469">
        <v>0</v>
      </c>
      <c r="AM48" s="469">
        <v>2.6433537917255855E-6</v>
      </c>
      <c r="AN48" s="469">
        <v>0</v>
      </c>
      <c r="AO48" s="469">
        <v>0</v>
      </c>
      <c r="AP48" s="469">
        <v>0</v>
      </c>
      <c r="AQ48" s="469">
        <v>0</v>
      </c>
      <c r="AR48" s="469">
        <v>0</v>
      </c>
      <c r="AS48" s="469">
        <v>0</v>
      </c>
      <c r="AT48" s="469">
        <v>0</v>
      </c>
      <c r="AU48" s="469">
        <v>0</v>
      </c>
      <c r="AV48" s="469">
        <v>0</v>
      </c>
      <c r="AW48" s="469">
        <v>1.3286637538838126E-6</v>
      </c>
      <c r="AX48" s="469">
        <v>0</v>
      </c>
      <c r="AY48" s="469">
        <v>6.6331125434649396E-17</v>
      </c>
      <c r="AZ48" s="469">
        <v>0</v>
      </c>
      <c r="BA48" s="469">
        <v>0</v>
      </c>
      <c r="BB48" s="469">
        <v>0</v>
      </c>
      <c r="BC48" s="469">
        <v>0</v>
      </c>
      <c r="BD48" s="469">
        <v>0</v>
      </c>
      <c r="BE48" s="469">
        <v>0</v>
      </c>
      <c r="BF48" s="469">
        <v>1.2427740733705252E-4</v>
      </c>
      <c r="BG48" s="469">
        <v>0</v>
      </c>
      <c r="BH48" s="469">
        <v>2.6824827170362256E-4</v>
      </c>
      <c r="BI48" s="469">
        <v>0</v>
      </c>
      <c r="BJ48" s="469">
        <v>0</v>
      </c>
      <c r="BK48" s="469">
        <v>0</v>
      </c>
    </row>
    <row r="49" spans="2:63" x14ac:dyDescent="0.2">
      <c r="B49" s="666" t="s">
        <v>485</v>
      </c>
      <c r="C49" s="666">
        <v>18.242091092086515</v>
      </c>
      <c r="D49" s="666" t="s">
        <v>486</v>
      </c>
      <c r="E49" s="666" t="s">
        <v>428</v>
      </c>
      <c r="F49" s="666">
        <v>0</v>
      </c>
      <c r="G49" s="666">
        <v>559</v>
      </c>
      <c r="H49" s="666">
        <v>29.27298</v>
      </c>
      <c r="I49" s="666">
        <v>29.770605434363695</v>
      </c>
      <c r="J49" s="666">
        <v>2.2488717735981677E-3</v>
      </c>
      <c r="K49" s="666" t="s">
        <v>574</v>
      </c>
      <c r="L49" s="666" t="s">
        <v>574</v>
      </c>
      <c r="M49" s="666" t="s">
        <v>574</v>
      </c>
      <c r="N49" s="666">
        <v>1</v>
      </c>
      <c r="O49" s="666">
        <v>8.5448848580293784E-4</v>
      </c>
      <c r="P49" s="666">
        <v>4.1549083367565885E-3</v>
      </c>
      <c r="Q49" s="666">
        <v>5.0093968225595267E-3</v>
      </c>
      <c r="R49" s="666">
        <v>0</v>
      </c>
      <c r="S49" s="666">
        <v>5.0093968225595267E-3</v>
      </c>
      <c r="T49" s="666">
        <v>0</v>
      </c>
      <c r="U49" s="666">
        <v>0</v>
      </c>
      <c r="V49" s="666">
        <v>1.2238333150996113E-5</v>
      </c>
      <c r="W49" s="666">
        <v>2.3421328450190299E-19</v>
      </c>
      <c r="X49" s="666">
        <v>0</v>
      </c>
      <c r="Y49" s="666">
        <v>0</v>
      </c>
      <c r="Z49" s="666">
        <v>0</v>
      </c>
      <c r="AA49" s="666">
        <v>0</v>
      </c>
      <c r="AB49" s="666">
        <v>0</v>
      </c>
      <c r="AC49" s="666">
        <v>0</v>
      </c>
      <c r="AD49" s="666">
        <v>0</v>
      </c>
      <c r="AE49" s="666">
        <v>0</v>
      </c>
      <c r="AF49" s="666">
        <v>0</v>
      </c>
      <c r="AG49" s="666">
        <v>0</v>
      </c>
      <c r="AH49" s="666">
        <v>0</v>
      </c>
      <c r="AI49" s="666">
        <v>0</v>
      </c>
      <c r="AJ49" s="666">
        <v>0</v>
      </c>
      <c r="AK49" s="666">
        <v>1.3920265126357233E-5</v>
      </c>
      <c r="AL49" s="666">
        <v>0</v>
      </c>
      <c r="AM49" s="666">
        <v>2.6433537917255855E-6</v>
      </c>
      <c r="AN49" s="666">
        <v>0</v>
      </c>
      <c r="AO49" s="666">
        <v>0</v>
      </c>
      <c r="AP49" s="666">
        <v>0</v>
      </c>
      <c r="AQ49" s="666">
        <v>0</v>
      </c>
      <c r="AR49" s="666">
        <v>0</v>
      </c>
      <c r="AS49" s="666">
        <v>0</v>
      </c>
      <c r="AT49" s="666">
        <v>0</v>
      </c>
      <c r="AU49" s="666">
        <v>0</v>
      </c>
      <c r="AV49" s="666">
        <v>0</v>
      </c>
      <c r="AW49" s="666">
        <v>1.3286637538838126E-6</v>
      </c>
      <c r="AX49" s="666">
        <v>0</v>
      </c>
      <c r="AY49" s="666">
        <v>6.6331125434649396E-17</v>
      </c>
      <c r="AZ49" s="666">
        <v>0</v>
      </c>
      <c r="BA49" s="666">
        <v>0</v>
      </c>
      <c r="BB49" s="666">
        <v>0</v>
      </c>
      <c r="BC49" s="666">
        <v>0</v>
      </c>
      <c r="BD49" s="666">
        <v>0</v>
      </c>
      <c r="BE49" s="666">
        <v>0</v>
      </c>
      <c r="BF49" s="666">
        <v>1.2427740733705252E-4</v>
      </c>
      <c r="BG49" s="666">
        <v>0</v>
      </c>
      <c r="BH49" s="666">
        <v>2.6824827170362256E-4</v>
      </c>
      <c r="BI49" s="666">
        <v>0</v>
      </c>
      <c r="BJ49" s="666">
        <v>0</v>
      </c>
      <c r="BK49" s="666">
        <v>0</v>
      </c>
    </row>
    <row r="50" spans="2:63" x14ac:dyDescent="0.2">
      <c r="B50" s="469" t="s">
        <v>485</v>
      </c>
      <c r="C50" s="469">
        <v>18.242091092086515</v>
      </c>
      <c r="D50" s="469" t="s">
        <v>486</v>
      </c>
      <c r="E50" s="469" t="s">
        <v>428</v>
      </c>
      <c r="F50" s="469">
        <v>0</v>
      </c>
      <c r="G50" s="469">
        <v>559</v>
      </c>
      <c r="H50" s="469">
        <v>29.27298</v>
      </c>
      <c r="I50" s="469">
        <v>29.770605434363695</v>
      </c>
      <c r="J50" s="469">
        <v>2.2488717735981677E-3</v>
      </c>
      <c r="K50" s="469" t="s">
        <v>574</v>
      </c>
      <c r="L50" s="469" t="s">
        <v>574</v>
      </c>
      <c r="M50" s="469" t="s">
        <v>574</v>
      </c>
      <c r="N50" s="469">
        <v>1</v>
      </c>
      <c r="O50" s="469">
        <v>8.5448848580293784E-4</v>
      </c>
      <c r="P50" s="469">
        <v>4.1549083367565885E-3</v>
      </c>
      <c r="Q50" s="469">
        <v>5.0093968225595267E-3</v>
      </c>
      <c r="R50" s="469">
        <v>0</v>
      </c>
      <c r="S50" s="469">
        <v>5.0093968225595267E-3</v>
      </c>
      <c r="T50" s="469">
        <v>0</v>
      </c>
      <c r="U50" s="469">
        <v>0</v>
      </c>
      <c r="V50" s="469">
        <v>1.2238333150996113E-5</v>
      </c>
      <c r="W50" s="469">
        <v>2.3421328450190299E-19</v>
      </c>
      <c r="X50" s="469">
        <v>0</v>
      </c>
      <c r="Y50" s="469">
        <v>0</v>
      </c>
      <c r="Z50" s="469">
        <v>0</v>
      </c>
      <c r="AA50" s="469">
        <v>0</v>
      </c>
      <c r="AB50" s="469">
        <v>0</v>
      </c>
      <c r="AC50" s="469">
        <v>0</v>
      </c>
      <c r="AD50" s="469">
        <v>0</v>
      </c>
      <c r="AE50" s="469">
        <v>0</v>
      </c>
      <c r="AF50" s="469">
        <v>0</v>
      </c>
      <c r="AG50" s="469">
        <v>0</v>
      </c>
      <c r="AH50" s="469">
        <v>0</v>
      </c>
      <c r="AI50" s="469">
        <v>0</v>
      </c>
      <c r="AJ50" s="469">
        <v>0</v>
      </c>
      <c r="AK50" s="469">
        <v>1.3920265126357233E-5</v>
      </c>
      <c r="AL50" s="469">
        <v>0</v>
      </c>
      <c r="AM50" s="469">
        <v>2.6433537917255855E-6</v>
      </c>
      <c r="AN50" s="469">
        <v>0</v>
      </c>
      <c r="AO50" s="469">
        <v>0</v>
      </c>
      <c r="AP50" s="469">
        <v>0</v>
      </c>
      <c r="AQ50" s="469">
        <v>0</v>
      </c>
      <c r="AR50" s="469">
        <v>0</v>
      </c>
      <c r="AS50" s="469">
        <v>0</v>
      </c>
      <c r="AT50" s="469">
        <v>0</v>
      </c>
      <c r="AU50" s="469">
        <v>0</v>
      </c>
      <c r="AV50" s="469">
        <v>0</v>
      </c>
      <c r="AW50" s="469">
        <v>1.3286637538838126E-6</v>
      </c>
      <c r="AX50" s="469">
        <v>0</v>
      </c>
      <c r="AY50" s="469">
        <v>6.6331125434649396E-17</v>
      </c>
      <c r="AZ50" s="469">
        <v>0</v>
      </c>
      <c r="BA50" s="469">
        <v>0</v>
      </c>
      <c r="BB50" s="469">
        <v>0</v>
      </c>
      <c r="BC50" s="469">
        <v>0</v>
      </c>
      <c r="BD50" s="469">
        <v>0</v>
      </c>
      <c r="BE50" s="469">
        <v>0</v>
      </c>
      <c r="BF50" s="469">
        <v>1.2427740733705252E-4</v>
      </c>
      <c r="BG50" s="469">
        <v>0</v>
      </c>
      <c r="BH50" s="469">
        <v>2.6824827170362256E-4</v>
      </c>
      <c r="BI50" s="469">
        <v>0</v>
      </c>
      <c r="BJ50" s="469">
        <v>0</v>
      </c>
      <c r="BK50" s="469">
        <v>0</v>
      </c>
    </row>
    <row r="51" spans="2:63" x14ac:dyDescent="0.2">
      <c r="B51" s="666" t="s">
        <v>485</v>
      </c>
      <c r="C51" s="666">
        <v>18.242091092086515</v>
      </c>
      <c r="D51" s="666" t="s">
        <v>486</v>
      </c>
      <c r="E51" s="666" t="s">
        <v>428</v>
      </c>
      <c r="F51" s="666">
        <v>0</v>
      </c>
      <c r="G51" s="666">
        <v>559</v>
      </c>
      <c r="H51" s="666">
        <v>29.27298</v>
      </c>
      <c r="I51" s="666">
        <v>29.770605434363695</v>
      </c>
      <c r="J51" s="666">
        <v>2.2488717735981677E-3</v>
      </c>
      <c r="K51" s="666" t="s">
        <v>574</v>
      </c>
      <c r="L51" s="666" t="s">
        <v>574</v>
      </c>
      <c r="M51" s="666" t="s">
        <v>574</v>
      </c>
      <c r="N51" s="666">
        <v>1</v>
      </c>
      <c r="O51" s="666">
        <v>8.5448848580293784E-4</v>
      </c>
      <c r="P51" s="666">
        <v>4.1549083367565885E-3</v>
      </c>
      <c r="Q51" s="666">
        <v>5.0093968225595267E-3</v>
      </c>
      <c r="R51" s="666">
        <v>0</v>
      </c>
      <c r="S51" s="666">
        <v>5.0093968225595267E-3</v>
      </c>
      <c r="T51" s="666">
        <v>0</v>
      </c>
      <c r="U51" s="666">
        <v>0</v>
      </c>
      <c r="V51" s="666">
        <v>1.2238333150996113E-5</v>
      </c>
      <c r="W51" s="666">
        <v>2.3421328450190299E-19</v>
      </c>
      <c r="X51" s="666">
        <v>0</v>
      </c>
      <c r="Y51" s="666">
        <v>0</v>
      </c>
      <c r="Z51" s="666">
        <v>0</v>
      </c>
      <c r="AA51" s="666">
        <v>0</v>
      </c>
      <c r="AB51" s="666">
        <v>0</v>
      </c>
      <c r="AC51" s="666">
        <v>0</v>
      </c>
      <c r="AD51" s="666">
        <v>0</v>
      </c>
      <c r="AE51" s="666">
        <v>0</v>
      </c>
      <c r="AF51" s="666">
        <v>0</v>
      </c>
      <c r="AG51" s="666">
        <v>0</v>
      </c>
      <c r="AH51" s="666">
        <v>0</v>
      </c>
      <c r="AI51" s="666">
        <v>0</v>
      </c>
      <c r="AJ51" s="666">
        <v>0</v>
      </c>
      <c r="AK51" s="666">
        <v>1.3920265126357233E-5</v>
      </c>
      <c r="AL51" s="666">
        <v>0</v>
      </c>
      <c r="AM51" s="666">
        <v>2.6433537917255855E-6</v>
      </c>
      <c r="AN51" s="666">
        <v>0</v>
      </c>
      <c r="AO51" s="666">
        <v>0</v>
      </c>
      <c r="AP51" s="666">
        <v>0</v>
      </c>
      <c r="AQ51" s="666">
        <v>0</v>
      </c>
      <c r="AR51" s="666">
        <v>0</v>
      </c>
      <c r="AS51" s="666">
        <v>0</v>
      </c>
      <c r="AT51" s="666">
        <v>0</v>
      </c>
      <c r="AU51" s="666">
        <v>0</v>
      </c>
      <c r="AV51" s="666">
        <v>0</v>
      </c>
      <c r="AW51" s="666">
        <v>1.3286637538838126E-6</v>
      </c>
      <c r="AX51" s="666">
        <v>0</v>
      </c>
      <c r="AY51" s="666">
        <v>6.6331125434649396E-17</v>
      </c>
      <c r="AZ51" s="666">
        <v>0</v>
      </c>
      <c r="BA51" s="666">
        <v>0</v>
      </c>
      <c r="BB51" s="666">
        <v>0</v>
      </c>
      <c r="BC51" s="666">
        <v>0</v>
      </c>
      <c r="BD51" s="666">
        <v>0</v>
      </c>
      <c r="BE51" s="666">
        <v>0</v>
      </c>
      <c r="BF51" s="666">
        <v>1.2427740733705252E-4</v>
      </c>
      <c r="BG51" s="666">
        <v>0</v>
      </c>
      <c r="BH51" s="666">
        <v>2.6824827170362256E-4</v>
      </c>
      <c r="BI51" s="666">
        <v>0</v>
      </c>
      <c r="BJ51" s="666">
        <v>0</v>
      </c>
      <c r="BK51" s="666">
        <v>0</v>
      </c>
    </row>
    <row r="52" spans="2:63" x14ac:dyDescent="0.2">
      <c r="B52" s="469" t="s">
        <v>485</v>
      </c>
      <c r="C52" s="469">
        <v>18.242091092086515</v>
      </c>
      <c r="D52" s="469" t="s">
        <v>486</v>
      </c>
      <c r="E52" s="469" t="s">
        <v>428</v>
      </c>
      <c r="F52" s="469">
        <v>0</v>
      </c>
      <c r="G52" s="469">
        <v>559</v>
      </c>
      <c r="H52" s="469">
        <v>29.27298</v>
      </c>
      <c r="I52" s="469">
        <v>29.770605434363695</v>
      </c>
      <c r="J52" s="469">
        <v>2.2488717735981677E-3</v>
      </c>
      <c r="K52" s="469" t="s">
        <v>574</v>
      </c>
      <c r="L52" s="469" t="s">
        <v>574</v>
      </c>
      <c r="M52" s="469" t="s">
        <v>574</v>
      </c>
      <c r="N52" s="469">
        <v>1</v>
      </c>
      <c r="O52" s="469">
        <v>8.5448848580293784E-4</v>
      </c>
      <c r="P52" s="469">
        <v>4.1549083367565885E-3</v>
      </c>
      <c r="Q52" s="469">
        <v>5.0093968225595267E-3</v>
      </c>
      <c r="R52" s="469">
        <v>0</v>
      </c>
      <c r="S52" s="469">
        <v>5.0093968225595267E-3</v>
      </c>
      <c r="T52" s="469">
        <v>0</v>
      </c>
      <c r="U52" s="469">
        <v>0</v>
      </c>
      <c r="V52" s="469">
        <v>1.2238333150996113E-5</v>
      </c>
      <c r="W52" s="469">
        <v>2.3421328450190299E-19</v>
      </c>
      <c r="X52" s="469">
        <v>0</v>
      </c>
      <c r="Y52" s="469">
        <v>0</v>
      </c>
      <c r="Z52" s="469">
        <v>0</v>
      </c>
      <c r="AA52" s="469">
        <v>0</v>
      </c>
      <c r="AB52" s="469">
        <v>0</v>
      </c>
      <c r="AC52" s="469">
        <v>0</v>
      </c>
      <c r="AD52" s="469">
        <v>0</v>
      </c>
      <c r="AE52" s="469">
        <v>0</v>
      </c>
      <c r="AF52" s="469">
        <v>0</v>
      </c>
      <c r="AG52" s="469">
        <v>0</v>
      </c>
      <c r="AH52" s="469">
        <v>0</v>
      </c>
      <c r="AI52" s="469">
        <v>0</v>
      </c>
      <c r="AJ52" s="469">
        <v>0</v>
      </c>
      <c r="AK52" s="469">
        <v>1.3920265126357233E-5</v>
      </c>
      <c r="AL52" s="469">
        <v>0</v>
      </c>
      <c r="AM52" s="469">
        <v>2.6433537917255855E-6</v>
      </c>
      <c r="AN52" s="469">
        <v>0</v>
      </c>
      <c r="AO52" s="469">
        <v>0</v>
      </c>
      <c r="AP52" s="469">
        <v>0</v>
      </c>
      <c r="AQ52" s="469">
        <v>0</v>
      </c>
      <c r="AR52" s="469">
        <v>0</v>
      </c>
      <c r="AS52" s="469">
        <v>0</v>
      </c>
      <c r="AT52" s="469">
        <v>0</v>
      </c>
      <c r="AU52" s="469">
        <v>0</v>
      </c>
      <c r="AV52" s="469">
        <v>0</v>
      </c>
      <c r="AW52" s="469">
        <v>1.3286637538838126E-6</v>
      </c>
      <c r="AX52" s="469">
        <v>0</v>
      </c>
      <c r="AY52" s="469">
        <v>6.6331125434649396E-17</v>
      </c>
      <c r="AZ52" s="469">
        <v>0</v>
      </c>
      <c r="BA52" s="469">
        <v>0</v>
      </c>
      <c r="BB52" s="469">
        <v>0</v>
      </c>
      <c r="BC52" s="469">
        <v>0</v>
      </c>
      <c r="BD52" s="469">
        <v>0</v>
      </c>
      <c r="BE52" s="469">
        <v>0</v>
      </c>
      <c r="BF52" s="469">
        <v>1.2427740733705252E-4</v>
      </c>
      <c r="BG52" s="469">
        <v>0</v>
      </c>
      <c r="BH52" s="469">
        <v>2.6824827170362256E-4</v>
      </c>
      <c r="BI52" s="469">
        <v>0</v>
      </c>
      <c r="BJ52" s="469">
        <v>0</v>
      </c>
      <c r="BK52" s="469">
        <v>0</v>
      </c>
    </row>
    <row r="53" spans="2:63" x14ac:dyDescent="0.2">
      <c r="B53" s="666" t="s">
        <v>485</v>
      </c>
      <c r="C53" s="666">
        <v>18.242091092086515</v>
      </c>
      <c r="D53" s="666" t="s">
        <v>486</v>
      </c>
      <c r="E53" s="666" t="s">
        <v>428</v>
      </c>
      <c r="F53" s="666">
        <v>0</v>
      </c>
      <c r="G53" s="666">
        <v>559</v>
      </c>
      <c r="H53" s="666">
        <v>29.27298</v>
      </c>
      <c r="I53" s="666">
        <v>29.770605434363695</v>
      </c>
      <c r="J53" s="666">
        <v>2.2488717735981677E-3</v>
      </c>
      <c r="K53" s="666" t="s">
        <v>574</v>
      </c>
      <c r="L53" s="666" t="s">
        <v>574</v>
      </c>
      <c r="M53" s="666" t="s">
        <v>574</v>
      </c>
      <c r="N53" s="666">
        <v>1</v>
      </c>
      <c r="O53" s="666">
        <v>8.5448848580293784E-4</v>
      </c>
      <c r="P53" s="666">
        <v>4.1549083367565885E-3</v>
      </c>
      <c r="Q53" s="666">
        <v>5.0093968225595267E-3</v>
      </c>
      <c r="R53" s="666">
        <v>0</v>
      </c>
      <c r="S53" s="666">
        <v>5.0093968225595267E-3</v>
      </c>
      <c r="T53" s="666">
        <v>0</v>
      </c>
      <c r="U53" s="666">
        <v>0</v>
      </c>
      <c r="V53" s="666">
        <v>1.2238333150996113E-5</v>
      </c>
      <c r="W53" s="666">
        <v>2.3421328450190299E-19</v>
      </c>
      <c r="X53" s="666">
        <v>0</v>
      </c>
      <c r="Y53" s="666">
        <v>0</v>
      </c>
      <c r="Z53" s="666">
        <v>0</v>
      </c>
      <c r="AA53" s="666">
        <v>0</v>
      </c>
      <c r="AB53" s="666">
        <v>0</v>
      </c>
      <c r="AC53" s="666">
        <v>0</v>
      </c>
      <c r="AD53" s="666">
        <v>0</v>
      </c>
      <c r="AE53" s="666">
        <v>0</v>
      </c>
      <c r="AF53" s="666">
        <v>0</v>
      </c>
      <c r="AG53" s="666">
        <v>0</v>
      </c>
      <c r="AH53" s="666">
        <v>0</v>
      </c>
      <c r="AI53" s="666">
        <v>0</v>
      </c>
      <c r="AJ53" s="666">
        <v>0</v>
      </c>
      <c r="AK53" s="666">
        <v>1.3920265126357233E-5</v>
      </c>
      <c r="AL53" s="666">
        <v>0</v>
      </c>
      <c r="AM53" s="666">
        <v>2.6433537917255855E-6</v>
      </c>
      <c r="AN53" s="666">
        <v>0</v>
      </c>
      <c r="AO53" s="666">
        <v>0</v>
      </c>
      <c r="AP53" s="666">
        <v>0</v>
      </c>
      <c r="AQ53" s="666">
        <v>0</v>
      </c>
      <c r="AR53" s="666">
        <v>0</v>
      </c>
      <c r="AS53" s="666">
        <v>0</v>
      </c>
      <c r="AT53" s="666">
        <v>0</v>
      </c>
      <c r="AU53" s="666">
        <v>0</v>
      </c>
      <c r="AV53" s="666">
        <v>0</v>
      </c>
      <c r="AW53" s="666">
        <v>1.3286637538838126E-6</v>
      </c>
      <c r="AX53" s="666">
        <v>0</v>
      </c>
      <c r="AY53" s="666">
        <v>6.6331125434649396E-17</v>
      </c>
      <c r="AZ53" s="666">
        <v>0</v>
      </c>
      <c r="BA53" s="666">
        <v>0</v>
      </c>
      <c r="BB53" s="666">
        <v>0</v>
      </c>
      <c r="BC53" s="666">
        <v>0</v>
      </c>
      <c r="BD53" s="666">
        <v>0</v>
      </c>
      <c r="BE53" s="666">
        <v>0</v>
      </c>
      <c r="BF53" s="666">
        <v>1.2427740733705252E-4</v>
      </c>
      <c r="BG53" s="666">
        <v>0</v>
      </c>
      <c r="BH53" s="666">
        <v>2.6824827170362256E-4</v>
      </c>
      <c r="BI53" s="666">
        <v>0</v>
      </c>
      <c r="BJ53" s="666">
        <v>0</v>
      </c>
      <c r="BK53" s="666">
        <v>0</v>
      </c>
    </row>
    <row r="54" spans="2:63" x14ac:dyDescent="0.2">
      <c r="B54" s="469" t="s">
        <v>485</v>
      </c>
      <c r="C54" s="469">
        <v>18.242091092086515</v>
      </c>
      <c r="D54" s="469" t="s">
        <v>486</v>
      </c>
      <c r="E54" s="469" t="s">
        <v>428</v>
      </c>
      <c r="F54" s="469">
        <v>0</v>
      </c>
      <c r="G54" s="469">
        <v>559</v>
      </c>
      <c r="H54" s="469">
        <v>29.27298</v>
      </c>
      <c r="I54" s="469">
        <v>29.770605434363695</v>
      </c>
      <c r="J54" s="469">
        <v>2.2488717735981677E-3</v>
      </c>
      <c r="K54" s="469" t="s">
        <v>574</v>
      </c>
      <c r="L54" s="469" t="s">
        <v>574</v>
      </c>
      <c r="M54" s="469" t="s">
        <v>574</v>
      </c>
      <c r="N54" s="469">
        <v>1</v>
      </c>
      <c r="O54" s="469">
        <v>8.5448848580293784E-4</v>
      </c>
      <c r="P54" s="469">
        <v>4.1549083367565885E-3</v>
      </c>
      <c r="Q54" s="469">
        <v>5.0093968225595267E-3</v>
      </c>
      <c r="R54" s="469">
        <v>0</v>
      </c>
      <c r="S54" s="469">
        <v>5.0093968225595267E-3</v>
      </c>
      <c r="T54" s="469">
        <v>0</v>
      </c>
      <c r="U54" s="469">
        <v>0</v>
      </c>
      <c r="V54" s="469">
        <v>1.2238333150996113E-5</v>
      </c>
      <c r="W54" s="469">
        <v>2.3421328450190299E-19</v>
      </c>
      <c r="X54" s="469">
        <v>0</v>
      </c>
      <c r="Y54" s="469">
        <v>0</v>
      </c>
      <c r="Z54" s="469">
        <v>0</v>
      </c>
      <c r="AA54" s="469">
        <v>0</v>
      </c>
      <c r="AB54" s="469">
        <v>0</v>
      </c>
      <c r="AC54" s="469">
        <v>0</v>
      </c>
      <c r="AD54" s="469">
        <v>0</v>
      </c>
      <c r="AE54" s="469">
        <v>0</v>
      </c>
      <c r="AF54" s="469">
        <v>0</v>
      </c>
      <c r="AG54" s="469">
        <v>0</v>
      </c>
      <c r="AH54" s="469">
        <v>0</v>
      </c>
      <c r="AI54" s="469">
        <v>0</v>
      </c>
      <c r="AJ54" s="469">
        <v>0</v>
      </c>
      <c r="AK54" s="469">
        <v>1.3920265126357233E-5</v>
      </c>
      <c r="AL54" s="469">
        <v>0</v>
      </c>
      <c r="AM54" s="469">
        <v>2.6433537917255855E-6</v>
      </c>
      <c r="AN54" s="469">
        <v>0</v>
      </c>
      <c r="AO54" s="469">
        <v>0</v>
      </c>
      <c r="AP54" s="469">
        <v>0</v>
      </c>
      <c r="AQ54" s="469">
        <v>0</v>
      </c>
      <c r="AR54" s="469">
        <v>0</v>
      </c>
      <c r="AS54" s="469">
        <v>0</v>
      </c>
      <c r="AT54" s="469">
        <v>0</v>
      </c>
      <c r="AU54" s="469">
        <v>0</v>
      </c>
      <c r="AV54" s="469">
        <v>0</v>
      </c>
      <c r="AW54" s="469">
        <v>1.3286637538838126E-6</v>
      </c>
      <c r="AX54" s="469">
        <v>0</v>
      </c>
      <c r="AY54" s="469">
        <v>6.6331125434649396E-17</v>
      </c>
      <c r="AZ54" s="469">
        <v>0</v>
      </c>
      <c r="BA54" s="469">
        <v>0</v>
      </c>
      <c r="BB54" s="469">
        <v>0</v>
      </c>
      <c r="BC54" s="469">
        <v>0</v>
      </c>
      <c r="BD54" s="469">
        <v>0</v>
      </c>
      <c r="BE54" s="469">
        <v>0</v>
      </c>
      <c r="BF54" s="469">
        <v>1.2427740733705252E-4</v>
      </c>
      <c r="BG54" s="469">
        <v>0</v>
      </c>
      <c r="BH54" s="469">
        <v>2.6824827170362256E-4</v>
      </c>
      <c r="BI54" s="469">
        <v>0</v>
      </c>
      <c r="BJ54" s="469">
        <v>0</v>
      </c>
      <c r="BK54" s="469">
        <v>0</v>
      </c>
    </row>
    <row r="55" spans="2:63" x14ac:dyDescent="0.2">
      <c r="B55" s="666" t="s">
        <v>485</v>
      </c>
      <c r="C55" s="666">
        <v>18.242091092086515</v>
      </c>
      <c r="D55" s="666" t="s">
        <v>486</v>
      </c>
      <c r="E55" s="666" t="s">
        <v>428</v>
      </c>
      <c r="F55" s="666">
        <v>0</v>
      </c>
      <c r="G55" s="666">
        <v>559</v>
      </c>
      <c r="H55" s="666">
        <v>29.27298</v>
      </c>
      <c r="I55" s="666">
        <v>29.770605434363695</v>
      </c>
      <c r="J55" s="666">
        <v>2.2488717735981677E-3</v>
      </c>
      <c r="K55" s="666" t="s">
        <v>574</v>
      </c>
      <c r="L55" s="666" t="s">
        <v>574</v>
      </c>
      <c r="M55" s="666" t="s">
        <v>574</v>
      </c>
      <c r="N55" s="666">
        <v>1</v>
      </c>
      <c r="O55" s="666">
        <v>8.5448848580293784E-4</v>
      </c>
      <c r="P55" s="666">
        <v>4.1549083367565885E-3</v>
      </c>
      <c r="Q55" s="666">
        <v>5.0093968225595267E-3</v>
      </c>
      <c r="R55" s="666">
        <v>0</v>
      </c>
      <c r="S55" s="666">
        <v>5.0093968225595267E-3</v>
      </c>
      <c r="T55" s="666">
        <v>0</v>
      </c>
      <c r="U55" s="666">
        <v>0</v>
      </c>
      <c r="V55" s="666">
        <v>1.2238333150996113E-5</v>
      </c>
      <c r="W55" s="666">
        <v>2.3421328450190299E-19</v>
      </c>
      <c r="X55" s="666">
        <v>0</v>
      </c>
      <c r="Y55" s="666">
        <v>0</v>
      </c>
      <c r="Z55" s="666">
        <v>0</v>
      </c>
      <c r="AA55" s="666">
        <v>0</v>
      </c>
      <c r="AB55" s="666">
        <v>0</v>
      </c>
      <c r="AC55" s="666">
        <v>0</v>
      </c>
      <c r="AD55" s="666">
        <v>0</v>
      </c>
      <c r="AE55" s="666">
        <v>0</v>
      </c>
      <c r="AF55" s="666">
        <v>0</v>
      </c>
      <c r="AG55" s="666">
        <v>0</v>
      </c>
      <c r="AH55" s="666">
        <v>0</v>
      </c>
      <c r="AI55" s="666">
        <v>0</v>
      </c>
      <c r="AJ55" s="666">
        <v>0</v>
      </c>
      <c r="AK55" s="666">
        <v>1.3920265126357233E-5</v>
      </c>
      <c r="AL55" s="666">
        <v>0</v>
      </c>
      <c r="AM55" s="666">
        <v>2.6433537917255855E-6</v>
      </c>
      <c r="AN55" s="666">
        <v>0</v>
      </c>
      <c r="AO55" s="666">
        <v>0</v>
      </c>
      <c r="AP55" s="666">
        <v>0</v>
      </c>
      <c r="AQ55" s="666">
        <v>0</v>
      </c>
      <c r="AR55" s="666">
        <v>0</v>
      </c>
      <c r="AS55" s="666">
        <v>0</v>
      </c>
      <c r="AT55" s="666">
        <v>0</v>
      </c>
      <c r="AU55" s="666">
        <v>0</v>
      </c>
      <c r="AV55" s="666">
        <v>0</v>
      </c>
      <c r="AW55" s="666">
        <v>1.3286637538838126E-6</v>
      </c>
      <c r="AX55" s="666">
        <v>0</v>
      </c>
      <c r="AY55" s="666">
        <v>6.6331125434649396E-17</v>
      </c>
      <c r="AZ55" s="666">
        <v>0</v>
      </c>
      <c r="BA55" s="666">
        <v>0</v>
      </c>
      <c r="BB55" s="666">
        <v>0</v>
      </c>
      <c r="BC55" s="666">
        <v>0</v>
      </c>
      <c r="BD55" s="666">
        <v>0</v>
      </c>
      <c r="BE55" s="666">
        <v>0</v>
      </c>
      <c r="BF55" s="666">
        <v>1.2427740733705252E-4</v>
      </c>
      <c r="BG55" s="666">
        <v>0</v>
      </c>
      <c r="BH55" s="666">
        <v>2.6824827170362256E-4</v>
      </c>
      <c r="BI55" s="666">
        <v>0</v>
      </c>
      <c r="BJ55" s="666">
        <v>0</v>
      </c>
      <c r="BK55" s="666">
        <v>0</v>
      </c>
    </row>
    <row r="56" spans="2:63" x14ac:dyDescent="0.2">
      <c r="B56" s="469" t="s">
        <v>485</v>
      </c>
      <c r="C56" s="469">
        <v>18.242091092086515</v>
      </c>
      <c r="D56" s="469" t="s">
        <v>486</v>
      </c>
      <c r="E56" s="469" t="s">
        <v>428</v>
      </c>
      <c r="F56" s="469">
        <v>0</v>
      </c>
      <c r="G56" s="469">
        <v>559</v>
      </c>
      <c r="H56" s="469">
        <v>29.27298</v>
      </c>
      <c r="I56" s="469">
        <v>29.770605434363695</v>
      </c>
      <c r="J56" s="469">
        <v>2.2488717735981677E-3</v>
      </c>
      <c r="K56" s="469" t="s">
        <v>574</v>
      </c>
      <c r="L56" s="469" t="s">
        <v>574</v>
      </c>
      <c r="M56" s="469" t="s">
        <v>574</v>
      </c>
      <c r="N56" s="469">
        <v>1</v>
      </c>
      <c r="O56" s="469">
        <v>8.5448848580293784E-4</v>
      </c>
      <c r="P56" s="469">
        <v>4.1549083367565885E-3</v>
      </c>
      <c r="Q56" s="469">
        <v>5.0093968225595267E-3</v>
      </c>
      <c r="R56" s="469">
        <v>0</v>
      </c>
      <c r="S56" s="469">
        <v>5.0093968225595267E-3</v>
      </c>
      <c r="T56" s="469">
        <v>0</v>
      </c>
      <c r="U56" s="469">
        <v>0</v>
      </c>
      <c r="V56" s="469">
        <v>1.2238333150996113E-5</v>
      </c>
      <c r="W56" s="469">
        <v>2.3421328450190299E-19</v>
      </c>
      <c r="X56" s="469">
        <v>0</v>
      </c>
      <c r="Y56" s="469">
        <v>0</v>
      </c>
      <c r="Z56" s="469">
        <v>0</v>
      </c>
      <c r="AA56" s="469">
        <v>0</v>
      </c>
      <c r="AB56" s="469">
        <v>0</v>
      </c>
      <c r="AC56" s="469">
        <v>0</v>
      </c>
      <c r="AD56" s="469">
        <v>0</v>
      </c>
      <c r="AE56" s="469">
        <v>0</v>
      </c>
      <c r="AF56" s="469">
        <v>0</v>
      </c>
      <c r="AG56" s="469">
        <v>0</v>
      </c>
      <c r="AH56" s="469">
        <v>0</v>
      </c>
      <c r="AI56" s="469">
        <v>0</v>
      </c>
      <c r="AJ56" s="469">
        <v>0</v>
      </c>
      <c r="AK56" s="469">
        <v>1.3920265126357233E-5</v>
      </c>
      <c r="AL56" s="469">
        <v>0</v>
      </c>
      <c r="AM56" s="469">
        <v>2.6433537917255855E-6</v>
      </c>
      <c r="AN56" s="469">
        <v>0</v>
      </c>
      <c r="AO56" s="469">
        <v>0</v>
      </c>
      <c r="AP56" s="469">
        <v>0</v>
      </c>
      <c r="AQ56" s="469">
        <v>0</v>
      </c>
      <c r="AR56" s="469">
        <v>0</v>
      </c>
      <c r="AS56" s="469">
        <v>0</v>
      </c>
      <c r="AT56" s="469">
        <v>0</v>
      </c>
      <c r="AU56" s="469">
        <v>0</v>
      </c>
      <c r="AV56" s="469">
        <v>0</v>
      </c>
      <c r="AW56" s="469">
        <v>1.3286637538838126E-6</v>
      </c>
      <c r="AX56" s="469">
        <v>0</v>
      </c>
      <c r="AY56" s="469">
        <v>6.6331125434649396E-17</v>
      </c>
      <c r="AZ56" s="469">
        <v>0</v>
      </c>
      <c r="BA56" s="469">
        <v>0</v>
      </c>
      <c r="BB56" s="469">
        <v>0</v>
      </c>
      <c r="BC56" s="469">
        <v>0</v>
      </c>
      <c r="BD56" s="469">
        <v>0</v>
      </c>
      <c r="BE56" s="469">
        <v>0</v>
      </c>
      <c r="BF56" s="469">
        <v>1.2427740733705252E-4</v>
      </c>
      <c r="BG56" s="469">
        <v>0</v>
      </c>
      <c r="BH56" s="469">
        <v>2.6824827170362256E-4</v>
      </c>
      <c r="BI56" s="469">
        <v>0</v>
      </c>
      <c r="BJ56" s="469">
        <v>0</v>
      </c>
      <c r="BK56" s="469">
        <v>0</v>
      </c>
    </row>
    <row r="57" spans="2:63" x14ac:dyDescent="0.2">
      <c r="B57" s="666" t="s">
        <v>485</v>
      </c>
      <c r="C57" s="666">
        <v>18.242091092086515</v>
      </c>
      <c r="D57" s="666" t="s">
        <v>486</v>
      </c>
      <c r="E57" s="666" t="s">
        <v>428</v>
      </c>
      <c r="F57" s="666">
        <v>0</v>
      </c>
      <c r="G57" s="666">
        <v>559</v>
      </c>
      <c r="H57" s="666">
        <v>29.27298</v>
      </c>
      <c r="I57" s="666">
        <v>29.770605434363695</v>
      </c>
      <c r="J57" s="666">
        <v>2.2488717735981677E-3</v>
      </c>
      <c r="K57" s="666" t="s">
        <v>574</v>
      </c>
      <c r="L57" s="666" t="s">
        <v>574</v>
      </c>
      <c r="M57" s="666" t="s">
        <v>574</v>
      </c>
      <c r="N57" s="666">
        <v>1</v>
      </c>
      <c r="O57" s="666">
        <v>8.5448848580293784E-4</v>
      </c>
      <c r="P57" s="666">
        <v>4.1549083367565885E-3</v>
      </c>
      <c r="Q57" s="666">
        <v>5.0093968225595267E-3</v>
      </c>
      <c r="R57" s="666">
        <v>0</v>
      </c>
      <c r="S57" s="666">
        <v>5.0093968225595267E-3</v>
      </c>
      <c r="T57" s="666">
        <v>0</v>
      </c>
      <c r="U57" s="666">
        <v>0</v>
      </c>
      <c r="V57" s="666">
        <v>1.2238333150996113E-5</v>
      </c>
      <c r="W57" s="666">
        <v>2.3421328450190299E-19</v>
      </c>
      <c r="X57" s="666">
        <v>0</v>
      </c>
      <c r="Y57" s="666">
        <v>0</v>
      </c>
      <c r="Z57" s="666">
        <v>0</v>
      </c>
      <c r="AA57" s="666">
        <v>0</v>
      </c>
      <c r="AB57" s="666">
        <v>0</v>
      </c>
      <c r="AC57" s="666">
        <v>0</v>
      </c>
      <c r="AD57" s="666">
        <v>0</v>
      </c>
      <c r="AE57" s="666">
        <v>0</v>
      </c>
      <c r="AF57" s="666">
        <v>0</v>
      </c>
      <c r="AG57" s="666">
        <v>0</v>
      </c>
      <c r="AH57" s="666">
        <v>0</v>
      </c>
      <c r="AI57" s="666">
        <v>0</v>
      </c>
      <c r="AJ57" s="666">
        <v>0</v>
      </c>
      <c r="AK57" s="666">
        <v>1.3920265126357233E-5</v>
      </c>
      <c r="AL57" s="666">
        <v>0</v>
      </c>
      <c r="AM57" s="666">
        <v>2.6433537917255855E-6</v>
      </c>
      <c r="AN57" s="666">
        <v>0</v>
      </c>
      <c r="AO57" s="666">
        <v>0</v>
      </c>
      <c r="AP57" s="666">
        <v>0</v>
      </c>
      <c r="AQ57" s="666">
        <v>0</v>
      </c>
      <c r="AR57" s="666">
        <v>0</v>
      </c>
      <c r="AS57" s="666">
        <v>0</v>
      </c>
      <c r="AT57" s="666">
        <v>0</v>
      </c>
      <c r="AU57" s="666">
        <v>0</v>
      </c>
      <c r="AV57" s="666">
        <v>0</v>
      </c>
      <c r="AW57" s="666">
        <v>1.3286637538838126E-6</v>
      </c>
      <c r="AX57" s="666">
        <v>0</v>
      </c>
      <c r="AY57" s="666">
        <v>6.6331125434649396E-17</v>
      </c>
      <c r="AZ57" s="666">
        <v>0</v>
      </c>
      <c r="BA57" s="666">
        <v>0</v>
      </c>
      <c r="BB57" s="666">
        <v>0</v>
      </c>
      <c r="BC57" s="666">
        <v>0</v>
      </c>
      <c r="BD57" s="666">
        <v>0</v>
      </c>
      <c r="BE57" s="666">
        <v>0</v>
      </c>
      <c r="BF57" s="666">
        <v>1.2427740733705252E-4</v>
      </c>
      <c r="BG57" s="666">
        <v>0</v>
      </c>
      <c r="BH57" s="666">
        <v>2.6824827170362256E-4</v>
      </c>
      <c r="BI57" s="666">
        <v>0</v>
      </c>
      <c r="BJ57" s="666">
        <v>0</v>
      </c>
      <c r="BK57" s="666">
        <v>0</v>
      </c>
    </row>
    <row r="58" spans="2:63" x14ac:dyDescent="0.2">
      <c r="B58" s="469" t="s">
        <v>485</v>
      </c>
      <c r="C58" s="469">
        <v>18.242091092086515</v>
      </c>
      <c r="D58" s="469" t="s">
        <v>486</v>
      </c>
      <c r="E58" s="469" t="s">
        <v>428</v>
      </c>
      <c r="F58" s="469">
        <v>0</v>
      </c>
      <c r="G58" s="469">
        <v>559</v>
      </c>
      <c r="H58" s="469">
        <v>29.27298</v>
      </c>
      <c r="I58" s="469">
        <v>29.770605434363695</v>
      </c>
      <c r="J58" s="469">
        <v>2.2488717735981677E-3</v>
      </c>
      <c r="K58" s="469" t="s">
        <v>574</v>
      </c>
      <c r="L58" s="469" t="s">
        <v>574</v>
      </c>
      <c r="M58" s="469" t="s">
        <v>574</v>
      </c>
      <c r="N58" s="469">
        <v>1</v>
      </c>
      <c r="O58" s="469">
        <v>8.5448848580293784E-4</v>
      </c>
      <c r="P58" s="469">
        <v>4.1549083367565885E-3</v>
      </c>
      <c r="Q58" s="469">
        <v>5.0093968225595267E-3</v>
      </c>
      <c r="R58" s="469">
        <v>0</v>
      </c>
      <c r="S58" s="469">
        <v>5.0093968225595267E-3</v>
      </c>
      <c r="T58" s="469">
        <v>0</v>
      </c>
      <c r="U58" s="469">
        <v>0</v>
      </c>
      <c r="V58" s="469">
        <v>1.2238333150996113E-5</v>
      </c>
      <c r="W58" s="469">
        <v>2.3421328450190299E-19</v>
      </c>
      <c r="X58" s="469">
        <v>0</v>
      </c>
      <c r="Y58" s="469">
        <v>0</v>
      </c>
      <c r="Z58" s="469">
        <v>0</v>
      </c>
      <c r="AA58" s="469">
        <v>0</v>
      </c>
      <c r="AB58" s="469">
        <v>0</v>
      </c>
      <c r="AC58" s="469">
        <v>0</v>
      </c>
      <c r="AD58" s="469">
        <v>0</v>
      </c>
      <c r="AE58" s="469">
        <v>0</v>
      </c>
      <c r="AF58" s="469">
        <v>0</v>
      </c>
      <c r="AG58" s="469">
        <v>0</v>
      </c>
      <c r="AH58" s="469">
        <v>0</v>
      </c>
      <c r="AI58" s="469">
        <v>0</v>
      </c>
      <c r="AJ58" s="469">
        <v>0</v>
      </c>
      <c r="AK58" s="469">
        <v>1.3920265126357233E-5</v>
      </c>
      <c r="AL58" s="469">
        <v>0</v>
      </c>
      <c r="AM58" s="469">
        <v>2.6433537917255855E-6</v>
      </c>
      <c r="AN58" s="469">
        <v>0</v>
      </c>
      <c r="AO58" s="469">
        <v>0</v>
      </c>
      <c r="AP58" s="469">
        <v>0</v>
      </c>
      <c r="AQ58" s="469">
        <v>0</v>
      </c>
      <c r="AR58" s="469">
        <v>0</v>
      </c>
      <c r="AS58" s="469">
        <v>0</v>
      </c>
      <c r="AT58" s="469">
        <v>0</v>
      </c>
      <c r="AU58" s="469">
        <v>0</v>
      </c>
      <c r="AV58" s="469">
        <v>0</v>
      </c>
      <c r="AW58" s="469">
        <v>1.3286637538838126E-6</v>
      </c>
      <c r="AX58" s="469">
        <v>0</v>
      </c>
      <c r="AY58" s="469">
        <v>6.6331125434649396E-17</v>
      </c>
      <c r="AZ58" s="469">
        <v>0</v>
      </c>
      <c r="BA58" s="469">
        <v>0</v>
      </c>
      <c r="BB58" s="469">
        <v>0</v>
      </c>
      <c r="BC58" s="469">
        <v>0</v>
      </c>
      <c r="BD58" s="469">
        <v>0</v>
      </c>
      <c r="BE58" s="469">
        <v>0</v>
      </c>
      <c r="BF58" s="469">
        <v>1.2427740733705252E-4</v>
      </c>
      <c r="BG58" s="469">
        <v>0</v>
      </c>
      <c r="BH58" s="469">
        <v>2.6824827170362256E-4</v>
      </c>
      <c r="BI58" s="469">
        <v>0</v>
      </c>
      <c r="BJ58" s="469">
        <v>0</v>
      </c>
      <c r="BK58" s="469">
        <v>0</v>
      </c>
    </row>
    <row r="59" spans="2:63" x14ac:dyDescent="0.2">
      <c r="B59" s="666" t="s">
        <v>485</v>
      </c>
      <c r="C59" s="666">
        <v>18.242091092086515</v>
      </c>
      <c r="D59" s="666" t="s">
        <v>486</v>
      </c>
      <c r="E59" s="666" t="s">
        <v>428</v>
      </c>
      <c r="F59" s="666">
        <v>0</v>
      </c>
      <c r="G59" s="666">
        <v>559</v>
      </c>
      <c r="H59" s="666">
        <v>29.27298</v>
      </c>
      <c r="I59" s="666">
        <v>29.770605434363695</v>
      </c>
      <c r="J59" s="666">
        <v>2.2488717735981677E-3</v>
      </c>
      <c r="K59" s="666" t="s">
        <v>574</v>
      </c>
      <c r="L59" s="666" t="s">
        <v>574</v>
      </c>
      <c r="M59" s="666" t="s">
        <v>574</v>
      </c>
      <c r="N59" s="666">
        <v>1</v>
      </c>
      <c r="O59" s="666">
        <v>8.5448848580293784E-4</v>
      </c>
      <c r="P59" s="666">
        <v>4.1549083367565885E-3</v>
      </c>
      <c r="Q59" s="666">
        <v>5.0093968225595267E-3</v>
      </c>
      <c r="R59" s="666">
        <v>0</v>
      </c>
      <c r="S59" s="666">
        <v>5.0093968225595267E-3</v>
      </c>
      <c r="T59" s="666">
        <v>0</v>
      </c>
      <c r="U59" s="666">
        <v>0</v>
      </c>
      <c r="V59" s="666">
        <v>1.2238333150996113E-5</v>
      </c>
      <c r="W59" s="666">
        <v>2.3421328450190299E-19</v>
      </c>
      <c r="X59" s="666">
        <v>0</v>
      </c>
      <c r="Y59" s="666">
        <v>0</v>
      </c>
      <c r="Z59" s="666">
        <v>0</v>
      </c>
      <c r="AA59" s="666">
        <v>0</v>
      </c>
      <c r="AB59" s="666">
        <v>0</v>
      </c>
      <c r="AC59" s="666">
        <v>0</v>
      </c>
      <c r="AD59" s="666">
        <v>0</v>
      </c>
      <c r="AE59" s="666">
        <v>0</v>
      </c>
      <c r="AF59" s="666">
        <v>0</v>
      </c>
      <c r="AG59" s="666">
        <v>0</v>
      </c>
      <c r="AH59" s="666">
        <v>0</v>
      </c>
      <c r="AI59" s="666">
        <v>0</v>
      </c>
      <c r="AJ59" s="666">
        <v>0</v>
      </c>
      <c r="AK59" s="666">
        <v>1.3920265126357233E-5</v>
      </c>
      <c r="AL59" s="666">
        <v>0</v>
      </c>
      <c r="AM59" s="666">
        <v>2.6433537917255855E-6</v>
      </c>
      <c r="AN59" s="666">
        <v>0</v>
      </c>
      <c r="AO59" s="666">
        <v>0</v>
      </c>
      <c r="AP59" s="666">
        <v>0</v>
      </c>
      <c r="AQ59" s="666">
        <v>0</v>
      </c>
      <c r="AR59" s="666">
        <v>0</v>
      </c>
      <c r="AS59" s="666">
        <v>0</v>
      </c>
      <c r="AT59" s="666">
        <v>0</v>
      </c>
      <c r="AU59" s="666">
        <v>0</v>
      </c>
      <c r="AV59" s="666">
        <v>0</v>
      </c>
      <c r="AW59" s="666">
        <v>1.3286637538838126E-6</v>
      </c>
      <c r="AX59" s="666">
        <v>0</v>
      </c>
      <c r="AY59" s="666">
        <v>6.6331125434649396E-17</v>
      </c>
      <c r="AZ59" s="666">
        <v>0</v>
      </c>
      <c r="BA59" s="666">
        <v>0</v>
      </c>
      <c r="BB59" s="666">
        <v>0</v>
      </c>
      <c r="BC59" s="666">
        <v>0</v>
      </c>
      <c r="BD59" s="666">
        <v>0</v>
      </c>
      <c r="BE59" s="666">
        <v>0</v>
      </c>
      <c r="BF59" s="666">
        <v>1.2427740733705252E-4</v>
      </c>
      <c r="BG59" s="666">
        <v>0</v>
      </c>
      <c r="BH59" s="666">
        <v>2.6824827170362256E-4</v>
      </c>
      <c r="BI59" s="666">
        <v>0</v>
      </c>
      <c r="BJ59" s="666">
        <v>0</v>
      </c>
      <c r="BK59" s="666">
        <v>0</v>
      </c>
    </row>
    <row r="60" spans="2:63" x14ac:dyDescent="0.2">
      <c r="B60" s="469" t="s">
        <v>485</v>
      </c>
      <c r="C60" s="469">
        <v>18.242091092086515</v>
      </c>
      <c r="D60" s="469" t="s">
        <v>486</v>
      </c>
      <c r="E60" s="469" t="s">
        <v>428</v>
      </c>
      <c r="F60" s="469">
        <v>0</v>
      </c>
      <c r="G60" s="469">
        <v>559</v>
      </c>
      <c r="H60" s="469">
        <v>29.27298</v>
      </c>
      <c r="I60" s="469">
        <v>29.770605434363695</v>
      </c>
      <c r="J60" s="469">
        <v>2.2488717735981677E-3</v>
      </c>
      <c r="K60" s="469" t="s">
        <v>574</v>
      </c>
      <c r="L60" s="469" t="s">
        <v>574</v>
      </c>
      <c r="M60" s="469" t="s">
        <v>574</v>
      </c>
      <c r="N60" s="469">
        <v>1</v>
      </c>
      <c r="O60" s="469">
        <v>8.5448848580293784E-4</v>
      </c>
      <c r="P60" s="469">
        <v>4.1549083367565885E-3</v>
      </c>
      <c r="Q60" s="469">
        <v>5.0093968225595267E-3</v>
      </c>
      <c r="R60" s="469">
        <v>0</v>
      </c>
      <c r="S60" s="469">
        <v>5.0093968225595267E-3</v>
      </c>
      <c r="T60" s="469">
        <v>0</v>
      </c>
      <c r="U60" s="469">
        <v>0</v>
      </c>
      <c r="V60" s="469">
        <v>1.2238333150996113E-5</v>
      </c>
      <c r="W60" s="469">
        <v>2.3421328450190299E-19</v>
      </c>
      <c r="X60" s="469">
        <v>0</v>
      </c>
      <c r="Y60" s="469">
        <v>0</v>
      </c>
      <c r="Z60" s="469">
        <v>0</v>
      </c>
      <c r="AA60" s="469">
        <v>0</v>
      </c>
      <c r="AB60" s="469">
        <v>0</v>
      </c>
      <c r="AC60" s="469">
        <v>0</v>
      </c>
      <c r="AD60" s="469">
        <v>0</v>
      </c>
      <c r="AE60" s="469">
        <v>0</v>
      </c>
      <c r="AF60" s="469">
        <v>0</v>
      </c>
      <c r="AG60" s="469">
        <v>0</v>
      </c>
      <c r="AH60" s="469">
        <v>0</v>
      </c>
      <c r="AI60" s="469">
        <v>0</v>
      </c>
      <c r="AJ60" s="469">
        <v>0</v>
      </c>
      <c r="AK60" s="469">
        <v>1.3920265126357233E-5</v>
      </c>
      <c r="AL60" s="469">
        <v>0</v>
      </c>
      <c r="AM60" s="469">
        <v>2.6433537917255855E-6</v>
      </c>
      <c r="AN60" s="469">
        <v>0</v>
      </c>
      <c r="AO60" s="469">
        <v>0</v>
      </c>
      <c r="AP60" s="469">
        <v>0</v>
      </c>
      <c r="AQ60" s="469">
        <v>0</v>
      </c>
      <c r="AR60" s="469">
        <v>0</v>
      </c>
      <c r="AS60" s="469">
        <v>0</v>
      </c>
      <c r="AT60" s="469">
        <v>0</v>
      </c>
      <c r="AU60" s="469">
        <v>0</v>
      </c>
      <c r="AV60" s="469">
        <v>0</v>
      </c>
      <c r="AW60" s="469">
        <v>1.3286637538838126E-6</v>
      </c>
      <c r="AX60" s="469">
        <v>0</v>
      </c>
      <c r="AY60" s="469">
        <v>6.6331125434649396E-17</v>
      </c>
      <c r="AZ60" s="469">
        <v>0</v>
      </c>
      <c r="BA60" s="469">
        <v>0</v>
      </c>
      <c r="BB60" s="469">
        <v>0</v>
      </c>
      <c r="BC60" s="469">
        <v>0</v>
      </c>
      <c r="BD60" s="469">
        <v>0</v>
      </c>
      <c r="BE60" s="469">
        <v>0</v>
      </c>
      <c r="BF60" s="469">
        <v>1.2427740733705252E-4</v>
      </c>
      <c r="BG60" s="469">
        <v>0</v>
      </c>
      <c r="BH60" s="469">
        <v>2.6824827170362256E-4</v>
      </c>
      <c r="BI60" s="469">
        <v>0</v>
      </c>
      <c r="BJ60" s="469">
        <v>0</v>
      </c>
      <c r="BK60" s="469">
        <v>0</v>
      </c>
    </row>
    <row r="61" spans="2:63" x14ac:dyDescent="0.2">
      <c r="B61" s="666" t="s">
        <v>485</v>
      </c>
      <c r="C61" s="666">
        <v>18.242091092086515</v>
      </c>
      <c r="D61" s="666" t="s">
        <v>486</v>
      </c>
      <c r="E61" s="666" t="s">
        <v>428</v>
      </c>
      <c r="F61" s="666">
        <v>0</v>
      </c>
      <c r="G61" s="666">
        <v>559</v>
      </c>
      <c r="H61" s="666">
        <v>29.27298</v>
      </c>
      <c r="I61" s="666">
        <v>29.770605434363695</v>
      </c>
      <c r="J61" s="666">
        <v>2.2488717735981677E-3</v>
      </c>
      <c r="K61" s="666" t="s">
        <v>574</v>
      </c>
      <c r="L61" s="666" t="s">
        <v>574</v>
      </c>
      <c r="M61" s="666" t="s">
        <v>574</v>
      </c>
      <c r="N61" s="666">
        <v>1</v>
      </c>
      <c r="O61" s="666">
        <v>8.5448848580293784E-4</v>
      </c>
      <c r="P61" s="666">
        <v>4.1549083367565885E-3</v>
      </c>
      <c r="Q61" s="666">
        <v>5.0093968225595267E-3</v>
      </c>
      <c r="R61" s="666">
        <v>0</v>
      </c>
      <c r="S61" s="666">
        <v>5.0093968225595267E-3</v>
      </c>
      <c r="T61" s="666">
        <v>0</v>
      </c>
      <c r="U61" s="666">
        <v>0</v>
      </c>
      <c r="V61" s="666">
        <v>1.2238333150996113E-5</v>
      </c>
      <c r="W61" s="666">
        <v>2.3421328450190299E-19</v>
      </c>
      <c r="X61" s="666">
        <v>0</v>
      </c>
      <c r="Y61" s="666">
        <v>0</v>
      </c>
      <c r="Z61" s="666">
        <v>0</v>
      </c>
      <c r="AA61" s="666">
        <v>0</v>
      </c>
      <c r="AB61" s="666">
        <v>0</v>
      </c>
      <c r="AC61" s="666">
        <v>0</v>
      </c>
      <c r="AD61" s="666">
        <v>0</v>
      </c>
      <c r="AE61" s="666">
        <v>0</v>
      </c>
      <c r="AF61" s="666">
        <v>0</v>
      </c>
      <c r="AG61" s="666">
        <v>0</v>
      </c>
      <c r="AH61" s="666">
        <v>0</v>
      </c>
      <c r="AI61" s="666">
        <v>0</v>
      </c>
      <c r="AJ61" s="666">
        <v>0</v>
      </c>
      <c r="AK61" s="666">
        <v>1.3920265126357233E-5</v>
      </c>
      <c r="AL61" s="666">
        <v>0</v>
      </c>
      <c r="AM61" s="666">
        <v>2.6433537917255855E-6</v>
      </c>
      <c r="AN61" s="666">
        <v>0</v>
      </c>
      <c r="AO61" s="666">
        <v>0</v>
      </c>
      <c r="AP61" s="666">
        <v>0</v>
      </c>
      <c r="AQ61" s="666">
        <v>0</v>
      </c>
      <c r="AR61" s="666">
        <v>0</v>
      </c>
      <c r="AS61" s="666">
        <v>0</v>
      </c>
      <c r="AT61" s="666">
        <v>0</v>
      </c>
      <c r="AU61" s="666">
        <v>0</v>
      </c>
      <c r="AV61" s="666">
        <v>0</v>
      </c>
      <c r="AW61" s="666">
        <v>1.3286637538838126E-6</v>
      </c>
      <c r="AX61" s="666">
        <v>0</v>
      </c>
      <c r="AY61" s="666">
        <v>6.6331125434649396E-17</v>
      </c>
      <c r="AZ61" s="666">
        <v>0</v>
      </c>
      <c r="BA61" s="666">
        <v>0</v>
      </c>
      <c r="BB61" s="666">
        <v>0</v>
      </c>
      <c r="BC61" s="666">
        <v>0</v>
      </c>
      <c r="BD61" s="666">
        <v>0</v>
      </c>
      <c r="BE61" s="666">
        <v>0</v>
      </c>
      <c r="BF61" s="666">
        <v>1.2427740733705252E-4</v>
      </c>
      <c r="BG61" s="666">
        <v>0</v>
      </c>
      <c r="BH61" s="666">
        <v>2.6824827170362256E-4</v>
      </c>
      <c r="BI61" s="666">
        <v>0</v>
      </c>
      <c r="BJ61" s="666">
        <v>0</v>
      </c>
      <c r="BK61" s="666">
        <v>0</v>
      </c>
    </row>
    <row r="62" spans="2:63" x14ac:dyDescent="0.2">
      <c r="B62" s="469" t="s">
        <v>485</v>
      </c>
      <c r="C62" s="469">
        <v>18.242091092086515</v>
      </c>
      <c r="D62" s="469" t="s">
        <v>486</v>
      </c>
      <c r="E62" s="469" t="s">
        <v>428</v>
      </c>
      <c r="F62" s="469">
        <v>0</v>
      </c>
      <c r="G62" s="469">
        <v>559</v>
      </c>
      <c r="H62" s="469">
        <v>29.27298</v>
      </c>
      <c r="I62" s="469">
        <v>29.770605434363695</v>
      </c>
      <c r="J62" s="469">
        <v>2.2488717735981677E-3</v>
      </c>
      <c r="K62" s="469" t="s">
        <v>574</v>
      </c>
      <c r="L62" s="469" t="s">
        <v>574</v>
      </c>
      <c r="M62" s="469" t="s">
        <v>574</v>
      </c>
      <c r="N62" s="469">
        <v>1</v>
      </c>
      <c r="O62" s="469">
        <v>8.5448848580293784E-4</v>
      </c>
      <c r="P62" s="469">
        <v>4.1549083367565885E-3</v>
      </c>
      <c r="Q62" s="469">
        <v>5.0093968225595267E-3</v>
      </c>
      <c r="R62" s="469">
        <v>0</v>
      </c>
      <c r="S62" s="469">
        <v>5.0093968225595267E-3</v>
      </c>
      <c r="T62" s="469">
        <v>0</v>
      </c>
      <c r="U62" s="469">
        <v>0</v>
      </c>
      <c r="V62" s="469">
        <v>1.2238333150996113E-5</v>
      </c>
      <c r="W62" s="469">
        <v>2.3421328450190299E-19</v>
      </c>
      <c r="X62" s="469">
        <v>0</v>
      </c>
      <c r="Y62" s="469">
        <v>0</v>
      </c>
      <c r="Z62" s="469">
        <v>0</v>
      </c>
      <c r="AA62" s="469">
        <v>0</v>
      </c>
      <c r="AB62" s="469">
        <v>0</v>
      </c>
      <c r="AC62" s="469">
        <v>0</v>
      </c>
      <c r="AD62" s="469">
        <v>0</v>
      </c>
      <c r="AE62" s="469">
        <v>0</v>
      </c>
      <c r="AF62" s="469">
        <v>0</v>
      </c>
      <c r="AG62" s="469">
        <v>0</v>
      </c>
      <c r="AH62" s="469">
        <v>0</v>
      </c>
      <c r="AI62" s="469">
        <v>0</v>
      </c>
      <c r="AJ62" s="469">
        <v>0</v>
      </c>
      <c r="AK62" s="469">
        <v>1.3920265126357233E-5</v>
      </c>
      <c r="AL62" s="469">
        <v>0</v>
      </c>
      <c r="AM62" s="469">
        <v>2.6433537917255855E-6</v>
      </c>
      <c r="AN62" s="469">
        <v>0</v>
      </c>
      <c r="AO62" s="469">
        <v>0</v>
      </c>
      <c r="AP62" s="469">
        <v>0</v>
      </c>
      <c r="AQ62" s="469">
        <v>0</v>
      </c>
      <c r="AR62" s="469">
        <v>0</v>
      </c>
      <c r="AS62" s="469">
        <v>0</v>
      </c>
      <c r="AT62" s="469">
        <v>0</v>
      </c>
      <c r="AU62" s="469">
        <v>0</v>
      </c>
      <c r="AV62" s="469">
        <v>0</v>
      </c>
      <c r="AW62" s="469">
        <v>1.3286637538838126E-6</v>
      </c>
      <c r="AX62" s="469">
        <v>0</v>
      </c>
      <c r="AY62" s="469">
        <v>6.6331125434649396E-17</v>
      </c>
      <c r="AZ62" s="469">
        <v>0</v>
      </c>
      <c r="BA62" s="469">
        <v>0</v>
      </c>
      <c r="BB62" s="469">
        <v>0</v>
      </c>
      <c r="BC62" s="469">
        <v>0</v>
      </c>
      <c r="BD62" s="469">
        <v>0</v>
      </c>
      <c r="BE62" s="469">
        <v>0</v>
      </c>
      <c r="BF62" s="469">
        <v>1.2427740733705252E-4</v>
      </c>
      <c r="BG62" s="469">
        <v>0</v>
      </c>
      <c r="BH62" s="469">
        <v>2.6824827170362256E-4</v>
      </c>
      <c r="BI62" s="469">
        <v>0</v>
      </c>
      <c r="BJ62" s="469">
        <v>0</v>
      </c>
      <c r="BK62" s="469">
        <v>0</v>
      </c>
    </row>
    <row r="63" spans="2:63" x14ac:dyDescent="0.2">
      <c r="B63" s="666" t="s">
        <v>485</v>
      </c>
      <c r="C63" s="666">
        <v>18.242091092086515</v>
      </c>
      <c r="D63" s="666" t="s">
        <v>486</v>
      </c>
      <c r="E63" s="666" t="s">
        <v>428</v>
      </c>
      <c r="F63" s="666">
        <v>0</v>
      </c>
      <c r="G63" s="666">
        <v>559</v>
      </c>
      <c r="H63" s="666">
        <v>29.27298</v>
      </c>
      <c r="I63" s="666">
        <v>29.770605434363695</v>
      </c>
      <c r="J63" s="666">
        <v>2.2488717735981677E-3</v>
      </c>
      <c r="K63" s="666" t="s">
        <v>574</v>
      </c>
      <c r="L63" s="666" t="s">
        <v>574</v>
      </c>
      <c r="M63" s="666" t="s">
        <v>574</v>
      </c>
      <c r="N63" s="666">
        <v>1</v>
      </c>
      <c r="O63" s="666">
        <v>8.5448848580293784E-4</v>
      </c>
      <c r="P63" s="666">
        <v>4.1549083367565885E-3</v>
      </c>
      <c r="Q63" s="666">
        <v>5.0093968225595267E-3</v>
      </c>
      <c r="R63" s="666">
        <v>0</v>
      </c>
      <c r="S63" s="666">
        <v>5.0093968225595267E-3</v>
      </c>
      <c r="T63" s="666">
        <v>0</v>
      </c>
      <c r="U63" s="666">
        <v>0</v>
      </c>
      <c r="V63" s="666">
        <v>1.2238333150996113E-5</v>
      </c>
      <c r="W63" s="666">
        <v>2.3421328450190299E-19</v>
      </c>
      <c r="X63" s="666">
        <v>0</v>
      </c>
      <c r="Y63" s="666">
        <v>0</v>
      </c>
      <c r="Z63" s="666">
        <v>0</v>
      </c>
      <c r="AA63" s="666">
        <v>0</v>
      </c>
      <c r="AB63" s="666">
        <v>0</v>
      </c>
      <c r="AC63" s="666">
        <v>0</v>
      </c>
      <c r="AD63" s="666">
        <v>0</v>
      </c>
      <c r="AE63" s="666">
        <v>0</v>
      </c>
      <c r="AF63" s="666">
        <v>0</v>
      </c>
      <c r="AG63" s="666">
        <v>0</v>
      </c>
      <c r="AH63" s="666">
        <v>0</v>
      </c>
      <c r="AI63" s="666">
        <v>0</v>
      </c>
      <c r="AJ63" s="666">
        <v>0</v>
      </c>
      <c r="AK63" s="666">
        <v>1.3920265126357233E-5</v>
      </c>
      <c r="AL63" s="666">
        <v>0</v>
      </c>
      <c r="AM63" s="666">
        <v>2.6433537917255855E-6</v>
      </c>
      <c r="AN63" s="666">
        <v>0</v>
      </c>
      <c r="AO63" s="666">
        <v>0</v>
      </c>
      <c r="AP63" s="666">
        <v>0</v>
      </c>
      <c r="AQ63" s="666">
        <v>0</v>
      </c>
      <c r="AR63" s="666">
        <v>0</v>
      </c>
      <c r="AS63" s="666">
        <v>0</v>
      </c>
      <c r="AT63" s="666">
        <v>0</v>
      </c>
      <c r="AU63" s="666">
        <v>0</v>
      </c>
      <c r="AV63" s="666">
        <v>0</v>
      </c>
      <c r="AW63" s="666">
        <v>1.3286637538838126E-6</v>
      </c>
      <c r="AX63" s="666">
        <v>0</v>
      </c>
      <c r="AY63" s="666">
        <v>6.6331125434649396E-17</v>
      </c>
      <c r="AZ63" s="666">
        <v>0</v>
      </c>
      <c r="BA63" s="666">
        <v>0</v>
      </c>
      <c r="BB63" s="666">
        <v>0</v>
      </c>
      <c r="BC63" s="666">
        <v>0</v>
      </c>
      <c r="BD63" s="666">
        <v>0</v>
      </c>
      <c r="BE63" s="666">
        <v>0</v>
      </c>
      <c r="BF63" s="666">
        <v>1.2427740733705252E-4</v>
      </c>
      <c r="BG63" s="666">
        <v>0</v>
      </c>
      <c r="BH63" s="666">
        <v>2.6824827170362256E-4</v>
      </c>
      <c r="BI63" s="666">
        <v>0</v>
      </c>
      <c r="BJ63" s="666">
        <v>0</v>
      </c>
      <c r="BK63" s="666">
        <v>0</v>
      </c>
    </row>
    <row r="64" spans="2:63" x14ac:dyDescent="0.2">
      <c r="B64" s="469" t="s">
        <v>485</v>
      </c>
      <c r="C64" s="469">
        <v>18.242091092086515</v>
      </c>
      <c r="D64" s="469" t="s">
        <v>486</v>
      </c>
      <c r="E64" s="469" t="s">
        <v>428</v>
      </c>
      <c r="F64" s="469">
        <v>0</v>
      </c>
      <c r="G64" s="469">
        <v>559</v>
      </c>
      <c r="H64" s="469">
        <v>29.27298</v>
      </c>
      <c r="I64" s="469">
        <v>29.770605434363695</v>
      </c>
      <c r="J64" s="469">
        <v>2.2488717735981677E-3</v>
      </c>
      <c r="K64" s="469" t="s">
        <v>574</v>
      </c>
      <c r="L64" s="469" t="s">
        <v>574</v>
      </c>
      <c r="M64" s="469" t="s">
        <v>574</v>
      </c>
      <c r="N64" s="469">
        <v>1</v>
      </c>
      <c r="O64" s="469">
        <v>8.5448848580293784E-4</v>
      </c>
      <c r="P64" s="469">
        <v>4.1549083367565885E-3</v>
      </c>
      <c r="Q64" s="469">
        <v>5.0093968225595267E-3</v>
      </c>
      <c r="R64" s="469">
        <v>0</v>
      </c>
      <c r="S64" s="469">
        <v>5.0093968225595267E-3</v>
      </c>
      <c r="T64" s="469">
        <v>0</v>
      </c>
      <c r="U64" s="469">
        <v>0</v>
      </c>
      <c r="V64" s="469">
        <v>1.2238333150996113E-5</v>
      </c>
      <c r="W64" s="469">
        <v>2.3421328450190299E-19</v>
      </c>
      <c r="X64" s="469">
        <v>0</v>
      </c>
      <c r="Y64" s="469">
        <v>0</v>
      </c>
      <c r="Z64" s="469">
        <v>0</v>
      </c>
      <c r="AA64" s="469">
        <v>0</v>
      </c>
      <c r="AB64" s="469">
        <v>0</v>
      </c>
      <c r="AC64" s="469">
        <v>0</v>
      </c>
      <c r="AD64" s="469">
        <v>0</v>
      </c>
      <c r="AE64" s="469">
        <v>0</v>
      </c>
      <c r="AF64" s="469">
        <v>0</v>
      </c>
      <c r="AG64" s="469">
        <v>0</v>
      </c>
      <c r="AH64" s="469">
        <v>0</v>
      </c>
      <c r="AI64" s="469">
        <v>0</v>
      </c>
      <c r="AJ64" s="469">
        <v>0</v>
      </c>
      <c r="AK64" s="469">
        <v>1.3920265126357233E-5</v>
      </c>
      <c r="AL64" s="469">
        <v>0</v>
      </c>
      <c r="AM64" s="469">
        <v>2.6433537917255855E-6</v>
      </c>
      <c r="AN64" s="469">
        <v>0</v>
      </c>
      <c r="AO64" s="469">
        <v>0</v>
      </c>
      <c r="AP64" s="469">
        <v>0</v>
      </c>
      <c r="AQ64" s="469">
        <v>0</v>
      </c>
      <c r="AR64" s="469">
        <v>0</v>
      </c>
      <c r="AS64" s="469">
        <v>0</v>
      </c>
      <c r="AT64" s="469">
        <v>0</v>
      </c>
      <c r="AU64" s="469">
        <v>0</v>
      </c>
      <c r="AV64" s="469">
        <v>0</v>
      </c>
      <c r="AW64" s="469">
        <v>1.3286637538838126E-6</v>
      </c>
      <c r="AX64" s="469">
        <v>0</v>
      </c>
      <c r="AY64" s="469">
        <v>6.6331125434649396E-17</v>
      </c>
      <c r="AZ64" s="469">
        <v>0</v>
      </c>
      <c r="BA64" s="469">
        <v>0</v>
      </c>
      <c r="BB64" s="469">
        <v>0</v>
      </c>
      <c r="BC64" s="469">
        <v>0</v>
      </c>
      <c r="BD64" s="469">
        <v>0</v>
      </c>
      <c r="BE64" s="469">
        <v>0</v>
      </c>
      <c r="BF64" s="469">
        <v>1.2427740733705252E-4</v>
      </c>
      <c r="BG64" s="469">
        <v>0</v>
      </c>
      <c r="BH64" s="469">
        <v>2.6824827170362256E-4</v>
      </c>
      <c r="BI64" s="469">
        <v>0</v>
      </c>
      <c r="BJ64" s="469">
        <v>0</v>
      </c>
      <c r="BK64" s="469">
        <v>0</v>
      </c>
    </row>
    <row r="65" spans="2:63" x14ac:dyDescent="0.2">
      <c r="B65" s="666" t="s">
        <v>485</v>
      </c>
      <c r="C65" s="666">
        <v>18.242091092086515</v>
      </c>
      <c r="D65" s="666" t="s">
        <v>486</v>
      </c>
      <c r="E65" s="666" t="s">
        <v>428</v>
      </c>
      <c r="F65" s="666">
        <v>0</v>
      </c>
      <c r="G65" s="666">
        <v>559</v>
      </c>
      <c r="H65" s="666">
        <v>29.27298</v>
      </c>
      <c r="I65" s="666">
        <v>29.770605434363695</v>
      </c>
      <c r="J65" s="666">
        <v>2.2488717735981677E-3</v>
      </c>
      <c r="K65" s="666" t="s">
        <v>574</v>
      </c>
      <c r="L65" s="666" t="s">
        <v>574</v>
      </c>
      <c r="M65" s="666" t="s">
        <v>574</v>
      </c>
      <c r="N65" s="666">
        <v>1</v>
      </c>
      <c r="O65" s="666">
        <v>8.5448848580293784E-4</v>
      </c>
      <c r="P65" s="666">
        <v>4.1549083367565885E-3</v>
      </c>
      <c r="Q65" s="666">
        <v>5.0093968225595267E-3</v>
      </c>
      <c r="R65" s="666">
        <v>0</v>
      </c>
      <c r="S65" s="666">
        <v>5.0093968225595267E-3</v>
      </c>
      <c r="T65" s="666">
        <v>0</v>
      </c>
      <c r="U65" s="666">
        <v>0</v>
      </c>
      <c r="V65" s="666">
        <v>1.2238333150996113E-5</v>
      </c>
      <c r="W65" s="666">
        <v>2.3421328450190299E-19</v>
      </c>
      <c r="X65" s="666">
        <v>0</v>
      </c>
      <c r="Y65" s="666">
        <v>0</v>
      </c>
      <c r="Z65" s="666">
        <v>0</v>
      </c>
      <c r="AA65" s="666">
        <v>0</v>
      </c>
      <c r="AB65" s="666">
        <v>0</v>
      </c>
      <c r="AC65" s="666">
        <v>0</v>
      </c>
      <c r="AD65" s="666">
        <v>0</v>
      </c>
      <c r="AE65" s="666">
        <v>0</v>
      </c>
      <c r="AF65" s="666">
        <v>0</v>
      </c>
      <c r="AG65" s="666">
        <v>0</v>
      </c>
      <c r="AH65" s="666">
        <v>0</v>
      </c>
      <c r="AI65" s="666">
        <v>0</v>
      </c>
      <c r="AJ65" s="666">
        <v>0</v>
      </c>
      <c r="AK65" s="666">
        <v>1.3920265126357233E-5</v>
      </c>
      <c r="AL65" s="666">
        <v>0</v>
      </c>
      <c r="AM65" s="666">
        <v>2.6433537917255855E-6</v>
      </c>
      <c r="AN65" s="666">
        <v>0</v>
      </c>
      <c r="AO65" s="666">
        <v>0</v>
      </c>
      <c r="AP65" s="666">
        <v>0</v>
      </c>
      <c r="AQ65" s="666">
        <v>0</v>
      </c>
      <c r="AR65" s="666">
        <v>0</v>
      </c>
      <c r="AS65" s="666">
        <v>0</v>
      </c>
      <c r="AT65" s="666">
        <v>0</v>
      </c>
      <c r="AU65" s="666">
        <v>0</v>
      </c>
      <c r="AV65" s="666">
        <v>0</v>
      </c>
      <c r="AW65" s="666">
        <v>1.3286637538838126E-6</v>
      </c>
      <c r="AX65" s="666">
        <v>0</v>
      </c>
      <c r="AY65" s="666">
        <v>6.6331125434649396E-17</v>
      </c>
      <c r="AZ65" s="666">
        <v>0</v>
      </c>
      <c r="BA65" s="666">
        <v>0</v>
      </c>
      <c r="BB65" s="666">
        <v>0</v>
      </c>
      <c r="BC65" s="666">
        <v>0</v>
      </c>
      <c r="BD65" s="666">
        <v>0</v>
      </c>
      <c r="BE65" s="666">
        <v>0</v>
      </c>
      <c r="BF65" s="666">
        <v>1.2427740733705252E-4</v>
      </c>
      <c r="BG65" s="666">
        <v>0</v>
      </c>
      <c r="BH65" s="666">
        <v>2.6824827170362256E-4</v>
      </c>
      <c r="BI65" s="666">
        <v>0</v>
      </c>
      <c r="BJ65" s="666">
        <v>0</v>
      </c>
      <c r="BK65" s="666">
        <v>0</v>
      </c>
    </row>
    <row r="66" spans="2:63" x14ac:dyDescent="0.2">
      <c r="B66" s="469" t="s">
        <v>485</v>
      </c>
      <c r="C66" s="469">
        <v>18.242091092086515</v>
      </c>
      <c r="D66" s="469" t="s">
        <v>486</v>
      </c>
      <c r="E66" s="469" t="s">
        <v>428</v>
      </c>
      <c r="F66" s="469">
        <v>0</v>
      </c>
      <c r="G66" s="469">
        <v>559</v>
      </c>
      <c r="H66" s="469">
        <v>29.27298</v>
      </c>
      <c r="I66" s="469">
        <v>29.770605434363695</v>
      </c>
      <c r="J66" s="469">
        <v>2.2488717735981677E-3</v>
      </c>
      <c r="K66" s="469" t="s">
        <v>574</v>
      </c>
      <c r="L66" s="469" t="s">
        <v>574</v>
      </c>
      <c r="M66" s="469" t="s">
        <v>574</v>
      </c>
      <c r="N66" s="469">
        <v>1</v>
      </c>
      <c r="O66" s="469">
        <v>8.5448848580293784E-4</v>
      </c>
      <c r="P66" s="469">
        <v>4.1549083367565885E-3</v>
      </c>
      <c r="Q66" s="469">
        <v>5.0093968225595267E-3</v>
      </c>
      <c r="R66" s="469">
        <v>0</v>
      </c>
      <c r="S66" s="469">
        <v>5.0093968225595267E-3</v>
      </c>
      <c r="T66" s="469">
        <v>0</v>
      </c>
      <c r="U66" s="469">
        <v>0</v>
      </c>
      <c r="V66" s="469">
        <v>1.2238333150996113E-5</v>
      </c>
      <c r="W66" s="469">
        <v>2.3421328450190299E-19</v>
      </c>
      <c r="X66" s="469">
        <v>0</v>
      </c>
      <c r="Y66" s="469">
        <v>0</v>
      </c>
      <c r="Z66" s="469">
        <v>0</v>
      </c>
      <c r="AA66" s="469">
        <v>0</v>
      </c>
      <c r="AB66" s="469">
        <v>0</v>
      </c>
      <c r="AC66" s="469">
        <v>0</v>
      </c>
      <c r="AD66" s="469">
        <v>0</v>
      </c>
      <c r="AE66" s="469">
        <v>0</v>
      </c>
      <c r="AF66" s="469">
        <v>0</v>
      </c>
      <c r="AG66" s="469">
        <v>0</v>
      </c>
      <c r="AH66" s="469">
        <v>0</v>
      </c>
      <c r="AI66" s="469">
        <v>0</v>
      </c>
      <c r="AJ66" s="469">
        <v>0</v>
      </c>
      <c r="AK66" s="469">
        <v>1.3920265126357233E-5</v>
      </c>
      <c r="AL66" s="469">
        <v>0</v>
      </c>
      <c r="AM66" s="469">
        <v>2.6433537917255855E-6</v>
      </c>
      <c r="AN66" s="469">
        <v>0</v>
      </c>
      <c r="AO66" s="469">
        <v>0</v>
      </c>
      <c r="AP66" s="469">
        <v>0</v>
      </c>
      <c r="AQ66" s="469">
        <v>0</v>
      </c>
      <c r="AR66" s="469">
        <v>0</v>
      </c>
      <c r="AS66" s="469">
        <v>0</v>
      </c>
      <c r="AT66" s="469">
        <v>0</v>
      </c>
      <c r="AU66" s="469">
        <v>0</v>
      </c>
      <c r="AV66" s="469">
        <v>0</v>
      </c>
      <c r="AW66" s="469">
        <v>1.3286637538838126E-6</v>
      </c>
      <c r="AX66" s="469">
        <v>0</v>
      </c>
      <c r="AY66" s="469">
        <v>6.6331125434649396E-17</v>
      </c>
      <c r="AZ66" s="469">
        <v>0</v>
      </c>
      <c r="BA66" s="469">
        <v>0</v>
      </c>
      <c r="BB66" s="469">
        <v>0</v>
      </c>
      <c r="BC66" s="469">
        <v>0</v>
      </c>
      <c r="BD66" s="469">
        <v>0</v>
      </c>
      <c r="BE66" s="469">
        <v>0</v>
      </c>
      <c r="BF66" s="469">
        <v>1.2427740733705252E-4</v>
      </c>
      <c r="BG66" s="469">
        <v>0</v>
      </c>
      <c r="BH66" s="469">
        <v>2.6824827170362256E-4</v>
      </c>
      <c r="BI66" s="469">
        <v>0</v>
      </c>
      <c r="BJ66" s="469">
        <v>0</v>
      </c>
      <c r="BK66" s="469">
        <v>0</v>
      </c>
    </row>
    <row r="67" spans="2:63" x14ac:dyDescent="0.2">
      <c r="B67" s="666" t="s">
        <v>485</v>
      </c>
      <c r="C67" s="666">
        <v>18.242091092086515</v>
      </c>
      <c r="D67" s="666" t="s">
        <v>486</v>
      </c>
      <c r="E67" s="666" t="s">
        <v>428</v>
      </c>
      <c r="F67" s="666">
        <v>0</v>
      </c>
      <c r="G67" s="666">
        <v>559</v>
      </c>
      <c r="H67" s="666">
        <v>29.27298</v>
      </c>
      <c r="I67" s="666">
        <v>29.770605434363695</v>
      </c>
      <c r="J67" s="666">
        <v>2.2488717735981677E-3</v>
      </c>
      <c r="K67" s="666" t="s">
        <v>574</v>
      </c>
      <c r="L67" s="666" t="s">
        <v>574</v>
      </c>
      <c r="M67" s="666" t="s">
        <v>574</v>
      </c>
      <c r="N67" s="666">
        <v>1</v>
      </c>
      <c r="O67" s="666">
        <v>8.5448848580293784E-4</v>
      </c>
      <c r="P67" s="666">
        <v>4.1549083367565885E-3</v>
      </c>
      <c r="Q67" s="666">
        <v>5.0093968225595267E-3</v>
      </c>
      <c r="R67" s="666">
        <v>0</v>
      </c>
      <c r="S67" s="666">
        <v>5.0093968225595267E-3</v>
      </c>
      <c r="T67" s="666">
        <v>0</v>
      </c>
      <c r="U67" s="666">
        <v>0</v>
      </c>
      <c r="V67" s="666">
        <v>1.2238333150996113E-5</v>
      </c>
      <c r="W67" s="666">
        <v>2.3421328450190299E-19</v>
      </c>
      <c r="X67" s="666">
        <v>0</v>
      </c>
      <c r="Y67" s="666">
        <v>0</v>
      </c>
      <c r="Z67" s="666">
        <v>0</v>
      </c>
      <c r="AA67" s="666">
        <v>0</v>
      </c>
      <c r="AB67" s="666">
        <v>0</v>
      </c>
      <c r="AC67" s="666">
        <v>0</v>
      </c>
      <c r="AD67" s="666">
        <v>0</v>
      </c>
      <c r="AE67" s="666">
        <v>0</v>
      </c>
      <c r="AF67" s="666">
        <v>0</v>
      </c>
      <c r="AG67" s="666">
        <v>0</v>
      </c>
      <c r="AH67" s="666">
        <v>0</v>
      </c>
      <c r="AI67" s="666">
        <v>0</v>
      </c>
      <c r="AJ67" s="666">
        <v>0</v>
      </c>
      <c r="AK67" s="666">
        <v>1.3920265126357233E-5</v>
      </c>
      <c r="AL67" s="666">
        <v>0</v>
      </c>
      <c r="AM67" s="666">
        <v>2.6433537917255855E-6</v>
      </c>
      <c r="AN67" s="666">
        <v>0</v>
      </c>
      <c r="AO67" s="666">
        <v>0</v>
      </c>
      <c r="AP67" s="666">
        <v>0</v>
      </c>
      <c r="AQ67" s="666">
        <v>0</v>
      </c>
      <c r="AR67" s="666">
        <v>0</v>
      </c>
      <c r="AS67" s="666">
        <v>0</v>
      </c>
      <c r="AT67" s="666">
        <v>0</v>
      </c>
      <c r="AU67" s="666">
        <v>0</v>
      </c>
      <c r="AV67" s="666">
        <v>0</v>
      </c>
      <c r="AW67" s="666">
        <v>1.3286637538838126E-6</v>
      </c>
      <c r="AX67" s="666">
        <v>0</v>
      </c>
      <c r="AY67" s="666">
        <v>6.6331125434649396E-17</v>
      </c>
      <c r="AZ67" s="666">
        <v>0</v>
      </c>
      <c r="BA67" s="666">
        <v>0</v>
      </c>
      <c r="BB67" s="666">
        <v>0</v>
      </c>
      <c r="BC67" s="666">
        <v>0</v>
      </c>
      <c r="BD67" s="666">
        <v>0</v>
      </c>
      <c r="BE67" s="666">
        <v>0</v>
      </c>
      <c r="BF67" s="666">
        <v>1.2427740733705252E-4</v>
      </c>
      <c r="BG67" s="666">
        <v>0</v>
      </c>
      <c r="BH67" s="666">
        <v>2.6824827170362256E-4</v>
      </c>
      <c r="BI67" s="666">
        <v>0</v>
      </c>
      <c r="BJ67" s="666">
        <v>0</v>
      </c>
      <c r="BK67" s="666">
        <v>0</v>
      </c>
    </row>
    <row r="68" spans="2:63" x14ac:dyDescent="0.2">
      <c r="B68" s="469" t="s">
        <v>485</v>
      </c>
      <c r="C68" s="469">
        <v>18.242091092086515</v>
      </c>
      <c r="D68" s="469" t="s">
        <v>486</v>
      </c>
      <c r="E68" s="469" t="s">
        <v>428</v>
      </c>
      <c r="F68" s="469">
        <v>0</v>
      </c>
      <c r="G68" s="469">
        <v>559</v>
      </c>
      <c r="H68" s="469">
        <v>29.27298</v>
      </c>
      <c r="I68" s="469">
        <v>29.770605434363695</v>
      </c>
      <c r="J68" s="469">
        <v>2.2488717735981677E-3</v>
      </c>
      <c r="K68" s="469" t="s">
        <v>574</v>
      </c>
      <c r="L68" s="469" t="s">
        <v>574</v>
      </c>
      <c r="M68" s="469" t="s">
        <v>574</v>
      </c>
      <c r="N68" s="469">
        <v>1</v>
      </c>
      <c r="O68" s="469">
        <v>8.5448848580293784E-4</v>
      </c>
      <c r="P68" s="469">
        <v>4.1549083367565885E-3</v>
      </c>
      <c r="Q68" s="469">
        <v>5.0093968225595267E-3</v>
      </c>
      <c r="R68" s="469">
        <v>0</v>
      </c>
      <c r="S68" s="469">
        <v>5.0093968225595267E-3</v>
      </c>
      <c r="T68" s="469">
        <v>0</v>
      </c>
      <c r="U68" s="469">
        <v>0</v>
      </c>
      <c r="V68" s="469">
        <v>1.2238333150996113E-5</v>
      </c>
      <c r="W68" s="469">
        <v>2.3421328450190299E-19</v>
      </c>
      <c r="X68" s="469">
        <v>0</v>
      </c>
      <c r="Y68" s="469">
        <v>0</v>
      </c>
      <c r="Z68" s="469">
        <v>0</v>
      </c>
      <c r="AA68" s="469">
        <v>0</v>
      </c>
      <c r="AB68" s="469">
        <v>0</v>
      </c>
      <c r="AC68" s="469">
        <v>0</v>
      </c>
      <c r="AD68" s="469">
        <v>0</v>
      </c>
      <c r="AE68" s="469">
        <v>0</v>
      </c>
      <c r="AF68" s="469">
        <v>0</v>
      </c>
      <c r="AG68" s="469">
        <v>0</v>
      </c>
      <c r="AH68" s="469">
        <v>0</v>
      </c>
      <c r="AI68" s="469">
        <v>0</v>
      </c>
      <c r="AJ68" s="469">
        <v>0</v>
      </c>
      <c r="AK68" s="469">
        <v>1.3920265126357233E-5</v>
      </c>
      <c r="AL68" s="469">
        <v>0</v>
      </c>
      <c r="AM68" s="469">
        <v>2.6433537917255855E-6</v>
      </c>
      <c r="AN68" s="469">
        <v>0</v>
      </c>
      <c r="AO68" s="469">
        <v>0</v>
      </c>
      <c r="AP68" s="469">
        <v>0</v>
      </c>
      <c r="AQ68" s="469">
        <v>0</v>
      </c>
      <c r="AR68" s="469">
        <v>0</v>
      </c>
      <c r="AS68" s="469">
        <v>0</v>
      </c>
      <c r="AT68" s="469">
        <v>0</v>
      </c>
      <c r="AU68" s="469">
        <v>0</v>
      </c>
      <c r="AV68" s="469">
        <v>0</v>
      </c>
      <c r="AW68" s="469">
        <v>1.3286637538838126E-6</v>
      </c>
      <c r="AX68" s="469">
        <v>0</v>
      </c>
      <c r="AY68" s="469">
        <v>6.6331125434649396E-17</v>
      </c>
      <c r="AZ68" s="469">
        <v>0</v>
      </c>
      <c r="BA68" s="469">
        <v>0</v>
      </c>
      <c r="BB68" s="469">
        <v>0</v>
      </c>
      <c r="BC68" s="469">
        <v>0</v>
      </c>
      <c r="BD68" s="469">
        <v>0</v>
      </c>
      <c r="BE68" s="469">
        <v>0</v>
      </c>
      <c r="BF68" s="469">
        <v>1.2427740733705252E-4</v>
      </c>
      <c r="BG68" s="469">
        <v>0</v>
      </c>
      <c r="BH68" s="469">
        <v>2.6824827170362256E-4</v>
      </c>
      <c r="BI68" s="469">
        <v>0</v>
      </c>
      <c r="BJ68" s="469">
        <v>0</v>
      </c>
      <c r="BK68" s="469">
        <v>0</v>
      </c>
    </row>
    <row r="69" spans="2:63" x14ac:dyDescent="0.2">
      <c r="B69" s="666" t="s">
        <v>485</v>
      </c>
      <c r="C69" s="666">
        <v>18.242091092086515</v>
      </c>
      <c r="D69" s="666" t="s">
        <v>486</v>
      </c>
      <c r="E69" s="666" t="s">
        <v>428</v>
      </c>
      <c r="F69" s="666">
        <v>0</v>
      </c>
      <c r="G69" s="666">
        <v>559</v>
      </c>
      <c r="H69" s="666">
        <v>29.27298</v>
      </c>
      <c r="I69" s="666">
        <v>29.770605434363695</v>
      </c>
      <c r="J69" s="666">
        <v>2.2488717735981677E-3</v>
      </c>
      <c r="K69" s="666" t="s">
        <v>574</v>
      </c>
      <c r="L69" s="666" t="s">
        <v>574</v>
      </c>
      <c r="M69" s="666" t="s">
        <v>574</v>
      </c>
      <c r="N69" s="666">
        <v>1</v>
      </c>
      <c r="O69" s="666">
        <v>8.5448848580293784E-4</v>
      </c>
      <c r="P69" s="666">
        <v>4.1549083367565885E-3</v>
      </c>
      <c r="Q69" s="666">
        <v>5.0093968225595267E-3</v>
      </c>
      <c r="R69" s="666">
        <v>0</v>
      </c>
      <c r="S69" s="666">
        <v>5.0093968225595267E-3</v>
      </c>
      <c r="T69" s="666">
        <v>0</v>
      </c>
      <c r="U69" s="666">
        <v>0</v>
      </c>
      <c r="V69" s="666">
        <v>1.2238333150996113E-5</v>
      </c>
      <c r="W69" s="666">
        <v>2.3421328450190299E-19</v>
      </c>
      <c r="X69" s="666">
        <v>0</v>
      </c>
      <c r="Y69" s="666">
        <v>0</v>
      </c>
      <c r="Z69" s="666">
        <v>0</v>
      </c>
      <c r="AA69" s="666">
        <v>0</v>
      </c>
      <c r="AB69" s="666">
        <v>0</v>
      </c>
      <c r="AC69" s="666">
        <v>0</v>
      </c>
      <c r="AD69" s="666">
        <v>0</v>
      </c>
      <c r="AE69" s="666">
        <v>0</v>
      </c>
      <c r="AF69" s="666">
        <v>0</v>
      </c>
      <c r="AG69" s="666">
        <v>0</v>
      </c>
      <c r="AH69" s="666">
        <v>0</v>
      </c>
      <c r="AI69" s="666">
        <v>0</v>
      </c>
      <c r="AJ69" s="666">
        <v>0</v>
      </c>
      <c r="AK69" s="666">
        <v>1.3920265126357233E-5</v>
      </c>
      <c r="AL69" s="666">
        <v>0</v>
      </c>
      <c r="AM69" s="666">
        <v>2.6433537917255855E-6</v>
      </c>
      <c r="AN69" s="666">
        <v>0</v>
      </c>
      <c r="AO69" s="666">
        <v>0</v>
      </c>
      <c r="AP69" s="666">
        <v>0</v>
      </c>
      <c r="AQ69" s="666">
        <v>0</v>
      </c>
      <c r="AR69" s="666">
        <v>0</v>
      </c>
      <c r="AS69" s="666">
        <v>0</v>
      </c>
      <c r="AT69" s="666">
        <v>0</v>
      </c>
      <c r="AU69" s="666">
        <v>0</v>
      </c>
      <c r="AV69" s="666">
        <v>0</v>
      </c>
      <c r="AW69" s="666">
        <v>1.3286637538838126E-6</v>
      </c>
      <c r="AX69" s="666">
        <v>0</v>
      </c>
      <c r="AY69" s="666">
        <v>6.6331125434649396E-17</v>
      </c>
      <c r="AZ69" s="666">
        <v>0</v>
      </c>
      <c r="BA69" s="666">
        <v>0</v>
      </c>
      <c r="BB69" s="666">
        <v>0</v>
      </c>
      <c r="BC69" s="666">
        <v>0</v>
      </c>
      <c r="BD69" s="666">
        <v>0</v>
      </c>
      <c r="BE69" s="666">
        <v>0</v>
      </c>
      <c r="BF69" s="666">
        <v>1.2427740733705252E-4</v>
      </c>
      <c r="BG69" s="666">
        <v>0</v>
      </c>
      <c r="BH69" s="666">
        <v>2.6824827170362256E-4</v>
      </c>
      <c r="BI69" s="666">
        <v>0</v>
      </c>
      <c r="BJ69" s="666">
        <v>0</v>
      </c>
      <c r="BK69" s="666">
        <v>0</v>
      </c>
    </row>
    <row r="70" spans="2:63" x14ac:dyDescent="0.2">
      <c r="B70" s="469" t="s">
        <v>485</v>
      </c>
      <c r="C70" s="469">
        <v>18.242091092086515</v>
      </c>
      <c r="D70" s="469" t="s">
        <v>486</v>
      </c>
      <c r="E70" s="469" t="s">
        <v>428</v>
      </c>
      <c r="F70" s="469">
        <v>0</v>
      </c>
      <c r="G70" s="469">
        <v>559</v>
      </c>
      <c r="H70" s="469">
        <v>29.27298</v>
      </c>
      <c r="I70" s="469">
        <v>29.770605434363695</v>
      </c>
      <c r="J70" s="469">
        <v>2.2488717735981677E-3</v>
      </c>
      <c r="K70" s="469" t="s">
        <v>574</v>
      </c>
      <c r="L70" s="469" t="s">
        <v>574</v>
      </c>
      <c r="M70" s="469" t="s">
        <v>574</v>
      </c>
      <c r="N70" s="469">
        <v>1</v>
      </c>
      <c r="O70" s="469">
        <v>8.5448848580293784E-4</v>
      </c>
      <c r="P70" s="469">
        <v>4.1549083367565885E-3</v>
      </c>
      <c r="Q70" s="469">
        <v>5.0093968225595267E-3</v>
      </c>
      <c r="R70" s="469">
        <v>0</v>
      </c>
      <c r="S70" s="469">
        <v>5.0093968225595267E-3</v>
      </c>
      <c r="T70" s="469">
        <v>0</v>
      </c>
      <c r="U70" s="469">
        <v>0</v>
      </c>
      <c r="V70" s="469">
        <v>1.2238333150996113E-5</v>
      </c>
      <c r="W70" s="469">
        <v>2.3421328450190299E-19</v>
      </c>
      <c r="X70" s="469">
        <v>0</v>
      </c>
      <c r="Y70" s="469">
        <v>0</v>
      </c>
      <c r="Z70" s="469">
        <v>0</v>
      </c>
      <c r="AA70" s="469">
        <v>0</v>
      </c>
      <c r="AB70" s="469">
        <v>0</v>
      </c>
      <c r="AC70" s="469">
        <v>0</v>
      </c>
      <c r="AD70" s="469">
        <v>0</v>
      </c>
      <c r="AE70" s="469">
        <v>0</v>
      </c>
      <c r="AF70" s="469">
        <v>0</v>
      </c>
      <c r="AG70" s="469">
        <v>0</v>
      </c>
      <c r="AH70" s="469">
        <v>0</v>
      </c>
      <c r="AI70" s="469">
        <v>0</v>
      </c>
      <c r="AJ70" s="469">
        <v>0</v>
      </c>
      <c r="AK70" s="469">
        <v>1.3920265126357233E-5</v>
      </c>
      <c r="AL70" s="469">
        <v>0</v>
      </c>
      <c r="AM70" s="469">
        <v>2.6433537917255855E-6</v>
      </c>
      <c r="AN70" s="469">
        <v>0</v>
      </c>
      <c r="AO70" s="469">
        <v>0</v>
      </c>
      <c r="AP70" s="469">
        <v>0</v>
      </c>
      <c r="AQ70" s="469">
        <v>0</v>
      </c>
      <c r="AR70" s="469">
        <v>0</v>
      </c>
      <c r="AS70" s="469">
        <v>0</v>
      </c>
      <c r="AT70" s="469">
        <v>0</v>
      </c>
      <c r="AU70" s="469">
        <v>0</v>
      </c>
      <c r="AV70" s="469">
        <v>0</v>
      </c>
      <c r="AW70" s="469">
        <v>1.3286637538838126E-6</v>
      </c>
      <c r="AX70" s="469">
        <v>0</v>
      </c>
      <c r="AY70" s="469">
        <v>6.6331125434649396E-17</v>
      </c>
      <c r="AZ70" s="469">
        <v>0</v>
      </c>
      <c r="BA70" s="469">
        <v>0</v>
      </c>
      <c r="BB70" s="469">
        <v>0</v>
      </c>
      <c r="BC70" s="469">
        <v>0</v>
      </c>
      <c r="BD70" s="469">
        <v>0</v>
      </c>
      <c r="BE70" s="469">
        <v>0</v>
      </c>
      <c r="BF70" s="469">
        <v>1.2427740733705252E-4</v>
      </c>
      <c r="BG70" s="469">
        <v>0</v>
      </c>
      <c r="BH70" s="469">
        <v>2.6824827170362256E-4</v>
      </c>
      <c r="BI70" s="469">
        <v>0</v>
      </c>
      <c r="BJ70" s="469">
        <v>0</v>
      </c>
      <c r="BK70" s="469">
        <v>0</v>
      </c>
    </row>
    <row r="71" spans="2:63" x14ac:dyDescent="0.2">
      <c r="B71" s="666" t="s">
        <v>485</v>
      </c>
      <c r="C71" s="666">
        <v>18.242091092086515</v>
      </c>
      <c r="D71" s="666" t="s">
        <v>486</v>
      </c>
      <c r="E71" s="666" t="s">
        <v>428</v>
      </c>
      <c r="F71" s="666">
        <v>0</v>
      </c>
      <c r="G71" s="666">
        <v>559</v>
      </c>
      <c r="H71" s="666">
        <v>31.042932500000003</v>
      </c>
      <c r="I71" s="666">
        <v>31.778070360417694</v>
      </c>
      <c r="J71" s="666">
        <v>2.4224153027051212E-3</v>
      </c>
      <c r="K71" s="666" t="s">
        <v>574</v>
      </c>
      <c r="L71" s="666" t="s">
        <v>574</v>
      </c>
      <c r="M71" s="666" t="s">
        <v>574</v>
      </c>
      <c r="N71" s="666">
        <v>1</v>
      </c>
      <c r="O71" s="666">
        <v>1.2008035331859761E-3</v>
      </c>
      <c r="P71" s="666">
        <v>4.4551249787431668E-3</v>
      </c>
      <c r="Q71" s="666">
        <v>5.6559285119291425E-3</v>
      </c>
      <c r="R71" s="666">
        <v>0</v>
      </c>
      <c r="S71" s="666">
        <v>5.6559285119291425E-3</v>
      </c>
      <c r="T71" s="666">
        <v>0</v>
      </c>
      <c r="U71" s="666">
        <v>0</v>
      </c>
      <c r="V71" s="666">
        <v>1.3678354912309797E-5</v>
      </c>
      <c r="W71" s="666">
        <v>3.08243753930523E-19</v>
      </c>
      <c r="X71" s="666">
        <v>0</v>
      </c>
      <c r="Y71" s="666">
        <v>0</v>
      </c>
      <c r="Z71" s="666">
        <v>0</v>
      </c>
      <c r="AA71" s="666">
        <v>0</v>
      </c>
      <c r="AB71" s="666">
        <v>0</v>
      </c>
      <c r="AC71" s="666">
        <v>0</v>
      </c>
      <c r="AD71" s="666">
        <v>0</v>
      </c>
      <c r="AE71" s="666">
        <v>0</v>
      </c>
      <c r="AF71" s="666">
        <v>0</v>
      </c>
      <c r="AG71" s="666">
        <v>0</v>
      </c>
      <c r="AH71" s="666">
        <v>0</v>
      </c>
      <c r="AI71" s="666">
        <v>0</v>
      </c>
      <c r="AJ71" s="666">
        <v>0</v>
      </c>
      <c r="AK71" s="666">
        <v>1.5824316840520728E-5</v>
      </c>
      <c r="AL71" s="666">
        <v>0</v>
      </c>
      <c r="AM71" s="666">
        <v>2.9423972514651946E-6</v>
      </c>
      <c r="AN71" s="666">
        <v>0</v>
      </c>
      <c r="AO71" s="666">
        <v>0</v>
      </c>
      <c r="AP71" s="666">
        <v>0</v>
      </c>
      <c r="AQ71" s="666">
        <v>0</v>
      </c>
      <c r="AR71" s="666">
        <v>0</v>
      </c>
      <c r="AS71" s="666">
        <v>0</v>
      </c>
      <c r="AT71" s="666">
        <v>0</v>
      </c>
      <c r="AU71" s="666">
        <v>0</v>
      </c>
      <c r="AV71" s="666">
        <v>0</v>
      </c>
      <c r="AW71" s="666">
        <v>1.5476452827453385E-6</v>
      </c>
      <c r="AX71" s="666">
        <v>0</v>
      </c>
      <c r="AY71" s="666">
        <v>8.6038071528126758E-17</v>
      </c>
      <c r="AZ71" s="666">
        <v>0</v>
      </c>
      <c r="BA71" s="666">
        <v>0</v>
      </c>
      <c r="BB71" s="666">
        <v>0</v>
      </c>
      <c r="BC71" s="666">
        <v>0</v>
      </c>
      <c r="BD71" s="666">
        <v>0</v>
      </c>
      <c r="BE71" s="666">
        <v>0</v>
      </c>
      <c r="BF71" s="666">
        <v>1.3996274573771267E-4</v>
      </c>
      <c r="BG71" s="666">
        <v>0</v>
      </c>
      <c r="BH71" s="666">
        <v>3.0509871925898116E-4</v>
      </c>
      <c r="BI71" s="666">
        <v>0</v>
      </c>
      <c r="BJ71" s="666">
        <v>0</v>
      </c>
      <c r="BK71" s="666">
        <v>0</v>
      </c>
    </row>
    <row r="72" spans="2:63" x14ac:dyDescent="0.2">
      <c r="B72" s="469" t="s">
        <v>485</v>
      </c>
      <c r="C72" s="469">
        <v>18.242091092086515</v>
      </c>
      <c r="D72" s="469" t="s">
        <v>486</v>
      </c>
      <c r="E72" s="469" t="s">
        <v>428</v>
      </c>
      <c r="F72" s="469">
        <v>0</v>
      </c>
      <c r="G72" s="469">
        <v>559</v>
      </c>
      <c r="H72" s="469">
        <v>31.042932500000003</v>
      </c>
      <c r="I72" s="469">
        <v>31.778070360417694</v>
      </c>
      <c r="J72" s="469">
        <v>2.4224153027051212E-3</v>
      </c>
      <c r="K72" s="469" t="s">
        <v>574</v>
      </c>
      <c r="L72" s="469" t="s">
        <v>574</v>
      </c>
      <c r="M72" s="469" t="s">
        <v>574</v>
      </c>
      <c r="N72" s="469">
        <v>1</v>
      </c>
      <c r="O72" s="469">
        <v>1.2008035331859761E-3</v>
      </c>
      <c r="P72" s="469">
        <v>4.4551249787431668E-3</v>
      </c>
      <c r="Q72" s="469">
        <v>5.6559285119291425E-3</v>
      </c>
      <c r="R72" s="469">
        <v>0</v>
      </c>
      <c r="S72" s="469">
        <v>5.6559285119291425E-3</v>
      </c>
      <c r="T72" s="469">
        <v>0</v>
      </c>
      <c r="U72" s="469">
        <v>0</v>
      </c>
      <c r="V72" s="469">
        <v>1.3678354912309797E-5</v>
      </c>
      <c r="W72" s="469">
        <v>3.08243753930523E-19</v>
      </c>
      <c r="X72" s="469">
        <v>0</v>
      </c>
      <c r="Y72" s="469">
        <v>0</v>
      </c>
      <c r="Z72" s="469">
        <v>0</v>
      </c>
      <c r="AA72" s="469">
        <v>0</v>
      </c>
      <c r="AB72" s="469">
        <v>0</v>
      </c>
      <c r="AC72" s="469">
        <v>0</v>
      </c>
      <c r="AD72" s="469">
        <v>0</v>
      </c>
      <c r="AE72" s="469">
        <v>0</v>
      </c>
      <c r="AF72" s="469">
        <v>0</v>
      </c>
      <c r="AG72" s="469">
        <v>0</v>
      </c>
      <c r="AH72" s="469">
        <v>0</v>
      </c>
      <c r="AI72" s="469">
        <v>0</v>
      </c>
      <c r="AJ72" s="469">
        <v>0</v>
      </c>
      <c r="AK72" s="469">
        <v>1.5824316840520728E-5</v>
      </c>
      <c r="AL72" s="469">
        <v>0</v>
      </c>
      <c r="AM72" s="469">
        <v>2.9423972514651946E-6</v>
      </c>
      <c r="AN72" s="469">
        <v>0</v>
      </c>
      <c r="AO72" s="469">
        <v>0</v>
      </c>
      <c r="AP72" s="469">
        <v>0</v>
      </c>
      <c r="AQ72" s="469">
        <v>0</v>
      </c>
      <c r="AR72" s="469">
        <v>0</v>
      </c>
      <c r="AS72" s="469">
        <v>0</v>
      </c>
      <c r="AT72" s="469">
        <v>0</v>
      </c>
      <c r="AU72" s="469">
        <v>0</v>
      </c>
      <c r="AV72" s="469">
        <v>0</v>
      </c>
      <c r="AW72" s="469">
        <v>1.5476452827453385E-6</v>
      </c>
      <c r="AX72" s="469">
        <v>0</v>
      </c>
      <c r="AY72" s="469">
        <v>8.6038071528126758E-17</v>
      </c>
      <c r="AZ72" s="469">
        <v>0</v>
      </c>
      <c r="BA72" s="469">
        <v>0</v>
      </c>
      <c r="BB72" s="469">
        <v>0</v>
      </c>
      <c r="BC72" s="469">
        <v>0</v>
      </c>
      <c r="BD72" s="469">
        <v>0</v>
      </c>
      <c r="BE72" s="469">
        <v>0</v>
      </c>
      <c r="BF72" s="469">
        <v>1.3996274573771267E-4</v>
      </c>
      <c r="BG72" s="469">
        <v>0</v>
      </c>
      <c r="BH72" s="469">
        <v>3.0509871925898116E-4</v>
      </c>
      <c r="BI72" s="469">
        <v>0</v>
      </c>
      <c r="BJ72" s="469">
        <v>0</v>
      </c>
      <c r="BK72" s="469">
        <v>0</v>
      </c>
    </row>
    <row r="73" spans="2:63" x14ac:dyDescent="0.2">
      <c r="B73" s="666" t="s">
        <v>485</v>
      </c>
      <c r="C73" s="666">
        <v>18.242091092086515</v>
      </c>
      <c r="D73" s="666" t="s">
        <v>486</v>
      </c>
      <c r="E73" s="666" t="s">
        <v>428</v>
      </c>
      <c r="F73" s="666">
        <v>0</v>
      </c>
      <c r="G73" s="666">
        <v>559</v>
      </c>
      <c r="H73" s="666">
        <v>31.042932500000003</v>
      </c>
      <c r="I73" s="666">
        <v>31.778070360417694</v>
      </c>
      <c r="J73" s="666">
        <v>2.4224153027051212E-3</v>
      </c>
      <c r="K73" s="666" t="s">
        <v>574</v>
      </c>
      <c r="L73" s="666" t="s">
        <v>574</v>
      </c>
      <c r="M73" s="666" t="s">
        <v>574</v>
      </c>
      <c r="N73" s="666">
        <v>1</v>
      </c>
      <c r="O73" s="666">
        <v>1.2008035331859761E-3</v>
      </c>
      <c r="P73" s="666">
        <v>4.4551249787431668E-3</v>
      </c>
      <c r="Q73" s="666">
        <v>5.6559285119291425E-3</v>
      </c>
      <c r="R73" s="666">
        <v>0</v>
      </c>
      <c r="S73" s="666">
        <v>5.6559285119291425E-3</v>
      </c>
      <c r="T73" s="666">
        <v>0</v>
      </c>
      <c r="U73" s="666">
        <v>0</v>
      </c>
      <c r="V73" s="666">
        <v>1.3678354912309797E-5</v>
      </c>
      <c r="W73" s="666">
        <v>3.08243753930523E-19</v>
      </c>
      <c r="X73" s="666">
        <v>0</v>
      </c>
      <c r="Y73" s="666">
        <v>0</v>
      </c>
      <c r="Z73" s="666">
        <v>0</v>
      </c>
      <c r="AA73" s="666">
        <v>0</v>
      </c>
      <c r="AB73" s="666">
        <v>0</v>
      </c>
      <c r="AC73" s="666">
        <v>0</v>
      </c>
      <c r="AD73" s="666">
        <v>0</v>
      </c>
      <c r="AE73" s="666">
        <v>0</v>
      </c>
      <c r="AF73" s="666">
        <v>0</v>
      </c>
      <c r="AG73" s="666">
        <v>0</v>
      </c>
      <c r="AH73" s="666">
        <v>0</v>
      </c>
      <c r="AI73" s="666">
        <v>0</v>
      </c>
      <c r="AJ73" s="666">
        <v>0</v>
      </c>
      <c r="AK73" s="666">
        <v>1.5824316840520728E-5</v>
      </c>
      <c r="AL73" s="666">
        <v>0</v>
      </c>
      <c r="AM73" s="666">
        <v>2.9423972514651946E-6</v>
      </c>
      <c r="AN73" s="666">
        <v>0</v>
      </c>
      <c r="AO73" s="666">
        <v>0</v>
      </c>
      <c r="AP73" s="666">
        <v>0</v>
      </c>
      <c r="AQ73" s="666">
        <v>0</v>
      </c>
      <c r="AR73" s="666">
        <v>0</v>
      </c>
      <c r="AS73" s="666">
        <v>0</v>
      </c>
      <c r="AT73" s="666">
        <v>0</v>
      </c>
      <c r="AU73" s="666">
        <v>0</v>
      </c>
      <c r="AV73" s="666">
        <v>0</v>
      </c>
      <c r="AW73" s="666">
        <v>1.5476452827453385E-6</v>
      </c>
      <c r="AX73" s="666">
        <v>0</v>
      </c>
      <c r="AY73" s="666">
        <v>8.6038071528126758E-17</v>
      </c>
      <c r="AZ73" s="666">
        <v>0</v>
      </c>
      <c r="BA73" s="666">
        <v>0</v>
      </c>
      <c r="BB73" s="666">
        <v>0</v>
      </c>
      <c r="BC73" s="666">
        <v>0</v>
      </c>
      <c r="BD73" s="666">
        <v>0</v>
      </c>
      <c r="BE73" s="666">
        <v>0</v>
      </c>
      <c r="BF73" s="666">
        <v>1.3996274573771267E-4</v>
      </c>
      <c r="BG73" s="666">
        <v>0</v>
      </c>
      <c r="BH73" s="666">
        <v>3.0509871925898116E-4</v>
      </c>
      <c r="BI73" s="666">
        <v>0</v>
      </c>
      <c r="BJ73" s="666">
        <v>0</v>
      </c>
      <c r="BK73" s="666">
        <v>0</v>
      </c>
    </row>
    <row r="74" spans="2:63" x14ac:dyDescent="0.2">
      <c r="B74" s="469" t="s">
        <v>485</v>
      </c>
      <c r="C74" s="469">
        <v>18.242091092086515</v>
      </c>
      <c r="D74" s="469" t="s">
        <v>486</v>
      </c>
      <c r="E74" s="469" t="s">
        <v>428</v>
      </c>
      <c r="F74" s="469">
        <v>0</v>
      </c>
      <c r="G74" s="469">
        <v>559</v>
      </c>
      <c r="H74" s="469">
        <v>31.042932500000003</v>
      </c>
      <c r="I74" s="469">
        <v>31.778070360417694</v>
      </c>
      <c r="J74" s="469">
        <v>2.4224153027051212E-3</v>
      </c>
      <c r="K74" s="469" t="s">
        <v>574</v>
      </c>
      <c r="L74" s="469" t="s">
        <v>574</v>
      </c>
      <c r="M74" s="469" t="s">
        <v>574</v>
      </c>
      <c r="N74" s="469">
        <v>1</v>
      </c>
      <c r="O74" s="469">
        <v>1.2008035331859761E-3</v>
      </c>
      <c r="P74" s="469">
        <v>4.4551249787431668E-3</v>
      </c>
      <c r="Q74" s="469">
        <v>5.6559285119291425E-3</v>
      </c>
      <c r="R74" s="469">
        <v>0</v>
      </c>
      <c r="S74" s="469">
        <v>5.6559285119291425E-3</v>
      </c>
      <c r="T74" s="469">
        <v>0</v>
      </c>
      <c r="U74" s="469">
        <v>0</v>
      </c>
      <c r="V74" s="469">
        <v>1.3678354912309797E-5</v>
      </c>
      <c r="W74" s="469">
        <v>3.08243753930523E-19</v>
      </c>
      <c r="X74" s="469">
        <v>0</v>
      </c>
      <c r="Y74" s="469">
        <v>0</v>
      </c>
      <c r="Z74" s="469">
        <v>0</v>
      </c>
      <c r="AA74" s="469">
        <v>0</v>
      </c>
      <c r="AB74" s="469">
        <v>0</v>
      </c>
      <c r="AC74" s="469">
        <v>0</v>
      </c>
      <c r="AD74" s="469">
        <v>0</v>
      </c>
      <c r="AE74" s="469">
        <v>0</v>
      </c>
      <c r="AF74" s="469">
        <v>0</v>
      </c>
      <c r="AG74" s="469">
        <v>0</v>
      </c>
      <c r="AH74" s="469">
        <v>0</v>
      </c>
      <c r="AI74" s="469">
        <v>0</v>
      </c>
      <c r="AJ74" s="469">
        <v>0</v>
      </c>
      <c r="AK74" s="469">
        <v>1.5824316840520728E-5</v>
      </c>
      <c r="AL74" s="469">
        <v>0</v>
      </c>
      <c r="AM74" s="469">
        <v>2.9423972514651946E-6</v>
      </c>
      <c r="AN74" s="469">
        <v>0</v>
      </c>
      <c r="AO74" s="469">
        <v>0</v>
      </c>
      <c r="AP74" s="469">
        <v>0</v>
      </c>
      <c r="AQ74" s="469">
        <v>0</v>
      </c>
      <c r="AR74" s="469">
        <v>0</v>
      </c>
      <c r="AS74" s="469">
        <v>0</v>
      </c>
      <c r="AT74" s="469">
        <v>0</v>
      </c>
      <c r="AU74" s="469">
        <v>0</v>
      </c>
      <c r="AV74" s="469">
        <v>0</v>
      </c>
      <c r="AW74" s="469">
        <v>1.5476452827453385E-6</v>
      </c>
      <c r="AX74" s="469">
        <v>0</v>
      </c>
      <c r="AY74" s="469">
        <v>8.6038071528126758E-17</v>
      </c>
      <c r="AZ74" s="469">
        <v>0</v>
      </c>
      <c r="BA74" s="469">
        <v>0</v>
      </c>
      <c r="BB74" s="469">
        <v>0</v>
      </c>
      <c r="BC74" s="469">
        <v>0</v>
      </c>
      <c r="BD74" s="469">
        <v>0</v>
      </c>
      <c r="BE74" s="469">
        <v>0</v>
      </c>
      <c r="BF74" s="469">
        <v>1.3996274573771267E-4</v>
      </c>
      <c r="BG74" s="469">
        <v>0</v>
      </c>
      <c r="BH74" s="469">
        <v>3.0509871925898116E-4</v>
      </c>
      <c r="BI74" s="469">
        <v>0</v>
      </c>
      <c r="BJ74" s="469">
        <v>0</v>
      </c>
      <c r="BK74" s="469">
        <v>0</v>
      </c>
    </row>
    <row r="75" spans="2:63" x14ac:dyDescent="0.2">
      <c r="B75" s="666" t="s">
        <v>485</v>
      </c>
      <c r="C75" s="666">
        <v>18.242091092086515</v>
      </c>
      <c r="D75" s="666" t="s">
        <v>486</v>
      </c>
      <c r="E75" s="666" t="s">
        <v>428</v>
      </c>
      <c r="F75" s="666">
        <v>0</v>
      </c>
      <c r="G75" s="666">
        <v>559</v>
      </c>
      <c r="H75" s="666">
        <v>31.042932500000003</v>
      </c>
      <c r="I75" s="666">
        <v>31.778070360417694</v>
      </c>
      <c r="J75" s="666">
        <v>2.4224153027051212E-3</v>
      </c>
      <c r="K75" s="666" t="s">
        <v>574</v>
      </c>
      <c r="L75" s="666" t="s">
        <v>574</v>
      </c>
      <c r="M75" s="666" t="s">
        <v>574</v>
      </c>
      <c r="N75" s="666">
        <v>1</v>
      </c>
      <c r="O75" s="666">
        <v>1.2008035331859761E-3</v>
      </c>
      <c r="P75" s="666">
        <v>4.4551249787431668E-3</v>
      </c>
      <c r="Q75" s="666">
        <v>5.6559285119291425E-3</v>
      </c>
      <c r="R75" s="666">
        <v>0</v>
      </c>
      <c r="S75" s="666">
        <v>5.6559285119291425E-3</v>
      </c>
      <c r="T75" s="666">
        <v>0</v>
      </c>
      <c r="U75" s="666">
        <v>0</v>
      </c>
      <c r="V75" s="666">
        <v>1.3678354912309797E-5</v>
      </c>
      <c r="W75" s="666">
        <v>3.08243753930523E-19</v>
      </c>
      <c r="X75" s="666">
        <v>0</v>
      </c>
      <c r="Y75" s="666">
        <v>0</v>
      </c>
      <c r="Z75" s="666">
        <v>0</v>
      </c>
      <c r="AA75" s="666">
        <v>0</v>
      </c>
      <c r="AB75" s="666">
        <v>0</v>
      </c>
      <c r="AC75" s="666">
        <v>0</v>
      </c>
      <c r="AD75" s="666">
        <v>0</v>
      </c>
      <c r="AE75" s="666">
        <v>0</v>
      </c>
      <c r="AF75" s="666">
        <v>0</v>
      </c>
      <c r="AG75" s="666">
        <v>0</v>
      </c>
      <c r="AH75" s="666">
        <v>0</v>
      </c>
      <c r="AI75" s="666">
        <v>0</v>
      </c>
      <c r="AJ75" s="666">
        <v>0</v>
      </c>
      <c r="AK75" s="666">
        <v>1.5824316840520728E-5</v>
      </c>
      <c r="AL75" s="666">
        <v>0</v>
      </c>
      <c r="AM75" s="666">
        <v>2.9423972514651946E-6</v>
      </c>
      <c r="AN75" s="666">
        <v>0</v>
      </c>
      <c r="AO75" s="666">
        <v>0</v>
      </c>
      <c r="AP75" s="666">
        <v>0</v>
      </c>
      <c r="AQ75" s="666">
        <v>0</v>
      </c>
      <c r="AR75" s="666">
        <v>0</v>
      </c>
      <c r="AS75" s="666">
        <v>0</v>
      </c>
      <c r="AT75" s="666">
        <v>0</v>
      </c>
      <c r="AU75" s="666">
        <v>0</v>
      </c>
      <c r="AV75" s="666">
        <v>0</v>
      </c>
      <c r="AW75" s="666">
        <v>1.5476452827453385E-6</v>
      </c>
      <c r="AX75" s="666">
        <v>0</v>
      </c>
      <c r="AY75" s="666">
        <v>8.6038071528126758E-17</v>
      </c>
      <c r="AZ75" s="666">
        <v>0</v>
      </c>
      <c r="BA75" s="666">
        <v>0</v>
      </c>
      <c r="BB75" s="666">
        <v>0</v>
      </c>
      <c r="BC75" s="666">
        <v>0</v>
      </c>
      <c r="BD75" s="666">
        <v>0</v>
      </c>
      <c r="BE75" s="666">
        <v>0</v>
      </c>
      <c r="BF75" s="666">
        <v>1.3996274573771267E-4</v>
      </c>
      <c r="BG75" s="666">
        <v>0</v>
      </c>
      <c r="BH75" s="666">
        <v>3.0509871925898116E-4</v>
      </c>
      <c r="BI75" s="666">
        <v>0</v>
      </c>
      <c r="BJ75" s="666">
        <v>0</v>
      </c>
      <c r="BK75" s="666">
        <v>0</v>
      </c>
    </row>
    <row r="76" spans="2:63" x14ac:dyDescent="0.2">
      <c r="B76" s="469" t="s">
        <v>485</v>
      </c>
      <c r="C76" s="469">
        <v>18.242091092086515</v>
      </c>
      <c r="D76" s="469" t="s">
        <v>486</v>
      </c>
      <c r="E76" s="469" t="s">
        <v>428</v>
      </c>
      <c r="F76" s="469">
        <v>0</v>
      </c>
      <c r="G76" s="469">
        <v>559</v>
      </c>
      <c r="H76" s="469">
        <v>31.042932500000003</v>
      </c>
      <c r="I76" s="469">
        <v>31.778070360417694</v>
      </c>
      <c r="J76" s="469">
        <v>2.4224153027051212E-3</v>
      </c>
      <c r="K76" s="469" t="s">
        <v>574</v>
      </c>
      <c r="L76" s="469" t="s">
        <v>574</v>
      </c>
      <c r="M76" s="469" t="s">
        <v>574</v>
      </c>
      <c r="N76" s="469">
        <v>1</v>
      </c>
      <c r="O76" s="469">
        <v>1.2008035331859761E-3</v>
      </c>
      <c r="P76" s="469">
        <v>4.4551249787431668E-3</v>
      </c>
      <c r="Q76" s="469">
        <v>5.6559285119291425E-3</v>
      </c>
      <c r="R76" s="469">
        <v>0</v>
      </c>
      <c r="S76" s="469">
        <v>5.6559285119291425E-3</v>
      </c>
      <c r="T76" s="469">
        <v>0</v>
      </c>
      <c r="U76" s="469">
        <v>0</v>
      </c>
      <c r="V76" s="469">
        <v>1.3678354912309797E-5</v>
      </c>
      <c r="W76" s="469">
        <v>3.08243753930523E-19</v>
      </c>
      <c r="X76" s="469">
        <v>0</v>
      </c>
      <c r="Y76" s="469">
        <v>0</v>
      </c>
      <c r="Z76" s="469">
        <v>0</v>
      </c>
      <c r="AA76" s="469">
        <v>0</v>
      </c>
      <c r="AB76" s="469">
        <v>0</v>
      </c>
      <c r="AC76" s="469">
        <v>0</v>
      </c>
      <c r="AD76" s="469">
        <v>0</v>
      </c>
      <c r="AE76" s="469">
        <v>0</v>
      </c>
      <c r="AF76" s="469">
        <v>0</v>
      </c>
      <c r="AG76" s="469">
        <v>0</v>
      </c>
      <c r="AH76" s="469">
        <v>0</v>
      </c>
      <c r="AI76" s="469">
        <v>0</v>
      </c>
      <c r="AJ76" s="469">
        <v>0</v>
      </c>
      <c r="AK76" s="469">
        <v>1.5824316840520728E-5</v>
      </c>
      <c r="AL76" s="469">
        <v>0</v>
      </c>
      <c r="AM76" s="469">
        <v>2.9423972514651946E-6</v>
      </c>
      <c r="AN76" s="469">
        <v>0</v>
      </c>
      <c r="AO76" s="469">
        <v>0</v>
      </c>
      <c r="AP76" s="469">
        <v>0</v>
      </c>
      <c r="AQ76" s="469">
        <v>0</v>
      </c>
      <c r="AR76" s="469">
        <v>0</v>
      </c>
      <c r="AS76" s="469">
        <v>0</v>
      </c>
      <c r="AT76" s="469">
        <v>0</v>
      </c>
      <c r="AU76" s="469">
        <v>0</v>
      </c>
      <c r="AV76" s="469">
        <v>0</v>
      </c>
      <c r="AW76" s="469">
        <v>1.5476452827453385E-6</v>
      </c>
      <c r="AX76" s="469">
        <v>0</v>
      </c>
      <c r="AY76" s="469">
        <v>8.6038071528126758E-17</v>
      </c>
      <c r="AZ76" s="469">
        <v>0</v>
      </c>
      <c r="BA76" s="469">
        <v>0</v>
      </c>
      <c r="BB76" s="469">
        <v>0</v>
      </c>
      <c r="BC76" s="469">
        <v>0</v>
      </c>
      <c r="BD76" s="469">
        <v>0</v>
      </c>
      <c r="BE76" s="469">
        <v>0</v>
      </c>
      <c r="BF76" s="469">
        <v>1.3996274573771267E-4</v>
      </c>
      <c r="BG76" s="469">
        <v>0</v>
      </c>
      <c r="BH76" s="469">
        <v>3.0509871925898116E-4</v>
      </c>
      <c r="BI76" s="469">
        <v>0</v>
      </c>
      <c r="BJ76" s="469">
        <v>0</v>
      </c>
      <c r="BK76" s="469">
        <v>0</v>
      </c>
    </row>
    <row r="77" spans="2:63" x14ac:dyDescent="0.2">
      <c r="B77" s="666" t="s">
        <v>485</v>
      </c>
      <c r="C77" s="666">
        <v>18.242091092086515</v>
      </c>
      <c r="D77" s="666" t="s">
        <v>486</v>
      </c>
      <c r="E77" s="666" t="s">
        <v>428</v>
      </c>
      <c r="F77" s="666">
        <v>0</v>
      </c>
      <c r="G77" s="666">
        <v>559</v>
      </c>
      <c r="H77" s="666">
        <v>31.042932500000003</v>
      </c>
      <c r="I77" s="666">
        <v>31.778070360417694</v>
      </c>
      <c r="J77" s="666">
        <v>2.4224153027051212E-3</v>
      </c>
      <c r="K77" s="666" t="s">
        <v>574</v>
      </c>
      <c r="L77" s="666" t="s">
        <v>574</v>
      </c>
      <c r="M77" s="666" t="s">
        <v>574</v>
      </c>
      <c r="N77" s="666">
        <v>1</v>
      </c>
      <c r="O77" s="666">
        <v>1.2008035331859761E-3</v>
      </c>
      <c r="P77" s="666">
        <v>4.4551249787431668E-3</v>
      </c>
      <c r="Q77" s="666">
        <v>5.6559285119291425E-3</v>
      </c>
      <c r="R77" s="666">
        <v>0</v>
      </c>
      <c r="S77" s="666">
        <v>5.6559285119291425E-3</v>
      </c>
      <c r="T77" s="666">
        <v>0</v>
      </c>
      <c r="U77" s="666">
        <v>0</v>
      </c>
      <c r="V77" s="666">
        <v>1.3678354912309797E-5</v>
      </c>
      <c r="W77" s="666">
        <v>3.08243753930523E-19</v>
      </c>
      <c r="X77" s="666">
        <v>0</v>
      </c>
      <c r="Y77" s="666">
        <v>0</v>
      </c>
      <c r="Z77" s="666">
        <v>0</v>
      </c>
      <c r="AA77" s="666">
        <v>0</v>
      </c>
      <c r="AB77" s="666">
        <v>0</v>
      </c>
      <c r="AC77" s="666">
        <v>0</v>
      </c>
      <c r="AD77" s="666">
        <v>0</v>
      </c>
      <c r="AE77" s="666">
        <v>0</v>
      </c>
      <c r="AF77" s="666">
        <v>0</v>
      </c>
      <c r="AG77" s="666">
        <v>0</v>
      </c>
      <c r="AH77" s="666">
        <v>0</v>
      </c>
      <c r="AI77" s="666">
        <v>0</v>
      </c>
      <c r="AJ77" s="666">
        <v>0</v>
      </c>
      <c r="AK77" s="666">
        <v>1.5824316840520728E-5</v>
      </c>
      <c r="AL77" s="666">
        <v>0</v>
      </c>
      <c r="AM77" s="666">
        <v>2.9423972514651946E-6</v>
      </c>
      <c r="AN77" s="666">
        <v>0</v>
      </c>
      <c r="AO77" s="666">
        <v>0</v>
      </c>
      <c r="AP77" s="666">
        <v>0</v>
      </c>
      <c r="AQ77" s="666">
        <v>0</v>
      </c>
      <c r="AR77" s="666">
        <v>0</v>
      </c>
      <c r="AS77" s="666">
        <v>0</v>
      </c>
      <c r="AT77" s="666">
        <v>0</v>
      </c>
      <c r="AU77" s="666">
        <v>0</v>
      </c>
      <c r="AV77" s="666">
        <v>0</v>
      </c>
      <c r="AW77" s="666">
        <v>1.5476452827453385E-6</v>
      </c>
      <c r="AX77" s="666">
        <v>0</v>
      </c>
      <c r="AY77" s="666">
        <v>8.6038071528126758E-17</v>
      </c>
      <c r="AZ77" s="666">
        <v>0</v>
      </c>
      <c r="BA77" s="666">
        <v>0</v>
      </c>
      <c r="BB77" s="666">
        <v>0</v>
      </c>
      <c r="BC77" s="666">
        <v>0</v>
      </c>
      <c r="BD77" s="666">
        <v>0</v>
      </c>
      <c r="BE77" s="666">
        <v>0</v>
      </c>
      <c r="BF77" s="666">
        <v>1.3996274573771267E-4</v>
      </c>
      <c r="BG77" s="666">
        <v>0</v>
      </c>
      <c r="BH77" s="666">
        <v>3.0509871925898116E-4</v>
      </c>
      <c r="BI77" s="666">
        <v>0</v>
      </c>
      <c r="BJ77" s="666">
        <v>0</v>
      </c>
      <c r="BK77" s="666">
        <v>0</v>
      </c>
    </row>
    <row r="78" spans="2:63" x14ac:dyDescent="0.2">
      <c r="B78" s="469" t="s">
        <v>485</v>
      </c>
      <c r="C78" s="469">
        <v>18.242091092086515</v>
      </c>
      <c r="D78" s="469" t="s">
        <v>486</v>
      </c>
      <c r="E78" s="469" t="s">
        <v>428</v>
      </c>
      <c r="F78" s="469">
        <v>0</v>
      </c>
      <c r="G78" s="469">
        <v>559</v>
      </c>
      <c r="H78" s="469">
        <v>31.042932500000003</v>
      </c>
      <c r="I78" s="469">
        <v>31.778070360417694</v>
      </c>
      <c r="J78" s="469">
        <v>2.4224153027051212E-3</v>
      </c>
      <c r="K78" s="469" t="s">
        <v>574</v>
      </c>
      <c r="L78" s="469" t="s">
        <v>574</v>
      </c>
      <c r="M78" s="469" t="s">
        <v>574</v>
      </c>
      <c r="N78" s="469">
        <v>1</v>
      </c>
      <c r="O78" s="469">
        <v>1.2008035331859761E-3</v>
      </c>
      <c r="P78" s="469">
        <v>4.4551249787431668E-3</v>
      </c>
      <c r="Q78" s="469">
        <v>5.6559285119291425E-3</v>
      </c>
      <c r="R78" s="469">
        <v>0</v>
      </c>
      <c r="S78" s="469">
        <v>5.6559285119291425E-3</v>
      </c>
      <c r="T78" s="469">
        <v>0</v>
      </c>
      <c r="U78" s="469">
        <v>0</v>
      </c>
      <c r="V78" s="469">
        <v>1.3678354912309797E-5</v>
      </c>
      <c r="W78" s="469">
        <v>3.08243753930523E-19</v>
      </c>
      <c r="X78" s="469">
        <v>0</v>
      </c>
      <c r="Y78" s="469">
        <v>0</v>
      </c>
      <c r="Z78" s="469">
        <v>0</v>
      </c>
      <c r="AA78" s="469">
        <v>0</v>
      </c>
      <c r="AB78" s="469">
        <v>0</v>
      </c>
      <c r="AC78" s="469">
        <v>0</v>
      </c>
      <c r="AD78" s="469">
        <v>0</v>
      </c>
      <c r="AE78" s="469">
        <v>0</v>
      </c>
      <c r="AF78" s="469">
        <v>0</v>
      </c>
      <c r="AG78" s="469">
        <v>0</v>
      </c>
      <c r="AH78" s="469">
        <v>0</v>
      </c>
      <c r="AI78" s="469">
        <v>0</v>
      </c>
      <c r="AJ78" s="469">
        <v>0</v>
      </c>
      <c r="AK78" s="469">
        <v>1.5824316840520728E-5</v>
      </c>
      <c r="AL78" s="469">
        <v>0</v>
      </c>
      <c r="AM78" s="469">
        <v>2.9423972514651946E-6</v>
      </c>
      <c r="AN78" s="469">
        <v>0</v>
      </c>
      <c r="AO78" s="469">
        <v>0</v>
      </c>
      <c r="AP78" s="469">
        <v>0</v>
      </c>
      <c r="AQ78" s="469">
        <v>0</v>
      </c>
      <c r="AR78" s="469">
        <v>0</v>
      </c>
      <c r="AS78" s="469">
        <v>0</v>
      </c>
      <c r="AT78" s="469">
        <v>0</v>
      </c>
      <c r="AU78" s="469">
        <v>0</v>
      </c>
      <c r="AV78" s="469">
        <v>0</v>
      </c>
      <c r="AW78" s="469">
        <v>1.5476452827453385E-6</v>
      </c>
      <c r="AX78" s="469">
        <v>0</v>
      </c>
      <c r="AY78" s="469">
        <v>8.6038071528126758E-17</v>
      </c>
      <c r="AZ78" s="469">
        <v>0</v>
      </c>
      <c r="BA78" s="469">
        <v>0</v>
      </c>
      <c r="BB78" s="469">
        <v>0</v>
      </c>
      <c r="BC78" s="469">
        <v>0</v>
      </c>
      <c r="BD78" s="469">
        <v>0</v>
      </c>
      <c r="BE78" s="469">
        <v>0</v>
      </c>
      <c r="BF78" s="469">
        <v>1.3996274573771267E-4</v>
      </c>
      <c r="BG78" s="469">
        <v>0</v>
      </c>
      <c r="BH78" s="469">
        <v>3.0509871925898116E-4</v>
      </c>
      <c r="BI78" s="469">
        <v>0</v>
      </c>
      <c r="BJ78" s="469">
        <v>0</v>
      </c>
      <c r="BK78" s="469">
        <v>0</v>
      </c>
    </row>
    <row r="79" spans="2:63" x14ac:dyDescent="0.2">
      <c r="B79" s="666" t="s">
        <v>485</v>
      </c>
      <c r="C79" s="666">
        <v>18.242091092086515</v>
      </c>
      <c r="D79" s="666" t="s">
        <v>486</v>
      </c>
      <c r="E79" s="666" t="s">
        <v>428</v>
      </c>
      <c r="F79" s="666">
        <v>0</v>
      </c>
      <c r="G79" s="666">
        <v>559</v>
      </c>
      <c r="H79" s="666">
        <v>31.042932500000003</v>
      </c>
      <c r="I79" s="666">
        <v>31.778070360417694</v>
      </c>
      <c r="J79" s="666">
        <v>2.4224153027051212E-3</v>
      </c>
      <c r="K79" s="666" t="s">
        <v>574</v>
      </c>
      <c r="L79" s="666" t="s">
        <v>574</v>
      </c>
      <c r="M79" s="666" t="s">
        <v>574</v>
      </c>
      <c r="N79" s="666">
        <v>1</v>
      </c>
      <c r="O79" s="666">
        <v>1.2008035331859761E-3</v>
      </c>
      <c r="P79" s="666">
        <v>4.4551249787431668E-3</v>
      </c>
      <c r="Q79" s="666">
        <v>5.6559285119291425E-3</v>
      </c>
      <c r="R79" s="666">
        <v>0</v>
      </c>
      <c r="S79" s="666">
        <v>5.6559285119291425E-3</v>
      </c>
      <c r="T79" s="666">
        <v>0</v>
      </c>
      <c r="U79" s="666">
        <v>0</v>
      </c>
      <c r="V79" s="666">
        <v>1.3678354912309797E-5</v>
      </c>
      <c r="W79" s="666">
        <v>3.08243753930523E-19</v>
      </c>
      <c r="X79" s="666">
        <v>0</v>
      </c>
      <c r="Y79" s="666">
        <v>0</v>
      </c>
      <c r="Z79" s="666">
        <v>0</v>
      </c>
      <c r="AA79" s="666">
        <v>0</v>
      </c>
      <c r="AB79" s="666">
        <v>0</v>
      </c>
      <c r="AC79" s="666">
        <v>0</v>
      </c>
      <c r="AD79" s="666">
        <v>0</v>
      </c>
      <c r="AE79" s="666">
        <v>0</v>
      </c>
      <c r="AF79" s="666">
        <v>0</v>
      </c>
      <c r="AG79" s="666">
        <v>0</v>
      </c>
      <c r="AH79" s="666">
        <v>0</v>
      </c>
      <c r="AI79" s="666">
        <v>0</v>
      </c>
      <c r="AJ79" s="666">
        <v>0</v>
      </c>
      <c r="AK79" s="666">
        <v>1.5824316840520728E-5</v>
      </c>
      <c r="AL79" s="666">
        <v>0</v>
      </c>
      <c r="AM79" s="666">
        <v>2.9423972514651946E-6</v>
      </c>
      <c r="AN79" s="666">
        <v>0</v>
      </c>
      <c r="AO79" s="666">
        <v>0</v>
      </c>
      <c r="AP79" s="666">
        <v>0</v>
      </c>
      <c r="AQ79" s="666">
        <v>0</v>
      </c>
      <c r="AR79" s="666">
        <v>0</v>
      </c>
      <c r="AS79" s="666">
        <v>0</v>
      </c>
      <c r="AT79" s="666">
        <v>0</v>
      </c>
      <c r="AU79" s="666">
        <v>0</v>
      </c>
      <c r="AV79" s="666">
        <v>0</v>
      </c>
      <c r="AW79" s="666">
        <v>1.5476452827453385E-6</v>
      </c>
      <c r="AX79" s="666">
        <v>0</v>
      </c>
      <c r="AY79" s="666">
        <v>8.6038071528126758E-17</v>
      </c>
      <c r="AZ79" s="666">
        <v>0</v>
      </c>
      <c r="BA79" s="666">
        <v>0</v>
      </c>
      <c r="BB79" s="666">
        <v>0</v>
      </c>
      <c r="BC79" s="666">
        <v>0</v>
      </c>
      <c r="BD79" s="666">
        <v>0</v>
      </c>
      <c r="BE79" s="666">
        <v>0</v>
      </c>
      <c r="BF79" s="666">
        <v>1.3996274573771267E-4</v>
      </c>
      <c r="BG79" s="666">
        <v>0</v>
      </c>
      <c r="BH79" s="666">
        <v>3.0509871925898116E-4</v>
      </c>
      <c r="BI79" s="666">
        <v>0</v>
      </c>
      <c r="BJ79" s="666">
        <v>0</v>
      </c>
      <c r="BK79" s="666">
        <v>0</v>
      </c>
    </row>
    <row r="80" spans="2:63" x14ac:dyDescent="0.2">
      <c r="B80" s="469" t="s">
        <v>485</v>
      </c>
      <c r="C80" s="469">
        <v>18.242091092086515</v>
      </c>
      <c r="D80" s="469" t="s">
        <v>486</v>
      </c>
      <c r="E80" s="469" t="s">
        <v>428</v>
      </c>
      <c r="F80" s="469">
        <v>0</v>
      </c>
      <c r="G80" s="469">
        <v>559</v>
      </c>
      <c r="H80" s="469">
        <v>31.042932500000003</v>
      </c>
      <c r="I80" s="469">
        <v>31.778070360417694</v>
      </c>
      <c r="J80" s="469">
        <v>2.4224153027051212E-3</v>
      </c>
      <c r="K80" s="469" t="s">
        <v>574</v>
      </c>
      <c r="L80" s="469" t="s">
        <v>574</v>
      </c>
      <c r="M80" s="469" t="s">
        <v>574</v>
      </c>
      <c r="N80" s="469">
        <v>1</v>
      </c>
      <c r="O80" s="469">
        <v>1.2008035331859761E-3</v>
      </c>
      <c r="P80" s="469">
        <v>4.4551249787431668E-3</v>
      </c>
      <c r="Q80" s="469">
        <v>5.6559285119291425E-3</v>
      </c>
      <c r="R80" s="469">
        <v>0</v>
      </c>
      <c r="S80" s="469">
        <v>5.6559285119291425E-3</v>
      </c>
      <c r="T80" s="469">
        <v>0</v>
      </c>
      <c r="U80" s="469">
        <v>0</v>
      </c>
      <c r="V80" s="469">
        <v>1.3678354912309797E-5</v>
      </c>
      <c r="W80" s="469">
        <v>3.08243753930523E-19</v>
      </c>
      <c r="X80" s="469">
        <v>0</v>
      </c>
      <c r="Y80" s="469">
        <v>0</v>
      </c>
      <c r="Z80" s="469">
        <v>0</v>
      </c>
      <c r="AA80" s="469">
        <v>0</v>
      </c>
      <c r="AB80" s="469">
        <v>0</v>
      </c>
      <c r="AC80" s="469">
        <v>0</v>
      </c>
      <c r="AD80" s="469">
        <v>0</v>
      </c>
      <c r="AE80" s="469">
        <v>0</v>
      </c>
      <c r="AF80" s="469">
        <v>0</v>
      </c>
      <c r="AG80" s="469">
        <v>0</v>
      </c>
      <c r="AH80" s="469">
        <v>0</v>
      </c>
      <c r="AI80" s="469">
        <v>0</v>
      </c>
      <c r="AJ80" s="469">
        <v>0</v>
      </c>
      <c r="AK80" s="469">
        <v>1.5824316840520728E-5</v>
      </c>
      <c r="AL80" s="469">
        <v>0</v>
      </c>
      <c r="AM80" s="469">
        <v>2.9423972514651946E-6</v>
      </c>
      <c r="AN80" s="469">
        <v>0</v>
      </c>
      <c r="AO80" s="469">
        <v>0</v>
      </c>
      <c r="AP80" s="469">
        <v>0</v>
      </c>
      <c r="AQ80" s="469">
        <v>0</v>
      </c>
      <c r="AR80" s="469">
        <v>0</v>
      </c>
      <c r="AS80" s="469">
        <v>0</v>
      </c>
      <c r="AT80" s="469">
        <v>0</v>
      </c>
      <c r="AU80" s="469">
        <v>0</v>
      </c>
      <c r="AV80" s="469">
        <v>0</v>
      </c>
      <c r="AW80" s="469">
        <v>1.5476452827453385E-6</v>
      </c>
      <c r="AX80" s="469">
        <v>0</v>
      </c>
      <c r="AY80" s="469">
        <v>8.6038071528126758E-17</v>
      </c>
      <c r="AZ80" s="469">
        <v>0</v>
      </c>
      <c r="BA80" s="469">
        <v>0</v>
      </c>
      <c r="BB80" s="469">
        <v>0</v>
      </c>
      <c r="BC80" s="469">
        <v>0</v>
      </c>
      <c r="BD80" s="469">
        <v>0</v>
      </c>
      <c r="BE80" s="469">
        <v>0</v>
      </c>
      <c r="BF80" s="469">
        <v>1.3996274573771267E-4</v>
      </c>
      <c r="BG80" s="469">
        <v>0</v>
      </c>
      <c r="BH80" s="469">
        <v>3.0509871925898116E-4</v>
      </c>
      <c r="BI80" s="469">
        <v>0</v>
      </c>
      <c r="BJ80" s="469">
        <v>0</v>
      </c>
      <c r="BK80" s="469">
        <v>0</v>
      </c>
    </row>
    <row r="81" spans="2:63" x14ac:dyDescent="0.2">
      <c r="B81" s="666" t="s">
        <v>485</v>
      </c>
      <c r="C81" s="666">
        <v>18.242091092086515</v>
      </c>
      <c r="D81" s="666" t="s">
        <v>486</v>
      </c>
      <c r="E81" s="666" t="s">
        <v>428</v>
      </c>
      <c r="F81" s="666">
        <v>0</v>
      </c>
      <c r="G81" s="666">
        <v>559</v>
      </c>
      <c r="H81" s="666">
        <v>31.042932500000003</v>
      </c>
      <c r="I81" s="666">
        <v>31.778070360417694</v>
      </c>
      <c r="J81" s="666">
        <v>2.4224153027051212E-3</v>
      </c>
      <c r="K81" s="666" t="s">
        <v>574</v>
      </c>
      <c r="L81" s="666" t="s">
        <v>574</v>
      </c>
      <c r="M81" s="666" t="s">
        <v>574</v>
      </c>
      <c r="N81" s="666">
        <v>1</v>
      </c>
      <c r="O81" s="666">
        <v>1.2008035331859761E-3</v>
      </c>
      <c r="P81" s="666">
        <v>4.4551249787431668E-3</v>
      </c>
      <c r="Q81" s="666">
        <v>5.6559285119291425E-3</v>
      </c>
      <c r="R81" s="666">
        <v>0</v>
      </c>
      <c r="S81" s="666">
        <v>5.6559285119291425E-3</v>
      </c>
      <c r="T81" s="666">
        <v>0</v>
      </c>
      <c r="U81" s="666">
        <v>0</v>
      </c>
      <c r="V81" s="666">
        <v>1.3678354912309797E-5</v>
      </c>
      <c r="W81" s="666">
        <v>3.08243753930523E-19</v>
      </c>
      <c r="X81" s="666">
        <v>0</v>
      </c>
      <c r="Y81" s="666">
        <v>0</v>
      </c>
      <c r="Z81" s="666">
        <v>0</v>
      </c>
      <c r="AA81" s="666">
        <v>0</v>
      </c>
      <c r="AB81" s="666">
        <v>0</v>
      </c>
      <c r="AC81" s="666">
        <v>0</v>
      </c>
      <c r="AD81" s="666">
        <v>0</v>
      </c>
      <c r="AE81" s="666">
        <v>0</v>
      </c>
      <c r="AF81" s="666">
        <v>0</v>
      </c>
      <c r="AG81" s="666">
        <v>0</v>
      </c>
      <c r="AH81" s="666">
        <v>0</v>
      </c>
      <c r="AI81" s="666">
        <v>0</v>
      </c>
      <c r="AJ81" s="666">
        <v>0</v>
      </c>
      <c r="AK81" s="666">
        <v>1.5824316840520728E-5</v>
      </c>
      <c r="AL81" s="666">
        <v>0</v>
      </c>
      <c r="AM81" s="666">
        <v>2.9423972514651946E-6</v>
      </c>
      <c r="AN81" s="666">
        <v>0</v>
      </c>
      <c r="AO81" s="666">
        <v>0</v>
      </c>
      <c r="AP81" s="666">
        <v>0</v>
      </c>
      <c r="AQ81" s="666">
        <v>0</v>
      </c>
      <c r="AR81" s="666">
        <v>0</v>
      </c>
      <c r="AS81" s="666">
        <v>0</v>
      </c>
      <c r="AT81" s="666">
        <v>0</v>
      </c>
      <c r="AU81" s="666">
        <v>0</v>
      </c>
      <c r="AV81" s="666">
        <v>0</v>
      </c>
      <c r="AW81" s="666">
        <v>1.5476452827453385E-6</v>
      </c>
      <c r="AX81" s="666">
        <v>0</v>
      </c>
      <c r="AY81" s="666">
        <v>8.6038071528126758E-17</v>
      </c>
      <c r="AZ81" s="666">
        <v>0</v>
      </c>
      <c r="BA81" s="666">
        <v>0</v>
      </c>
      <c r="BB81" s="666">
        <v>0</v>
      </c>
      <c r="BC81" s="666">
        <v>0</v>
      </c>
      <c r="BD81" s="666">
        <v>0</v>
      </c>
      <c r="BE81" s="666">
        <v>0</v>
      </c>
      <c r="BF81" s="666">
        <v>1.3996274573771267E-4</v>
      </c>
      <c r="BG81" s="666">
        <v>0</v>
      </c>
      <c r="BH81" s="666">
        <v>3.0509871925898116E-4</v>
      </c>
      <c r="BI81" s="666">
        <v>0</v>
      </c>
      <c r="BJ81" s="666">
        <v>0</v>
      </c>
      <c r="BK81" s="666">
        <v>0</v>
      </c>
    </row>
    <row r="82" spans="2:63" x14ac:dyDescent="0.2">
      <c r="B82" s="469" t="s">
        <v>485</v>
      </c>
      <c r="C82" s="469">
        <v>18.242091092086515</v>
      </c>
      <c r="D82" s="469" t="s">
        <v>486</v>
      </c>
      <c r="E82" s="469" t="s">
        <v>428</v>
      </c>
      <c r="F82" s="469">
        <v>0</v>
      </c>
      <c r="G82" s="469">
        <v>559</v>
      </c>
      <c r="H82" s="469">
        <v>31.042932500000003</v>
      </c>
      <c r="I82" s="469">
        <v>31.778070360417694</v>
      </c>
      <c r="J82" s="469">
        <v>2.4224153027051212E-3</v>
      </c>
      <c r="K82" s="469" t="s">
        <v>574</v>
      </c>
      <c r="L82" s="469" t="s">
        <v>574</v>
      </c>
      <c r="M82" s="469" t="s">
        <v>574</v>
      </c>
      <c r="N82" s="469">
        <v>1</v>
      </c>
      <c r="O82" s="469">
        <v>1.2008035331859761E-3</v>
      </c>
      <c r="P82" s="469">
        <v>4.4551249787431668E-3</v>
      </c>
      <c r="Q82" s="469">
        <v>5.6559285119291425E-3</v>
      </c>
      <c r="R82" s="469">
        <v>0</v>
      </c>
      <c r="S82" s="469">
        <v>5.6559285119291425E-3</v>
      </c>
      <c r="T82" s="469">
        <v>0</v>
      </c>
      <c r="U82" s="469">
        <v>0</v>
      </c>
      <c r="V82" s="469">
        <v>1.3678354912309797E-5</v>
      </c>
      <c r="W82" s="469">
        <v>3.08243753930523E-19</v>
      </c>
      <c r="X82" s="469">
        <v>0</v>
      </c>
      <c r="Y82" s="469">
        <v>0</v>
      </c>
      <c r="Z82" s="469">
        <v>0</v>
      </c>
      <c r="AA82" s="469">
        <v>0</v>
      </c>
      <c r="AB82" s="469">
        <v>0</v>
      </c>
      <c r="AC82" s="469">
        <v>0</v>
      </c>
      <c r="AD82" s="469">
        <v>0</v>
      </c>
      <c r="AE82" s="469">
        <v>0</v>
      </c>
      <c r="AF82" s="469">
        <v>0</v>
      </c>
      <c r="AG82" s="469">
        <v>0</v>
      </c>
      <c r="AH82" s="469">
        <v>0</v>
      </c>
      <c r="AI82" s="469">
        <v>0</v>
      </c>
      <c r="AJ82" s="469">
        <v>0</v>
      </c>
      <c r="AK82" s="469">
        <v>1.5824316840520728E-5</v>
      </c>
      <c r="AL82" s="469">
        <v>0</v>
      </c>
      <c r="AM82" s="469">
        <v>2.9423972514651946E-6</v>
      </c>
      <c r="AN82" s="469">
        <v>0</v>
      </c>
      <c r="AO82" s="469">
        <v>0</v>
      </c>
      <c r="AP82" s="469">
        <v>0</v>
      </c>
      <c r="AQ82" s="469">
        <v>0</v>
      </c>
      <c r="AR82" s="469">
        <v>0</v>
      </c>
      <c r="AS82" s="469">
        <v>0</v>
      </c>
      <c r="AT82" s="469">
        <v>0</v>
      </c>
      <c r="AU82" s="469">
        <v>0</v>
      </c>
      <c r="AV82" s="469">
        <v>0</v>
      </c>
      <c r="AW82" s="469">
        <v>1.5476452827453385E-6</v>
      </c>
      <c r="AX82" s="469">
        <v>0</v>
      </c>
      <c r="AY82" s="469">
        <v>8.6038071528126758E-17</v>
      </c>
      <c r="AZ82" s="469">
        <v>0</v>
      </c>
      <c r="BA82" s="469">
        <v>0</v>
      </c>
      <c r="BB82" s="469">
        <v>0</v>
      </c>
      <c r="BC82" s="469">
        <v>0</v>
      </c>
      <c r="BD82" s="469">
        <v>0</v>
      </c>
      <c r="BE82" s="469">
        <v>0</v>
      </c>
      <c r="BF82" s="469">
        <v>1.3996274573771267E-4</v>
      </c>
      <c r="BG82" s="469">
        <v>0</v>
      </c>
      <c r="BH82" s="469">
        <v>3.0509871925898116E-4</v>
      </c>
      <c r="BI82" s="469">
        <v>0</v>
      </c>
      <c r="BJ82" s="469">
        <v>0</v>
      </c>
      <c r="BK82" s="469">
        <v>0</v>
      </c>
    </row>
    <row r="83" spans="2:63" x14ac:dyDescent="0.2">
      <c r="B83" s="666" t="s">
        <v>485</v>
      </c>
      <c r="C83" s="666">
        <v>18.242091092086515</v>
      </c>
      <c r="D83" s="666" t="s">
        <v>486</v>
      </c>
      <c r="E83" s="666" t="s">
        <v>428</v>
      </c>
      <c r="F83" s="666">
        <v>0</v>
      </c>
      <c r="G83" s="666">
        <v>559</v>
      </c>
      <c r="H83" s="666">
        <v>31.042932500000003</v>
      </c>
      <c r="I83" s="666">
        <v>31.778070360417694</v>
      </c>
      <c r="J83" s="666">
        <v>2.4224153027051212E-3</v>
      </c>
      <c r="K83" s="666" t="s">
        <v>574</v>
      </c>
      <c r="L83" s="666" t="s">
        <v>574</v>
      </c>
      <c r="M83" s="666" t="s">
        <v>574</v>
      </c>
      <c r="N83" s="666">
        <v>1</v>
      </c>
      <c r="O83" s="666">
        <v>1.2008035331859761E-3</v>
      </c>
      <c r="P83" s="666">
        <v>4.4551249787431668E-3</v>
      </c>
      <c r="Q83" s="666">
        <v>5.6559285119291425E-3</v>
      </c>
      <c r="R83" s="666">
        <v>0</v>
      </c>
      <c r="S83" s="666">
        <v>5.6559285119291425E-3</v>
      </c>
      <c r="T83" s="666">
        <v>0</v>
      </c>
      <c r="U83" s="666">
        <v>0</v>
      </c>
      <c r="V83" s="666">
        <v>1.3678354912309797E-5</v>
      </c>
      <c r="W83" s="666">
        <v>3.08243753930523E-19</v>
      </c>
      <c r="X83" s="666">
        <v>0</v>
      </c>
      <c r="Y83" s="666">
        <v>0</v>
      </c>
      <c r="Z83" s="666">
        <v>0</v>
      </c>
      <c r="AA83" s="666">
        <v>0</v>
      </c>
      <c r="AB83" s="666">
        <v>0</v>
      </c>
      <c r="AC83" s="666">
        <v>0</v>
      </c>
      <c r="AD83" s="666">
        <v>0</v>
      </c>
      <c r="AE83" s="666">
        <v>0</v>
      </c>
      <c r="AF83" s="666">
        <v>0</v>
      </c>
      <c r="AG83" s="666">
        <v>0</v>
      </c>
      <c r="AH83" s="666">
        <v>0</v>
      </c>
      <c r="AI83" s="666">
        <v>0</v>
      </c>
      <c r="AJ83" s="666">
        <v>0</v>
      </c>
      <c r="AK83" s="666">
        <v>1.5824316840520728E-5</v>
      </c>
      <c r="AL83" s="666">
        <v>0</v>
      </c>
      <c r="AM83" s="666">
        <v>2.9423972514651946E-6</v>
      </c>
      <c r="AN83" s="666">
        <v>0</v>
      </c>
      <c r="AO83" s="666">
        <v>0</v>
      </c>
      <c r="AP83" s="666">
        <v>0</v>
      </c>
      <c r="AQ83" s="666">
        <v>0</v>
      </c>
      <c r="AR83" s="666">
        <v>0</v>
      </c>
      <c r="AS83" s="666">
        <v>0</v>
      </c>
      <c r="AT83" s="666">
        <v>0</v>
      </c>
      <c r="AU83" s="666">
        <v>0</v>
      </c>
      <c r="AV83" s="666">
        <v>0</v>
      </c>
      <c r="AW83" s="666">
        <v>1.5476452827453385E-6</v>
      </c>
      <c r="AX83" s="666">
        <v>0</v>
      </c>
      <c r="AY83" s="666">
        <v>8.6038071528126758E-17</v>
      </c>
      <c r="AZ83" s="666">
        <v>0</v>
      </c>
      <c r="BA83" s="666">
        <v>0</v>
      </c>
      <c r="BB83" s="666">
        <v>0</v>
      </c>
      <c r="BC83" s="666">
        <v>0</v>
      </c>
      <c r="BD83" s="666">
        <v>0</v>
      </c>
      <c r="BE83" s="666">
        <v>0</v>
      </c>
      <c r="BF83" s="666">
        <v>1.3996274573771267E-4</v>
      </c>
      <c r="BG83" s="666">
        <v>0</v>
      </c>
      <c r="BH83" s="666">
        <v>3.0509871925898116E-4</v>
      </c>
      <c r="BI83" s="666">
        <v>0</v>
      </c>
      <c r="BJ83" s="666">
        <v>0</v>
      </c>
      <c r="BK83" s="666">
        <v>0</v>
      </c>
    </row>
    <row r="84" spans="2:63" x14ac:dyDescent="0.2">
      <c r="B84" s="469" t="s">
        <v>485</v>
      </c>
      <c r="C84" s="469">
        <v>18.242091092086515</v>
      </c>
      <c r="D84" s="469" t="s">
        <v>486</v>
      </c>
      <c r="E84" s="469" t="s">
        <v>428</v>
      </c>
      <c r="F84" s="469">
        <v>0</v>
      </c>
      <c r="G84" s="469">
        <v>559</v>
      </c>
      <c r="H84" s="469">
        <v>31.042932500000003</v>
      </c>
      <c r="I84" s="469">
        <v>31.778070360417694</v>
      </c>
      <c r="J84" s="469">
        <v>2.4224153027051212E-3</v>
      </c>
      <c r="K84" s="469" t="s">
        <v>574</v>
      </c>
      <c r="L84" s="469" t="s">
        <v>574</v>
      </c>
      <c r="M84" s="469" t="s">
        <v>574</v>
      </c>
      <c r="N84" s="469">
        <v>1</v>
      </c>
      <c r="O84" s="469">
        <v>1.2008035331859761E-3</v>
      </c>
      <c r="P84" s="469">
        <v>4.4551249787431668E-3</v>
      </c>
      <c r="Q84" s="469">
        <v>5.6559285119291425E-3</v>
      </c>
      <c r="R84" s="469">
        <v>0</v>
      </c>
      <c r="S84" s="469">
        <v>5.6559285119291425E-3</v>
      </c>
      <c r="T84" s="469">
        <v>0</v>
      </c>
      <c r="U84" s="469">
        <v>0</v>
      </c>
      <c r="V84" s="469">
        <v>1.3678354912309797E-5</v>
      </c>
      <c r="W84" s="469">
        <v>3.08243753930523E-19</v>
      </c>
      <c r="X84" s="469">
        <v>0</v>
      </c>
      <c r="Y84" s="469">
        <v>0</v>
      </c>
      <c r="Z84" s="469">
        <v>0</v>
      </c>
      <c r="AA84" s="469">
        <v>0</v>
      </c>
      <c r="AB84" s="469">
        <v>0</v>
      </c>
      <c r="AC84" s="469">
        <v>0</v>
      </c>
      <c r="AD84" s="469">
        <v>0</v>
      </c>
      <c r="AE84" s="469">
        <v>0</v>
      </c>
      <c r="AF84" s="469">
        <v>0</v>
      </c>
      <c r="AG84" s="469">
        <v>0</v>
      </c>
      <c r="AH84" s="469">
        <v>0</v>
      </c>
      <c r="AI84" s="469">
        <v>0</v>
      </c>
      <c r="AJ84" s="469">
        <v>0</v>
      </c>
      <c r="AK84" s="469">
        <v>1.5824316840520728E-5</v>
      </c>
      <c r="AL84" s="469">
        <v>0</v>
      </c>
      <c r="AM84" s="469">
        <v>2.9423972514651946E-6</v>
      </c>
      <c r="AN84" s="469">
        <v>0</v>
      </c>
      <c r="AO84" s="469">
        <v>0</v>
      </c>
      <c r="AP84" s="469">
        <v>0</v>
      </c>
      <c r="AQ84" s="469">
        <v>0</v>
      </c>
      <c r="AR84" s="469">
        <v>0</v>
      </c>
      <c r="AS84" s="469">
        <v>0</v>
      </c>
      <c r="AT84" s="469">
        <v>0</v>
      </c>
      <c r="AU84" s="469">
        <v>0</v>
      </c>
      <c r="AV84" s="469">
        <v>0</v>
      </c>
      <c r="AW84" s="469">
        <v>1.5476452827453385E-6</v>
      </c>
      <c r="AX84" s="469">
        <v>0</v>
      </c>
      <c r="AY84" s="469">
        <v>8.6038071528126758E-17</v>
      </c>
      <c r="AZ84" s="469">
        <v>0</v>
      </c>
      <c r="BA84" s="469">
        <v>0</v>
      </c>
      <c r="BB84" s="469">
        <v>0</v>
      </c>
      <c r="BC84" s="469">
        <v>0</v>
      </c>
      <c r="BD84" s="469">
        <v>0</v>
      </c>
      <c r="BE84" s="469">
        <v>0</v>
      </c>
      <c r="BF84" s="469">
        <v>1.3996274573771267E-4</v>
      </c>
      <c r="BG84" s="469">
        <v>0</v>
      </c>
      <c r="BH84" s="469">
        <v>3.0509871925898116E-4</v>
      </c>
      <c r="BI84" s="469">
        <v>0</v>
      </c>
      <c r="BJ84" s="469">
        <v>0</v>
      </c>
      <c r="BK84" s="469">
        <v>0</v>
      </c>
    </row>
    <row r="85" spans="2:63" x14ac:dyDescent="0.2">
      <c r="B85" s="666" t="s">
        <v>485</v>
      </c>
      <c r="C85" s="666">
        <v>18.242091092086515</v>
      </c>
      <c r="D85" s="666" t="s">
        <v>486</v>
      </c>
      <c r="E85" s="666" t="s">
        <v>428</v>
      </c>
      <c r="F85" s="666">
        <v>0</v>
      </c>
      <c r="G85" s="666">
        <v>559</v>
      </c>
      <c r="H85" s="666">
        <v>31.042932500000003</v>
      </c>
      <c r="I85" s="666">
        <v>31.778070360417694</v>
      </c>
      <c r="J85" s="666">
        <v>2.4224153027051212E-3</v>
      </c>
      <c r="K85" s="666" t="s">
        <v>574</v>
      </c>
      <c r="L85" s="666" t="s">
        <v>574</v>
      </c>
      <c r="M85" s="666" t="s">
        <v>574</v>
      </c>
      <c r="N85" s="666">
        <v>1</v>
      </c>
      <c r="O85" s="666">
        <v>1.2008035331859761E-3</v>
      </c>
      <c r="P85" s="666">
        <v>4.4551249787431668E-3</v>
      </c>
      <c r="Q85" s="666">
        <v>5.6559285119291425E-3</v>
      </c>
      <c r="R85" s="666">
        <v>0</v>
      </c>
      <c r="S85" s="666">
        <v>5.6559285119291425E-3</v>
      </c>
      <c r="T85" s="666">
        <v>0</v>
      </c>
      <c r="U85" s="666">
        <v>0</v>
      </c>
      <c r="V85" s="666">
        <v>1.3678354912309797E-5</v>
      </c>
      <c r="W85" s="666">
        <v>3.08243753930523E-19</v>
      </c>
      <c r="X85" s="666">
        <v>0</v>
      </c>
      <c r="Y85" s="666">
        <v>0</v>
      </c>
      <c r="Z85" s="666">
        <v>0</v>
      </c>
      <c r="AA85" s="666">
        <v>0</v>
      </c>
      <c r="AB85" s="666">
        <v>0</v>
      </c>
      <c r="AC85" s="666">
        <v>0</v>
      </c>
      <c r="AD85" s="666">
        <v>0</v>
      </c>
      <c r="AE85" s="666">
        <v>0</v>
      </c>
      <c r="AF85" s="666">
        <v>0</v>
      </c>
      <c r="AG85" s="666">
        <v>0</v>
      </c>
      <c r="AH85" s="666">
        <v>0</v>
      </c>
      <c r="AI85" s="666">
        <v>0</v>
      </c>
      <c r="AJ85" s="666">
        <v>0</v>
      </c>
      <c r="AK85" s="666">
        <v>1.5824316840520728E-5</v>
      </c>
      <c r="AL85" s="666">
        <v>0</v>
      </c>
      <c r="AM85" s="666">
        <v>2.9423972514651946E-6</v>
      </c>
      <c r="AN85" s="666">
        <v>0</v>
      </c>
      <c r="AO85" s="666">
        <v>0</v>
      </c>
      <c r="AP85" s="666">
        <v>0</v>
      </c>
      <c r="AQ85" s="666">
        <v>0</v>
      </c>
      <c r="AR85" s="666">
        <v>0</v>
      </c>
      <c r="AS85" s="666">
        <v>0</v>
      </c>
      <c r="AT85" s="666">
        <v>0</v>
      </c>
      <c r="AU85" s="666">
        <v>0</v>
      </c>
      <c r="AV85" s="666">
        <v>0</v>
      </c>
      <c r="AW85" s="666">
        <v>1.5476452827453385E-6</v>
      </c>
      <c r="AX85" s="666">
        <v>0</v>
      </c>
      <c r="AY85" s="666">
        <v>8.6038071528126758E-17</v>
      </c>
      <c r="AZ85" s="666">
        <v>0</v>
      </c>
      <c r="BA85" s="666">
        <v>0</v>
      </c>
      <c r="BB85" s="666">
        <v>0</v>
      </c>
      <c r="BC85" s="666">
        <v>0</v>
      </c>
      <c r="BD85" s="666">
        <v>0</v>
      </c>
      <c r="BE85" s="666">
        <v>0</v>
      </c>
      <c r="BF85" s="666">
        <v>1.3996274573771267E-4</v>
      </c>
      <c r="BG85" s="666">
        <v>0</v>
      </c>
      <c r="BH85" s="666">
        <v>3.0509871925898116E-4</v>
      </c>
      <c r="BI85" s="666">
        <v>0</v>
      </c>
      <c r="BJ85" s="666">
        <v>0</v>
      </c>
      <c r="BK85" s="666">
        <v>0</v>
      </c>
    </row>
    <row r="86" spans="2:63" x14ac:dyDescent="0.2">
      <c r="B86" s="469" t="s">
        <v>485</v>
      </c>
      <c r="C86" s="469">
        <v>18.242091092086515</v>
      </c>
      <c r="D86" s="469" t="s">
        <v>486</v>
      </c>
      <c r="E86" s="469" t="s">
        <v>428</v>
      </c>
      <c r="F86" s="469">
        <v>0</v>
      </c>
      <c r="G86" s="469">
        <v>559</v>
      </c>
      <c r="H86" s="469">
        <v>31.042932500000003</v>
      </c>
      <c r="I86" s="469">
        <v>31.778070360417694</v>
      </c>
      <c r="J86" s="469">
        <v>2.4224153027051212E-3</v>
      </c>
      <c r="K86" s="469" t="s">
        <v>574</v>
      </c>
      <c r="L86" s="469" t="s">
        <v>574</v>
      </c>
      <c r="M86" s="469" t="s">
        <v>574</v>
      </c>
      <c r="N86" s="469">
        <v>1</v>
      </c>
      <c r="O86" s="469">
        <v>1.2008035331859761E-3</v>
      </c>
      <c r="P86" s="469">
        <v>4.4551249787431668E-3</v>
      </c>
      <c r="Q86" s="469">
        <v>5.6559285119291425E-3</v>
      </c>
      <c r="R86" s="469">
        <v>0</v>
      </c>
      <c r="S86" s="469">
        <v>5.6559285119291425E-3</v>
      </c>
      <c r="T86" s="469">
        <v>0</v>
      </c>
      <c r="U86" s="469">
        <v>0</v>
      </c>
      <c r="V86" s="469">
        <v>1.3678354912309797E-5</v>
      </c>
      <c r="W86" s="469">
        <v>3.08243753930523E-19</v>
      </c>
      <c r="X86" s="469">
        <v>0</v>
      </c>
      <c r="Y86" s="469">
        <v>0</v>
      </c>
      <c r="Z86" s="469">
        <v>0</v>
      </c>
      <c r="AA86" s="469">
        <v>0</v>
      </c>
      <c r="AB86" s="469">
        <v>0</v>
      </c>
      <c r="AC86" s="469">
        <v>0</v>
      </c>
      <c r="AD86" s="469">
        <v>0</v>
      </c>
      <c r="AE86" s="469">
        <v>0</v>
      </c>
      <c r="AF86" s="469">
        <v>0</v>
      </c>
      <c r="AG86" s="469">
        <v>0</v>
      </c>
      <c r="AH86" s="469">
        <v>0</v>
      </c>
      <c r="AI86" s="469">
        <v>0</v>
      </c>
      <c r="AJ86" s="469">
        <v>0</v>
      </c>
      <c r="AK86" s="469">
        <v>1.5824316840520728E-5</v>
      </c>
      <c r="AL86" s="469">
        <v>0</v>
      </c>
      <c r="AM86" s="469">
        <v>2.9423972514651946E-6</v>
      </c>
      <c r="AN86" s="469">
        <v>0</v>
      </c>
      <c r="AO86" s="469">
        <v>0</v>
      </c>
      <c r="AP86" s="469">
        <v>0</v>
      </c>
      <c r="AQ86" s="469">
        <v>0</v>
      </c>
      <c r="AR86" s="469">
        <v>0</v>
      </c>
      <c r="AS86" s="469">
        <v>0</v>
      </c>
      <c r="AT86" s="469">
        <v>0</v>
      </c>
      <c r="AU86" s="469">
        <v>0</v>
      </c>
      <c r="AV86" s="469">
        <v>0</v>
      </c>
      <c r="AW86" s="469">
        <v>1.5476452827453385E-6</v>
      </c>
      <c r="AX86" s="469">
        <v>0</v>
      </c>
      <c r="AY86" s="469">
        <v>8.6038071528126758E-17</v>
      </c>
      <c r="AZ86" s="469">
        <v>0</v>
      </c>
      <c r="BA86" s="469">
        <v>0</v>
      </c>
      <c r="BB86" s="469">
        <v>0</v>
      </c>
      <c r="BC86" s="469">
        <v>0</v>
      </c>
      <c r="BD86" s="469">
        <v>0</v>
      </c>
      <c r="BE86" s="469">
        <v>0</v>
      </c>
      <c r="BF86" s="469">
        <v>1.3996274573771267E-4</v>
      </c>
      <c r="BG86" s="469">
        <v>0</v>
      </c>
      <c r="BH86" s="469">
        <v>3.0509871925898116E-4</v>
      </c>
      <c r="BI86" s="469">
        <v>0</v>
      </c>
      <c r="BJ86" s="469">
        <v>0</v>
      </c>
      <c r="BK86" s="469">
        <v>0</v>
      </c>
    </row>
    <row r="87" spans="2:63" x14ac:dyDescent="0.2">
      <c r="B87" s="666" t="s">
        <v>485</v>
      </c>
      <c r="C87" s="666">
        <v>18.242091092086515</v>
      </c>
      <c r="D87" s="666" t="s">
        <v>486</v>
      </c>
      <c r="E87" s="666" t="s">
        <v>428</v>
      </c>
      <c r="F87" s="666">
        <v>0</v>
      </c>
      <c r="G87" s="666">
        <v>559</v>
      </c>
      <c r="H87" s="666">
        <v>31.042932500000003</v>
      </c>
      <c r="I87" s="666">
        <v>31.778070360417694</v>
      </c>
      <c r="J87" s="666">
        <v>2.4224153027051212E-3</v>
      </c>
      <c r="K87" s="666" t="s">
        <v>574</v>
      </c>
      <c r="L87" s="666" t="s">
        <v>574</v>
      </c>
      <c r="M87" s="666" t="s">
        <v>574</v>
      </c>
      <c r="N87" s="666">
        <v>1</v>
      </c>
      <c r="O87" s="666">
        <v>1.2008035331859761E-3</v>
      </c>
      <c r="P87" s="666">
        <v>4.4551249787431668E-3</v>
      </c>
      <c r="Q87" s="666">
        <v>5.6559285119291425E-3</v>
      </c>
      <c r="R87" s="666">
        <v>0</v>
      </c>
      <c r="S87" s="666">
        <v>5.6559285119291425E-3</v>
      </c>
      <c r="T87" s="666">
        <v>0</v>
      </c>
      <c r="U87" s="666">
        <v>0</v>
      </c>
      <c r="V87" s="666">
        <v>1.3678354912309797E-5</v>
      </c>
      <c r="W87" s="666">
        <v>3.08243753930523E-19</v>
      </c>
      <c r="X87" s="666">
        <v>0</v>
      </c>
      <c r="Y87" s="666">
        <v>0</v>
      </c>
      <c r="Z87" s="666">
        <v>0</v>
      </c>
      <c r="AA87" s="666">
        <v>0</v>
      </c>
      <c r="AB87" s="666">
        <v>0</v>
      </c>
      <c r="AC87" s="666">
        <v>0</v>
      </c>
      <c r="AD87" s="666">
        <v>0</v>
      </c>
      <c r="AE87" s="666">
        <v>0</v>
      </c>
      <c r="AF87" s="666">
        <v>0</v>
      </c>
      <c r="AG87" s="666">
        <v>0</v>
      </c>
      <c r="AH87" s="666">
        <v>0</v>
      </c>
      <c r="AI87" s="666">
        <v>0</v>
      </c>
      <c r="AJ87" s="666">
        <v>0</v>
      </c>
      <c r="AK87" s="666">
        <v>1.5824316840520728E-5</v>
      </c>
      <c r="AL87" s="666">
        <v>0</v>
      </c>
      <c r="AM87" s="666">
        <v>2.9423972514651946E-6</v>
      </c>
      <c r="AN87" s="666">
        <v>0</v>
      </c>
      <c r="AO87" s="666">
        <v>0</v>
      </c>
      <c r="AP87" s="666">
        <v>0</v>
      </c>
      <c r="AQ87" s="666">
        <v>0</v>
      </c>
      <c r="AR87" s="666">
        <v>0</v>
      </c>
      <c r="AS87" s="666">
        <v>0</v>
      </c>
      <c r="AT87" s="666">
        <v>0</v>
      </c>
      <c r="AU87" s="666">
        <v>0</v>
      </c>
      <c r="AV87" s="666">
        <v>0</v>
      </c>
      <c r="AW87" s="666">
        <v>1.5476452827453385E-6</v>
      </c>
      <c r="AX87" s="666">
        <v>0</v>
      </c>
      <c r="AY87" s="666">
        <v>8.6038071528126758E-17</v>
      </c>
      <c r="AZ87" s="666">
        <v>0</v>
      </c>
      <c r="BA87" s="666">
        <v>0</v>
      </c>
      <c r="BB87" s="666">
        <v>0</v>
      </c>
      <c r="BC87" s="666">
        <v>0</v>
      </c>
      <c r="BD87" s="666">
        <v>0</v>
      </c>
      <c r="BE87" s="666">
        <v>0</v>
      </c>
      <c r="BF87" s="666">
        <v>1.3996274573771267E-4</v>
      </c>
      <c r="BG87" s="666">
        <v>0</v>
      </c>
      <c r="BH87" s="666">
        <v>3.0509871925898116E-4</v>
      </c>
      <c r="BI87" s="666">
        <v>0</v>
      </c>
      <c r="BJ87" s="666">
        <v>0</v>
      </c>
      <c r="BK87" s="666">
        <v>0</v>
      </c>
    </row>
    <row r="88" spans="2:63" x14ac:dyDescent="0.2">
      <c r="B88" s="469" t="s">
        <v>485</v>
      </c>
      <c r="C88" s="469">
        <v>18.242091092086515</v>
      </c>
      <c r="D88" s="469" t="s">
        <v>486</v>
      </c>
      <c r="E88" s="469" t="s">
        <v>428</v>
      </c>
      <c r="F88" s="469">
        <v>0</v>
      </c>
      <c r="G88" s="469">
        <v>559</v>
      </c>
      <c r="H88" s="469">
        <v>31.042932500000003</v>
      </c>
      <c r="I88" s="469">
        <v>31.778070360417694</v>
      </c>
      <c r="J88" s="469">
        <v>2.4224153027051212E-3</v>
      </c>
      <c r="K88" s="469" t="s">
        <v>574</v>
      </c>
      <c r="L88" s="469" t="s">
        <v>574</v>
      </c>
      <c r="M88" s="469" t="s">
        <v>574</v>
      </c>
      <c r="N88" s="469">
        <v>1</v>
      </c>
      <c r="O88" s="469">
        <v>1.2008035331859761E-3</v>
      </c>
      <c r="P88" s="469">
        <v>4.4551249787431668E-3</v>
      </c>
      <c r="Q88" s="469">
        <v>5.6559285119291425E-3</v>
      </c>
      <c r="R88" s="469">
        <v>0</v>
      </c>
      <c r="S88" s="469">
        <v>5.6559285119291425E-3</v>
      </c>
      <c r="T88" s="469">
        <v>0</v>
      </c>
      <c r="U88" s="469">
        <v>0</v>
      </c>
      <c r="V88" s="469">
        <v>1.3678354912309797E-5</v>
      </c>
      <c r="W88" s="469">
        <v>3.08243753930523E-19</v>
      </c>
      <c r="X88" s="469">
        <v>0</v>
      </c>
      <c r="Y88" s="469">
        <v>0</v>
      </c>
      <c r="Z88" s="469">
        <v>0</v>
      </c>
      <c r="AA88" s="469">
        <v>0</v>
      </c>
      <c r="AB88" s="469">
        <v>0</v>
      </c>
      <c r="AC88" s="469">
        <v>0</v>
      </c>
      <c r="AD88" s="469">
        <v>0</v>
      </c>
      <c r="AE88" s="469">
        <v>0</v>
      </c>
      <c r="AF88" s="469">
        <v>0</v>
      </c>
      <c r="AG88" s="469">
        <v>0</v>
      </c>
      <c r="AH88" s="469">
        <v>0</v>
      </c>
      <c r="AI88" s="469">
        <v>0</v>
      </c>
      <c r="AJ88" s="469">
        <v>0</v>
      </c>
      <c r="AK88" s="469">
        <v>1.5824316840520728E-5</v>
      </c>
      <c r="AL88" s="469">
        <v>0</v>
      </c>
      <c r="AM88" s="469">
        <v>2.9423972514651946E-6</v>
      </c>
      <c r="AN88" s="469">
        <v>0</v>
      </c>
      <c r="AO88" s="469">
        <v>0</v>
      </c>
      <c r="AP88" s="469">
        <v>0</v>
      </c>
      <c r="AQ88" s="469">
        <v>0</v>
      </c>
      <c r="AR88" s="469">
        <v>0</v>
      </c>
      <c r="AS88" s="469">
        <v>0</v>
      </c>
      <c r="AT88" s="469">
        <v>0</v>
      </c>
      <c r="AU88" s="469">
        <v>0</v>
      </c>
      <c r="AV88" s="469">
        <v>0</v>
      </c>
      <c r="AW88" s="469">
        <v>1.5476452827453385E-6</v>
      </c>
      <c r="AX88" s="469">
        <v>0</v>
      </c>
      <c r="AY88" s="469">
        <v>8.6038071528126758E-17</v>
      </c>
      <c r="AZ88" s="469">
        <v>0</v>
      </c>
      <c r="BA88" s="469">
        <v>0</v>
      </c>
      <c r="BB88" s="469">
        <v>0</v>
      </c>
      <c r="BC88" s="469">
        <v>0</v>
      </c>
      <c r="BD88" s="469">
        <v>0</v>
      </c>
      <c r="BE88" s="469">
        <v>0</v>
      </c>
      <c r="BF88" s="469">
        <v>1.3996274573771267E-4</v>
      </c>
      <c r="BG88" s="469">
        <v>0</v>
      </c>
      <c r="BH88" s="469">
        <v>3.0509871925898116E-4</v>
      </c>
      <c r="BI88" s="469">
        <v>0</v>
      </c>
      <c r="BJ88" s="469">
        <v>0</v>
      </c>
      <c r="BK88" s="469">
        <v>0</v>
      </c>
    </row>
    <row r="89" spans="2:63" x14ac:dyDescent="0.2">
      <c r="B89" s="666" t="s">
        <v>485</v>
      </c>
      <c r="C89" s="666">
        <v>18.242091092086515</v>
      </c>
      <c r="D89" s="666" t="s">
        <v>486</v>
      </c>
      <c r="E89" s="666" t="s">
        <v>428</v>
      </c>
      <c r="F89" s="666">
        <v>0</v>
      </c>
      <c r="G89" s="666">
        <v>559</v>
      </c>
      <c r="H89" s="666">
        <v>31.042932500000003</v>
      </c>
      <c r="I89" s="666">
        <v>31.778070360417694</v>
      </c>
      <c r="J89" s="666">
        <v>2.4224153027051212E-3</v>
      </c>
      <c r="K89" s="666" t="s">
        <v>574</v>
      </c>
      <c r="L89" s="666" t="s">
        <v>574</v>
      </c>
      <c r="M89" s="666" t="s">
        <v>574</v>
      </c>
      <c r="N89" s="666">
        <v>1</v>
      </c>
      <c r="O89" s="666">
        <v>1.2008035331859761E-3</v>
      </c>
      <c r="P89" s="666">
        <v>4.4551249787431668E-3</v>
      </c>
      <c r="Q89" s="666">
        <v>5.6559285119291425E-3</v>
      </c>
      <c r="R89" s="666">
        <v>0</v>
      </c>
      <c r="S89" s="666">
        <v>5.6559285119291425E-3</v>
      </c>
      <c r="T89" s="666">
        <v>0</v>
      </c>
      <c r="U89" s="666">
        <v>0</v>
      </c>
      <c r="V89" s="666">
        <v>1.3678354912309797E-5</v>
      </c>
      <c r="W89" s="666">
        <v>3.08243753930523E-19</v>
      </c>
      <c r="X89" s="666">
        <v>0</v>
      </c>
      <c r="Y89" s="666">
        <v>0</v>
      </c>
      <c r="Z89" s="666">
        <v>0</v>
      </c>
      <c r="AA89" s="666">
        <v>0</v>
      </c>
      <c r="AB89" s="666">
        <v>0</v>
      </c>
      <c r="AC89" s="666">
        <v>0</v>
      </c>
      <c r="AD89" s="666">
        <v>0</v>
      </c>
      <c r="AE89" s="666">
        <v>0</v>
      </c>
      <c r="AF89" s="666">
        <v>0</v>
      </c>
      <c r="AG89" s="666">
        <v>0</v>
      </c>
      <c r="AH89" s="666">
        <v>0</v>
      </c>
      <c r="AI89" s="666">
        <v>0</v>
      </c>
      <c r="AJ89" s="666">
        <v>0</v>
      </c>
      <c r="AK89" s="666">
        <v>1.5824316840520728E-5</v>
      </c>
      <c r="AL89" s="666">
        <v>0</v>
      </c>
      <c r="AM89" s="666">
        <v>2.9423972514651946E-6</v>
      </c>
      <c r="AN89" s="666">
        <v>0</v>
      </c>
      <c r="AO89" s="666">
        <v>0</v>
      </c>
      <c r="AP89" s="666">
        <v>0</v>
      </c>
      <c r="AQ89" s="666">
        <v>0</v>
      </c>
      <c r="AR89" s="666">
        <v>0</v>
      </c>
      <c r="AS89" s="666">
        <v>0</v>
      </c>
      <c r="AT89" s="666">
        <v>0</v>
      </c>
      <c r="AU89" s="666">
        <v>0</v>
      </c>
      <c r="AV89" s="666">
        <v>0</v>
      </c>
      <c r="AW89" s="666">
        <v>1.5476452827453385E-6</v>
      </c>
      <c r="AX89" s="666">
        <v>0</v>
      </c>
      <c r="AY89" s="666">
        <v>8.6038071528126758E-17</v>
      </c>
      <c r="AZ89" s="666">
        <v>0</v>
      </c>
      <c r="BA89" s="666">
        <v>0</v>
      </c>
      <c r="BB89" s="666">
        <v>0</v>
      </c>
      <c r="BC89" s="666">
        <v>0</v>
      </c>
      <c r="BD89" s="666">
        <v>0</v>
      </c>
      <c r="BE89" s="666">
        <v>0</v>
      </c>
      <c r="BF89" s="666">
        <v>1.3996274573771267E-4</v>
      </c>
      <c r="BG89" s="666">
        <v>0</v>
      </c>
      <c r="BH89" s="666">
        <v>3.0509871925898116E-4</v>
      </c>
      <c r="BI89" s="666">
        <v>0</v>
      </c>
      <c r="BJ89" s="666">
        <v>0</v>
      </c>
      <c r="BK89" s="666">
        <v>0</v>
      </c>
    </row>
    <row r="90" spans="2:63" x14ac:dyDescent="0.2">
      <c r="B90" s="469" t="s">
        <v>485</v>
      </c>
      <c r="C90" s="469">
        <v>18.242091092086515</v>
      </c>
      <c r="D90" s="469" t="s">
        <v>486</v>
      </c>
      <c r="E90" s="469" t="s">
        <v>428</v>
      </c>
      <c r="F90" s="469">
        <v>0</v>
      </c>
      <c r="G90" s="469">
        <v>559</v>
      </c>
      <c r="H90" s="469">
        <v>31.042932500000003</v>
      </c>
      <c r="I90" s="469">
        <v>31.778070360417694</v>
      </c>
      <c r="J90" s="469">
        <v>2.4224153027051212E-3</v>
      </c>
      <c r="K90" s="469" t="s">
        <v>574</v>
      </c>
      <c r="L90" s="469" t="s">
        <v>574</v>
      </c>
      <c r="M90" s="469" t="s">
        <v>574</v>
      </c>
      <c r="N90" s="469">
        <v>1</v>
      </c>
      <c r="O90" s="469">
        <v>1.2008035331859761E-3</v>
      </c>
      <c r="P90" s="469">
        <v>4.4551249787431668E-3</v>
      </c>
      <c r="Q90" s="469">
        <v>5.6559285119291425E-3</v>
      </c>
      <c r="R90" s="469">
        <v>0</v>
      </c>
      <c r="S90" s="469">
        <v>5.6559285119291425E-3</v>
      </c>
      <c r="T90" s="469">
        <v>0</v>
      </c>
      <c r="U90" s="469">
        <v>0</v>
      </c>
      <c r="V90" s="469">
        <v>1.3678354912309797E-5</v>
      </c>
      <c r="W90" s="469">
        <v>3.08243753930523E-19</v>
      </c>
      <c r="X90" s="469">
        <v>0</v>
      </c>
      <c r="Y90" s="469">
        <v>0</v>
      </c>
      <c r="Z90" s="469">
        <v>0</v>
      </c>
      <c r="AA90" s="469">
        <v>0</v>
      </c>
      <c r="AB90" s="469">
        <v>0</v>
      </c>
      <c r="AC90" s="469">
        <v>0</v>
      </c>
      <c r="AD90" s="469">
        <v>0</v>
      </c>
      <c r="AE90" s="469">
        <v>0</v>
      </c>
      <c r="AF90" s="469">
        <v>0</v>
      </c>
      <c r="AG90" s="469">
        <v>0</v>
      </c>
      <c r="AH90" s="469">
        <v>0</v>
      </c>
      <c r="AI90" s="469">
        <v>0</v>
      </c>
      <c r="AJ90" s="469">
        <v>0</v>
      </c>
      <c r="AK90" s="469">
        <v>1.5824316840520728E-5</v>
      </c>
      <c r="AL90" s="469">
        <v>0</v>
      </c>
      <c r="AM90" s="469">
        <v>2.9423972514651946E-6</v>
      </c>
      <c r="AN90" s="469">
        <v>0</v>
      </c>
      <c r="AO90" s="469">
        <v>0</v>
      </c>
      <c r="AP90" s="469">
        <v>0</v>
      </c>
      <c r="AQ90" s="469">
        <v>0</v>
      </c>
      <c r="AR90" s="469">
        <v>0</v>
      </c>
      <c r="AS90" s="469">
        <v>0</v>
      </c>
      <c r="AT90" s="469">
        <v>0</v>
      </c>
      <c r="AU90" s="469">
        <v>0</v>
      </c>
      <c r="AV90" s="469">
        <v>0</v>
      </c>
      <c r="AW90" s="469">
        <v>1.5476452827453385E-6</v>
      </c>
      <c r="AX90" s="469">
        <v>0</v>
      </c>
      <c r="AY90" s="469">
        <v>8.6038071528126758E-17</v>
      </c>
      <c r="AZ90" s="469">
        <v>0</v>
      </c>
      <c r="BA90" s="469">
        <v>0</v>
      </c>
      <c r="BB90" s="469">
        <v>0</v>
      </c>
      <c r="BC90" s="469">
        <v>0</v>
      </c>
      <c r="BD90" s="469">
        <v>0</v>
      </c>
      <c r="BE90" s="469">
        <v>0</v>
      </c>
      <c r="BF90" s="469">
        <v>1.3996274573771267E-4</v>
      </c>
      <c r="BG90" s="469">
        <v>0</v>
      </c>
      <c r="BH90" s="469">
        <v>3.0509871925898116E-4</v>
      </c>
      <c r="BI90" s="469">
        <v>0</v>
      </c>
      <c r="BJ90" s="469">
        <v>0</v>
      </c>
      <c r="BK90" s="469">
        <v>0</v>
      </c>
    </row>
    <row r="91" spans="2:63" x14ac:dyDescent="0.2">
      <c r="B91" s="666" t="s">
        <v>485</v>
      </c>
      <c r="C91" s="666">
        <v>18.242091092086515</v>
      </c>
      <c r="D91" s="666" t="s">
        <v>486</v>
      </c>
      <c r="E91" s="666" t="s">
        <v>428</v>
      </c>
      <c r="F91" s="666">
        <v>0</v>
      </c>
      <c r="G91" s="666">
        <v>559</v>
      </c>
      <c r="H91" s="666">
        <v>31.042932500000003</v>
      </c>
      <c r="I91" s="666">
        <v>31.778070360417694</v>
      </c>
      <c r="J91" s="666">
        <v>2.4224153027051212E-3</v>
      </c>
      <c r="K91" s="666" t="s">
        <v>574</v>
      </c>
      <c r="L91" s="666" t="s">
        <v>574</v>
      </c>
      <c r="M91" s="666" t="s">
        <v>574</v>
      </c>
      <c r="N91" s="666">
        <v>1</v>
      </c>
      <c r="O91" s="666">
        <v>1.2008035331859761E-3</v>
      </c>
      <c r="P91" s="666">
        <v>4.4551249787431668E-3</v>
      </c>
      <c r="Q91" s="666">
        <v>5.6559285119291425E-3</v>
      </c>
      <c r="R91" s="666">
        <v>0</v>
      </c>
      <c r="S91" s="666">
        <v>5.6559285119291425E-3</v>
      </c>
      <c r="T91" s="666">
        <v>0</v>
      </c>
      <c r="U91" s="666">
        <v>0</v>
      </c>
      <c r="V91" s="666">
        <v>1.3678354912309797E-5</v>
      </c>
      <c r="W91" s="666">
        <v>3.08243753930523E-19</v>
      </c>
      <c r="X91" s="666">
        <v>0</v>
      </c>
      <c r="Y91" s="666">
        <v>0</v>
      </c>
      <c r="Z91" s="666">
        <v>0</v>
      </c>
      <c r="AA91" s="666">
        <v>0</v>
      </c>
      <c r="AB91" s="666">
        <v>0</v>
      </c>
      <c r="AC91" s="666">
        <v>0</v>
      </c>
      <c r="AD91" s="666">
        <v>0</v>
      </c>
      <c r="AE91" s="666">
        <v>0</v>
      </c>
      <c r="AF91" s="666">
        <v>0</v>
      </c>
      <c r="AG91" s="666">
        <v>0</v>
      </c>
      <c r="AH91" s="666">
        <v>0</v>
      </c>
      <c r="AI91" s="666">
        <v>0</v>
      </c>
      <c r="AJ91" s="666">
        <v>0</v>
      </c>
      <c r="AK91" s="666">
        <v>1.5824316840520728E-5</v>
      </c>
      <c r="AL91" s="666">
        <v>0</v>
      </c>
      <c r="AM91" s="666">
        <v>2.9423972514651946E-6</v>
      </c>
      <c r="AN91" s="666">
        <v>0</v>
      </c>
      <c r="AO91" s="666">
        <v>0</v>
      </c>
      <c r="AP91" s="666">
        <v>0</v>
      </c>
      <c r="AQ91" s="666">
        <v>0</v>
      </c>
      <c r="AR91" s="666">
        <v>0</v>
      </c>
      <c r="AS91" s="666">
        <v>0</v>
      </c>
      <c r="AT91" s="666">
        <v>0</v>
      </c>
      <c r="AU91" s="666">
        <v>0</v>
      </c>
      <c r="AV91" s="666">
        <v>0</v>
      </c>
      <c r="AW91" s="666">
        <v>1.5476452827453385E-6</v>
      </c>
      <c r="AX91" s="666">
        <v>0</v>
      </c>
      <c r="AY91" s="666">
        <v>8.6038071528126758E-17</v>
      </c>
      <c r="AZ91" s="666">
        <v>0</v>
      </c>
      <c r="BA91" s="666">
        <v>0</v>
      </c>
      <c r="BB91" s="666">
        <v>0</v>
      </c>
      <c r="BC91" s="666">
        <v>0</v>
      </c>
      <c r="BD91" s="666">
        <v>0</v>
      </c>
      <c r="BE91" s="666">
        <v>0</v>
      </c>
      <c r="BF91" s="666">
        <v>1.3996274573771267E-4</v>
      </c>
      <c r="BG91" s="666">
        <v>0</v>
      </c>
      <c r="BH91" s="666">
        <v>3.0509871925898116E-4</v>
      </c>
      <c r="BI91" s="666">
        <v>0</v>
      </c>
      <c r="BJ91" s="666">
        <v>0</v>
      </c>
      <c r="BK91" s="666">
        <v>0</v>
      </c>
    </row>
    <row r="92" spans="2:63" x14ac:dyDescent="0.2">
      <c r="B92" s="469" t="s">
        <v>485</v>
      </c>
      <c r="C92" s="469">
        <v>18.242091092086515</v>
      </c>
      <c r="D92" s="469" t="s">
        <v>486</v>
      </c>
      <c r="E92" s="469" t="s">
        <v>428</v>
      </c>
      <c r="F92" s="469">
        <v>0</v>
      </c>
      <c r="G92" s="469">
        <v>559</v>
      </c>
      <c r="H92" s="469">
        <v>31.042932500000003</v>
      </c>
      <c r="I92" s="469">
        <v>31.778070360417694</v>
      </c>
      <c r="J92" s="469">
        <v>2.4224153027051212E-3</v>
      </c>
      <c r="K92" s="469" t="s">
        <v>574</v>
      </c>
      <c r="L92" s="469" t="s">
        <v>574</v>
      </c>
      <c r="M92" s="469" t="s">
        <v>574</v>
      </c>
      <c r="N92" s="469">
        <v>1</v>
      </c>
      <c r="O92" s="469">
        <v>1.2008035331859761E-3</v>
      </c>
      <c r="P92" s="469">
        <v>4.4551249787431668E-3</v>
      </c>
      <c r="Q92" s="469">
        <v>5.6559285119291425E-3</v>
      </c>
      <c r="R92" s="469">
        <v>0</v>
      </c>
      <c r="S92" s="469">
        <v>5.6559285119291425E-3</v>
      </c>
      <c r="T92" s="469">
        <v>0</v>
      </c>
      <c r="U92" s="469">
        <v>0</v>
      </c>
      <c r="V92" s="469">
        <v>1.3678354912309797E-5</v>
      </c>
      <c r="W92" s="469">
        <v>3.08243753930523E-19</v>
      </c>
      <c r="X92" s="469">
        <v>0</v>
      </c>
      <c r="Y92" s="469">
        <v>0</v>
      </c>
      <c r="Z92" s="469">
        <v>0</v>
      </c>
      <c r="AA92" s="469">
        <v>0</v>
      </c>
      <c r="AB92" s="469">
        <v>0</v>
      </c>
      <c r="AC92" s="469">
        <v>0</v>
      </c>
      <c r="AD92" s="469">
        <v>0</v>
      </c>
      <c r="AE92" s="469">
        <v>0</v>
      </c>
      <c r="AF92" s="469">
        <v>0</v>
      </c>
      <c r="AG92" s="469">
        <v>0</v>
      </c>
      <c r="AH92" s="469">
        <v>0</v>
      </c>
      <c r="AI92" s="469">
        <v>0</v>
      </c>
      <c r="AJ92" s="469">
        <v>0</v>
      </c>
      <c r="AK92" s="469">
        <v>1.5824316840520728E-5</v>
      </c>
      <c r="AL92" s="469">
        <v>0</v>
      </c>
      <c r="AM92" s="469">
        <v>2.9423972514651946E-6</v>
      </c>
      <c r="AN92" s="469">
        <v>0</v>
      </c>
      <c r="AO92" s="469">
        <v>0</v>
      </c>
      <c r="AP92" s="469">
        <v>0</v>
      </c>
      <c r="AQ92" s="469">
        <v>0</v>
      </c>
      <c r="AR92" s="469">
        <v>0</v>
      </c>
      <c r="AS92" s="469">
        <v>0</v>
      </c>
      <c r="AT92" s="469">
        <v>0</v>
      </c>
      <c r="AU92" s="469">
        <v>0</v>
      </c>
      <c r="AV92" s="469">
        <v>0</v>
      </c>
      <c r="AW92" s="469">
        <v>1.5476452827453385E-6</v>
      </c>
      <c r="AX92" s="469">
        <v>0</v>
      </c>
      <c r="AY92" s="469">
        <v>8.6038071528126758E-17</v>
      </c>
      <c r="AZ92" s="469">
        <v>0</v>
      </c>
      <c r="BA92" s="469">
        <v>0</v>
      </c>
      <c r="BB92" s="469">
        <v>0</v>
      </c>
      <c r="BC92" s="469">
        <v>0</v>
      </c>
      <c r="BD92" s="469">
        <v>0</v>
      </c>
      <c r="BE92" s="469">
        <v>0</v>
      </c>
      <c r="BF92" s="469">
        <v>1.3996274573771267E-4</v>
      </c>
      <c r="BG92" s="469">
        <v>0</v>
      </c>
      <c r="BH92" s="469">
        <v>3.0509871925898116E-4</v>
      </c>
      <c r="BI92" s="469">
        <v>0</v>
      </c>
      <c r="BJ92" s="469">
        <v>0</v>
      </c>
      <c r="BK92" s="469">
        <v>0</v>
      </c>
    </row>
    <row r="93" spans="2:63" x14ac:dyDescent="0.2">
      <c r="B93" s="666" t="s">
        <v>485</v>
      </c>
      <c r="C93" s="666">
        <v>18.242091092086515</v>
      </c>
      <c r="D93" s="666" t="s">
        <v>486</v>
      </c>
      <c r="E93" s="666" t="s">
        <v>428</v>
      </c>
      <c r="F93" s="666">
        <v>0</v>
      </c>
      <c r="G93" s="666">
        <v>559</v>
      </c>
      <c r="H93" s="666">
        <v>31.042932500000003</v>
      </c>
      <c r="I93" s="666">
        <v>31.778070360417694</v>
      </c>
      <c r="J93" s="666">
        <v>2.4224153027051212E-3</v>
      </c>
      <c r="K93" s="666" t="s">
        <v>574</v>
      </c>
      <c r="L93" s="666" t="s">
        <v>574</v>
      </c>
      <c r="M93" s="666" t="s">
        <v>574</v>
      </c>
      <c r="N93" s="666">
        <v>1</v>
      </c>
      <c r="O93" s="666">
        <v>1.2008035331859761E-3</v>
      </c>
      <c r="P93" s="666">
        <v>4.4551249787431668E-3</v>
      </c>
      <c r="Q93" s="666">
        <v>5.6559285119291425E-3</v>
      </c>
      <c r="R93" s="666">
        <v>0</v>
      </c>
      <c r="S93" s="666">
        <v>5.6559285119291425E-3</v>
      </c>
      <c r="T93" s="666">
        <v>0</v>
      </c>
      <c r="U93" s="666">
        <v>0</v>
      </c>
      <c r="V93" s="666">
        <v>1.3678354912309797E-5</v>
      </c>
      <c r="W93" s="666">
        <v>3.08243753930523E-19</v>
      </c>
      <c r="X93" s="666">
        <v>0</v>
      </c>
      <c r="Y93" s="666">
        <v>0</v>
      </c>
      <c r="Z93" s="666">
        <v>0</v>
      </c>
      <c r="AA93" s="666">
        <v>0</v>
      </c>
      <c r="AB93" s="666">
        <v>0</v>
      </c>
      <c r="AC93" s="666">
        <v>0</v>
      </c>
      <c r="AD93" s="666">
        <v>0</v>
      </c>
      <c r="AE93" s="666">
        <v>0</v>
      </c>
      <c r="AF93" s="666">
        <v>0</v>
      </c>
      <c r="AG93" s="666">
        <v>0</v>
      </c>
      <c r="AH93" s="666">
        <v>0</v>
      </c>
      <c r="AI93" s="666">
        <v>0</v>
      </c>
      <c r="AJ93" s="666">
        <v>0</v>
      </c>
      <c r="AK93" s="666">
        <v>1.5824316840520728E-5</v>
      </c>
      <c r="AL93" s="666">
        <v>0</v>
      </c>
      <c r="AM93" s="666">
        <v>2.9423972514651946E-6</v>
      </c>
      <c r="AN93" s="666">
        <v>0</v>
      </c>
      <c r="AO93" s="666">
        <v>0</v>
      </c>
      <c r="AP93" s="666">
        <v>0</v>
      </c>
      <c r="AQ93" s="666">
        <v>0</v>
      </c>
      <c r="AR93" s="666">
        <v>0</v>
      </c>
      <c r="AS93" s="666">
        <v>0</v>
      </c>
      <c r="AT93" s="666">
        <v>0</v>
      </c>
      <c r="AU93" s="666">
        <v>0</v>
      </c>
      <c r="AV93" s="666">
        <v>0</v>
      </c>
      <c r="AW93" s="666">
        <v>1.5476452827453385E-6</v>
      </c>
      <c r="AX93" s="666">
        <v>0</v>
      </c>
      <c r="AY93" s="666">
        <v>8.6038071528126758E-17</v>
      </c>
      <c r="AZ93" s="666">
        <v>0</v>
      </c>
      <c r="BA93" s="666">
        <v>0</v>
      </c>
      <c r="BB93" s="666">
        <v>0</v>
      </c>
      <c r="BC93" s="666">
        <v>0</v>
      </c>
      <c r="BD93" s="666">
        <v>0</v>
      </c>
      <c r="BE93" s="666">
        <v>0</v>
      </c>
      <c r="BF93" s="666">
        <v>1.3996274573771267E-4</v>
      </c>
      <c r="BG93" s="666">
        <v>0</v>
      </c>
      <c r="BH93" s="666">
        <v>3.0509871925898116E-4</v>
      </c>
      <c r="BI93" s="666">
        <v>0</v>
      </c>
      <c r="BJ93" s="666">
        <v>0</v>
      </c>
      <c r="BK93" s="666">
        <v>0</v>
      </c>
    </row>
    <row r="94" spans="2:63" x14ac:dyDescent="0.2">
      <c r="B94" s="469" t="s">
        <v>485</v>
      </c>
      <c r="C94" s="469">
        <v>18.242091092086515</v>
      </c>
      <c r="D94" s="469" t="s">
        <v>486</v>
      </c>
      <c r="E94" s="469" t="s">
        <v>428</v>
      </c>
      <c r="F94" s="469">
        <v>0</v>
      </c>
      <c r="G94" s="469">
        <v>559</v>
      </c>
      <c r="H94" s="469">
        <v>31.042932500000003</v>
      </c>
      <c r="I94" s="469">
        <v>31.778070360417694</v>
      </c>
      <c r="J94" s="469">
        <v>2.4224153027051212E-3</v>
      </c>
      <c r="K94" s="469" t="s">
        <v>574</v>
      </c>
      <c r="L94" s="469" t="s">
        <v>574</v>
      </c>
      <c r="M94" s="469" t="s">
        <v>574</v>
      </c>
      <c r="N94" s="469">
        <v>1</v>
      </c>
      <c r="O94" s="469">
        <v>1.2008035331859761E-3</v>
      </c>
      <c r="P94" s="469">
        <v>4.4551249787431668E-3</v>
      </c>
      <c r="Q94" s="469">
        <v>5.6559285119291425E-3</v>
      </c>
      <c r="R94" s="469">
        <v>0</v>
      </c>
      <c r="S94" s="469">
        <v>5.6559285119291425E-3</v>
      </c>
      <c r="T94" s="469">
        <v>0</v>
      </c>
      <c r="U94" s="469">
        <v>0</v>
      </c>
      <c r="V94" s="469">
        <v>1.3678354912309797E-5</v>
      </c>
      <c r="W94" s="469">
        <v>3.08243753930523E-19</v>
      </c>
      <c r="X94" s="469">
        <v>0</v>
      </c>
      <c r="Y94" s="469">
        <v>0</v>
      </c>
      <c r="Z94" s="469">
        <v>0</v>
      </c>
      <c r="AA94" s="469">
        <v>0</v>
      </c>
      <c r="AB94" s="469">
        <v>0</v>
      </c>
      <c r="AC94" s="469">
        <v>0</v>
      </c>
      <c r="AD94" s="469">
        <v>0</v>
      </c>
      <c r="AE94" s="469">
        <v>0</v>
      </c>
      <c r="AF94" s="469">
        <v>0</v>
      </c>
      <c r="AG94" s="469">
        <v>0</v>
      </c>
      <c r="AH94" s="469">
        <v>0</v>
      </c>
      <c r="AI94" s="469">
        <v>0</v>
      </c>
      <c r="AJ94" s="469">
        <v>0</v>
      </c>
      <c r="AK94" s="469">
        <v>1.5824316840520728E-5</v>
      </c>
      <c r="AL94" s="469">
        <v>0</v>
      </c>
      <c r="AM94" s="469">
        <v>2.9423972514651946E-6</v>
      </c>
      <c r="AN94" s="469">
        <v>0</v>
      </c>
      <c r="AO94" s="469">
        <v>0</v>
      </c>
      <c r="AP94" s="469">
        <v>0</v>
      </c>
      <c r="AQ94" s="469">
        <v>0</v>
      </c>
      <c r="AR94" s="469">
        <v>0</v>
      </c>
      <c r="AS94" s="469">
        <v>0</v>
      </c>
      <c r="AT94" s="469">
        <v>0</v>
      </c>
      <c r="AU94" s="469">
        <v>0</v>
      </c>
      <c r="AV94" s="469">
        <v>0</v>
      </c>
      <c r="AW94" s="469">
        <v>1.5476452827453385E-6</v>
      </c>
      <c r="AX94" s="469">
        <v>0</v>
      </c>
      <c r="AY94" s="469">
        <v>8.6038071528126758E-17</v>
      </c>
      <c r="AZ94" s="469">
        <v>0</v>
      </c>
      <c r="BA94" s="469">
        <v>0</v>
      </c>
      <c r="BB94" s="469">
        <v>0</v>
      </c>
      <c r="BC94" s="469">
        <v>0</v>
      </c>
      <c r="BD94" s="469">
        <v>0</v>
      </c>
      <c r="BE94" s="469">
        <v>0</v>
      </c>
      <c r="BF94" s="469">
        <v>1.3996274573771267E-4</v>
      </c>
      <c r="BG94" s="469">
        <v>0</v>
      </c>
      <c r="BH94" s="469">
        <v>3.0509871925898116E-4</v>
      </c>
      <c r="BI94" s="469">
        <v>0</v>
      </c>
      <c r="BJ94" s="469">
        <v>0</v>
      </c>
      <c r="BK94" s="469">
        <v>0</v>
      </c>
    </row>
    <row r="95" spans="2:63" x14ac:dyDescent="0.2">
      <c r="B95" s="666" t="s">
        <v>485</v>
      </c>
      <c r="C95" s="666">
        <v>18.242091092086515</v>
      </c>
      <c r="D95" s="666" t="s">
        <v>486</v>
      </c>
      <c r="E95" s="666" t="s">
        <v>428</v>
      </c>
      <c r="F95" s="666">
        <v>0</v>
      </c>
      <c r="G95" s="666">
        <v>559</v>
      </c>
      <c r="H95" s="666">
        <v>31.042932500000003</v>
      </c>
      <c r="I95" s="666">
        <v>31.778070360417694</v>
      </c>
      <c r="J95" s="666">
        <v>2.4224153027051212E-3</v>
      </c>
      <c r="K95" s="666" t="s">
        <v>574</v>
      </c>
      <c r="L95" s="666" t="s">
        <v>574</v>
      </c>
      <c r="M95" s="666" t="s">
        <v>574</v>
      </c>
      <c r="N95" s="666">
        <v>1</v>
      </c>
      <c r="O95" s="666">
        <v>1.2008035331859761E-3</v>
      </c>
      <c r="P95" s="666">
        <v>4.4551249787431668E-3</v>
      </c>
      <c r="Q95" s="666">
        <v>5.6559285119291425E-3</v>
      </c>
      <c r="R95" s="666">
        <v>0</v>
      </c>
      <c r="S95" s="666">
        <v>5.6559285119291425E-3</v>
      </c>
      <c r="T95" s="666">
        <v>0</v>
      </c>
      <c r="U95" s="666">
        <v>0</v>
      </c>
      <c r="V95" s="666">
        <v>1.3678354912309797E-5</v>
      </c>
      <c r="W95" s="666">
        <v>3.08243753930523E-19</v>
      </c>
      <c r="X95" s="666">
        <v>0</v>
      </c>
      <c r="Y95" s="666">
        <v>0</v>
      </c>
      <c r="Z95" s="666">
        <v>0</v>
      </c>
      <c r="AA95" s="666">
        <v>0</v>
      </c>
      <c r="AB95" s="666">
        <v>0</v>
      </c>
      <c r="AC95" s="666">
        <v>0</v>
      </c>
      <c r="AD95" s="666">
        <v>0</v>
      </c>
      <c r="AE95" s="666">
        <v>0</v>
      </c>
      <c r="AF95" s="666">
        <v>0</v>
      </c>
      <c r="AG95" s="666">
        <v>0</v>
      </c>
      <c r="AH95" s="666">
        <v>0</v>
      </c>
      <c r="AI95" s="666">
        <v>0</v>
      </c>
      <c r="AJ95" s="666">
        <v>0</v>
      </c>
      <c r="AK95" s="666">
        <v>1.5824316840520728E-5</v>
      </c>
      <c r="AL95" s="666">
        <v>0</v>
      </c>
      <c r="AM95" s="666">
        <v>2.9423972514651946E-6</v>
      </c>
      <c r="AN95" s="666">
        <v>0</v>
      </c>
      <c r="AO95" s="666">
        <v>0</v>
      </c>
      <c r="AP95" s="666">
        <v>0</v>
      </c>
      <c r="AQ95" s="666">
        <v>0</v>
      </c>
      <c r="AR95" s="666">
        <v>0</v>
      </c>
      <c r="AS95" s="666">
        <v>0</v>
      </c>
      <c r="AT95" s="666">
        <v>0</v>
      </c>
      <c r="AU95" s="666">
        <v>0</v>
      </c>
      <c r="AV95" s="666">
        <v>0</v>
      </c>
      <c r="AW95" s="666">
        <v>1.5476452827453385E-6</v>
      </c>
      <c r="AX95" s="666">
        <v>0</v>
      </c>
      <c r="AY95" s="666">
        <v>8.6038071528126758E-17</v>
      </c>
      <c r="AZ95" s="666">
        <v>0</v>
      </c>
      <c r="BA95" s="666">
        <v>0</v>
      </c>
      <c r="BB95" s="666">
        <v>0</v>
      </c>
      <c r="BC95" s="666">
        <v>0</v>
      </c>
      <c r="BD95" s="666">
        <v>0</v>
      </c>
      <c r="BE95" s="666">
        <v>0</v>
      </c>
      <c r="BF95" s="666">
        <v>1.3996274573771267E-4</v>
      </c>
      <c r="BG95" s="666">
        <v>0</v>
      </c>
      <c r="BH95" s="666">
        <v>3.0509871925898116E-4</v>
      </c>
      <c r="BI95" s="666">
        <v>0</v>
      </c>
      <c r="BJ95" s="666">
        <v>0</v>
      </c>
      <c r="BK95" s="666">
        <v>0</v>
      </c>
    </row>
    <row r="96" spans="2:63" x14ac:dyDescent="0.2">
      <c r="B96" s="469" t="s">
        <v>485</v>
      </c>
      <c r="C96" s="469">
        <v>18.242091092086515</v>
      </c>
      <c r="D96" s="469" t="s">
        <v>486</v>
      </c>
      <c r="E96" s="469" t="s">
        <v>428</v>
      </c>
      <c r="F96" s="469">
        <v>0</v>
      </c>
      <c r="G96" s="469">
        <v>559</v>
      </c>
      <c r="H96" s="469">
        <v>31.042932500000003</v>
      </c>
      <c r="I96" s="469">
        <v>31.778070360417694</v>
      </c>
      <c r="J96" s="469">
        <v>2.4224153027051212E-3</v>
      </c>
      <c r="K96" s="469" t="s">
        <v>574</v>
      </c>
      <c r="L96" s="469" t="s">
        <v>574</v>
      </c>
      <c r="M96" s="469" t="s">
        <v>574</v>
      </c>
      <c r="N96" s="469">
        <v>1</v>
      </c>
      <c r="O96" s="469">
        <v>1.2008035331859761E-3</v>
      </c>
      <c r="P96" s="469">
        <v>4.4551249787431668E-3</v>
      </c>
      <c r="Q96" s="469">
        <v>5.6559285119291425E-3</v>
      </c>
      <c r="R96" s="469">
        <v>0</v>
      </c>
      <c r="S96" s="469">
        <v>5.6559285119291425E-3</v>
      </c>
      <c r="T96" s="469">
        <v>0</v>
      </c>
      <c r="U96" s="469">
        <v>0</v>
      </c>
      <c r="V96" s="469">
        <v>1.3678354912309797E-5</v>
      </c>
      <c r="W96" s="469">
        <v>3.08243753930523E-19</v>
      </c>
      <c r="X96" s="469">
        <v>0</v>
      </c>
      <c r="Y96" s="469">
        <v>0</v>
      </c>
      <c r="Z96" s="469">
        <v>0</v>
      </c>
      <c r="AA96" s="469">
        <v>0</v>
      </c>
      <c r="AB96" s="469">
        <v>0</v>
      </c>
      <c r="AC96" s="469">
        <v>0</v>
      </c>
      <c r="AD96" s="469">
        <v>0</v>
      </c>
      <c r="AE96" s="469">
        <v>0</v>
      </c>
      <c r="AF96" s="469">
        <v>0</v>
      </c>
      <c r="AG96" s="469">
        <v>0</v>
      </c>
      <c r="AH96" s="469">
        <v>0</v>
      </c>
      <c r="AI96" s="469">
        <v>0</v>
      </c>
      <c r="AJ96" s="469">
        <v>0</v>
      </c>
      <c r="AK96" s="469">
        <v>1.5824316840520728E-5</v>
      </c>
      <c r="AL96" s="469">
        <v>0</v>
      </c>
      <c r="AM96" s="469">
        <v>2.9423972514651946E-6</v>
      </c>
      <c r="AN96" s="469">
        <v>0</v>
      </c>
      <c r="AO96" s="469">
        <v>0</v>
      </c>
      <c r="AP96" s="469">
        <v>0</v>
      </c>
      <c r="AQ96" s="469">
        <v>0</v>
      </c>
      <c r="AR96" s="469">
        <v>0</v>
      </c>
      <c r="AS96" s="469">
        <v>0</v>
      </c>
      <c r="AT96" s="469">
        <v>0</v>
      </c>
      <c r="AU96" s="469">
        <v>0</v>
      </c>
      <c r="AV96" s="469">
        <v>0</v>
      </c>
      <c r="AW96" s="469">
        <v>1.5476452827453385E-6</v>
      </c>
      <c r="AX96" s="469">
        <v>0</v>
      </c>
      <c r="AY96" s="469">
        <v>8.6038071528126758E-17</v>
      </c>
      <c r="AZ96" s="469">
        <v>0</v>
      </c>
      <c r="BA96" s="469">
        <v>0</v>
      </c>
      <c r="BB96" s="469">
        <v>0</v>
      </c>
      <c r="BC96" s="469">
        <v>0</v>
      </c>
      <c r="BD96" s="469">
        <v>0</v>
      </c>
      <c r="BE96" s="469">
        <v>0</v>
      </c>
      <c r="BF96" s="469">
        <v>1.3996274573771267E-4</v>
      </c>
      <c r="BG96" s="469">
        <v>0</v>
      </c>
      <c r="BH96" s="469">
        <v>3.0509871925898116E-4</v>
      </c>
      <c r="BI96" s="469">
        <v>0</v>
      </c>
      <c r="BJ96" s="469">
        <v>0</v>
      </c>
      <c r="BK96" s="469">
        <v>0</v>
      </c>
    </row>
    <row r="97" spans="2:63" x14ac:dyDescent="0.2">
      <c r="B97" s="666" t="s">
        <v>485</v>
      </c>
      <c r="C97" s="666">
        <v>18.242091092086515</v>
      </c>
      <c r="D97" s="666" t="s">
        <v>486</v>
      </c>
      <c r="E97" s="666" t="s">
        <v>428</v>
      </c>
      <c r="F97" s="666">
        <v>0</v>
      </c>
      <c r="G97" s="666">
        <v>559</v>
      </c>
      <c r="H97" s="666">
        <v>31.042932500000003</v>
      </c>
      <c r="I97" s="666">
        <v>31.778070360417694</v>
      </c>
      <c r="J97" s="666">
        <v>2.4224153027051212E-3</v>
      </c>
      <c r="K97" s="666" t="s">
        <v>574</v>
      </c>
      <c r="L97" s="666" t="s">
        <v>574</v>
      </c>
      <c r="M97" s="666" t="s">
        <v>574</v>
      </c>
      <c r="N97" s="666">
        <v>1</v>
      </c>
      <c r="O97" s="666">
        <v>1.2008035331859761E-3</v>
      </c>
      <c r="P97" s="666">
        <v>4.4551249787431668E-3</v>
      </c>
      <c r="Q97" s="666">
        <v>5.6559285119291425E-3</v>
      </c>
      <c r="R97" s="666">
        <v>0</v>
      </c>
      <c r="S97" s="666">
        <v>5.6559285119291425E-3</v>
      </c>
      <c r="T97" s="666">
        <v>0</v>
      </c>
      <c r="U97" s="666">
        <v>0</v>
      </c>
      <c r="V97" s="666">
        <v>1.3678354912309797E-5</v>
      </c>
      <c r="W97" s="666">
        <v>3.08243753930523E-19</v>
      </c>
      <c r="X97" s="666">
        <v>0</v>
      </c>
      <c r="Y97" s="666">
        <v>0</v>
      </c>
      <c r="Z97" s="666">
        <v>0</v>
      </c>
      <c r="AA97" s="666">
        <v>0</v>
      </c>
      <c r="AB97" s="666">
        <v>0</v>
      </c>
      <c r="AC97" s="666">
        <v>0</v>
      </c>
      <c r="AD97" s="666">
        <v>0</v>
      </c>
      <c r="AE97" s="666">
        <v>0</v>
      </c>
      <c r="AF97" s="666">
        <v>0</v>
      </c>
      <c r="AG97" s="666">
        <v>0</v>
      </c>
      <c r="AH97" s="666">
        <v>0</v>
      </c>
      <c r="AI97" s="666">
        <v>0</v>
      </c>
      <c r="AJ97" s="666">
        <v>0</v>
      </c>
      <c r="AK97" s="666">
        <v>1.5824316840520728E-5</v>
      </c>
      <c r="AL97" s="666">
        <v>0</v>
      </c>
      <c r="AM97" s="666">
        <v>2.9423972514651946E-6</v>
      </c>
      <c r="AN97" s="666">
        <v>0</v>
      </c>
      <c r="AO97" s="666">
        <v>0</v>
      </c>
      <c r="AP97" s="666">
        <v>0</v>
      </c>
      <c r="AQ97" s="666">
        <v>0</v>
      </c>
      <c r="AR97" s="666">
        <v>0</v>
      </c>
      <c r="AS97" s="666">
        <v>0</v>
      </c>
      <c r="AT97" s="666">
        <v>0</v>
      </c>
      <c r="AU97" s="666">
        <v>0</v>
      </c>
      <c r="AV97" s="666">
        <v>0</v>
      </c>
      <c r="AW97" s="666">
        <v>1.5476452827453385E-6</v>
      </c>
      <c r="AX97" s="666">
        <v>0</v>
      </c>
      <c r="AY97" s="666">
        <v>8.6038071528126758E-17</v>
      </c>
      <c r="AZ97" s="666">
        <v>0</v>
      </c>
      <c r="BA97" s="666">
        <v>0</v>
      </c>
      <c r="BB97" s="666">
        <v>0</v>
      </c>
      <c r="BC97" s="666">
        <v>0</v>
      </c>
      <c r="BD97" s="666">
        <v>0</v>
      </c>
      <c r="BE97" s="666">
        <v>0</v>
      </c>
      <c r="BF97" s="666">
        <v>1.3996274573771267E-4</v>
      </c>
      <c r="BG97" s="666">
        <v>0</v>
      </c>
      <c r="BH97" s="666">
        <v>3.0509871925898116E-4</v>
      </c>
      <c r="BI97" s="666">
        <v>0</v>
      </c>
      <c r="BJ97" s="666">
        <v>0</v>
      </c>
      <c r="BK97" s="666">
        <v>0</v>
      </c>
    </row>
    <row r="98" spans="2:63" x14ac:dyDescent="0.2">
      <c r="B98" s="469" t="s">
        <v>485</v>
      </c>
      <c r="C98" s="469">
        <v>18.242091092086515</v>
      </c>
      <c r="D98" s="469" t="s">
        <v>486</v>
      </c>
      <c r="E98" s="469" t="s">
        <v>428</v>
      </c>
      <c r="F98" s="469">
        <v>0</v>
      </c>
      <c r="G98" s="469">
        <v>559</v>
      </c>
      <c r="H98" s="469">
        <v>31.042932500000003</v>
      </c>
      <c r="I98" s="469">
        <v>31.778070360417694</v>
      </c>
      <c r="J98" s="469">
        <v>2.4224153027051212E-3</v>
      </c>
      <c r="K98" s="469" t="s">
        <v>574</v>
      </c>
      <c r="L98" s="469" t="s">
        <v>574</v>
      </c>
      <c r="M98" s="469" t="s">
        <v>574</v>
      </c>
      <c r="N98" s="469">
        <v>2</v>
      </c>
      <c r="O98" s="469">
        <v>2.4016070663719523E-3</v>
      </c>
      <c r="P98" s="469">
        <v>4.4551249787431668E-3</v>
      </c>
      <c r="Q98" s="469">
        <v>6.856732045115119E-3</v>
      </c>
      <c r="R98" s="469">
        <v>0</v>
      </c>
      <c r="S98" s="469">
        <v>6.856732045115119E-3</v>
      </c>
      <c r="T98" s="469">
        <v>0</v>
      </c>
      <c r="U98" s="469">
        <v>0</v>
      </c>
      <c r="V98" s="469">
        <v>1.6582390363293788E-5</v>
      </c>
      <c r="W98" s="469">
        <v>3.7368662295222356E-19</v>
      </c>
      <c r="X98" s="469">
        <v>0</v>
      </c>
      <c r="Y98" s="469">
        <v>0</v>
      </c>
      <c r="Z98" s="469">
        <v>0</v>
      </c>
      <c r="AA98" s="469">
        <v>0</v>
      </c>
      <c r="AB98" s="469">
        <v>0</v>
      </c>
      <c r="AC98" s="469">
        <v>0</v>
      </c>
      <c r="AD98" s="469">
        <v>0</v>
      </c>
      <c r="AE98" s="469">
        <v>0</v>
      </c>
      <c r="AF98" s="469">
        <v>0</v>
      </c>
      <c r="AG98" s="469">
        <v>0</v>
      </c>
      <c r="AH98" s="469">
        <v>0</v>
      </c>
      <c r="AI98" s="469">
        <v>0</v>
      </c>
      <c r="AJ98" s="469">
        <v>0</v>
      </c>
      <c r="AK98" s="469">
        <v>1.9183958945662968E-5</v>
      </c>
      <c r="AL98" s="469">
        <v>0</v>
      </c>
      <c r="AM98" s="469">
        <v>3.5670941528040309E-6</v>
      </c>
      <c r="AN98" s="469">
        <v>0</v>
      </c>
      <c r="AO98" s="469">
        <v>0</v>
      </c>
      <c r="AP98" s="469">
        <v>0</v>
      </c>
      <c r="AQ98" s="469">
        <v>0</v>
      </c>
      <c r="AR98" s="469">
        <v>0</v>
      </c>
      <c r="AS98" s="469">
        <v>0</v>
      </c>
      <c r="AT98" s="469">
        <v>0</v>
      </c>
      <c r="AU98" s="469">
        <v>0</v>
      </c>
      <c r="AV98" s="469">
        <v>0</v>
      </c>
      <c r="AW98" s="469">
        <v>1.8762240332934666E-6</v>
      </c>
      <c r="AX98" s="469">
        <v>0</v>
      </c>
      <c r="AY98" s="469">
        <v>1.0430471334680905E-16</v>
      </c>
      <c r="AZ98" s="469">
        <v>0</v>
      </c>
      <c r="BA98" s="469">
        <v>0</v>
      </c>
      <c r="BB98" s="469">
        <v>0</v>
      </c>
      <c r="BC98" s="469">
        <v>0</v>
      </c>
      <c r="BD98" s="469">
        <v>0</v>
      </c>
      <c r="BE98" s="469">
        <v>0</v>
      </c>
      <c r="BF98" s="469">
        <v>1.6967807174329732E-4</v>
      </c>
      <c r="BG98" s="469">
        <v>0</v>
      </c>
      <c r="BH98" s="469">
        <v>3.6987386966690951E-4</v>
      </c>
      <c r="BI98" s="469">
        <v>0</v>
      </c>
      <c r="BJ98" s="469">
        <v>0</v>
      </c>
      <c r="BK98" s="469">
        <v>0</v>
      </c>
    </row>
    <row r="99" spans="2:63" x14ac:dyDescent="0.2">
      <c r="B99" s="666" t="s">
        <v>485</v>
      </c>
      <c r="C99" s="666">
        <v>18.242091092086515</v>
      </c>
      <c r="D99" s="666" t="s">
        <v>486</v>
      </c>
      <c r="E99" s="666" t="s">
        <v>428</v>
      </c>
      <c r="F99" s="666">
        <v>0</v>
      </c>
      <c r="G99" s="666">
        <v>559</v>
      </c>
      <c r="H99" s="666">
        <v>38.773067500000003</v>
      </c>
      <c r="I99" s="666">
        <v>39.996021579412314</v>
      </c>
      <c r="J99" s="666">
        <v>3.2636569892237604E-3</v>
      </c>
      <c r="K99" s="666" t="s">
        <v>574</v>
      </c>
      <c r="L99" s="666" t="s">
        <v>574</v>
      </c>
      <c r="M99" s="666" t="s">
        <v>574</v>
      </c>
      <c r="N99" s="666">
        <v>1</v>
      </c>
      <c r="O99" s="666">
        <v>1.9614034203248591E-3</v>
      </c>
      <c r="P99" s="666">
        <v>5.8979504296849472E-3</v>
      </c>
      <c r="Q99" s="666">
        <v>7.8593538500098068E-3</v>
      </c>
      <c r="R99" s="666">
        <v>0</v>
      </c>
      <c r="S99" s="666">
        <v>7.8593538500098068E-3</v>
      </c>
      <c r="T99" s="666">
        <v>0</v>
      </c>
      <c r="U99" s="666">
        <v>0</v>
      </c>
      <c r="V99" s="666">
        <v>1.8226473540199946E-5</v>
      </c>
      <c r="W99" s="666">
        <v>7.9194443779016048E-19</v>
      </c>
      <c r="X99" s="666">
        <v>0</v>
      </c>
      <c r="Y99" s="666">
        <v>0</v>
      </c>
      <c r="Z99" s="666">
        <v>0</v>
      </c>
      <c r="AA99" s="666">
        <v>0</v>
      </c>
      <c r="AB99" s="666">
        <v>0</v>
      </c>
      <c r="AC99" s="666">
        <v>0</v>
      </c>
      <c r="AD99" s="666">
        <v>0</v>
      </c>
      <c r="AE99" s="666">
        <v>0</v>
      </c>
      <c r="AF99" s="666">
        <v>0</v>
      </c>
      <c r="AG99" s="666">
        <v>0</v>
      </c>
      <c r="AH99" s="666">
        <v>0</v>
      </c>
      <c r="AI99" s="666">
        <v>0</v>
      </c>
      <c r="AJ99" s="666">
        <v>0</v>
      </c>
      <c r="AK99" s="666">
        <v>2.2555356707550152E-5</v>
      </c>
      <c r="AL99" s="666">
        <v>0</v>
      </c>
      <c r="AM99" s="666">
        <v>3.8580406696568412E-6</v>
      </c>
      <c r="AN99" s="666">
        <v>0</v>
      </c>
      <c r="AO99" s="666">
        <v>0</v>
      </c>
      <c r="AP99" s="666">
        <v>0</v>
      </c>
      <c r="AQ99" s="666">
        <v>0</v>
      </c>
      <c r="AR99" s="666">
        <v>0</v>
      </c>
      <c r="AS99" s="666">
        <v>0</v>
      </c>
      <c r="AT99" s="666">
        <v>0</v>
      </c>
      <c r="AU99" s="666">
        <v>0</v>
      </c>
      <c r="AV99" s="666">
        <v>0</v>
      </c>
      <c r="AW99" s="666">
        <v>2.4308126724480193E-6</v>
      </c>
      <c r="AX99" s="666">
        <v>0</v>
      </c>
      <c r="AY99" s="666">
        <v>2.0854062234668586E-16</v>
      </c>
      <c r="AZ99" s="666">
        <v>0</v>
      </c>
      <c r="BA99" s="666">
        <v>0</v>
      </c>
      <c r="BB99" s="666">
        <v>0</v>
      </c>
      <c r="BC99" s="666">
        <v>0</v>
      </c>
      <c r="BD99" s="666">
        <v>0</v>
      </c>
      <c r="BE99" s="666">
        <v>0</v>
      </c>
      <c r="BF99" s="666">
        <v>1.9226956485495888E-4</v>
      </c>
      <c r="BG99" s="666">
        <v>0</v>
      </c>
      <c r="BH99" s="666">
        <v>4.3582215533827191E-4</v>
      </c>
      <c r="BI99" s="666">
        <v>0</v>
      </c>
      <c r="BJ99" s="666">
        <v>0</v>
      </c>
      <c r="BK99" s="666">
        <v>0</v>
      </c>
    </row>
    <row r="100" spans="2:63" x14ac:dyDescent="0.2">
      <c r="B100" s="469" t="s">
        <v>485</v>
      </c>
      <c r="C100" s="469">
        <v>18.242091092086515</v>
      </c>
      <c r="D100" s="469" t="s">
        <v>486</v>
      </c>
      <c r="E100" s="469" t="s">
        <v>428</v>
      </c>
      <c r="F100" s="469">
        <v>0</v>
      </c>
      <c r="G100" s="469">
        <v>559</v>
      </c>
      <c r="H100" s="469">
        <v>38.773067500000003</v>
      </c>
      <c r="I100" s="469">
        <v>39.996021579412314</v>
      </c>
      <c r="J100" s="469">
        <v>3.2636569892237604E-3</v>
      </c>
      <c r="K100" s="469" t="s">
        <v>574</v>
      </c>
      <c r="L100" s="469" t="s">
        <v>574</v>
      </c>
      <c r="M100" s="469" t="s">
        <v>574</v>
      </c>
      <c r="N100" s="469">
        <v>1</v>
      </c>
      <c r="O100" s="469">
        <v>1.9614034203248591E-3</v>
      </c>
      <c r="P100" s="469">
        <v>5.8979504296849472E-3</v>
      </c>
      <c r="Q100" s="469">
        <v>7.8593538500098068E-3</v>
      </c>
      <c r="R100" s="469">
        <v>0</v>
      </c>
      <c r="S100" s="469">
        <v>7.8593538500098068E-3</v>
      </c>
      <c r="T100" s="469">
        <v>0</v>
      </c>
      <c r="U100" s="469">
        <v>0</v>
      </c>
      <c r="V100" s="469">
        <v>1.8226473540199946E-5</v>
      </c>
      <c r="W100" s="469">
        <v>7.9194443779016048E-19</v>
      </c>
      <c r="X100" s="469">
        <v>0</v>
      </c>
      <c r="Y100" s="469">
        <v>0</v>
      </c>
      <c r="Z100" s="469">
        <v>0</v>
      </c>
      <c r="AA100" s="469">
        <v>0</v>
      </c>
      <c r="AB100" s="469">
        <v>0</v>
      </c>
      <c r="AC100" s="469">
        <v>0</v>
      </c>
      <c r="AD100" s="469">
        <v>0</v>
      </c>
      <c r="AE100" s="469">
        <v>0</v>
      </c>
      <c r="AF100" s="469">
        <v>0</v>
      </c>
      <c r="AG100" s="469">
        <v>0</v>
      </c>
      <c r="AH100" s="469">
        <v>0</v>
      </c>
      <c r="AI100" s="469">
        <v>0</v>
      </c>
      <c r="AJ100" s="469">
        <v>0</v>
      </c>
      <c r="AK100" s="469">
        <v>2.2555356707550152E-5</v>
      </c>
      <c r="AL100" s="469">
        <v>0</v>
      </c>
      <c r="AM100" s="469">
        <v>3.8580406696568412E-6</v>
      </c>
      <c r="AN100" s="469">
        <v>0</v>
      </c>
      <c r="AO100" s="469">
        <v>0</v>
      </c>
      <c r="AP100" s="469">
        <v>0</v>
      </c>
      <c r="AQ100" s="469">
        <v>0</v>
      </c>
      <c r="AR100" s="469">
        <v>0</v>
      </c>
      <c r="AS100" s="469">
        <v>0</v>
      </c>
      <c r="AT100" s="469">
        <v>0</v>
      </c>
      <c r="AU100" s="469">
        <v>0</v>
      </c>
      <c r="AV100" s="469">
        <v>0</v>
      </c>
      <c r="AW100" s="469">
        <v>2.4308126724480193E-6</v>
      </c>
      <c r="AX100" s="469">
        <v>0</v>
      </c>
      <c r="AY100" s="469">
        <v>2.0854062234668586E-16</v>
      </c>
      <c r="AZ100" s="469">
        <v>0</v>
      </c>
      <c r="BA100" s="469">
        <v>0</v>
      </c>
      <c r="BB100" s="469">
        <v>0</v>
      </c>
      <c r="BC100" s="469">
        <v>0</v>
      </c>
      <c r="BD100" s="469">
        <v>0</v>
      </c>
      <c r="BE100" s="469">
        <v>0</v>
      </c>
      <c r="BF100" s="469">
        <v>1.9226956485495888E-4</v>
      </c>
      <c r="BG100" s="469">
        <v>0</v>
      </c>
      <c r="BH100" s="469">
        <v>4.3582215533827191E-4</v>
      </c>
      <c r="BI100" s="469">
        <v>0</v>
      </c>
      <c r="BJ100" s="469">
        <v>0</v>
      </c>
      <c r="BK100" s="469">
        <v>0</v>
      </c>
    </row>
    <row r="101" spans="2:63" x14ac:dyDescent="0.2">
      <c r="B101" s="666" t="s">
        <v>485</v>
      </c>
      <c r="C101" s="666">
        <v>18.242091092086515</v>
      </c>
      <c r="D101" s="666" t="s">
        <v>486</v>
      </c>
      <c r="E101" s="666" t="s">
        <v>428</v>
      </c>
      <c r="F101" s="666">
        <v>0</v>
      </c>
      <c r="G101" s="666">
        <v>559</v>
      </c>
      <c r="H101" s="666">
        <v>38.773067500000003</v>
      </c>
      <c r="I101" s="666">
        <v>39.996021579412314</v>
      </c>
      <c r="J101" s="666">
        <v>3.2636569892237604E-3</v>
      </c>
      <c r="K101" s="666" t="s">
        <v>574</v>
      </c>
      <c r="L101" s="666" t="s">
        <v>574</v>
      </c>
      <c r="M101" s="666" t="s">
        <v>574</v>
      </c>
      <c r="N101" s="666">
        <v>1</v>
      </c>
      <c r="O101" s="666">
        <v>1.9614034203248591E-3</v>
      </c>
      <c r="P101" s="666">
        <v>5.8979504296849472E-3</v>
      </c>
      <c r="Q101" s="666">
        <v>7.8593538500098068E-3</v>
      </c>
      <c r="R101" s="666">
        <v>0</v>
      </c>
      <c r="S101" s="666">
        <v>7.8593538500098068E-3</v>
      </c>
      <c r="T101" s="666">
        <v>0</v>
      </c>
      <c r="U101" s="666">
        <v>0</v>
      </c>
      <c r="V101" s="666">
        <v>1.8226473540199946E-5</v>
      </c>
      <c r="W101" s="666">
        <v>7.9194443779016048E-19</v>
      </c>
      <c r="X101" s="666">
        <v>0</v>
      </c>
      <c r="Y101" s="666">
        <v>0</v>
      </c>
      <c r="Z101" s="666">
        <v>0</v>
      </c>
      <c r="AA101" s="666">
        <v>0</v>
      </c>
      <c r="AB101" s="666">
        <v>0</v>
      </c>
      <c r="AC101" s="666">
        <v>0</v>
      </c>
      <c r="AD101" s="666">
        <v>0</v>
      </c>
      <c r="AE101" s="666">
        <v>0</v>
      </c>
      <c r="AF101" s="666">
        <v>0</v>
      </c>
      <c r="AG101" s="666">
        <v>0</v>
      </c>
      <c r="AH101" s="666">
        <v>0</v>
      </c>
      <c r="AI101" s="666">
        <v>0</v>
      </c>
      <c r="AJ101" s="666">
        <v>0</v>
      </c>
      <c r="AK101" s="666">
        <v>2.2555356707550152E-5</v>
      </c>
      <c r="AL101" s="666">
        <v>0</v>
      </c>
      <c r="AM101" s="666">
        <v>3.8580406696568412E-6</v>
      </c>
      <c r="AN101" s="666">
        <v>0</v>
      </c>
      <c r="AO101" s="666">
        <v>0</v>
      </c>
      <c r="AP101" s="666">
        <v>0</v>
      </c>
      <c r="AQ101" s="666">
        <v>0</v>
      </c>
      <c r="AR101" s="666">
        <v>0</v>
      </c>
      <c r="AS101" s="666">
        <v>0</v>
      </c>
      <c r="AT101" s="666">
        <v>0</v>
      </c>
      <c r="AU101" s="666">
        <v>0</v>
      </c>
      <c r="AV101" s="666">
        <v>0</v>
      </c>
      <c r="AW101" s="666">
        <v>2.4308126724480193E-6</v>
      </c>
      <c r="AX101" s="666">
        <v>0</v>
      </c>
      <c r="AY101" s="666">
        <v>2.0854062234668586E-16</v>
      </c>
      <c r="AZ101" s="666">
        <v>0</v>
      </c>
      <c r="BA101" s="666">
        <v>0</v>
      </c>
      <c r="BB101" s="666">
        <v>0</v>
      </c>
      <c r="BC101" s="666">
        <v>0</v>
      </c>
      <c r="BD101" s="666">
        <v>0</v>
      </c>
      <c r="BE101" s="666">
        <v>0</v>
      </c>
      <c r="BF101" s="666">
        <v>1.9226956485495888E-4</v>
      </c>
      <c r="BG101" s="666">
        <v>0</v>
      </c>
      <c r="BH101" s="666">
        <v>4.3582215533827191E-4</v>
      </c>
      <c r="BI101" s="666">
        <v>0</v>
      </c>
      <c r="BJ101" s="666">
        <v>0</v>
      </c>
      <c r="BK101" s="666">
        <v>0</v>
      </c>
    </row>
    <row r="102" spans="2:63" x14ac:dyDescent="0.2">
      <c r="B102" s="469" t="s">
        <v>485</v>
      </c>
      <c r="C102" s="469">
        <v>18.242091092086515</v>
      </c>
      <c r="D102" s="469" t="s">
        <v>486</v>
      </c>
      <c r="E102" s="469" t="s">
        <v>428</v>
      </c>
      <c r="F102" s="469">
        <v>0</v>
      </c>
      <c r="G102" s="469">
        <v>559</v>
      </c>
      <c r="H102" s="469">
        <v>38.773067500000003</v>
      </c>
      <c r="I102" s="469">
        <v>39.996021579412314</v>
      </c>
      <c r="J102" s="469">
        <v>3.2636569892237604E-3</v>
      </c>
      <c r="K102" s="469" t="s">
        <v>574</v>
      </c>
      <c r="L102" s="469" t="s">
        <v>574</v>
      </c>
      <c r="M102" s="469" t="s">
        <v>574</v>
      </c>
      <c r="N102" s="469">
        <v>1</v>
      </c>
      <c r="O102" s="469">
        <v>1.9614034203248591E-3</v>
      </c>
      <c r="P102" s="469">
        <v>5.8979504296849472E-3</v>
      </c>
      <c r="Q102" s="469">
        <v>7.8593538500098068E-3</v>
      </c>
      <c r="R102" s="469">
        <v>0</v>
      </c>
      <c r="S102" s="469">
        <v>7.8593538500098068E-3</v>
      </c>
      <c r="T102" s="469">
        <v>0</v>
      </c>
      <c r="U102" s="469">
        <v>0</v>
      </c>
      <c r="V102" s="469">
        <v>1.8226473540199946E-5</v>
      </c>
      <c r="W102" s="469">
        <v>7.9194443779016048E-19</v>
      </c>
      <c r="X102" s="469">
        <v>0</v>
      </c>
      <c r="Y102" s="469">
        <v>0</v>
      </c>
      <c r="Z102" s="469">
        <v>0</v>
      </c>
      <c r="AA102" s="469">
        <v>0</v>
      </c>
      <c r="AB102" s="469">
        <v>0</v>
      </c>
      <c r="AC102" s="469">
        <v>0</v>
      </c>
      <c r="AD102" s="469">
        <v>0</v>
      </c>
      <c r="AE102" s="469">
        <v>0</v>
      </c>
      <c r="AF102" s="469">
        <v>0</v>
      </c>
      <c r="AG102" s="469">
        <v>0</v>
      </c>
      <c r="AH102" s="469">
        <v>0</v>
      </c>
      <c r="AI102" s="469">
        <v>0</v>
      </c>
      <c r="AJ102" s="469">
        <v>0</v>
      </c>
      <c r="AK102" s="469">
        <v>2.2555356707550152E-5</v>
      </c>
      <c r="AL102" s="469">
        <v>0</v>
      </c>
      <c r="AM102" s="469">
        <v>3.8580406696568412E-6</v>
      </c>
      <c r="AN102" s="469">
        <v>0</v>
      </c>
      <c r="AO102" s="469">
        <v>0</v>
      </c>
      <c r="AP102" s="469">
        <v>0</v>
      </c>
      <c r="AQ102" s="469">
        <v>0</v>
      </c>
      <c r="AR102" s="469">
        <v>0</v>
      </c>
      <c r="AS102" s="469">
        <v>0</v>
      </c>
      <c r="AT102" s="469">
        <v>0</v>
      </c>
      <c r="AU102" s="469">
        <v>0</v>
      </c>
      <c r="AV102" s="469">
        <v>0</v>
      </c>
      <c r="AW102" s="469">
        <v>2.4308126724480193E-6</v>
      </c>
      <c r="AX102" s="469">
        <v>0</v>
      </c>
      <c r="AY102" s="469">
        <v>2.0854062234668586E-16</v>
      </c>
      <c r="AZ102" s="469">
        <v>0</v>
      </c>
      <c r="BA102" s="469">
        <v>0</v>
      </c>
      <c r="BB102" s="469">
        <v>0</v>
      </c>
      <c r="BC102" s="469">
        <v>0</v>
      </c>
      <c r="BD102" s="469">
        <v>0</v>
      </c>
      <c r="BE102" s="469">
        <v>0</v>
      </c>
      <c r="BF102" s="469">
        <v>1.9226956485495888E-4</v>
      </c>
      <c r="BG102" s="469">
        <v>0</v>
      </c>
      <c r="BH102" s="469">
        <v>4.3582215533827191E-4</v>
      </c>
      <c r="BI102" s="469">
        <v>0</v>
      </c>
      <c r="BJ102" s="469">
        <v>0</v>
      </c>
      <c r="BK102" s="469">
        <v>0</v>
      </c>
    </row>
    <row r="103" spans="2:63" x14ac:dyDescent="0.2">
      <c r="B103" s="666" t="s">
        <v>485</v>
      </c>
      <c r="C103" s="666">
        <v>18.242091092086515</v>
      </c>
      <c r="D103" s="666" t="s">
        <v>486</v>
      </c>
      <c r="E103" s="666" t="s">
        <v>428</v>
      </c>
      <c r="F103" s="666">
        <v>0</v>
      </c>
      <c r="G103" s="666">
        <v>559</v>
      </c>
      <c r="H103" s="666">
        <v>38.773067500000003</v>
      </c>
      <c r="I103" s="666">
        <v>39.996021579412314</v>
      </c>
      <c r="J103" s="666">
        <v>3.2636569892237604E-3</v>
      </c>
      <c r="K103" s="666" t="s">
        <v>574</v>
      </c>
      <c r="L103" s="666" t="s">
        <v>574</v>
      </c>
      <c r="M103" s="666" t="s">
        <v>574</v>
      </c>
      <c r="N103" s="666">
        <v>1</v>
      </c>
      <c r="O103" s="666">
        <v>1.9614034203248591E-3</v>
      </c>
      <c r="P103" s="666">
        <v>5.8979504296849472E-3</v>
      </c>
      <c r="Q103" s="666">
        <v>7.8593538500098068E-3</v>
      </c>
      <c r="R103" s="666">
        <v>0</v>
      </c>
      <c r="S103" s="666">
        <v>7.8593538500098068E-3</v>
      </c>
      <c r="T103" s="666">
        <v>0</v>
      </c>
      <c r="U103" s="666">
        <v>0</v>
      </c>
      <c r="V103" s="666">
        <v>1.8226473540199946E-5</v>
      </c>
      <c r="W103" s="666">
        <v>7.9194443779016048E-19</v>
      </c>
      <c r="X103" s="666">
        <v>0</v>
      </c>
      <c r="Y103" s="666">
        <v>0</v>
      </c>
      <c r="Z103" s="666">
        <v>0</v>
      </c>
      <c r="AA103" s="666">
        <v>0</v>
      </c>
      <c r="AB103" s="666">
        <v>0</v>
      </c>
      <c r="AC103" s="666">
        <v>0</v>
      </c>
      <c r="AD103" s="666">
        <v>0</v>
      </c>
      <c r="AE103" s="666">
        <v>0</v>
      </c>
      <c r="AF103" s="666">
        <v>0</v>
      </c>
      <c r="AG103" s="666">
        <v>0</v>
      </c>
      <c r="AH103" s="666">
        <v>0</v>
      </c>
      <c r="AI103" s="666">
        <v>0</v>
      </c>
      <c r="AJ103" s="666">
        <v>0</v>
      </c>
      <c r="AK103" s="666">
        <v>2.2555356707550152E-5</v>
      </c>
      <c r="AL103" s="666">
        <v>0</v>
      </c>
      <c r="AM103" s="666">
        <v>3.8580406696568412E-6</v>
      </c>
      <c r="AN103" s="666">
        <v>0</v>
      </c>
      <c r="AO103" s="666">
        <v>0</v>
      </c>
      <c r="AP103" s="666">
        <v>0</v>
      </c>
      <c r="AQ103" s="666">
        <v>0</v>
      </c>
      <c r="AR103" s="666">
        <v>0</v>
      </c>
      <c r="AS103" s="666">
        <v>0</v>
      </c>
      <c r="AT103" s="666">
        <v>0</v>
      </c>
      <c r="AU103" s="666">
        <v>0</v>
      </c>
      <c r="AV103" s="666">
        <v>0</v>
      </c>
      <c r="AW103" s="666">
        <v>2.4308126724480193E-6</v>
      </c>
      <c r="AX103" s="666">
        <v>0</v>
      </c>
      <c r="AY103" s="666">
        <v>2.0854062234668586E-16</v>
      </c>
      <c r="AZ103" s="666">
        <v>0</v>
      </c>
      <c r="BA103" s="666">
        <v>0</v>
      </c>
      <c r="BB103" s="666">
        <v>0</v>
      </c>
      <c r="BC103" s="666">
        <v>0</v>
      </c>
      <c r="BD103" s="666">
        <v>0</v>
      </c>
      <c r="BE103" s="666">
        <v>0</v>
      </c>
      <c r="BF103" s="666">
        <v>1.9226956485495888E-4</v>
      </c>
      <c r="BG103" s="666">
        <v>0</v>
      </c>
      <c r="BH103" s="666">
        <v>4.3582215533827191E-4</v>
      </c>
      <c r="BI103" s="666">
        <v>0</v>
      </c>
      <c r="BJ103" s="666">
        <v>0</v>
      </c>
      <c r="BK103" s="666">
        <v>0</v>
      </c>
    </row>
    <row r="104" spans="2:63" x14ac:dyDescent="0.2">
      <c r="B104" s="469" t="s">
        <v>485</v>
      </c>
      <c r="C104" s="469">
        <v>18.242091092086515</v>
      </c>
      <c r="D104" s="469" t="s">
        <v>486</v>
      </c>
      <c r="E104" s="469" t="s">
        <v>428</v>
      </c>
      <c r="F104" s="469">
        <v>0</v>
      </c>
      <c r="G104" s="469">
        <v>559</v>
      </c>
      <c r="H104" s="469">
        <v>38.773067500000003</v>
      </c>
      <c r="I104" s="469">
        <v>39.996021579412314</v>
      </c>
      <c r="J104" s="469">
        <v>3.2636569892237604E-3</v>
      </c>
      <c r="K104" s="469" t="s">
        <v>574</v>
      </c>
      <c r="L104" s="469" t="s">
        <v>574</v>
      </c>
      <c r="M104" s="469" t="s">
        <v>574</v>
      </c>
      <c r="N104" s="469">
        <v>1</v>
      </c>
      <c r="O104" s="469">
        <v>1.9614034203248591E-3</v>
      </c>
      <c r="P104" s="469">
        <v>5.8979504296849472E-3</v>
      </c>
      <c r="Q104" s="469">
        <v>7.8593538500098068E-3</v>
      </c>
      <c r="R104" s="469">
        <v>0</v>
      </c>
      <c r="S104" s="469">
        <v>7.8593538500098068E-3</v>
      </c>
      <c r="T104" s="469">
        <v>0</v>
      </c>
      <c r="U104" s="469">
        <v>0</v>
      </c>
      <c r="V104" s="469">
        <v>1.8226473540199946E-5</v>
      </c>
      <c r="W104" s="469">
        <v>7.9194443779016048E-19</v>
      </c>
      <c r="X104" s="469">
        <v>0</v>
      </c>
      <c r="Y104" s="469">
        <v>0</v>
      </c>
      <c r="Z104" s="469">
        <v>0</v>
      </c>
      <c r="AA104" s="469">
        <v>0</v>
      </c>
      <c r="AB104" s="469">
        <v>0</v>
      </c>
      <c r="AC104" s="469">
        <v>0</v>
      </c>
      <c r="AD104" s="469">
        <v>0</v>
      </c>
      <c r="AE104" s="469">
        <v>0</v>
      </c>
      <c r="AF104" s="469">
        <v>0</v>
      </c>
      <c r="AG104" s="469">
        <v>0</v>
      </c>
      <c r="AH104" s="469">
        <v>0</v>
      </c>
      <c r="AI104" s="469">
        <v>0</v>
      </c>
      <c r="AJ104" s="469">
        <v>0</v>
      </c>
      <c r="AK104" s="469">
        <v>2.2555356707550152E-5</v>
      </c>
      <c r="AL104" s="469">
        <v>0</v>
      </c>
      <c r="AM104" s="469">
        <v>3.8580406696568412E-6</v>
      </c>
      <c r="AN104" s="469">
        <v>0</v>
      </c>
      <c r="AO104" s="469">
        <v>0</v>
      </c>
      <c r="AP104" s="469">
        <v>0</v>
      </c>
      <c r="AQ104" s="469">
        <v>0</v>
      </c>
      <c r="AR104" s="469">
        <v>0</v>
      </c>
      <c r="AS104" s="469">
        <v>0</v>
      </c>
      <c r="AT104" s="469">
        <v>0</v>
      </c>
      <c r="AU104" s="469">
        <v>0</v>
      </c>
      <c r="AV104" s="469">
        <v>0</v>
      </c>
      <c r="AW104" s="469">
        <v>2.4308126724480193E-6</v>
      </c>
      <c r="AX104" s="469">
        <v>0</v>
      </c>
      <c r="AY104" s="469">
        <v>2.0854062234668586E-16</v>
      </c>
      <c r="AZ104" s="469">
        <v>0</v>
      </c>
      <c r="BA104" s="469">
        <v>0</v>
      </c>
      <c r="BB104" s="469">
        <v>0</v>
      </c>
      <c r="BC104" s="469">
        <v>0</v>
      </c>
      <c r="BD104" s="469">
        <v>0</v>
      </c>
      <c r="BE104" s="469">
        <v>0</v>
      </c>
      <c r="BF104" s="469">
        <v>1.9226956485495888E-4</v>
      </c>
      <c r="BG104" s="469">
        <v>0</v>
      </c>
      <c r="BH104" s="469">
        <v>4.3582215533827191E-4</v>
      </c>
      <c r="BI104" s="469">
        <v>0</v>
      </c>
      <c r="BJ104" s="469">
        <v>0</v>
      </c>
      <c r="BK104" s="469">
        <v>0</v>
      </c>
    </row>
    <row r="105" spans="2:63" x14ac:dyDescent="0.2">
      <c r="B105" s="666" t="s">
        <v>485</v>
      </c>
      <c r="C105" s="666">
        <v>18.242091092086515</v>
      </c>
      <c r="D105" s="666" t="s">
        <v>486</v>
      </c>
      <c r="E105" s="666" t="s">
        <v>428</v>
      </c>
      <c r="F105" s="666">
        <v>0</v>
      </c>
      <c r="G105" s="666">
        <v>559</v>
      </c>
      <c r="H105" s="666">
        <v>38.773067500000003</v>
      </c>
      <c r="I105" s="666">
        <v>39.996021579412314</v>
      </c>
      <c r="J105" s="666">
        <v>3.2636569892237604E-3</v>
      </c>
      <c r="K105" s="666" t="s">
        <v>574</v>
      </c>
      <c r="L105" s="666" t="s">
        <v>574</v>
      </c>
      <c r="M105" s="666" t="s">
        <v>574</v>
      </c>
      <c r="N105" s="666">
        <v>1</v>
      </c>
      <c r="O105" s="666">
        <v>1.9614034203248591E-3</v>
      </c>
      <c r="P105" s="666">
        <v>5.8979504296849472E-3</v>
      </c>
      <c r="Q105" s="666">
        <v>7.8593538500098068E-3</v>
      </c>
      <c r="R105" s="666">
        <v>0</v>
      </c>
      <c r="S105" s="666">
        <v>7.8593538500098068E-3</v>
      </c>
      <c r="T105" s="666">
        <v>0</v>
      </c>
      <c r="U105" s="666">
        <v>0</v>
      </c>
      <c r="V105" s="666">
        <v>1.8226473540199946E-5</v>
      </c>
      <c r="W105" s="666">
        <v>7.9194443779016048E-19</v>
      </c>
      <c r="X105" s="666">
        <v>0</v>
      </c>
      <c r="Y105" s="666">
        <v>0</v>
      </c>
      <c r="Z105" s="666">
        <v>0</v>
      </c>
      <c r="AA105" s="666">
        <v>0</v>
      </c>
      <c r="AB105" s="666">
        <v>0</v>
      </c>
      <c r="AC105" s="666">
        <v>0</v>
      </c>
      <c r="AD105" s="666">
        <v>0</v>
      </c>
      <c r="AE105" s="666">
        <v>0</v>
      </c>
      <c r="AF105" s="666">
        <v>0</v>
      </c>
      <c r="AG105" s="666">
        <v>0</v>
      </c>
      <c r="AH105" s="666">
        <v>0</v>
      </c>
      <c r="AI105" s="666">
        <v>0</v>
      </c>
      <c r="AJ105" s="666">
        <v>0</v>
      </c>
      <c r="AK105" s="666">
        <v>2.2555356707550152E-5</v>
      </c>
      <c r="AL105" s="666">
        <v>0</v>
      </c>
      <c r="AM105" s="666">
        <v>3.8580406696568412E-6</v>
      </c>
      <c r="AN105" s="666">
        <v>0</v>
      </c>
      <c r="AO105" s="666">
        <v>0</v>
      </c>
      <c r="AP105" s="666">
        <v>0</v>
      </c>
      <c r="AQ105" s="666">
        <v>0</v>
      </c>
      <c r="AR105" s="666">
        <v>0</v>
      </c>
      <c r="AS105" s="666">
        <v>0</v>
      </c>
      <c r="AT105" s="666">
        <v>0</v>
      </c>
      <c r="AU105" s="666">
        <v>0</v>
      </c>
      <c r="AV105" s="666">
        <v>0</v>
      </c>
      <c r="AW105" s="666">
        <v>2.4308126724480193E-6</v>
      </c>
      <c r="AX105" s="666">
        <v>0</v>
      </c>
      <c r="AY105" s="666">
        <v>2.0854062234668586E-16</v>
      </c>
      <c r="AZ105" s="666">
        <v>0</v>
      </c>
      <c r="BA105" s="666">
        <v>0</v>
      </c>
      <c r="BB105" s="666">
        <v>0</v>
      </c>
      <c r="BC105" s="666">
        <v>0</v>
      </c>
      <c r="BD105" s="666">
        <v>0</v>
      </c>
      <c r="BE105" s="666">
        <v>0</v>
      </c>
      <c r="BF105" s="666">
        <v>1.9226956485495888E-4</v>
      </c>
      <c r="BG105" s="666">
        <v>0</v>
      </c>
      <c r="BH105" s="666">
        <v>4.3582215533827191E-4</v>
      </c>
      <c r="BI105" s="666">
        <v>0</v>
      </c>
      <c r="BJ105" s="666">
        <v>0</v>
      </c>
      <c r="BK105" s="666">
        <v>0</v>
      </c>
    </row>
    <row r="106" spans="2:63" x14ac:dyDescent="0.2">
      <c r="B106" s="469" t="s">
        <v>485</v>
      </c>
      <c r="C106" s="469">
        <v>18.242091092086515</v>
      </c>
      <c r="D106" s="469" t="s">
        <v>486</v>
      </c>
      <c r="E106" s="469" t="s">
        <v>428</v>
      </c>
      <c r="F106" s="469">
        <v>0</v>
      </c>
      <c r="G106" s="469">
        <v>559</v>
      </c>
      <c r="H106" s="469">
        <v>38.773067500000003</v>
      </c>
      <c r="I106" s="469">
        <v>39.996021579412314</v>
      </c>
      <c r="J106" s="469">
        <v>3.2636569892237604E-3</v>
      </c>
      <c r="K106" s="469" t="s">
        <v>574</v>
      </c>
      <c r="L106" s="469" t="s">
        <v>574</v>
      </c>
      <c r="M106" s="469" t="s">
        <v>574</v>
      </c>
      <c r="N106" s="469">
        <v>1</v>
      </c>
      <c r="O106" s="469">
        <v>1.9614034203248591E-3</v>
      </c>
      <c r="P106" s="469">
        <v>5.8979504296849472E-3</v>
      </c>
      <c r="Q106" s="469">
        <v>7.8593538500098068E-3</v>
      </c>
      <c r="R106" s="469">
        <v>0</v>
      </c>
      <c r="S106" s="469">
        <v>7.8593538500098068E-3</v>
      </c>
      <c r="T106" s="469">
        <v>0</v>
      </c>
      <c r="U106" s="469">
        <v>0</v>
      </c>
      <c r="V106" s="469">
        <v>1.8226473540199946E-5</v>
      </c>
      <c r="W106" s="469">
        <v>7.9194443779016048E-19</v>
      </c>
      <c r="X106" s="469">
        <v>0</v>
      </c>
      <c r="Y106" s="469">
        <v>0</v>
      </c>
      <c r="Z106" s="469">
        <v>0</v>
      </c>
      <c r="AA106" s="469">
        <v>0</v>
      </c>
      <c r="AB106" s="469">
        <v>0</v>
      </c>
      <c r="AC106" s="469">
        <v>0</v>
      </c>
      <c r="AD106" s="469">
        <v>0</v>
      </c>
      <c r="AE106" s="469">
        <v>0</v>
      </c>
      <c r="AF106" s="469">
        <v>0</v>
      </c>
      <c r="AG106" s="469">
        <v>0</v>
      </c>
      <c r="AH106" s="469">
        <v>0</v>
      </c>
      <c r="AI106" s="469">
        <v>0</v>
      </c>
      <c r="AJ106" s="469">
        <v>0</v>
      </c>
      <c r="AK106" s="469">
        <v>2.2555356707550152E-5</v>
      </c>
      <c r="AL106" s="469">
        <v>0</v>
      </c>
      <c r="AM106" s="469">
        <v>3.8580406696568412E-6</v>
      </c>
      <c r="AN106" s="469">
        <v>0</v>
      </c>
      <c r="AO106" s="469">
        <v>0</v>
      </c>
      <c r="AP106" s="469">
        <v>0</v>
      </c>
      <c r="AQ106" s="469">
        <v>0</v>
      </c>
      <c r="AR106" s="469">
        <v>0</v>
      </c>
      <c r="AS106" s="469">
        <v>0</v>
      </c>
      <c r="AT106" s="469">
        <v>0</v>
      </c>
      <c r="AU106" s="469">
        <v>0</v>
      </c>
      <c r="AV106" s="469">
        <v>0</v>
      </c>
      <c r="AW106" s="469">
        <v>2.4308126724480193E-6</v>
      </c>
      <c r="AX106" s="469">
        <v>0</v>
      </c>
      <c r="AY106" s="469">
        <v>2.0854062234668586E-16</v>
      </c>
      <c r="AZ106" s="469">
        <v>0</v>
      </c>
      <c r="BA106" s="469">
        <v>0</v>
      </c>
      <c r="BB106" s="469">
        <v>0</v>
      </c>
      <c r="BC106" s="469">
        <v>0</v>
      </c>
      <c r="BD106" s="469">
        <v>0</v>
      </c>
      <c r="BE106" s="469">
        <v>0</v>
      </c>
      <c r="BF106" s="469">
        <v>1.9226956485495888E-4</v>
      </c>
      <c r="BG106" s="469">
        <v>0</v>
      </c>
      <c r="BH106" s="469">
        <v>4.3582215533827191E-4</v>
      </c>
      <c r="BI106" s="469">
        <v>0</v>
      </c>
      <c r="BJ106" s="469">
        <v>0</v>
      </c>
      <c r="BK106" s="469">
        <v>0</v>
      </c>
    </row>
    <row r="107" spans="2:63" x14ac:dyDescent="0.2">
      <c r="B107" s="666" t="s">
        <v>485</v>
      </c>
      <c r="C107" s="666">
        <v>18.242091092086515</v>
      </c>
      <c r="D107" s="666" t="s">
        <v>486</v>
      </c>
      <c r="E107" s="666" t="s">
        <v>428</v>
      </c>
      <c r="F107" s="666">
        <v>0</v>
      </c>
      <c r="G107" s="666">
        <v>559</v>
      </c>
      <c r="H107" s="666">
        <v>38.773067500000003</v>
      </c>
      <c r="I107" s="666">
        <v>39.996021579412314</v>
      </c>
      <c r="J107" s="666">
        <v>3.2636569892237604E-3</v>
      </c>
      <c r="K107" s="666" t="s">
        <v>574</v>
      </c>
      <c r="L107" s="666" t="s">
        <v>574</v>
      </c>
      <c r="M107" s="666" t="s">
        <v>574</v>
      </c>
      <c r="N107" s="666">
        <v>1</v>
      </c>
      <c r="O107" s="666">
        <v>1.9614034203248591E-3</v>
      </c>
      <c r="P107" s="666">
        <v>5.8979504296849472E-3</v>
      </c>
      <c r="Q107" s="666">
        <v>7.8593538500098068E-3</v>
      </c>
      <c r="R107" s="666">
        <v>0</v>
      </c>
      <c r="S107" s="666">
        <v>7.8593538500098068E-3</v>
      </c>
      <c r="T107" s="666">
        <v>0</v>
      </c>
      <c r="U107" s="666">
        <v>0</v>
      </c>
      <c r="V107" s="666">
        <v>1.8226473540199946E-5</v>
      </c>
      <c r="W107" s="666">
        <v>7.9194443779016048E-19</v>
      </c>
      <c r="X107" s="666">
        <v>0</v>
      </c>
      <c r="Y107" s="666">
        <v>0</v>
      </c>
      <c r="Z107" s="666">
        <v>0</v>
      </c>
      <c r="AA107" s="666">
        <v>0</v>
      </c>
      <c r="AB107" s="666">
        <v>0</v>
      </c>
      <c r="AC107" s="666">
        <v>0</v>
      </c>
      <c r="AD107" s="666">
        <v>0</v>
      </c>
      <c r="AE107" s="666">
        <v>0</v>
      </c>
      <c r="AF107" s="666">
        <v>0</v>
      </c>
      <c r="AG107" s="666">
        <v>0</v>
      </c>
      <c r="AH107" s="666">
        <v>0</v>
      </c>
      <c r="AI107" s="666">
        <v>0</v>
      </c>
      <c r="AJ107" s="666">
        <v>0</v>
      </c>
      <c r="AK107" s="666">
        <v>2.2555356707550152E-5</v>
      </c>
      <c r="AL107" s="666">
        <v>0</v>
      </c>
      <c r="AM107" s="666">
        <v>3.8580406696568412E-6</v>
      </c>
      <c r="AN107" s="666">
        <v>0</v>
      </c>
      <c r="AO107" s="666">
        <v>0</v>
      </c>
      <c r="AP107" s="666">
        <v>0</v>
      </c>
      <c r="AQ107" s="666">
        <v>0</v>
      </c>
      <c r="AR107" s="666">
        <v>0</v>
      </c>
      <c r="AS107" s="666">
        <v>0</v>
      </c>
      <c r="AT107" s="666">
        <v>0</v>
      </c>
      <c r="AU107" s="666">
        <v>0</v>
      </c>
      <c r="AV107" s="666">
        <v>0</v>
      </c>
      <c r="AW107" s="666">
        <v>2.4308126724480193E-6</v>
      </c>
      <c r="AX107" s="666">
        <v>0</v>
      </c>
      <c r="AY107" s="666">
        <v>2.0854062234668586E-16</v>
      </c>
      <c r="AZ107" s="666">
        <v>0</v>
      </c>
      <c r="BA107" s="666">
        <v>0</v>
      </c>
      <c r="BB107" s="666">
        <v>0</v>
      </c>
      <c r="BC107" s="666">
        <v>0</v>
      </c>
      <c r="BD107" s="666">
        <v>0</v>
      </c>
      <c r="BE107" s="666">
        <v>0</v>
      </c>
      <c r="BF107" s="666">
        <v>1.9226956485495888E-4</v>
      </c>
      <c r="BG107" s="666">
        <v>0</v>
      </c>
      <c r="BH107" s="666">
        <v>4.3582215533827191E-4</v>
      </c>
      <c r="BI107" s="666">
        <v>0</v>
      </c>
      <c r="BJ107" s="666">
        <v>0</v>
      </c>
      <c r="BK107" s="666">
        <v>0</v>
      </c>
    </row>
    <row r="108" spans="2:63" x14ac:dyDescent="0.2">
      <c r="B108" s="469" t="s">
        <v>485</v>
      </c>
      <c r="C108" s="469">
        <v>18.242091092086515</v>
      </c>
      <c r="D108" s="469" t="s">
        <v>486</v>
      </c>
      <c r="E108" s="469" t="s">
        <v>428</v>
      </c>
      <c r="F108" s="469">
        <v>0</v>
      </c>
      <c r="G108" s="469">
        <v>559</v>
      </c>
      <c r="H108" s="469">
        <v>38.773067500000003</v>
      </c>
      <c r="I108" s="469">
        <v>39.996021579412314</v>
      </c>
      <c r="J108" s="469">
        <v>3.2636569892237604E-3</v>
      </c>
      <c r="K108" s="469" t="s">
        <v>574</v>
      </c>
      <c r="L108" s="469" t="s">
        <v>574</v>
      </c>
      <c r="M108" s="469" t="s">
        <v>574</v>
      </c>
      <c r="N108" s="469">
        <v>1</v>
      </c>
      <c r="O108" s="469">
        <v>1.9614034203248591E-3</v>
      </c>
      <c r="P108" s="469">
        <v>5.8979504296849472E-3</v>
      </c>
      <c r="Q108" s="469">
        <v>7.8593538500098068E-3</v>
      </c>
      <c r="R108" s="469">
        <v>0</v>
      </c>
      <c r="S108" s="469">
        <v>7.8593538500098068E-3</v>
      </c>
      <c r="T108" s="469">
        <v>0</v>
      </c>
      <c r="U108" s="469">
        <v>0</v>
      </c>
      <c r="V108" s="469">
        <v>1.8226473540199946E-5</v>
      </c>
      <c r="W108" s="469">
        <v>7.9194443779016048E-19</v>
      </c>
      <c r="X108" s="469">
        <v>0</v>
      </c>
      <c r="Y108" s="469">
        <v>0</v>
      </c>
      <c r="Z108" s="469">
        <v>0</v>
      </c>
      <c r="AA108" s="469">
        <v>0</v>
      </c>
      <c r="AB108" s="469">
        <v>0</v>
      </c>
      <c r="AC108" s="469">
        <v>0</v>
      </c>
      <c r="AD108" s="469">
        <v>0</v>
      </c>
      <c r="AE108" s="469">
        <v>0</v>
      </c>
      <c r="AF108" s="469">
        <v>0</v>
      </c>
      <c r="AG108" s="469">
        <v>0</v>
      </c>
      <c r="AH108" s="469">
        <v>0</v>
      </c>
      <c r="AI108" s="469">
        <v>0</v>
      </c>
      <c r="AJ108" s="469">
        <v>0</v>
      </c>
      <c r="AK108" s="469">
        <v>2.2555356707550152E-5</v>
      </c>
      <c r="AL108" s="469">
        <v>0</v>
      </c>
      <c r="AM108" s="469">
        <v>3.8580406696568412E-6</v>
      </c>
      <c r="AN108" s="469">
        <v>0</v>
      </c>
      <c r="AO108" s="469">
        <v>0</v>
      </c>
      <c r="AP108" s="469">
        <v>0</v>
      </c>
      <c r="AQ108" s="469">
        <v>0</v>
      </c>
      <c r="AR108" s="469">
        <v>0</v>
      </c>
      <c r="AS108" s="469">
        <v>0</v>
      </c>
      <c r="AT108" s="469">
        <v>0</v>
      </c>
      <c r="AU108" s="469">
        <v>0</v>
      </c>
      <c r="AV108" s="469">
        <v>0</v>
      </c>
      <c r="AW108" s="469">
        <v>2.4308126724480193E-6</v>
      </c>
      <c r="AX108" s="469">
        <v>0</v>
      </c>
      <c r="AY108" s="469">
        <v>2.0854062234668586E-16</v>
      </c>
      <c r="AZ108" s="469">
        <v>0</v>
      </c>
      <c r="BA108" s="469">
        <v>0</v>
      </c>
      <c r="BB108" s="469">
        <v>0</v>
      </c>
      <c r="BC108" s="469">
        <v>0</v>
      </c>
      <c r="BD108" s="469">
        <v>0</v>
      </c>
      <c r="BE108" s="469">
        <v>0</v>
      </c>
      <c r="BF108" s="469">
        <v>1.9226956485495888E-4</v>
      </c>
      <c r="BG108" s="469">
        <v>0</v>
      </c>
      <c r="BH108" s="469">
        <v>4.3582215533827191E-4</v>
      </c>
      <c r="BI108" s="469">
        <v>0</v>
      </c>
      <c r="BJ108" s="469">
        <v>0</v>
      </c>
      <c r="BK108" s="469">
        <v>0</v>
      </c>
    </row>
    <row r="109" spans="2:63" x14ac:dyDescent="0.2">
      <c r="B109" s="666" t="s">
        <v>485</v>
      </c>
      <c r="C109" s="666">
        <v>18.242091092086515</v>
      </c>
      <c r="D109" s="666" t="s">
        <v>486</v>
      </c>
      <c r="E109" s="666" t="s">
        <v>428</v>
      </c>
      <c r="F109" s="666">
        <v>0</v>
      </c>
      <c r="G109" s="666">
        <v>559</v>
      </c>
      <c r="H109" s="666">
        <v>38.773067500000003</v>
      </c>
      <c r="I109" s="666">
        <v>39.996021579412314</v>
      </c>
      <c r="J109" s="666">
        <v>3.2636569892237604E-3</v>
      </c>
      <c r="K109" s="666" t="s">
        <v>574</v>
      </c>
      <c r="L109" s="666" t="s">
        <v>574</v>
      </c>
      <c r="M109" s="666" t="s">
        <v>574</v>
      </c>
      <c r="N109" s="666">
        <v>1</v>
      </c>
      <c r="O109" s="666">
        <v>1.9614034203248591E-3</v>
      </c>
      <c r="P109" s="666">
        <v>5.8979504296849472E-3</v>
      </c>
      <c r="Q109" s="666">
        <v>7.8593538500098068E-3</v>
      </c>
      <c r="R109" s="666">
        <v>0</v>
      </c>
      <c r="S109" s="666">
        <v>7.8593538500098068E-3</v>
      </c>
      <c r="T109" s="666">
        <v>0</v>
      </c>
      <c r="U109" s="666">
        <v>0</v>
      </c>
      <c r="V109" s="666">
        <v>1.8226473540199946E-5</v>
      </c>
      <c r="W109" s="666">
        <v>7.9194443779016048E-19</v>
      </c>
      <c r="X109" s="666">
        <v>0</v>
      </c>
      <c r="Y109" s="666">
        <v>0</v>
      </c>
      <c r="Z109" s="666">
        <v>0</v>
      </c>
      <c r="AA109" s="666">
        <v>0</v>
      </c>
      <c r="AB109" s="666">
        <v>0</v>
      </c>
      <c r="AC109" s="666">
        <v>0</v>
      </c>
      <c r="AD109" s="666">
        <v>0</v>
      </c>
      <c r="AE109" s="666">
        <v>0</v>
      </c>
      <c r="AF109" s="666">
        <v>0</v>
      </c>
      <c r="AG109" s="666">
        <v>0</v>
      </c>
      <c r="AH109" s="666">
        <v>0</v>
      </c>
      <c r="AI109" s="666">
        <v>0</v>
      </c>
      <c r="AJ109" s="666">
        <v>0</v>
      </c>
      <c r="AK109" s="666">
        <v>2.2555356707550152E-5</v>
      </c>
      <c r="AL109" s="666">
        <v>0</v>
      </c>
      <c r="AM109" s="666">
        <v>3.8580406696568412E-6</v>
      </c>
      <c r="AN109" s="666">
        <v>0</v>
      </c>
      <c r="AO109" s="666">
        <v>0</v>
      </c>
      <c r="AP109" s="666">
        <v>0</v>
      </c>
      <c r="AQ109" s="666">
        <v>0</v>
      </c>
      <c r="AR109" s="666">
        <v>0</v>
      </c>
      <c r="AS109" s="666">
        <v>0</v>
      </c>
      <c r="AT109" s="666">
        <v>0</v>
      </c>
      <c r="AU109" s="666">
        <v>0</v>
      </c>
      <c r="AV109" s="666">
        <v>0</v>
      </c>
      <c r="AW109" s="666">
        <v>2.4308126724480193E-6</v>
      </c>
      <c r="AX109" s="666">
        <v>0</v>
      </c>
      <c r="AY109" s="666">
        <v>2.0854062234668586E-16</v>
      </c>
      <c r="AZ109" s="666">
        <v>0</v>
      </c>
      <c r="BA109" s="666">
        <v>0</v>
      </c>
      <c r="BB109" s="666">
        <v>0</v>
      </c>
      <c r="BC109" s="666">
        <v>0</v>
      </c>
      <c r="BD109" s="666">
        <v>0</v>
      </c>
      <c r="BE109" s="666">
        <v>0</v>
      </c>
      <c r="BF109" s="666">
        <v>1.9226956485495888E-4</v>
      </c>
      <c r="BG109" s="666">
        <v>0</v>
      </c>
      <c r="BH109" s="666">
        <v>4.3582215533827191E-4</v>
      </c>
      <c r="BI109" s="666">
        <v>0</v>
      </c>
      <c r="BJ109" s="666">
        <v>0</v>
      </c>
      <c r="BK109" s="666">
        <v>0</v>
      </c>
    </row>
    <row r="110" spans="2:63" x14ac:dyDescent="0.2">
      <c r="B110" s="469" t="s">
        <v>485</v>
      </c>
      <c r="C110" s="469">
        <v>18.242091092086515</v>
      </c>
      <c r="D110" s="469" t="s">
        <v>486</v>
      </c>
      <c r="E110" s="469" t="s">
        <v>428</v>
      </c>
      <c r="F110" s="469">
        <v>0</v>
      </c>
      <c r="G110" s="469">
        <v>559</v>
      </c>
      <c r="H110" s="469">
        <v>38.773067500000003</v>
      </c>
      <c r="I110" s="469">
        <v>39.996021579412314</v>
      </c>
      <c r="J110" s="469">
        <v>3.2636569892237604E-3</v>
      </c>
      <c r="K110" s="469" t="s">
        <v>574</v>
      </c>
      <c r="L110" s="469" t="s">
        <v>574</v>
      </c>
      <c r="M110" s="469" t="s">
        <v>574</v>
      </c>
      <c r="N110" s="469">
        <v>1</v>
      </c>
      <c r="O110" s="469">
        <v>1.9614034203248591E-3</v>
      </c>
      <c r="P110" s="469">
        <v>5.8979504296849472E-3</v>
      </c>
      <c r="Q110" s="469">
        <v>7.8593538500098068E-3</v>
      </c>
      <c r="R110" s="469">
        <v>0</v>
      </c>
      <c r="S110" s="469">
        <v>7.8593538500098068E-3</v>
      </c>
      <c r="T110" s="469">
        <v>0</v>
      </c>
      <c r="U110" s="469">
        <v>0</v>
      </c>
      <c r="V110" s="469">
        <v>1.8226473540199946E-5</v>
      </c>
      <c r="W110" s="469">
        <v>7.9194443779016048E-19</v>
      </c>
      <c r="X110" s="469">
        <v>0</v>
      </c>
      <c r="Y110" s="469">
        <v>0</v>
      </c>
      <c r="Z110" s="469">
        <v>0</v>
      </c>
      <c r="AA110" s="469">
        <v>0</v>
      </c>
      <c r="AB110" s="469">
        <v>0</v>
      </c>
      <c r="AC110" s="469">
        <v>0</v>
      </c>
      <c r="AD110" s="469">
        <v>0</v>
      </c>
      <c r="AE110" s="469">
        <v>0</v>
      </c>
      <c r="AF110" s="469">
        <v>0</v>
      </c>
      <c r="AG110" s="469">
        <v>0</v>
      </c>
      <c r="AH110" s="469">
        <v>0</v>
      </c>
      <c r="AI110" s="469">
        <v>0</v>
      </c>
      <c r="AJ110" s="469">
        <v>0</v>
      </c>
      <c r="AK110" s="469">
        <v>2.2555356707550152E-5</v>
      </c>
      <c r="AL110" s="469">
        <v>0</v>
      </c>
      <c r="AM110" s="469">
        <v>3.8580406696568412E-6</v>
      </c>
      <c r="AN110" s="469">
        <v>0</v>
      </c>
      <c r="AO110" s="469">
        <v>0</v>
      </c>
      <c r="AP110" s="469">
        <v>0</v>
      </c>
      <c r="AQ110" s="469">
        <v>0</v>
      </c>
      <c r="AR110" s="469">
        <v>0</v>
      </c>
      <c r="AS110" s="469">
        <v>0</v>
      </c>
      <c r="AT110" s="469">
        <v>0</v>
      </c>
      <c r="AU110" s="469">
        <v>0</v>
      </c>
      <c r="AV110" s="469">
        <v>0</v>
      </c>
      <c r="AW110" s="469">
        <v>2.4308126724480193E-6</v>
      </c>
      <c r="AX110" s="469">
        <v>0</v>
      </c>
      <c r="AY110" s="469">
        <v>2.0854062234668586E-16</v>
      </c>
      <c r="AZ110" s="469">
        <v>0</v>
      </c>
      <c r="BA110" s="469">
        <v>0</v>
      </c>
      <c r="BB110" s="469">
        <v>0</v>
      </c>
      <c r="BC110" s="469">
        <v>0</v>
      </c>
      <c r="BD110" s="469">
        <v>0</v>
      </c>
      <c r="BE110" s="469">
        <v>0</v>
      </c>
      <c r="BF110" s="469">
        <v>1.9226956485495888E-4</v>
      </c>
      <c r="BG110" s="469">
        <v>0</v>
      </c>
      <c r="BH110" s="469">
        <v>4.3582215533827191E-4</v>
      </c>
      <c r="BI110" s="469">
        <v>0</v>
      </c>
      <c r="BJ110" s="469">
        <v>0</v>
      </c>
      <c r="BK110" s="469">
        <v>0</v>
      </c>
    </row>
    <row r="111" spans="2:63" x14ac:dyDescent="0.2">
      <c r="B111" s="666" t="s">
        <v>485</v>
      </c>
      <c r="C111" s="666">
        <v>18.242091092086515</v>
      </c>
      <c r="D111" s="666" t="s">
        <v>486</v>
      </c>
      <c r="E111" s="666" t="s">
        <v>428</v>
      </c>
      <c r="F111" s="666">
        <v>0</v>
      </c>
      <c r="G111" s="666">
        <v>559</v>
      </c>
      <c r="H111" s="666">
        <v>38.773067500000003</v>
      </c>
      <c r="I111" s="666">
        <v>39.996021579412314</v>
      </c>
      <c r="J111" s="666">
        <v>3.2636569892237604E-3</v>
      </c>
      <c r="K111" s="666" t="s">
        <v>574</v>
      </c>
      <c r="L111" s="666" t="s">
        <v>574</v>
      </c>
      <c r="M111" s="666" t="s">
        <v>574</v>
      </c>
      <c r="N111" s="666">
        <v>1</v>
      </c>
      <c r="O111" s="666">
        <v>1.9614034203248591E-3</v>
      </c>
      <c r="P111" s="666">
        <v>5.8979504296849472E-3</v>
      </c>
      <c r="Q111" s="666">
        <v>7.8593538500098068E-3</v>
      </c>
      <c r="R111" s="666">
        <v>0</v>
      </c>
      <c r="S111" s="666">
        <v>7.8593538500098068E-3</v>
      </c>
      <c r="T111" s="666">
        <v>0</v>
      </c>
      <c r="U111" s="666">
        <v>0</v>
      </c>
      <c r="V111" s="666">
        <v>1.8226473540199946E-5</v>
      </c>
      <c r="W111" s="666">
        <v>7.9194443779016048E-19</v>
      </c>
      <c r="X111" s="666">
        <v>0</v>
      </c>
      <c r="Y111" s="666">
        <v>0</v>
      </c>
      <c r="Z111" s="666">
        <v>0</v>
      </c>
      <c r="AA111" s="666">
        <v>0</v>
      </c>
      <c r="AB111" s="666">
        <v>0</v>
      </c>
      <c r="AC111" s="666">
        <v>0</v>
      </c>
      <c r="AD111" s="666">
        <v>0</v>
      </c>
      <c r="AE111" s="666">
        <v>0</v>
      </c>
      <c r="AF111" s="666">
        <v>0</v>
      </c>
      <c r="AG111" s="666">
        <v>0</v>
      </c>
      <c r="AH111" s="666">
        <v>0</v>
      </c>
      <c r="AI111" s="666">
        <v>0</v>
      </c>
      <c r="AJ111" s="666">
        <v>0</v>
      </c>
      <c r="AK111" s="666">
        <v>2.2555356707550152E-5</v>
      </c>
      <c r="AL111" s="666">
        <v>0</v>
      </c>
      <c r="AM111" s="666">
        <v>3.8580406696568412E-6</v>
      </c>
      <c r="AN111" s="666">
        <v>0</v>
      </c>
      <c r="AO111" s="666">
        <v>0</v>
      </c>
      <c r="AP111" s="666">
        <v>0</v>
      </c>
      <c r="AQ111" s="666">
        <v>0</v>
      </c>
      <c r="AR111" s="666">
        <v>0</v>
      </c>
      <c r="AS111" s="666">
        <v>0</v>
      </c>
      <c r="AT111" s="666">
        <v>0</v>
      </c>
      <c r="AU111" s="666">
        <v>0</v>
      </c>
      <c r="AV111" s="666">
        <v>0</v>
      </c>
      <c r="AW111" s="666">
        <v>2.4308126724480193E-6</v>
      </c>
      <c r="AX111" s="666">
        <v>0</v>
      </c>
      <c r="AY111" s="666">
        <v>2.0854062234668586E-16</v>
      </c>
      <c r="AZ111" s="666">
        <v>0</v>
      </c>
      <c r="BA111" s="666">
        <v>0</v>
      </c>
      <c r="BB111" s="666">
        <v>0</v>
      </c>
      <c r="BC111" s="666">
        <v>0</v>
      </c>
      <c r="BD111" s="666">
        <v>0</v>
      </c>
      <c r="BE111" s="666">
        <v>0</v>
      </c>
      <c r="BF111" s="666">
        <v>1.9226956485495888E-4</v>
      </c>
      <c r="BG111" s="666">
        <v>0</v>
      </c>
      <c r="BH111" s="666">
        <v>4.3582215533827191E-4</v>
      </c>
      <c r="BI111" s="666">
        <v>0</v>
      </c>
      <c r="BJ111" s="666">
        <v>0</v>
      </c>
      <c r="BK111" s="666">
        <v>0</v>
      </c>
    </row>
    <row r="112" spans="2:63" x14ac:dyDescent="0.2">
      <c r="B112" s="469" t="s">
        <v>485</v>
      </c>
      <c r="C112" s="469">
        <v>18.242091092086515</v>
      </c>
      <c r="D112" s="469" t="s">
        <v>486</v>
      </c>
      <c r="E112" s="469" t="s">
        <v>428</v>
      </c>
      <c r="F112" s="469">
        <v>0</v>
      </c>
      <c r="G112" s="469">
        <v>559</v>
      </c>
      <c r="H112" s="469">
        <v>38.773067500000003</v>
      </c>
      <c r="I112" s="469">
        <v>39.996021579412314</v>
      </c>
      <c r="J112" s="469">
        <v>3.2636569892237604E-3</v>
      </c>
      <c r="K112" s="469" t="s">
        <v>574</v>
      </c>
      <c r="L112" s="469" t="s">
        <v>574</v>
      </c>
      <c r="M112" s="469" t="s">
        <v>574</v>
      </c>
      <c r="N112" s="469">
        <v>1</v>
      </c>
      <c r="O112" s="469">
        <v>1.9614034203248591E-3</v>
      </c>
      <c r="P112" s="469">
        <v>5.8979504296849472E-3</v>
      </c>
      <c r="Q112" s="469">
        <v>7.8593538500098068E-3</v>
      </c>
      <c r="R112" s="469">
        <v>0</v>
      </c>
      <c r="S112" s="469">
        <v>7.8593538500098068E-3</v>
      </c>
      <c r="T112" s="469">
        <v>0</v>
      </c>
      <c r="U112" s="469">
        <v>0</v>
      </c>
      <c r="V112" s="469">
        <v>1.8226473540199946E-5</v>
      </c>
      <c r="W112" s="469">
        <v>7.9194443779016048E-19</v>
      </c>
      <c r="X112" s="469">
        <v>0</v>
      </c>
      <c r="Y112" s="469">
        <v>0</v>
      </c>
      <c r="Z112" s="469">
        <v>0</v>
      </c>
      <c r="AA112" s="469">
        <v>0</v>
      </c>
      <c r="AB112" s="469">
        <v>0</v>
      </c>
      <c r="AC112" s="469">
        <v>0</v>
      </c>
      <c r="AD112" s="469">
        <v>0</v>
      </c>
      <c r="AE112" s="469">
        <v>0</v>
      </c>
      <c r="AF112" s="469">
        <v>0</v>
      </c>
      <c r="AG112" s="469">
        <v>0</v>
      </c>
      <c r="AH112" s="469">
        <v>0</v>
      </c>
      <c r="AI112" s="469">
        <v>0</v>
      </c>
      <c r="AJ112" s="469">
        <v>0</v>
      </c>
      <c r="AK112" s="469">
        <v>2.2555356707550152E-5</v>
      </c>
      <c r="AL112" s="469">
        <v>0</v>
      </c>
      <c r="AM112" s="469">
        <v>3.8580406696568412E-6</v>
      </c>
      <c r="AN112" s="469">
        <v>0</v>
      </c>
      <c r="AO112" s="469">
        <v>0</v>
      </c>
      <c r="AP112" s="469">
        <v>0</v>
      </c>
      <c r="AQ112" s="469">
        <v>0</v>
      </c>
      <c r="AR112" s="469">
        <v>0</v>
      </c>
      <c r="AS112" s="469">
        <v>0</v>
      </c>
      <c r="AT112" s="469">
        <v>0</v>
      </c>
      <c r="AU112" s="469">
        <v>0</v>
      </c>
      <c r="AV112" s="469">
        <v>0</v>
      </c>
      <c r="AW112" s="469">
        <v>2.4308126724480193E-6</v>
      </c>
      <c r="AX112" s="469">
        <v>0</v>
      </c>
      <c r="AY112" s="469">
        <v>2.0854062234668586E-16</v>
      </c>
      <c r="AZ112" s="469">
        <v>0</v>
      </c>
      <c r="BA112" s="469">
        <v>0</v>
      </c>
      <c r="BB112" s="469">
        <v>0</v>
      </c>
      <c r="BC112" s="469">
        <v>0</v>
      </c>
      <c r="BD112" s="469">
        <v>0</v>
      </c>
      <c r="BE112" s="469">
        <v>0</v>
      </c>
      <c r="BF112" s="469">
        <v>1.9226956485495888E-4</v>
      </c>
      <c r="BG112" s="469">
        <v>0</v>
      </c>
      <c r="BH112" s="469">
        <v>4.3582215533827191E-4</v>
      </c>
      <c r="BI112" s="469">
        <v>0</v>
      </c>
      <c r="BJ112" s="469">
        <v>0</v>
      </c>
      <c r="BK112" s="469">
        <v>0</v>
      </c>
    </row>
    <row r="113" spans="2:63" x14ac:dyDescent="0.2">
      <c r="B113" s="666" t="s">
        <v>485</v>
      </c>
      <c r="C113" s="666">
        <v>18.242091092086515</v>
      </c>
      <c r="D113" s="666" t="s">
        <v>486</v>
      </c>
      <c r="E113" s="666" t="s">
        <v>428</v>
      </c>
      <c r="F113" s="666">
        <v>0</v>
      </c>
      <c r="G113" s="666">
        <v>559</v>
      </c>
      <c r="H113" s="666">
        <v>38.773067500000003</v>
      </c>
      <c r="I113" s="666">
        <v>39.996021579412314</v>
      </c>
      <c r="J113" s="666">
        <v>3.2636569892237604E-3</v>
      </c>
      <c r="K113" s="666" t="s">
        <v>574</v>
      </c>
      <c r="L113" s="666" t="s">
        <v>574</v>
      </c>
      <c r="M113" s="666" t="s">
        <v>574</v>
      </c>
      <c r="N113" s="666">
        <v>1</v>
      </c>
      <c r="O113" s="666">
        <v>1.9614034203248591E-3</v>
      </c>
      <c r="P113" s="666">
        <v>5.8979504296849472E-3</v>
      </c>
      <c r="Q113" s="666">
        <v>7.8593538500098068E-3</v>
      </c>
      <c r="R113" s="666">
        <v>0</v>
      </c>
      <c r="S113" s="666">
        <v>7.8593538500098068E-3</v>
      </c>
      <c r="T113" s="666">
        <v>0</v>
      </c>
      <c r="U113" s="666">
        <v>0</v>
      </c>
      <c r="V113" s="666">
        <v>1.8226473540199946E-5</v>
      </c>
      <c r="W113" s="666">
        <v>7.9194443779016048E-19</v>
      </c>
      <c r="X113" s="666">
        <v>0</v>
      </c>
      <c r="Y113" s="666">
        <v>0</v>
      </c>
      <c r="Z113" s="666">
        <v>0</v>
      </c>
      <c r="AA113" s="666">
        <v>0</v>
      </c>
      <c r="AB113" s="666">
        <v>0</v>
      </c>
      <c r="AC113" s="666">
        <v>0</v>
      </c>
      <c r="AD113" s="666">
        <v>0</v>
      </c>
      <c r="AE113" s="666">
        <v>0</v>
      </c>
      <c r="AF113" s="666">
        <v>0</v>
      </c>
      <c r="AG113" s="666">
        <v>0</v>
      </c>
      <c r="AH113" s="666">
        <v>0</v>
      </c>
      <c r="AI113" s="666">
        <v>0</v>
      </c>
      <c r="AJ113" s="666">
        <v>0</v>
      </c>
      <c r="AK113" s="666">
        <v>2.2555356707550152E-5</v>
      </c>
      <c r="AL113" s="666">
        <v>0</v>
      </c>
      <c r="AM113" s="666">
        <v>3.8580406696568412E-6</v>
      </c>
      <c r="AN113" s="666">
        <v>0</v>
      </c>
      <c r="AO113" s="666">
        <v>0</v>
      </c>
      <c r="AP113" s="666">
        <v>0</v>
      </c>
      <c r="AQ113" s="666">
        <v>0</v>
      </c>
      <c r="AR113" s="666">
        <v>0</v>
      </c>
      <c r="AS113" s="666">
        <v>0</v>
      </c>
      <c r="AT113" s="666">
        <v>0</v>
      </c>
      <c r="AU113" s="666">
        <v>0</v>
      </c>
      <c r="AV113" s="666">
        <v>0</v>
      </c>
      <c r="AW113" s="666">
        <v>2.4308126724480193E-6</v>
      </c>
      <c r="AX113" s="666">
        <v>0</v>
      </c>
      <c r="AY113" s="666">
        <v>2.0854062234668586E-16</v>
      </c>
      <c r="AZ113" s="666">
        <v>0</v>
      </c>
      <c r="BA113" s="666">
        <v>0</v>
      </c>
      <c r="BB113" s="666">
        <v>0</v>
      </c>
      <c r="BC113" s="666">
        <v>0</v>
      </c>
      <c r="BD113" s="666">
        <v>0</v>
      </c>
      <c r="BE113" s="666">
        <v>0</v>
      </c>
      <c r="BF113" s="666">
        <v>1.9226956485495888E-4</v>
      </c>
      <c r="BG113" s="666">
        <v>0</v>
      </c>
      <c r="BH113" s="666">
        <v>4.3582215533827191E-4</v>
      </c>
      <c r="BI113" s="666">
        <v>0</v>
      </c>
      <c r="BJ113" s="666">
        <v>0</v>
      </c>
      <c r="BK113" s="666">
        <v>0</v>
      </c>
    </row>
    <row r="114" spans="2:63" x14ac:dyDescent="0.2">
      <c r="B114" s="469" t="s">
        <v>485</v>
      </c>
      <c r="C114" s="469">
        <v>18.242091092086515</v>
      </c>
      <c r="D114" s="469" t="s">
        <v>486</v>
      </c>
      <c r="E114" s="469" t="s">
        <v>428</v>
      </c>
      <c r="F114" s="469">
        <v>0</v>
      </c>
      <c r="G114" s="469">
        <v>559</v>
      </c>
      <c r="H114" s="469">
        <v>38.773067500000003</v>
      </c>
      <c r="I114" s="469">
        <v>39.996021579412314</v>
      </c>
      <c r="J114" s="469">
        <v>3.2636569892237604E-3</v>
      </c>
      <c r="K114" s="469" t="s">
        <v>574</v>
      </c>
      <c r="L114" s="469" t="s">
        <v>574</v>
      </c>
      <c r="M114" s="469" t="s">
        <v>574</v>
      </c>
      <c r="N114" s="469">
        <v>1</v>
      </c>
      <c r="O114" s="469">
        <v>1.9614034203248591E-3</v>
      </c>
      <c r="P114" s="469">
        <v>5.8979504296849472E-3</v>
      </c>
      <c r="Q114" s="469">
        <v>7.8593538500098068E-3</v>
      </c>
      <c r="R114" s="469">
        <v>0</v>
      </c>
      <c r="S114" s="469">
        <v>7.8593538500098068E-3</v>
      </c>
      <c r="T114" s="469">
        <v>0</v>
      </c>
      <c r="U114" s="469">
        <v>0</v>
      </c>
      <c r="V114" s="469">
        <v>1.8226473540199946E-5</v>
      </c>
      <c r="W114" s="469">
        <v>7.9194443779016048E-19</v>
      </c>
      <c r="X114" s="469">
        <v>0</v>
      </c>
      <c r="Y114" s="469">
        <v>0</v>
      </c>
      <c r="Z114" s="469">
        <v>0</v>
      </c>
      <c r="AA114" s="469">
        <v>0</v>
      </c>
      <c r="AB114" s="469">
        <v>0</v>
      </c>
      <c r="AC114" s="469">
        <v>0</v>
      </c>
      <c r="AD114" s="469">
        <v>0</v>
      </c>
      <c r="AE114" s="469">
        <v>0</v>
      </c>
      <c r="AF114" s="469">
        <v>0</v>
      </c>
      <c r="AG114" s="469">
        <v>0</v>
      </c>
      <c r="AH114" s="469">
        <v>0</v>
      </c>
      <c r="AI114" s="469">
        <v>0</v>
      </c>
      <c r="AJ114" s="469">
        <v>0</v>
      </c>
      <c r="AK114" s="469">
        <v>2.2555356707550152E-5</v>
      </c>
      <c r="AL114" s="469">
        <v>0</v>
      </c>
      <c r="AM114" s="469">
        <v>3.8580406696568412E-6</v>
      </c>
      <c r="AN114" s="469">
        <v>0</v>
      </c>
      <c r="AO114" s="469">
        <v>0</v>
      </c>
      <c r="AP114" s="469">
        <v>0</v>
      </c>
      <c r="AQ114" s="469">
        <v>0</v>
      </c>
      <c r="AR114" s="469">
        <v>0</v>
      </c>
      <c r="AS114" s="469">
        <v>0</v>
      </c>
      <c r="AT114" s="469">
        <v>0</v>
      </c>
      <c r="AU114" s="469">
        <v>0</v>
      </c>
      <c r="AV114" s="469">
        <v>0</v>
      </c>
      <c r="AW114" s="469">
        <v>2.4308126724480193E-6</v>
      </c>
      <c r="AX114" s="469">
        <v>0</v>
      </c>
      <c r="AY114" s="469">
        <v>2.0854062234668586E-16</v>
      </c>
      <c r="AZ114" s="469">
        <v>0</v>
      </c>
      <c r="BA114" s="469">
        <v>0</v>
      </c>
      <c r="BB114" s="469">
        <v>0</v>
      </c>
      <c r="BC114" s="469">
        <v>0</v>
      </c>
      <c r="BD114" s="469">
        <v>0</v>
      </c>
      <c r="BE114" s="469">
        <v>0</v>
      </c>
      <c r="BF114" s="469">
        <v>1.9226956485495888E-4</v>
      </c>
      <c r="BG114" s="469">
        <v>0</v>
      </c>
      <c r="BH114" s="469">
        <v>4.3582215533827191E-4</v>
      </c>
      <c r="BI114" s="469">
        <v>0</v>
      </c>
      <c r="BJ114" s="469">
        <v>0</v>
      </c>
      <c r="BK114" s="469">
        <v>0</v>
      </c>
    </row>
    <row r="115" spans="2:63" x14ac:dyDescent="0.2">
      <c r="B115" s="666" t="s">
        <v>485</v>
      </c>
      <c r="C115" s="666">
        <v>18.242091092086515</v>
      </c>
      <c r="D115" s="666" t="s">
        <v>486</v>
      </c>
      <c r="E115" s="666" t="s">
        <v>428</v>
      </c>
      <c r="F115" s="666">
        <v>0</v>
      </c>
      <c r="G115" s="666">
        <v>559</v>
      </c>
      <c r="H115" s="666">
        <v>38.773067500000003</v>
      </c>
      <c r="I115" s="666">
        <v>39.996021579412314</v>
      </c>
      <c r="J115" s="666">
        <v>3.2636569892237604E-3</v>
      </c>
      <c r="K115" s="666" t="s">
        <v>574</v>
      </c>
      <c r="L115" s="666" t="s">
        <v>574</v>
      </c>
      <c r="M115" s="666" t="s">
        <v>574</v>
      </c>
      <c r="N115" s="666">
        <v>1</v>
      </c>
      <c r="O115" s="666">
        <v>1.9614034203248591E-3</v>
      </c>
      <c r="P115" s="666">
        <v>5.8979504296849472E-3</v>
      </c>
      <c r="Q115" s="666">
        <v>7.8593538500098068E-3</v>
      </c>
      <c r="R115" s="666">
        <v>0</v>
      </c>
      <c r="S115" s="666">
        <v>7.8593538500098068E-3</v>
      </c>
      <c r="T115" s="666">
        <v>0</v>
      </c>
      <c r="U115" s="666">
        <v>0</v>
      </c>
      <c r="V115" s="666">
        <v>1.8226473540199946E-5</v>
      </c>
      <c r="W115" s="666">
        <v>7.9194443779016048E-19</v>
      </c>
      <c r="X115" s="666">
        <v>0</v>
      </c>
      <c r="Y115" s="666">
        <v>0</v>
      </c>
      <c r="Z115" s="666">
        <v>0</v>
      </c>
      <c r="AA115" s="666">
        <v>0</v>
      </c>
      <c r="AB115" s="666">
        <v>0</v>
      </c>
      <c r="AC115" s="666">
        <v>0</v>
      </c>
      <c r="AD115" s="666">
        <v>0</v>
      </c>
      <c r="AE115" s="666">
        <v>0</v>
      </c>
      <c r="AF115" s="666">
        <v>0</v>
      </c>
      <c r="AG115" s="666">
        <v>0</v>
      </c>
      <c r="AH115" s="666">
        <v>0</v>
      </c>
      <c r="AI115" s="666">
        <v>0</v>
      </c>
      <c r="AJ115" s="666">
        <v>0</v>
      </c>
      <c r="AK115" s="666">
        <v>2.2555356707550152E-5</v>
      </c>
      <c r="AL115" s="666">
        <v>0</v>
      </c>
      <c r="AM115" s="666">
        <v>3.8580406696568412E-6</v>
      </c>
      <c r="AN115" s="666">
        <v>0</v>
      </c>
      <c r="AO115" s="666">
        <v>0</v>
      </c>
      <c r="AP115" s="666">
        <v>0</v>
      </c>
      <c r="AQ115" s="666">
        <v>0</v>
      </c>
      <c r="AR115" s="666">
        <v>0</v>
      </c>
      <c r="AS115" s="666">
        <v>0</v>
      </c>
      <c r="AT115" s="666">
        <v>0</v>
      </c>
      <c r="AU115" s="666">
        <v>0</v>
      </c>
      <c r="AV115" s="666">
        <v>0</v>
      </c>
      <c r="AW115" s="666">
        <v>2.4308126724480193E-6</v>
      </c>
      <c r="AX115" s="666">
        <v>0</v>
      </c>
      <c r="AY115" s="666">
        <v>2.0854062234668586E-16</v>
      </c>
      <c r="AZ115" s="666">
        <v>0</v>
      </c>
      <c r="BA115" s="666">
        <v>0</v>
      </c>
      <c r="BB115" s="666">
        <v>0</v>
      </c>
      <c r="BC115" s="666">
        <v>0</v>
      </c>
      <c r="BD115" s="666">
        <v>0</v>
      </c>
      <c r="BE115" s="666">
        <v>0</v>
      </c>
      <c r="BF115" s="666">
        <v>1.9226956485495888E-4</v>
      </c>
      <c r="BG115" s="666">
        <v>0</v>
      </c>
      <c r="BH115" s="666">
        <v>4.3582215533827191E-4</v>
      </c>
      <c r="BI115" s="666">
        <v>0</v>
      </c>
      <c r="BJ115" s="666">
        <v>0</v>
      </c>
      <c r="BK115" s="666">
        <v>0</v>
      </c>
    </row>
    <row r="116" spans="2:63" x14ac:dyDescent="0.2">
      <c r="B116" s="469" t="s">
        <v>485</v>
      </c>
      <c r="C116" s="469">
        <v>18.242091092086515</v>
      </c>
      <c r="D116" s="469" t="s">
        <v>486</v>
      </c>
      <c r="E116" s="469" t="s">
        <v>428</v>
      </c>
      <c r="F116" s="469">
        <v>0</v>
      </c>
      <c r="G116" s="469">
        <v>559</v>
      </c>
      <c r="H116" s="469">
        <v>38.773067500000003</v>
      </c>
      <c r="I116" s="469">
        <v>39.996021579412314</v>
      </c>
      <c r="J116" s="469">
        <v>3.2636569892237604E-3</v>
      </c>
      <c r="K116" s="469" t="s">
        <v>574</v>
      </c>
      <c r="L116" s="469" t="s">
        <v>574</v>
      </c>
      <c r="M116" s="469" t="s">
        <v>574</v>
      </c>
      <c r="N116" s="469">
        <v>1</v>
      </c>
      <c r="O116" s="469">
        <v>1.9614034203248591E-3</v>
      </c>
      <c r="P116" s="469">
        <v>5.8979504296849472E-3</v>
      </c>
      <c r="Q116" s="469">
        <v>7.8593538500098068E-3</v>
      </c>
      <c r="R116" s="469">
        <v>0</v>
      </c>
      <c r="S116" s="469">
        <v>7.8593538500098068E-3</v>
      </c>
      <c r="T116" s="469">
        <v>0</v>
      </c>
      <c r="U116" s="469">
        <v>0</v>
      </c>
      <c r="V116" s="469">
        <v>1.8226473540199946E-5</v>
      </c>
      <c r="W116" s="469">
        <v>7.9194443779016048E-19</v>
      </c>
      <c r="X116" s="469">
        <v>0</v>
      </c>
      <c r="Y116" s="469">
        <v>0</v>
      </c>
      <c r="Z116" s="469">
        <v>0</v>
      </c>
      <c r="AA116" s="469">
        <v>0</v>
      </c>
      <c r="AB116" s="469">
        <v>0</v>
      </c>
      <c r="AC116" s="469">
        <v>0</v>
      </c>
      <c r="AD116" s="469">
        <v>0</v>
      </c>
      <c r="AE116" s="469">
        <v>0</v>
      </c>
      <c r="AF116" s="469">
        <v>0</v>
      </c>
      <c r="AG116" s="469">
        <v>0</v>
      </c>
      <c r="AH116" s="469">
        <v>0</v>
      </c>
      <c r="AI116" s="469">
        <v>0</v>
      </c>
      <c r="AJ116" s="469">
        <v>0</v>
      </c>
      <c r="AK116" s="469">
        <v>2.2555356707550152E-5</v>
      </c>
      <c r="AL116" s="469">
        <v>0</v>
      </c>
      <c r="AM116" s="469">
        <v>3.8580406696568412E-6</v>
      </c>
      <c r="AN116" s="469">
        <v>0</v>
      </c>
      <c r="AO116" s="469">
        <v>0</v>
      </c>
      <c r="AP116" s="469">
        <v>0</v>
      </c>
      <c r="AQ116" s="469">
        <v>0</v>
      </c>
      <c r="AR116" s="469">
        <v>0</v>
      </c>
      <c r="AS116" s="469">
        <v>0</v>
      </c>
      <c r="AT116" s="469">
        <v>0</v>
      </c>
      <c r="AU116" s="469">
        <v>0</v>
      </c>
      <c r="AV116" s="469">
        <v>0</v>
      </c>
      <c r="AW116" s="469">
        <v>2.4308126724480193E-6</v>
      </c>
      <c r="AX116" s="469">
        <v>0</v>
      </c>
      <c r="AY116" s="469">
        <v>2.0854062234668586E-16</v>
      </c>
      <c r="AZ116" s="469">
        <v>0</v>
      </c>
      <c r="BA116" s="469">
        <v>0</v>
      </c>
      <c r="BB116" s="469">
        <v>0</v>
      </c>
      <c r="BC116" s="469">
        <v>0</v>
      </c>
      <c r="BD116" s="469">
        <v>0</v>
      </c>
      <c r="BE116" s="469">
        <v>0</v>
      </c>
      <c r="BF116" s="469">
        <v>1.9226956485495888E-4</v>
      </c>
      <c r="BG116" s="469">
        <v>0</v>
      </c>
      <c r="BH116" s="469">
        <v>4.3582215533827191E-4</v>
      </c>
      <c r="BI116" s="469">
        <v>0</v>
      </c>
      <c r="BJ116" s="469">
        <v>0</v>
      </c>
      <c r="BK116" s="469">
        <v>0</v>
      </c>
    </row>
    <row r="117" spans="2:63" x14ac:dyDescent="0.2">
      <c r="B117" s="666" t="s">
        <v>485</v>
      </c>
      <c r="C117" s="666">
        <v>18.242091092086515</v>
      </c>
      <c r="D117" s="666" t="s">
        <v>486</v>
      </c>
      <c r="E117" s="666" t="s">
        <v>428</v>
      </c>
      <c r="F117" s="666">
        <v>0</v>
      </c>
      <c r="G117" s="666">
        <v>559</v>
      </c>
      <c r="H117" s="666">
        <v>38.773067500000003</v>
      </c>
      <c r="I117" s="666">
        <v>39.996021579412314</v>
      </c>
      <c r="J117" s="666">
        <v>3.2636569892237604E-3</v>
      </c>
      <c r="K117" s="666" t="s">
        <v>574</v>
      </c>
      <c r="L117" s="666" t="s">
        <v>574</v>
      </c>
      <c r="M117" s="666" t="s">
        <v>574</v>
      </c>
      <c r="N117" s="666">
        <v>1</v>
      </c>
      <c r="O117" s="666">
        <v>1.9614034203248591E-3</v>
      </c>
      <c r="P117" s="666">
        <v>5.8979504296849472E-3</v>
      </c>
      <c r="Q117" s="666">
        <v>7.8593538500098068E-3</v>
      </c>
      <c r="R117" s="666">
        <v>0</v>
      </c>
      <c r="S117" s="666">
        <v>7.8593538500098068E-3</v>
      </c>
      <c r="T117" s="666">
        <v>0</v>
      </c>
      <c r="U117" s="666">
        <v>0</v>
      </c>
      <c r="V117" s="666">
        <v>1.8226473540199946E-5</v>
      </c>
      <c r="W117" s="666">
        <v>7.9194443779016048E-19</v>
      </c>
      <c r="X117" s="666">
        <v>0</v>
      </c>
      <c r="Y117" s="666">
        <v>0</v>
      </c>
      <c r="Z117" s="666">
        <v>0</v>
      </c>
      <c r="AA117" s="666">
        <v>0</v>
      </c>
      <c r="AB117" s="666">
        <v>0</v>
      </c>
      <c r="AC117" s="666">
        <v>0</v>
      </c>
      <c r="AD117" s="666">
        <v>0</v>
      </c>
      <c r="AE117" s="666">
        <v>0</v>
      </c>
      <c r="AF117" s="666">
        <v>0</v>
      </c>
      <c r="AG117" s="666">
        <v>0</v>
      </c>
      <c r="AH117" s="666">
        <v>0</v>
      </c>
      <c r="AI117" s="666">
        <v>0</v>
      </c>
      <c r="AJ117" s="666">
        <v>0</v>
      </c>
      <c r="AK117" s="666">
        <v>2.2555356707550152E-5</v>
      </c>
      <c r="AL117" s="666">
        <v>0</v>
      </c>
      <c r="AM117" s="666">
        <v>3.8580406696568412E-6</v>
      </c>
      <c r="AN117" s="666">
        <v>0</v>
      </c>
      <c r="AO117" s="666">
        <v>0</v>
      </c>
      <c r="AP117" s="666">
        <v>0</v>
      </c>
      <c r="AQ117" s="666">
        <v>0</v>
      </c>
      <c r="AR117" s="666">
        <v>0</v>
      </c>
      <c r="AS117" s="666">
        <v>0</v>
      </c>
      <c r="AT117" s="666">
        <v>0</v>
      </c>
      <c r="AU117" s="666">
        <v>0</v>
      </c>
      <c r="AV117" s="666">
        <v>0</v>
      </c>
      <c r="AW117" s="666">
        <v>2.4308126724480193E-6</v>
      </c>
      <c r="AX117" s="666">
        <v>0</v>
      </c>
      <c r="AY117" s="666">
        <v>2.0854062234668586E-16</v>
      </c>
      <c r="AZ117" s="666">
        <v>0</v>
      </c>
      <c r="BA117" s="666">
        <v>0</v>
      </c>
      <c r="BB117" s="666">
        <v>0</v>
      </c>
      <c r="BC117" s="666">
        <v>0</v>
      </c>
      <c r="BD117" s="666">
        <v>0</v>
      </c>
      <c r="BE117" s="666">
        <v>0</v>
      </c>
      <c r="BF117" s="666">
        <v>1.9226956485495888E-4</v>
      </c>
      <c r="BG117" s="666">
        <v>0</v>
      </c>
      <c r="BH117" s="666">
        <v>4.3582215533827191E-4</v>
      </c>
      <c r="BI117" s="666">
        <v>0</v>
      </c>
      <c r="BJ117" s="666">
        <v>0</v>
      </c>
      <c r="BK117" s="666">
        <v>0</v>
      </c>
    </row>
    <row r="118" spans="2:63" x14ac:dyDescent="0.2">
      <c r="B118" s="469" t="s">
        <v>485</v>
      </c>
      <c r="C118" s="469">
        <v>18.242091092086515</v>
      </c>
      <c r="D118" s="469" t="s">
        <v>486</v>
      </c>
      <c r="E118" s="469" t="s">
        <v>428</v>
      </c>
      <c r="F118" s="469">
        <v>0</v>
      </c>
      <c r="G118" s="469">
        <v>559</v>
      </c>
      <c r="H118" s="469">
        <v>38.773067500000003</v>
      </c>
      <c r="I118" s="469">
        <v>39.996021579412314</v>
      </c>
      <c r="J118" s="469">
        <v>3.2636569892237604E-3</v>
      </c>
      <c r="K118" s="469" t="s">
        <v>574</v>
      </c>
      <c r="L118" s="469" t="s">
        <v>574</v>
      </c>
      <c r="M118" s="469" t="s">
        <v>574</v>
      </c>
      <c r="N118" s="469">
        <v>1</v>
      </c>
      <c r="O118" s="469">
        <v>1.9614034203248591E-3</v>
      </c>
      <c r="P118" s="469">
        <v>5.8979504296849472E-3</v>
      </c>
      <c r="Q118" s="469">
        <v>7.8593538500098068E-3</v>
      </c>
      <c r="R118" s="469">
        <v>0</v>
      </c>
      <c r="S118" s="469">
        <v>7.8593538500098068E-3</v>
      </c>
      <c r="T118" s="469">
        <v>0</v>
      </c>
      <c r="U118" s="469">
        <v>0</v>
      </c>
      <c r="V118" s="469">
        <v>1.8226473540199946E-5</v>
      </c>
      <c r="W118" s="469">
        <v>7.9194443779016048E-19</v>
      </c>
      <c r="X118" s="469">
        <v>0</v>
      </c>
      <c r="Y118" s="469">
        <v>0</v>
      </c>
      <c r="Z118" s="469">
        <v>0</v>
      </c>
      <c r="AA118" s="469">
        <v>0</v>
      </c>
      <c r="AB118" s="469">
        <v>0</v>
      </c>
      <c r="AC118" s="469">
        <v>0</v>
      </c>
      <c r="AD118" s="469">
        <v>0</v>
      </c>
      <c r="AE118" s="469">
        <v>0</v>
      </c>
      <c r="AF118" s="469">
        <v>0</v>
      </c>
      <c r="AG118" s="469">
        <v>0</v>
      </c>
      <c r="AH118" s="469">
        <v>0</v>
      </c>
      <c r="AI118" s="469">
        <v>0</v>
      </c>
      <c r="AJ118" s="469">
        <v>0</v>
      </c>
      <c r="AK118" s="469">
        <v>2.2555356707550152E-5</v>
      </c>
      <c r="AL118" s="469">
        <v>0</v>
      </c>
      <c r="AM118" s="469">
        <v>3.8580406696568412E-6</v>
      </c>
      <c r="AN118" s="469">
        <v>0</v>
      </c>
      <c r="AO118" s="469">
        <v>0</v>
      </c>
      <c r="AP118" s="469">
        <v>0</v>
      </c>
      <c r="AQ118" s="469">
        <v>0</v>
      </c>
      <c r="AR118" s="469">
        <v>0</v>
      </c>
      <c r="AS118" s="469">
        <v>0</v>
      </c>
      <c r="AT118" s="469">
        <v>0</v>
      </c>
      <c r="AU118" s="469">
        <v>0</v>
      </c>
      <c r="AV118" s="469">
        <v>0</v>
      </c>
      <c r="AW118" s="469">
        <v>2.4308126724480193E-6</v>
      </c>
      <c r="AX118" s="469">
        <v>0</v>
      </c>
      <c r="AY118" s="469">
        <v>2.0854062234668586E-16</v>
      </c>
      <c r="AZ118" s="469">
        <v>0</v>
      </c>
      <c r="BA118" s="469">
        <v>0</v>
      </c>
      <c r="BB118" s="469">
        <v>0</v>
      </c>
      <c r="BC118" s="469">
        <v>0</v>
      </c>
      <c r="BD118" s="469">
        <v>0</v>
      </c>
      <c r="BE118" s="469">
        <v>0</v>
      </c>
      <c r="BF118" s="469">
        <v>1.9226956485495888E-4</v>
      </c>
      <c r="BG118" s="469">
        <v>0</v>
      </c>
      <c r="BH118" s="469">
        <v>4.3582215533827191E-4</v>
      </c>
      <c r="BI118" s="469">
        <v>0</v>
      </c>
      <c r="BJ118" s="469">
        <v>0</v>
      </c>
      <c r="BK118" s="469">
        <v>0</v>
      </c>
    </row>
    <row r="119" spans="2:63" x14ac:dyDescent="0.2">
      <c r="B119" s="666" t="s">
        <v>485</v>
      </c>
      <c r="C119" s="666">
        <v>18.242091092086515</v>
      </c>
      <c r="D119" s="666" t="s">
        <v>486</v>
      </c>
      <c r="E119" s="666" t="s">
        <v>428</v>
      </c>
      <c r="F119" s="666">
        <v>0</v>
      </c>
      <c r="G119" s="666">
        <v>559</v>
      </c>
      <c r="H119" s="666">
        <v>38.773067500000003</v>
      </c>
      <c r="I119" s="666">
        <v>39.996021579412314</v>
      </c>
      <c r="J119" s="666">
        <v>3.2636569892237604E-3</v>
      </c>
      <c r="K119" s="666" t="s">
        <v>574</v>
      </c>
      <c r="L119" s="666" t="s">
        <v>574</v>
      </c>
      <c r="M119" s="666" t="s">
        <v>574</v>
      </c>
      <c r="N119" s="666">
        <v>1</v>
      </c>
      <c r="O119" s="666">
        <v>1.9614034203248591E-3</v>
      </c>
      <c r="P119" s="666">
        <v>5.8979504296849472E-3</v>
      </c>
      <c r="Q119" s="666">
        <v>7.8593538500098068E-3</v>
      </c>
      <c r="R119" s="666">
        <v>0</v>
      </c>
      <c r="S119" s="666">
        <v>7.8593538500098068E-3</v>
      </c>
      <c r="T119" s="666">
        <v>0</v>
      </c>
      <c r="U119" s="666">
        <v>0</v>
      </c>
      <c r="V119" s="666">
        <v>1.8226473540199946E-5</v>
      </c>
      <c r="W119" s="666">
        <v>7.9194443779016048E-19</v>
      </c>
      <c r="X119" s="666">
        <v>0</v>
      </c>
      <c r="Y119" s="666">
        <v>0</v>
      </c>
      <c r="Z119" s="666">
        <v>0</v>
      </c>
      <c r="AA119" s="666">
        <v>0</v>
      </c>
      <c r="AB119" s="666">
        <v>0</v>
      </c>
      <c r="AC119" s="666">
        <v>0</v>
      </c>
      <c r="AD119" s="666">
        <v>0</v>
      </c>
      <c r="AE119" s="666">
        <v>0</v>
      </c>
      <c r="AF119" s="666">
        <v>0</v>
      </c>
      <c r="AG119" s="666">
        <v>0</v>
      </c>
      <c r="AH119" s="666">
        <v>0</v>
      </c>
      <c r="AI119" s="666">
        <v>0</v>
      </c>
      <c r="AJ119" s="666">
        <v>0</v>
      </c>
      <c r="AK119" s="666">
        <v>2.2555356707550152E-5</v>
      </c>
      <c r="AL119" s="666">
        <v>0</v>
      </c>
      <c r="AM119" s="666">
        <v>3.8580406696568412E-6</v>
      </c>
      <c r="AN119" s="666">
        <v>0</v>
      </c>
      <c r="AO119" s="666">
        <v>0</v>
      </c>
      <c r="AP119" s="666">
        <v>0</v>
      </c>
      <c r="AQ119" s="666">
        <v>0</v>
      </c>
      <c r="AR119" s="666">
        <v>0</v>
      </c>
      <c r="AS119" s="666">
        <v>0</v>
      </c>
      <c r="AT119" s="666">
        <v>0</v>
      </c>
      <c r="AU119" s="666">
        <v>0</v>
      </c>
      <c r="AV119" s="666">
        <v>0</v>
      </c>
      <c r="AW119" s="666">
        <v>2.4308126724480193E-6</v>
      </c>
      <c r="AX119" s="666">
        <v>0</v>
      </c>
      <c r="AY119" s="666">
        <v>2.0854062234668586E-16</v>
      </c>
      <c r="AZ119" s="666">
        <v>0</v>
      </c>
      <c r="BA119" s="666">
        <v>0</v>
      </c>
      <c r="BB119" s="666">
        <v>0</v>
      </c>
      <c r="BC119" s="666">
        <v>0</v>
      </c>
      <c r="BD119" s="666">
        <v>0</v>
      </c>
      <c r="BE119" s="666">
        <v>0</v>
      </c>
      <c r="BF119" s="666">
        <v>1.9226956485495888E-4</v>
      </c>
      <c r="BG119" s="666">
        <v>0</v>
      </c>
      <c r="BH119" s="666">
        <v>4.3582215533827191E-4</v>
      </c>
      <c r="BI119" s="666">
        <v>0</v>
      </c>
      <c r="BJ119" s="666">
        <v>0</v>
      </c>
      <c r="BK119" s="666">
        <v>0</v>
      </c>
    </row>
    <row r="120" spans="2:63" x14ac:dyDescent="0.2">
      <c r="B120" s="469" t="s">
        <v>485</v>
      </c>
      <c r="C120" s="469">
        <v>18.242091092086515</v>
      </c>
      <c r="D120" s="469" t="s">
        <v>486</v>
      </c>
      <c r="E120" s="469" t="s">
        <v>428</v>
      </c>
      <c r="F120" s="469">
        <v>0</v>
      </c>
      <c r="G120" s="469">
        <v>559</v>
      </c>
      <c r="H120" s="469">
        <v>38.773067500000003</v>
      </c>
      <c r="I120" s="469">
        <v>39.996021579412314</v>
      </c>
      <c r="J120" s="469">
        <v>3.2636569892237604E-3</v>
      </c>
      <c r="K120" s="469" t="s">
        <v>574</v>
      </c>
      <c r="L120" s="469" t="s">
        <v>574</v>
      </c>
      <c r="M120" s="469" t="s">
        <v>574</v>
      </c>
      <c r="N120" s="469">
        <v>1</v>
      </c>
      <c r="O120" s="469">
        <v>1.9614034203248591E-3</v>
      </c>
      <c r="P120" s="469">
        <v>5.8979504296849472E-3</v>
      </c>
      <c r="Q120" s="469">
        <v>7.8593538500098068E-3</v>
      </c>
      <c r="R120" s="469">
        <v>0</v>
      </c>
      <c r="S120" s="469">
        <v>7.8593538500098068E-3</v>
      </c>
      <c r="T120" s="469">
        <v>0</v>
      </c>
      <c r="U120" s="469">
        <v>0</v>
      </c>
      <c r="V120" s="469">
        <v>1.8226473540199946E-5</v>
      </c>
      <c r="W120" s="469">
        <v>7.9194443779016048E-19</v>
      </c>
      <c r="X120" s="469">
        <v>0</v>
      </c>
      <c r="Y120" s="469">
        <v>0</v>
      </c>
      <c r="Z120" s="469">
        <v>0</v>
      </c>
      <c r="AA120" s="469">
        <v>0</v>
      </c>
      <c r="AB120" s="469">
        <v>0</v>
      </c>
      <c r="AC120" s="469">
        <v>0</v>
      </c>
      <c r="AD120" s="469">
        <v>0</v>
      </c>
      <c r="AE120" s="469">
        <v>0</v>
      </c>
      <c r="AF120" s="469">
        <v>0</v>
      </c>
      <c r="AG120" s="469">
        <v>0</v>
      </c>
      <c r="AH120" s="469">
        <v>0</v>
      </c>
      <c r="AI120" s="469">
        <v>0</v>
      </c>
      <c r="AJ120" s="469">
        <v>0</v>
      </c>
      <c r="AK120" s="469">
        <v>2.2555356707550152E-5</v>
      </c>
      <c r="AL120" s="469">
        <v>0</v>
      </c>
      <c r="AM120" s="469">
        <v>3.8580406696568412E-6</v>
      </c>
      <c r="AN120" s="469">
        <v>0</v>
      </c>
      <c r="AO120" s="469">
        <v>0</v>
      </c>
      <c r="AP120" s="469">
        <v>0</v>
      </c>
      <c r="AQ120" s="469">
        <v>0</v>
      </c>
      <c r="AR120" s="469">
        <v>0</v>
      </c>
      <c r="AS120" s="469">
        <v>0</v>
      </c>
      <c r="AT120" s="469">
        <v>0</v>
      </c>
      <c r="AU120" s="469">
        <v>0</v>
      </c>
      <c r="AV120" s="469">
        <v>0</v>
      </c>
      <c r="AW120" s="469">
        <v>2.4308126724480193E-6</v>
      </c>
      <c r="AX120" s="469">
        <v>0</v>
      </c>
      <c r="AY120" s="469">
        <v>2.0854062234668586E-16</v>
      </c>
      <c r="AZ120" s="469">
        <v>0</v>
      </c>
      <c r="BA120" s="469">
        <v>0</v>
      </c>
      <c r="BB120" s="469">
        <v>0</v>
      </c>
      <c r="BC120" s="469">
        <v>0</v>
      </c>
      <c r="BD120" s="469">
        <v>0</v>
      </c>
      <c r="BE120" s="469">
        <v>0</v>
      </c>
      <c r="BF120" s="469">
        <v>1.9226956485495888E-4</v>
      </c>
      <c r="BG120" s="469">
        <v>0</v>
      </c>
      <c r="BH120" s="469">
        <v>4.3582215533827191E-4</v>
      </c>
      <c r="BI120" s="469">
        <v>0</v>
      </c>
      <c r="BJ120" s="469">
        <v>0</v>
      </c>
      <c r="BK120" s="469">
        <v>0</v>
      </c>
    </row>
    <row r="121" spans="2:63" x14ac:dyDescent="0.2">
      <c r="B121" s="666" t="s">
        <v>485</v>
      </c>
      <c r="C121" s="666">
        <v>18.242091092086515</v>
      </c>
      <c r="D121" s="666" t="s">
        <v>486</v>
      </c>
      <c r="E121" s="666" t="s">
        <v>428</v>
      </c>
      <c r="F121" s="666">
        <v>0</v>
      </c>
      <c r="G121" s="666">
        <v>559</v>
      </c>
      <c r="H121" s="666">
        <v>38.773067500000003</v>
      </c>
      <c r="I121" s="666">
        <v>39.996021579412314</v>
      </c>
      <c r="J121" s="666">
        <v>3.2636569892237604E-3</v>
      </c>
      <c r="K121" s="666" t="s">
        <v>574</v>
      </c>
      <c r="L121" s="666" t="s">
        <v>574</v>
      </c>
      <c r="M121" s="666" t="s">
        <v>574</v>
      </c>
      <c r="N121" s="666">
        <v>1</v>
      </c>
      <c r="O121" s="666">
        <v>1.9614034203248591E-3</v>
      </c>
      <c r="P121" s="666">
        <v>5.8979504296849472E-3</v>
      </c>
      <c r="Q121" s="666">
        <v>7.8593538500098068E-3</v>
      </c>
      <c r="R121" s="666">
        <v>0</v>
      </c>
      <c r="S121" s="666">
        <v>7.8593538500098068E-3</v>
      </c>
      <c r="T121" s="666">
        <v>0</v>
      </c>
      <c r="U121" s="666">
        <v>0</v>
      </c>
      <c r="V121" s="666">
        <v>1.8226473540199946E-5</v>
      </c>
      <c r="W121" s="666">
        <v>7.9194443779016048E-19</v>
      </c>
      <c r="X121" s="666">
        <v>0</v>
      </c>
      <c r="Y121" s="666">
        <v>0</v>
      </c>
      <c r="Z121" s="666">
        <v>0</v>
      </c>
      <c r="AA121" s="666">
        <v>0</v>
      </c>
      <c r="AB121" s="666">
        <v>0</v>
      </c>
      <c r="AC121" s="666">
        <v>0</v>
      </c>
      <c r="AD121" s="666">
        <v>0</v>
      </c>
      <c r="AE121" s="666">
        <v>0</v>
      </c>
      <c r="AF121" s="666">
        <v>0</v>
      </c>
      <c r="AG121" s="666">
        <v>0</v>
      </c>
      <c r="AH121" s="666">
        <v>0</v>
      </c>
      <c r="AI121" s="666">
        <v>0</v>
      </c>
      <c r="AJ121" s="666">
        <v>0</v>
      </c>
      <c r="AK121" s="666">
        <v>2.2555356707550152E-5</v>
      </c>
      <c r="AL121" s="666">
        <v>0</v>
      </c>
      <c r="AM121" s="666">
        <v>3.8580406696568412E-6</v>
      </c>
      <c r="AN121" s="666">
        <v>0</v>
      </c>
      <c r="AO121" s="666">
        <v>0</v>
      </c>
      <c r="AP121" s="666">
        <v>0</v>
      </c>
      <c r="AQ121" s="666">
        <v>0</v>
      </c>
      <c r="AR121" s="666">
        <v>0</v>
      </c>
      <c r="AS121" s="666">
        <v>0</v>
      </c>
      <c r="AT121" s="666">
        <v>0</v>
      </c>
      <c r="AU121" s="666">
        <v>0</v>
      </c>
      <c r="AV121" s="666">
        <v>0</v>
      </c>
      <c r="AW121" s="666">
        <v>2.4308126724480193E-6</v>
      </c>
      <c r="AX121" s="666">
        <v>0</v>
      </c>
      <c r="AY121" s="666">
        <v>2.0854062234668586E-16</v>
      </c>
      <c r="AZ121" s="666">
        <v>0</v>
      </c>
      <c r="BA121" s="666">
        <v>0</v>
      </c>
      <c r="BB121" s="666">
        <v>0</v>
      </c>
      <c r="BC121" s="666">
        <v>0</v>
      </c>
      <c r="BD121" s="666">
        <v>0</v>
      </c>
      <c r="BE121" s="666">
        <v>0</v>
      </c>
      <c r="BF121" s="666">
        <v>1.9226956485495888E-4</v>
      </c>
      <c r="BG121" s="666">
        <v>0</v>
      </c>
      <c r="BH121" s="666">
        <v>4.3582215533827191E-4</v>
      </c>
      <c r="BI121" s="666">
        <v>0</v>
      </c>
      <c r="BJ121" s="666">
        <v>0</v>
      </c>
      <c r="BK121" s="666">
        <v>0</v>
      </c>
    </row>
    <row r="122" spans="2:63" x14ac:dyDescent="0.2">
      <c r="B122" s="469" t="s">
        <v>485</v>
      </c>
      <c r="C122" s="469">
        <v>18.242091092086515</v>
      </c>
      <c r="D122" s="469" t="s">
        <v>486</v>
      </c>
      <c r="E122" s="469" t="s">
        <v>428</v>
      </c>
      <c r="F122" s="469">
        <v>0</v>
      </c>
      <c r="G122" s="469">
        <v>559</v>
      </c>
      <c r="H122" s="469">
        <v>38.773067500000003</v>
      </c>
      <c r="I122" s="469">
        <v>39.996021579412314</v>
      </c>
      <c r="J122" s="469">
        <v>3.2636569892237604E-3</v>
      </c>
      <c r="K122" s="469" t="s">
        <v>574</v>
      </c>
      <c r="L122" s="469" t="s">
        <v>574</v>
      </c>
      <c r="M122" s="469" t="s">
        <v>574</v>
      </c>
      <c r="N122" s="469">
        <v>1</v>
      </c>
      <c r="O122" s="469">
        <v>1.9614034203248591E-3</v>
      </c>
      <c r="P122" s="469">
        <v>5.8979504296849472E-3</v>
      </c>
      <c r="Q122" s="469">
        <v>7.8593538500098068E-3</v>
      </c>
      <c r="R122" s="469">
        <v>0</v>
      </c>
      <c r="S122" s="469">
        <v>7.8593538500098068E-3</v>
      </c>
      <c r="T122" s="469">
        <v>0</v>
      </c>
      <c r="U122" s="469">
        <v>0</v>
      </c>
      <c r="V122" s="469">
        <v>1.8226473540199946E-5</v>
      </c>
      <c r="W122" s="469">
        <v>7.9194443779016048E-19</v>
      </c>
      <c r="X122" s="469">
        <v>0</v>
      </c>
      <c r="Y122" s="469">
        <v>0</v>
      </c>
      <c r="Z122" s="469">
        <v>0</v>
      </c>
      <c r="AA122" s="469">
        <v>0</v>
      </c>
      <c r="AB122" s="469">
        <v>0</v>
      </c>
      <c r="AC122" s="469">
        <v>0</v>
      </c>
      <c r="AD122" s="469">
        <v>0</v>
      </c>
      <c r="AE122" s="469">
        <v>0</v>
      </c>
      <c r="AF122" s="469">
        <v>0</v>
      </c>
      <c r="AG122" s="469">
        <v>0</v>
      </c>
      <c r="AH122" s="469">
        <v>0</v>
      </c>
      <c r="AI122" s="469">
        <v>0</v>
      </c>
      <c r="AJ122" s="469">
        <v>0</v>
      </c>
      <c r="AK122" s="469">
        <v>2.2555356707550152E-5</v>
      </c>
      <c r="AL122" s="469">
        <v>0</v>
      </c>
      <c r="AM122" s="469">
        <v>3.8580406696568412E-6</v>
      </c>
      <c r="AN122" s="469">
        <v>0</v>
      </c>
      <c r="AO122" s="469">
        <v>0</v>
      </c>
      <c r="AP122" s="469">
        <v>0</v>
      </c>
      <c r="AQ122" s="469">
        <v>0</v>
      </c>
      <c r="AR122" s="469">
        <v>0</v>
      </c>
      <c r="AS122" s="469">
        <v>0</v>
      </c>
      <c r="AT122" s="469">
        <v>0</v>
      </c>
      <c r="AU122" s="469">
        <v>0</v>
      </c>
      <c r="AV122" s="469">
        <v>0</v>
      </c>
      <c r="AW122" s="469">
        <v>2.4308126724480193E-6</v>
      </c>
      <c r="AX122" s="469">
        <v>0</v>
      </c>
      <c r="AY122" s="469">
        <v>2.0854062234668586E-16</v>
      </c>
      <c r="AZ122" s="469">
        <v>0</v>
      </c>
      <c r="BA122" s="469">
        <v>0</v>
      </c>
      <c r="BB122" s="469">
        <v>0</v>
      </c>
      <c r="BC122" s="469">
        <v>0</v>
      </c>
      <c r="BD122" s="469">
        <v>0</v>
      </c>
      <c r="BE122" s="469">
        <v>0</v>
      </c>
      <c r="BF122" s="469">
        <v>1.9226956485495888E-4</v>
      </c>
      <c r="BG122" s="469">
        <v>0</v>
      </c>
      <c r="BH122" s="469">
        <v>4.3582215533827191E-4</v>
      </c>
      <c r="BI122" s="469">
        <v>0</v>
      </c>
      <c r="BJ122" s="469">
        <v>0</v>
      </c>
      <c r="BK122" s="469">
        <v>0</v>
      </c>
    </row>
    <row r="123" spans="2:63" x14ac:dyDescent="0.2">
      <c r="B123" s="666" t="s">
        <v>485</v>
      </c>
      <c r="C123" s="666">
        <v>18.242091092086515</v>
      </c>
      <c r="D123" s="666" t="s">
        <v>486</v>
      </c>
      <c r="E123" s="666" t="s">
        <v>428</v>
      </c>
      <c r="F123" s="666">
        <v>0</v>
      </c>
      <c r="G123" s="666">
        <v>559</v>
      </c>
      <c r="H123" s="666">
        <v>38.773067500000003</v>
      </c>
      <c r="I123" s="666">
        <v>39.996021579412314</v>
      </c>
      <c r="J123" s="666">
        <v>3.2636569892237604E-3</v>
      </c>
      <c r="K123" s="666" t="s">
        <v>574</v>
      </c>
      <c r="L123" s="666" t="s">
        <v>574</v>
      </c>
      <c r="M123" s="666" t="s">
        <v>574</v>
      </c>
      <c r="N123" s="666">
        <v>1</v>
      </c>
      <c r="O123" s="666">
        <v>1.9614034203248591E-3</v>
      </c>
      <c r="P123" s="666">
        <v>5.8979504296849472E-3</v>
      </c>
      <c r="Q123" s="666">
        <v>7.8593538500098068E-3</v>
      </c>
      <c r="R123" s="666">
        <v>0</v>
      </c>
      <c r="S123" s="666">
        <v>7.8593538500098068E-3</v>
      </c>
      <c r="T123" s="666">
        <v>0</v>
      </c>
      <c r="U123" s="666">
        <v>0</v>
      </c>
      <c r="V123" s="666">
        <v>1.8226473540199946E-5</v>
      </c>
      <c r="W123" s="666">
        <v>7.9194443779016048E-19</v>
      </c>
      <c r="X123" s="666">
        <v>0</v>
      </c>
      <c r="Y123" s="666">
        <v>0</v>
      </c>
      <c r="Z123" s="666">
        <v>0</v>
      </c>
      <c r="AA123" s="666">
        <v>0</v>
      </c>
      <c r="AB123" s="666">
        <v>0</v>
      </c>
      <c r="AC123" s="666">
        <v>0</v>
      </c>
      <c r="AD123" s="666">
        <v>0</v>
      </c>
      <c r="AE123" s="666">
        <v>0</v>
      </c>
      <c r="AF123" s="666">
        <v>0</v>
      </c>
      <c r="AG123" s="666">
        <v>0</v>
      </c>
      <c r="AH123" s="666">
        <v>0</v>
      </c>
      <c r="AI123" s="666">
        <v>0</v>
      </c>
      <c r="AJ123" s="666">
        <v>0</v>
      </c>
      <c r="AK123" s="666">
        <v>2.2555356707550152E-5</v>
      </c>
      <c r="AL123" s="666">
        <v>0</v>
      </c>
      <c r="AM123" s="666">
        <v>3.8580406696568412E-6</v>
      </c>
      <c r="AN123" s="666">
        <v>0</v>
      </c>
      <c r="AO123" s="666">
        <v>0</v>
      </c>
      <c r="AP123" s="666">
        <v>0</v>
      </c>
      <c r="AQ123" s="666">
        <v>0</v>
      </c>
      <c r="AR123" s="666">
        <v>0</v>
      </c>
      <c r="AS123" s="666">
        <v>0</v>
      </c>
      <c r="AT123" s="666">
        <v>0</v>
      </c>
      <c r="AU123" s="666">
        <v>0</v>
      </c>
      <c r="AV123" s="666">
        <v>0</v>
      </c>
      <c r="AW123" s="666">
        <v>2.4308126724480193E-6</v>
      </c>
      <c r="AX123" s="666">
        <v>0</v>
      </c>
      <c r="AY123" s="666">
        <v>2.0854062234668586E-16</v>
      </c>
      <c r="AZ123" s="666">
        <v>0</v>
      </c>
      <c r="BA123" s="666">
        <v>0</v>
      </c>
      <c r="BB123" s="666">
        <v>0</v>
      </c>
      <c r="BC123" s="666">
        <v>0</v>
      </c>
      <c r="BD123" s="666">
        <v>0</v>
      </c>
      <c r="BE123" s="666">
        <v>0</v>
      </c>
      <c r="BF123" s="666">
        <v>1.9226956485495888E-4</v>
      </c>
      <c r="BG123" s="666">
        <v>0</v>
      </c>
      <c r="BH123" s="666">
        <v>4.3582215533827191E-4</v>
      </c>
      <c r="BI123" s="666">
        <v>0</v>
      </c>
      <c r="BJ123" s="666">
        <v>0</v>
      </c>
      <c r="BK123" s="666">
        <v>0</v>
      </c>
    </row>
    <row r="124" spans="2:63" x14ac:dyDescent="0.2">
      <c r="B124" s="469" t="s">
        <v>485</v>
      </c>
      <c r="C124" s="469">
        <v>18.242091092086515</v>
      </c>
      <c r="D124" s="469" t="s">
        <v>486</v>
      </c>
      <c r="E124" s="469" t="s">
        <v>428</v>
      </c>
      <c r="F124" s="469">
        <v>0</v>
      </c>
      <c r="G124" s="469">
        <v>559</v>
      </c>
      <c r="H124" s="469">
        <v>38.773067500000003</v>
      </c>
      <c r="I124" s="469">
        <v>39.996021579412314</v>
      </c>
      <c r="J124" s="469">
        <v>3.2636569892237604E-3</v>
      </c>
      <c r="K124" s="469" t="s">
        <v>574</v>
      </c>
      <c r="L124" s="469" t="s">
        <v>574</v>
      </c>
      <c r="M124" s="469" t="s">
        <v>574</v>
      </c>
      <c r="N124" s="469">
        <v>1</v>
      </c>
      <c r="O124" s="469">
        <v>1.9614034203248591E-3</v>
      </c>
      <c r="P124" s="469">
        <v>5.8979504296849472E-3</v>
      </c>
      <c r="Q124" s="469">
        <v>7.8593538500098068E-3</v>
      </c>
      <c r="R124" s="469">
        <v>0</v>
      </c>
      <c r="S124" s="469">
        <v>7.8593538500098068E-3</v>
      </c>
      <c r="T124" s="469">
        <v>0</v>
      </c>
      <c r="U124" s="469">
        <v>0</v>
      </c>
      <c r="V124" s="469">
        <v>1.8226473540199946E-5</v>
      </c>
      <c r="W124" s="469">
        <v>7.9194443779016048E-19</v>
      </c>
      <c r="X124" s="469">
        <v>0</v>
      </c>
      <c r="Y124" s="469">
        <v>0</v>
      </c>
      <c r="Z124" s="469">
        <v>0</v>
      </c>
      <c r="AA124" s="469">
        <v>0</v>
      </c>
      <c r="AB124" s="469">
        <v>0</v>
      </c>
      <c r="AC124" s="469">
        <v>0</v>
      </c>
      <c r="AD124" s="469">
        <v>0</v>
      </c>
      <c r="AE124" s="469">
        <v>0</v>
      </c>
      <c r="AF124" s="469">
        <v>0</v>
      </c>
      <c r="AG124" s="469">
        <v>0</v>
      </c>
      <c r="AH124" s="469">
        <v>0</v>
      </c>
      <c r="AI124" s="469">
        <v>0</v>
      </c>
      <c r="AJ124" s="469">
        <v>0</v>
      </c>
      <c r="AK124" s="469">
        <v>2.2555356707550152E-5</v>
      </c>
      <c r="AL124" s="469">
        <v>0</v>
      </c>
      <c r="AM124" s="469">
        <v>3.8580406696568412E-6</v>
      </c>
      <c r="AN124" s="469">
        <v>0</v>
      </c>
      <c r="AO124" s="469">
        <v>0</v>
      </c>
      <c r="AP124" s="469">
        <v>0</v>
      </c>
      <c r="AQ124" s="469">
        <v>0</v>
      </c>
      <c r="AR124" s="469">
        <v>0</v>
      </c>
      <c r="AS124" s="469">
        <v>0</v>
      </c>
      <c r="AT124" s="469">
        <v>0</v>
      </c>
      <c r="AU124" s="469">
        <v>0</v>
      </c>
      <c r="AV124" s="469">
        <v>0</v>
      </c>
      <c r="AW124" s="469">
        <v>2.4308126724480193E-6</v>
      </c>
      <c r="AX124" s="469">
        <v>0</v>
      </c>
      <c r="AY124" s="469">
        <v>2.0854062234668586E-16</v>
      </c>
      <c r="AZ124" s="469">
        <v>0</v>
      </c>
      <c r="BA124" s="469">
        <v>0</v>
      </c>
      <c r="BB124" s="469">
        <v>0</v>
      </c>
      <c r="BC124" s="469">
        <v>0</v>
      </c>
      <c r="BD124" s="469">
        <v>0</v>
      </c>
      <c r="BE124" s="469">
        <v>0</v>
      </c>
      <c r="BF124" s="469">
        <v>1.9226956485495888E-4</v>
      </c>
      <c r="BG124" s="469">
        <v>0</v>
      </c>
      <c r="BH124" s="469">
        <v>4.3582215533827191E-4</v>
      </c>
      <c r="BI124" s="469">
        <v>0</v>
      </c>
      <c r="BJ124" s="469">
        <v>0</v>
      </c>
      <c r="BK124" s="469">
        <v>0</v>
      </c>
    </row>
    <row r="125" spans="2:63" x14ac:dyDescent="0.2">
      <c r="B125" s="666" t="s">
        <v>485</v>
      </c>
      <c r="C125" s="666">
        <v>18.242091092086515</v>
      </c>
      <c r="D125" s="666" t="s">
        <v>486</v>
      </c>
      <c r="E125" s="666" t="s">
        <v>428</v>
      </c>
      <c r="F125" s="666">
        <v>0</v>
      </c>
      <c r="G125" s="666">
        <v>559</v>
      </c>
      <c r="H125" s="666">
        <v>38.773067500000003</v>
      </c>
      <c r="I125" s="666">
        <v>39.996021579412314</v>
      </c>
      <c r="J125" s="666">
        <v>3.2636569892237604E-3</v>
      </c>
      <c r="K125" s="666" t="s">
        <v>574</v>
      </c>
      <c r="L125" s="666" t="s">
        <v>574</v>
      </c>
      <c r="M125" s="666" t="s">
        <v>574</v>
      </c>
      <c r="N125" s="666">
        <v>1</v>
      </c>
      <c r="O125" s="666">
        <v>1.9614034203248591E-3</v>
      </c>
      <c r="P125" s="666">
        <v>5.8979504296849472E-3</v>
      </c>
      <c r="Q125" s="666">
        <v>7.8593538500098068E-3</v>
      </c>
      <c r="R125" s="666">
        <v>0</v>
      </c>
      <c r="S125" s="666">
        <v>7.8593538500098068E-3</v>
      </c>
      <c r="T125" s="666">
        <v>0</v>
      </c>
      <c r="U125" s="666">
        <v>0</v>
      </c>
      <c r="V125" s="666">
        <v>1.8226473540199946E-5</v>
      </c>
      <c r="W125" s="666">
        <v>7.9194443779016048E-19</v>
      </c>
      <c r="X125" s="666">
        <v>0</v>
      </c>
      <c r="Y125" s="666">
        <v>0</v>
      </c>
      <c r="Z125" s="666">
        <v>0</v>
      </c>
      <c r="AA125" s="666">
        <v>0</v>
      </c>
      <c r="AB125" s="666">
        <v>0</v>
      </c>
      <c r="AC125" s="666">
        <v>0</v>
      </c>
      <c r="AD125" s="666">
        <v>0</v>
      </c>
      <c r="AE125" s="666">
        <v>0</v>
      </c>
      <c r="AF125" s="666">
        <v>0</v>
      </c>
      <c r="AG125" s="666">
        <v>0</v>
      </c>
      <c r="AH125" s="666">
        <v>0</v>
      </c>
      <c r="AI125" s="666">
        <v>0</v>
      </c>
      <c r="AJ125" s="666">
        <v>0</v>
      </c>
      <c r="AK125" s="666">
        <v>2.2555356707550152E-5</v>
      </c>
      <c r="AL125" s="666">
        <v>0</v>
      </c>
      <c r="AM125" s="666">
        <v>3.8580406696568412E-6</v>
      </c>
      <c r="AN125" s="666">
        <v>0</v>
      </c>
      <c r="AO125" s="666">
        <v>0</v>
      </c>
      <c r="AP125" s="666">
        <v>0</v>
      </c>
      <c r="AQ125" s="666">
        <v>0</v>
      </c>
      <c r="AR125" s="666">
        <v>0</v>
      </c>
      <c r="AS125" s="666">
        <v>0</v>
      </c>
      <c r="AT125" s="666">
        <v>0</v>
      </c>
      <c r="AU125" s="666">
        <v>0</v>
      </c>
      <c r="AV125" s="666">
        <v>0</v>
      </c>
      <c r="AW125" s="666">
        <v>2.4308126724480193E-6</v>
      </c>
      <c r="AX125" s="666">
        <v>0</v>
      </c>
      <c r="AY125" s="666">
        <v>2.0854062234668586E-16</v>
      </c>
      <c r="AZ125" s="666">
        <v>0</v>
      </c>
      <c r="BA125" s="666">
        <v>0</v>
      </c>
      <c r="BB125" s="666">
        <v>0</v>
      </c>
      <c r="BC125" s="666">
        <v>0</v>
      </c>
      <c r="BD125" s="666">
        <v>0</v>
      </c>
      <c r="BE125" s="666">
        <v>0</v>
      </c>
      <c r="BF125" s="666">
        <v>1.9226956485495888E-4</v>
      </c>
      <c r="BG125" s="666">
        <v>0</v>
      </c>
      <c r="BH125" s="666">
        <v>4.3582215533827191E-4</v>
      </c>
      <c r="BI125" s="666">
        <v>0</v>
      </c>
      <c r="BJ125" s="666">
        <v>0</v>
      </c>
      <c r="BK125" s="666">
        <v>0</v>
      </c>
    </row>
    <row r="126" spans="2:63" x14ac:dyDescent="0.2">
      <c r="B126" s="469" t="s">
        <v>485</v>
      </c>
      <c r="C126" s="469">
        <v>18.242091092086515</v>
      </c>
      <c r="D126" s="469" t="s">
        <v>486</v>
      </c>
      <c r="E126" s="469" t="s">
        <v>428</v>
      </c>
      <c r="F126" s="469">
        <v>0</v>
      </c>
      <c r="G126" s="469">
        <v>559</v>
      </c>
      <c r="H126" s="469">
        <v>38.773067500000003</v>
      </c>
      <c r="I126" s="469">
        <v>39.996021579412314</v>
      </c>
      <c r="J126" s="469">
        <v>3.2636569892237604E-3</v>
      </c>
      <c r="K126" s="469" t="s">
        <v>574</v>
      </c>
      <c r="L126" s="469" t="s">
        <v>574</v>
      </c>
      <c r="M126" s="469" t="s">
        <v>574</v>
      </c>
      <c r="N126" s="469">
        <v>1</v>
      </c>
      <c r="O126" s="469">
        <v>1.9614034203248591E-3</v>
      </c>
      <c r="P126" s="469">
        <v>5.8979504296849472E-3</v>
      </c>
      <c r="Q126" s="469">
        <v>7.8593538500098068E-3</v>
      </c>
      <c r="R126" s="469">
        <v>0</v>
      </c>
      <c r="S126" s="469">
        <v>7.8593538500098068E-3</v>
      </c>
      <c r="T126" s="469">
        <v>0</v>
      </c>
      <c r="U126" s="469">
        <v>0</v>
      </c>
      <c r="V126" s="469">
        <v>1.8226473540199946E-5</v>
      </c>
      <c r="W126" s="469">
        <v>7.9194443779016048E-19</v>
      </c>
      <c r="X126" s="469">
        <v>0</v>
      </c>
      <c r="Y126" s="469">
        <v>0</v>
      </c>
      <c r="Z126" s="469">
        <v>0</v>
      </c>
      <c r="AA126" s="469">
        <v>0</v>
      </c>
      <c r="AB126" s="469">
        <v>0</v>
      </c>
      <c r="AC126" s="469">
        <v>0</v>
      </c>
      <c r="AD126" s="469">
        <v>0</v>
      </c>
      <c r="AE126" s="469">
        <v>0</v>
      </c>
      <c r="AF126" s="469">
        <v>0</v>
      </c>
      <c r="AG126" s="469">
        <v>0</v>
      </c>
      <c r="AH126" s="469">
        <v>0</v>
      </c>
      <c r="AI126" s="469">
        <v>0</v>
      </c>
      <c r="AJ126" s="469">
        <v>0</v>
      </c>
      <c r="AK126" s="469">
        <v>2.2555356707550152E-5</v>
      </c>
      <c r="AL126" s="469">
        <v>0</v>
      </c>
      <c r="AM126" s="469">
        <v>3.8580406696568412E-6</v>
      </c>
      <c r="AN126" s="469">
        <v>0</v>
      </c>
      <c r="AO126" s="469">
        <v>0</v>
      </c>
      <c r="AP126" s="469">
        <v>0</v>
      </c>
      <c r="AQ126" s="469">
        <v>0</v>
      </c>
      <c r="AR126" s="469">
        <v>0</v>
      </c>
      <c r="AS126" s="469">
        <v>0</v>
      </c>
      <c r="AT126" s="469">
        <v>0</v>
      </c>
      <c r="AU126" s="469">
        <v>0</v>
      </c>
      <c r="AV126" s="469">
        <v>0</v>
      </c>
      <c r="AW126" s="469">
        <v>2.4308126724480193E-6</v>
      </c>
      <c r="AX126" s="469">
        <v>0</v>
      </c>
      <c r="AY126" s="469">
        <v>2.0854062234668586E-16</v>
      </c>
      <c r="AZ126" s="469">
        <v>0</v>
      </c>
      <c r="BA126" s="469">
        <v>0</v>
      </c>
      <c r="BB126" s="469">
        <v>0</v>
      </c>
      <c r="BC126" s="469">
        <v>0</v>
      </c>
      <c r="BD126" s="469">
        <v>0</v>
      </c>
      <c r="BE126" s="469">
        <v>0</v>
      </c>
      <c r="BF126" s="469">
        <v>1.9226956485495888E-4</v>
      </c>
      <c r="BG126" s="469">
        <v>0</v>
      </c>
      <c r="BH126" s="469">
        <v>4.3582215533827191E-4</v>
      </c>
      <c r="BI126" s="469">
        <v>0</v>
      </c>
      <c r="BJ126" s="469">
        <v>0</v>
      </c>
      <c r="BK126" s="469">
        <v>0</v>
      </c>
    </row>
    <row r="127" spans="2:63" x14ac:dyDescent="0.2">
      <c r="B127" s="666" t="s">
        <v>485</v>
      </c>
      <c r="C127" s="666">
        <v>18.242091092086515</v>
      </c>
      <c r="D127" s="666" t="s">
        <v>486</v>
      </c>
      <c r="E127" s="666" t="s">
        <v>428</v>
      </c>
      <c r="F127" s="666">
        <v>0</v>
      </c>
      <c r="G127" s="666">
        <v>559</v>
      </c>
      <c r="H127" s="666">
        <v>38.773067500000003</v>
      </c>
      <c r="I127" s="666">
        <v>39.996021579412314</v>
      </c>
      <c r="J127" s="666">
        <v>3.2636569892237604E-3</v>
      </c>
      <c r="K127" s="666" t="s">
        <v>574</v>
      </c>
      <c r="L127" s="666" t="s">
        <v>574</v>
      </c>
      <c r="M127" s="666" t="s">
        <v>574</v>
      </c>
      <c r="N127" s="666">
        <v>1</v>
      </c>
      <c r="O127" s="666">
        <v>1.9614034203248591E-3</v>
      </c>
      <c r="P127" s="666">
        <v>5.8979504296849472E-3</v>
      </c>
      <c r="Q127" s="666">
        <v>7.8593538500098068E-3</v>
      </c>
      <c r="R127" s="666">
        <v>0</v>
      </c>
      <c r="S127" s="666">
        <v>7.8593538500098068E-3</v>
      </c>
      <c r="T127" s="666">
        <v>0</v>
      </c>
      <c r="U127" s="666">
        <v>0</v>
      </c>
      <c r="V127" s="666">
        <v>1.8226473540199946E-5</v>
      </c>
      <c r="W127" s="666">
        <v>7.9194443779016048E-19</v>
      </c>
      <c r="X127" s="666">
        <v>0</v>
      </c>
      <c r="Y127" s="666">
        <v>0</v>
      </c>
      <c r="Z127" s="666">
        <v>0</v>
      </c>
      <c r="AA127" s="666">
        <v>0</v>
      </c>
      <c r="AB127" s="666">
        <v>0</v>
      </c>
      <c r="AC127" s="666">
        <v>0</v>
      </c>
      <c r="AD127" s="666">
        <v>0</v>
      </c>
      <c r="AE127" s="666">
        <v>0</v>
      </c>
      <c r="AF127" s="666">
        <v>0</v>
      </c>
      <c r="AG127" s="666">
        <v>0</v>
      </c>
      <c r="AH127" s="666">
        <v>0</v>
      </c>
      <c r="AI127" s="666">
        <v>0</v>
      </c>
      <c r="AJ127" s="666">
        <v>0</v>
      </c>
      <c r="AK127" s="666">
        <v>2.2555356707550152E-5</v>
      </c>
      <c r="AL127" s="666">
        <v>0</v>
      </c>
      <c r="AM127" s="666">
        <v>3.8580406696568412E-6</v>
      </c>
      <c r="AN127" s="666">
        <v>0</v>
      </c>
      <c r="AO127" s="666">
        <v>0</v>
      </c>
      <c r="AP127" s="666">
        <v>0</v>
      </c>
      <c r="AQ127" s="666">
        <v>0</v>
      </c>
      <c r="AR127" s="666">
        <v>0</v>
      </c>
      <c r="AS127" s="666">
        <v>0</v>
      </c>
      <c r="AT127" s="666">
        <v>0</v>
      </c>
      <c r="AU127" s="666">
        <v>0</v>
      </c>
      <c r="AV127" s="666">
        <v>0</v>
      </c>
      <c r="AW127" s="666">
        <v>2.4308126724480193E-6</v>
      </c>
      <c r="AX127" s="666">
        <v>0</v>
      </c>
      <c r="AY127" s="666">
        <v>2.0854062234668586E-16</v>
      </c>
      <c r="AZ127" s="666">
        <v>0</v>
      </c>
      <c r="BA127" s="666">
        <v>0</v>
      </c>
      <c r="BB127" s="666">
        <v>0</v>
      </c>
      <c r="BC127" s="666">
        <v>0</v>
      </c>
      <c r="BD127" s="666">
        <v>0</v>
      </c>
      <c r="BE127" s="666">
        <v>0</v>
      </c>
      <c r="BF127" s="666">
        <v>1.9226956485495888E-4</v>
      </c>
      <c r="BG127" s="666">
        <v>0</v>
      </c>
      <c r="BH127" s="666">
        <v>4.3582215533827191E-4</v>
      </c>
      <c r="BI127" s="666">
        <v>0</v>
      </c>
      <c r="BJ127" s="666">
        <v>0</v>
      </c>
      <c r="BK127" s="666">
        <v>0</v>
      </c>
    </row>
    <row r="128" spans="2:63" x14ac:dyDescent="0.2">
      <c r="B128" s="469" t="s">
        <v>485</v>
      </c>
      <c r="C128" s="469">
        <v>18.242091092086515</v>
      </c>
      <c r="D128" s="469" t="s">
        <v>486</v>
      </c>
      <c r="E128" s="469" t="s">
        <v>428</v>
      </c>
      <c r="F128" s="469">
        <v>0</v>
      </c>
      <c r="G128" s="469">
        <v>559</v>
      </c>
      <c r="H128" s="469">
        <v>38.773067500000003</v>
      </c>
      <c r="I128" s="469">
        <v>39.996021579412314</v>
      </c>
      <c r="J128" s="469">
        <v>3.2636569892237604E-3</v>
      </c>
      <c r="K128" s="469" t="s">
        <v>574</v>
      </c>
      <c r="L128" s="469" t="s">
        <v>574</v>
      </c>
      <c r="M128" s="469" t="s">
        <v>574</v>
      </c>
      <c r="N128" s="469">
        <v>1</v>
      </c>
      <c r="O128" s="469">
        <v>1.9614034203248591E-3</v>
      </c>
      <c r="P128" s="469">
        <v>5.8979504296849472E-3</v>
      </c>
      <c r="Q128" s="469">
        <v>7.8593538500098068E-3</v>
      </c>
      <c r="R128" s="469">
        <v>0</v>
      </c>
      <c r="S128" s="469">
        <v>7.8593538500098068E-3</v>
      </c>
      <c r="T128" s="469">
        <v>0</v>
      </c>
      <c r="U128" s="469">
        <v>0</v>
      </c>
      <c r="V128" s="469">
        <v>1.8226473540199946E-5</v>
      </c>
      <c r="W128" s="469">
        <v>7.9194443779016048E-19</v>
      </c>
      <c r="X128" s="469">
        <v>0</v>
      </c>
      <c r="Y128" s="469">
        <v>0</v>
      </c>
      <c r="Z128" s="469">
        <v>0</v>
      </c>
      <c r="AA128" s="469">
        <v>0</v>
      </c>
      <c r="AB128" s="469">
        <v>0</v>
      </c>
      <c r="AC128" s="469">
        <v>0</v>
      </c>
      <c r="AD128" s="469">
        <v>0</v>
      </c>
      <c r="AE128" s="469">
        <v>0</v>
      </c>
      <c r="AF128" s="469">
        <v>0</v>
      </c>
      <c r="AG128" s="469">
        <v>0</v>
      </c>
      <c r="AH128" s="469">
        <v>0</v>
      </c>
      <c r="AI128" s="469">
        <v>0</v>
      </c>
      <c r="AJ128" s="469">
        <v>0</v>
      </c>
      <c r="AK128" s="469">
        <v>2.2555356707550152E-5</v>
      </c>
      <c r="AL128" s="469">
        <v>0</v>
      </c>
      <c r="AM128" s="469">
        <v>3.8580406696568412E-6</v>
      </c>
      <c r="AN128" s="469">
        <v>0</v>
      </c>
      <c r="AO128" s="469">
        <v>0</v>
      </c>
      <c r="AP128" s="469">
        <v>0</v>
      </c>
      <c r="AQ128" s="469">
        <v>0</v>
      </c>
      <c r="AR128" s="469">
        <v>0</v>
      </c>
      <c r="AS128" s="469">
        <v>0</v>
      </c>
      <c r="AT128" s="469">
        <v>0</v>
      </c>
      <c r="AU128" s="469">
        <v>0</v>
      </c>
      <c r="AV128" s="469">
        <v>0</v>
      </c>
      <c r="AW128" s="469">
        <v>2.4308126724480193E-6</v>
      </c>
      <c r="AX128" s="469">
        <v>0</v>
      </c>
      <c r="AY128" s="469">
        <v>2.0854062234668586E-16</v>
      </c>
      <c r="AZ128" s="469">
        <v>0</v>
      </c>
      <c r="BA128" s="469">
        <v>0</v>
      </c>
      <c r="BB128" s="469">
        <v>0</v>
      </c>
      <c r="BC128" s="469">
        <v>0</v>
      </c>
      <c r="BD128" s="469">
        <v>0</v>
      </c>
      <c r="BE128" s="469">
        <v>0</v>
      </c>
      <c r="BF128" s="469">
        <v>1.9226956485495888E-4</v>
      </c>
      <c r="BG128" s="469">
        <v>0</v>
      </c>
      <c r="BH128" s="469">
        <v>4.3582215533827191E-4</v>
      </c>
      <c r="BI128" s="469">
        <v>0</v>
      </c>
      <c r="BJ128" s="469">
        <v>0</v>
      </c>
      <c r="BK128" s="469">
        <v>0</v>
      </c>
    </row>
    <row r="129" spans="2:63" x14ac:dyDescent="0.2">
      <c r="B129" s="666" t="s">
        <v>485</v>
      </c>
      <c r="C129" s="666">
        <v>18.242091092086515</v>
      </c>
      <c r="D129" s="666" t="s">
        <v>486</v>
      </c>
      <c r="E129" s="666" t="s">
        <v>428</v>
      </c>
      <c r="F129" s="666">
        <v>0</v>
      </c>
      <c r="G129" s="666">
        <v>559</v>
      </c>
      <c r="H129" s="666">
        <v>38.773067500000003</v>
      </c>
      <c r="I129" s="666">
        <v>39.996021579412314</v>
      </c>
      <c r="J129" s="666">
        <v>3.2636569892237604E-3</v>
      </c>
      <c r="K129" s="666" t="s">
        <v>574</v>
      </c>
      <c r="L129" s="666" t="s">
        <v>574</v>
      </c>
      <c r="M129" s="666" t="s">
        <v>574</v>
      </c>
      <c r="N129" s="666">
        <v>1</v>
      </c>
      <c r="O129" s="666">
        <v>1.9614034203248591E-3</v>
      </c>
      <c r="P129" s="666">
        <v>5.8979504296849472E-3</v>
      </c>
      <c r="Q129" s="666">
        <v>7.8593538500098068E-3</v>
      </c>
      <c r="R129" s="666">
        <v>0</v>
      </c>
      <c r="S129" s="666">
        <v>7.8593538500098068E-3</v>
      </c>
      <c r="T129" s="666">
        <v>0</v>
      </c>
      <c r="U129" s="666">
        <v>0</v>
      </c>
      <c r="V129" s="666">
        <v>1.8226473540199946E-5</v>
      </c>
      <c r="W129" s="666">
        <v>7.9194443779016048E-19</v>
      </c>
      <c r="X129" s="666">
        <v>0</v>
      </c>
      <c r="Y129" s="666">
        <v>0</v>
      </c>
      <c r="Z129" s="666">
        <v>0</v>
      </c>
      <c r="AA129" s="666">
        <v>0</v>
      </c>
      <c r="AB129" s="666">
        <v>0</v>
      </c>
      <c r="AC129" s="666">
        <v>0</v>
      </c>
      <c r="AD129" s="666">
        <v>0</v>
      </c>
      <c r="AE129" s="666">
        <v>0</v>
      </c>
      <c r="AF129" s="666">
        <v>0</v>
      </c>
      <c r="AG129" s="666">
        <v>0</v>
      </c>
      <c r="AH129" s="666">
        <v>0</v>
      </c>
      <c r="AI129" s="666">
        <v>0</v>
      </c>
      <c r="AJ129" s="666">
        <v>0</v>
      </c>
      <c r="AK129" s="666">
        <v>2.2555356707550152E-5</v>
      </c>
      <c r="AL129" s="666">
        <v>0</v>
      </c>
      <c r="AM129" s="666">
        <v>3.8580406696568412E-6</v>
      </c>
      <c r="AN129" s="666">
        <v>0</v>
      </c>
      <c r="AO129" s="666">
        <v>0</v>
      </c>
      <c r="AP129" s="666">
        <v>0</v>
      </c>
      <c r="AQ129" s="666">
        <v>0</v>
      </c>
      <c r="AR129" s="666">
        <v>0</v>
      </c>
      <c r="AS129" s="666">
        <v>0</v>
      </c>
      <c r="AT129" s="666">
        <v>0</v>
      </c>
      <c r="AU129" s="666">
        <v>0</v>
      </c>
      <c r="AV129" s="666">
        <v>0</v>
      </c>
      <c r="AW129" s="666">
        <v>2.4308126724480193E-6</v>
      </c>
      <c r="AX129" s="666">
        <v>0</v>
      </c>
      <c r="AY129" s="666">
        <v>2.0854062234668586E-16</v>
      </c>
      <c r="AZ129" s="666">
        <v>0</v>
      </c>
      <c r="BA129" s="666">
        <v>0</v>
      </c>
      <c r="BB129" s="666">
        <v>0</v>
      </c>
      <c r="BC129" s="666">
        <v>0</v>
      </c>
      <c r="BD129" s="666">
        <v>0</v>
      </c>
      <c r="BE129" s="666">
        <v>0</v>
      </c>
      <c r="BF129" s="666">
        <v>1.9226956485495888E-4</v>
      </c>
      <c r="BG129" s="666">
        <v>0</v>
      </c>
      <c r="BH129" s="666">
        <v>4.3582215533827191E-4</v>
      </c>
      <c r="BI129" s="666">
        <v>0</v>
      </c>
      <c r="BJ129" s="666">
        <v>0</v>
      </c>
      <c r="BK129" s="666">
        <v>0</v>
      </c>
    </row>
    <row r="130" spans="2:63" x14ac:dyDescent="0.2">
      <c r="B130" s="469" t="s">
        <v>485</v>
      </c>
      <c r="C130" s="469">
        <v>18.242091092086515</v>
      </c>
      <c r="D130" s="469" t="s">
        <v>486</v>
      </c>
      <c r="E130" s="469" t="s">
        <v>428</v>
      </c>
      <c r="F130" s="469">
        <v>0</v>
      </c>
      <c r="G130" s="469">
        <v>559</v>
      </c>
      <c r="H130" s="469">
        <v>42.407852499999997</v>
      </c>
      <c r="I130" s="469">
        <v>44.011903036552212</v>
      </c>
      <c r="J130" s="469">
        <v>3.7620920768276552E-3</v>
      </c>
      <c r="K130" s="469" t="s">
        <v>574</v>
      </c>
      <c r="L130" s="469" t="s">
        <v>574</v>
      </c>
      <c r="M130" s="469" t="s">
        <v>574</v>
      </c>
      <c r="N130" s="469">
        <v>1</v>
      </c>
      <c r="O130" s="469">
        <v>2.7487341259952169E-3</v>
      </c>
      <c r="P130" s="469">
        <v>6.7395403595203272E-3</v>
      </c>
      <c r="Q130" s="469">
        <v>9.4882744855155441E-3</v>
      </c>
      <c r="R130" s="469">
        <v>0</v>
      </c>
      <c r="S130" s="469">
        <v>9.4882744855155441E-3</v>
      </c>
      <c r="T130" s="469">
        <v>0</v>
      </c>
      <c r="U130" s="469">
        <v>0</v>
      </c>
      <c r="V130" s="469">
        <v>2.1553338956435384E-5</v>
      </c>
      <c r="W130" s="469">
        <v>1.2816282340238908E-18</v>
      </c>
      <c r="X130" s="469">
        <v>0</v>
      </c>
      <c r="Y130" s="469">
        <v>0</v>
      </c>
      <c r="Z130" s="469">
        <v>0</v>
      </c>
      <c r="AA130" s="469">
        <v>0</v>
      </c>
      <c r="AB130" s="469">
        <v>0</v>
      </c>
      <c r="AC130" s="469">
        <v>0</v>
      </c>
      <c r="AD130" s="469">
        <v>0</v>
      </c>
      <c r="AE130" s="469">
        <v>0</v>
      </c>
      <c r="AF130" s="469">
        <v>0</v>
      </c>
      <c r="AG130" s="469">
        <v>0</v>
      </c>
      <c r="AH130" s="469">
        <v>0</v>
      </c>
      <c r="AI130" s="469">
        <v>0</v>
      </c>
      <c r="AJ130" s="469">
        <v>0</v>
      </c>
      <c r="AK130" s="469">
        <v>2.7533058765822129E-5</v>
      </c>
      <c r="AL130" s="469">
        <v>0</v>
      </c>
      <c r="AM130" s="469">
        <v>4.5277479651212368E-6</v>
      </c>
      <c r="AN130" s="469">
        <v>0</v>
      </c>
      <c r="AO130" s="469">
        <v>0</v>
      </c>
      <c r="AP130" s="469">
        <v>0</v>
      </c>
      <c r="AQ130" s="469">
        <v>0</v>
      </c>
      <c r="AR130" s="469">
        <v>0</v>
      </c>
      <c r="AS130" s="469">
        <v>0</v>
      </c>
      <c r="AT130" s="469">
        <v>0</v>
      </c>
      <c r="AU130" s="469">
        <v>0</v>
      </c>
      <c r="AV130" s="469">
        <v>0</v>
      </c>
      <c r="AW130" s="469">
        <v>3.1067612930777739E-6</v>
      </c>
      <c r="AX130" s="469">
        <v>0</v>
      </c>
      <c r="AY130" s="469">
        <v>3.282424215447486E-16</v>
      </c>
      <c r="AZ130" s="469">
        <v>0</v>
      </c>
      <c r="BA130" s="469">
        <v>0</v>
      </c>
      <c r="BB130" s="469">
        <v>0</v>
      </c>
      <c r="BC130" s="469">
        <v>0</v>
      </c>
      <c r="BD130" s="469">
        <v>0</v>
      </c>
      <c r="BE130" s="469">
        <v>0</v>
      </c>
      <c r="BF130" s="469">
        <v>2.306793605378484E-4</v>
      </c>
      <c r="BG130" s="469">
        <v>0</v>
      </c>
      <c r="BH130" s="469">
        <v>5.3258056346536307E-4</v>
      </c>
      <c r="BI130" s="469">
        <v>0</v>
      </c>
      <c r="BJ130" s="469">
        <v>0</v>
      </c>
      <c r="BK130" s="469">
        <v>0</v>
      </c>
    </row>
    <row r="131" spans="2:63" x14ac:dyDescent="0.2">
      <c r="B131" s="666" t="s">
        <v>485</v>
      </c>
      <c r="C131" s="666">
        <v>18.242091092086515</v>
      </c>
      <c r="D131" s="666" t="s">
        <v>486</v>
      </c>
      <c r="E131" s="666" t="s">
        <v>428</v>
      </c>
      <c r="F131" s="666">
        <v>0</v>
      </c>
      <c r="G131" s="666">
        <v>559</v>
      </c>
      <c r="H131" s="666">
        <v>42.407852499999997</v>
      </c>
      <c r="I131" s="666">
        <v>44.011903036552212</v>
      </c>
      <c r="J131" s="666">
        <v>3.7620920768276552E-3</v>
      </c>
      <c r="K131" s="666" t="s">
        <v>574</v>
      </c>
      <c r="L131" s="666" t="s">
        <v>574</v>
      </c>
      <c r="M131" s="666" t="s">
        <v>574</v>
      </c>
      <c r="N131" s="666">
        <v>1</v>
      </c>
      <c r="O131" s="666">
        <v>2.7487341259952169E-3</v>
      </c>
      <c r="P131" s="666">
        <v>6.7395403595203272E-3</v>
      </c>
      <c r="Q131" s="666">
        <v>9.4882744855155441E-3</v>
      </c>
      <c r="R131" s="666">
        <v>0</v>
      </c>
      <c r="S131" s="666">
        <v>9.4882744855155441E-3</v>
      </c>
      <c r="T131" s="666">
        <v>0</v>
      </c>
      <c r="U131" s="666">
        <v>0</v>
      </c>
      <c r="V131" s="666">
        <v>2.1553338956435384E-5</v>
      </c>
      <c r="W131" s="666">
        <v>1.2816282340238908E-18</v>
      </c>
      <c r="X131" s="666">
        <v>0</v>
      </c>
      <c r="Y131" s="666">
        <v>0</v>
      </c>
      <c r="Z131" s="666">
        <v>0</v>
      </c>
      <c r="AA131" s="666">
        <v>0</v>
      </c>
      <c r="AB131" s="666">
        <v>0</v>
      </c>
      <c r="AC131" s="666">
        <v>0</v>
      </c>
      <c r="AD131" s="666">
        <v>0</v>
      </c>
      <c r="AE131" s="666">
        <v>0</v>
      </c>
      <c r="AF131" s="666">
        <v>0</v>
      </c>
      <c r="AG131" s="666">
        <v>0</v>
      </c>
      <c r="AH131" s="666">
        <v>0</v>
      </c>
      <c r="AI131" s="666">
        <v>0</v>
      </c>
      <c r="AJ131" s="666">
        <v>0</v>
      </c>
      <c r="AK131" s="666">
        <v>2.7533058765822129E-5</v>
      </c>
      <c r="AL131" s="666">
        <v>0</v>
      </c>
      <c r="AM131" s="666">
        <v>4.5277479651212368E-6</v>
      </c>
      <c r="AN131" s="666">
        <v>0</v>
      </c>
      <c r="AO131" s="666">
        <v>0</v>
      </c>
      <c r="AP131" s="666">
        <v>0</v>
      </c>
      <c r="AQ131" s="666">
        <v>0</v>
      </c>
      <c r="AR131" s="666">
        <v>0</v>
      </c>
      <c r="AS131" s="666">
        <v>0</v>
      </c>
      <c r="AT131" s="666">
        <v>0</v>
      </c>
      <c r="AU131" s="666">
        <v>0</v>
      </c>
      <c r="AV131" s="666">
        <v>0</v>
      </c>
      <c r="AW131" s="666">
        <v>3.1067612930777739E-6</v>
      </c>
      <c r="AX131" s="666">
        <v>0</v>
      </c>
      <c r="AY131" s="666">
        <v>3.282424215447486E-16</v>
      </c>
      <c r="AZ131" s="666">
        <v>0</v>
      </c>
      <c r="BA131" s="666">
        <v>0</v>
      </c>
      <c r="BB131" s="666">
        <v>0</v>
      </c>
      <c r="BC131" s="666">
        <v>0</v>
      </c>
      <c r="BD131" s="666">
        <v>0</v>
      </c>
      <c r="BE131" s="666">
        <v>0</v>
      </c>
      <c r="BF131" s="666">
        <v>2.306793605378484E-4</v>
      </c>
      <c r="BG131" s="666">
        <v>0</v>
      </c>
      <c r="BH131" s="666">
        <v>5.3258056346536307E-4</v>
      </c>
      <c r="BI131" s="666">
        <v>0</v>
      </c>
      <c r="BJ131" s="666">
        <v>0</v>
      </c>
      <c r="BK131" s="666">
        <v>0</v>
      </c>
    </row>
    <row r="132" spans="2:63" x14ac:dyDescent="0.2">
      <c r="B132" s="469" t="s">
        <v>485</v>
      </c>
      <c r="C132" s="469">
        <v>18.242091092086515</v>
      </c>
      <c r="D132" s="469" t="s">
        <v>486</v>
      </c>
      <c r="E132" s="469" t="s">
        <v>428</v>
      </c>
      <c r="F132" s="469">
        <v>0</v>
      </c>
      <c r="G132" s="469">
        <v>559</v>
      </c>
      <c r="H132" s="469">
        <v>42.407852499999997</v>
      </c>
      <c r="I132" s="469">
        <v>44.011903036552212</v>
      </c>
      <c r="J132" s="469">
        <v>3.7620920768276552E-3</v>
      </c>
      <c r="K132" s="469" t="s">
        <v>574</v>
      </c>
      <c r="L132" s="469" t="s">
        <v>574</v>
      </c>
      <c r="M132" s="469" t="s">
        <v>574</v>
      </c>
      <c r="N132" s="469">
        <v>1</v>
      </c>
      <c r="O132" s="469">
        <v>2.7487341259952169E-3</v>
      </c>
      <c r="P132" s="469">
        <v>6.7395403595203272E-3</v>
      </c>
      <c r="Q132" s="469">
        <v>9.4882744855155441E-3</v>
      </c>
      <c r="R132" s="469">
        <v>0</v>
      </c>
      <c r="S132" s="469">
        <v>9.4882744855155441E-3</v>
      </c>
      <c r="T132" s="469">
        <v>0</v>
      </c>
      <c r="U132" s="469">
        <v>0</v>
      </c>
      <c r="V132" s="469">
        <v>2.1553338956435384E-5</v>
      </c>
      <c r="W132" s="469">
        <v>1.2816282340238908E-18</v>
      </c>
      <c r="X132" s="469">
        <v>0</v>
      </c>
      <c r="Y132" s="469">
        <v>0</v>
      </c>
      <c r="Z132" s="469">
        <v>0</v>
      </c>
      <c r="AA132" s="469">
        <v>0</v>
      </c>
      <c r="AB132" s="469">
        <v>0</v>
      </c>
      <c r="AC132" s="469">
        <v>0</v>
      </c>
      <c r="AD132" s="469">
        <v>0</v>
      </c>
      <c r="AE132" s="469">
        <v>0</v>
      </c>
      <c r="AF132" s="469">
        <v>0</v>
      </c>
      <c r="AG132" s="469">
        <v>0</v>
      </c>
      <c r="AH132" s="469">
        <v>0</v>
      </c>
      <c r="AI132" s="469">
        <v>0</v>
      </c>
      <c r="AJ132" s="469">
        <v>0</v>
      </c>
      <c r="AK132" s="469">
        <v>2.7533058765822129E-5</v>
      </c>
      <c r="AL132" s="469">
        <v>0</v>
      </c>
      <c r="AM132" s="469">
        <v>4.5277479651212368E-6</v>
      </c>
      <c r="AN132" s="469">
        <v>0</v>
      </c>
      <c r="AO132" s="469">
        <v>0</v>
      </c>
      <c r="AP132" s="469">
        <v>0</v>
      </c>
      <c r="AQ132" s="469">
        <v>0</v>
      </c>
      <c r="AR132" s="469">
        <v>0</v>
      </c>
      <c r="AS132" s="469">
        <v>0</v>
      </c>
      <c r="AT132" s="469">
        <v>0</v>
      </c>
      <c r="AU132" s="469">
        <v>0</v>
      </c>
      <c r="AV132" s="469">
        <v>0</v>
      </c>
      <c r="AW132" s="469">
        <v>3.1067612930777739E-6</v>
      </c>
      <c r="AX132" s="469">
        <v>0</v>
      </c>
      <c r="AY132" s="469">
        <v>3.282424215447486E-16</v>
      </c>
      <c r="AZ132" s="469">
        <v>0</v>
      </c>
      <c r="BA132" s="469">
        <v>0</v>
      </c>
      <c r="BB132" s="469">
        <v>0</v>
      </c>
      <c r="BC132" s="469">
        <v>0</v>
      </c>
      <c r="BD132" s="469">
        <v>0</v>
      </c>
      <c r="BE132" s="469">
        <v>0</v>
      </c>
      <c r="BF132" s="469">
        <v>2.306793605378484E-4</v>
      </c>
      <c r="BG132" s="469">
        <v>0</v>
      </c>
      <c r="BH132" s="469">
        <v>5.3258056346536307E-4</v>
      </c>
      <c r="BI132" s="469">
        <v>0</v>
      </c>
      <c r="BJ132" s="469">
        <v>0</v>
      </c>
      <c r="BK132" s="469">
        <v>0</v>
      </c>
    </row>
    <row r="133" spans="2:63" x14ac:dyDescent="0.2">
      <c r="B133" s="666" t="s">
        <v>485</v>
      </c>
      <c r="C133" s="666">
        <v>18.242091092086515</v>
      </c>
      <c r="D133" s="666" t="s">
        <v>486</v>
      </c>
      <c r="E133" s="666" t="s">
        <v>428</v>
      </c>
      <c r="F133" s="666">
        <v>0</v>
      </c>
      <c r="G133" s="666">
        <v>559</v>
      </c>
      <c r="H133" s="666">
        <v>42.407852499999997</v>
      </c>
      <c r="I133" s="666">
        <v>44.011903036552212</v>
      </c>
      <c r="J133" s="666">
        <v>3.7620920768276552E-3</v>
      </c>
      <c r="K133" s="666" t="s">
        <v>574</v>
      </c>
      <c r="L133" s="666" t="s">
        <v>574</v>
      </c>
      <c r="M133" s="666" t="s">
        <v>574</v>
      </c>
      <c r="N133" s="666">
        <v>1</v>
      </c>
      <c r="O133" s="666">
        <v>2.7487341259952169E-3</v>
      </c>
      <c r="P133" s="666">
        <v>6.7395403595203272E-3</v>
      </c>
      <c r="Q133" s="666">
        <v>9.4882744855155441E-3</v>
      </c>
      <c r="R133" s="666">
        <v>0</v>
      </c>
      <c r="S133" s="666">
        <v>9.4882744855155441E-3</v>
      </c>
      <c r="T133" s="666">
        <v>0</v>
      </c>
      <c r="U133" s="666">
        <v>0</v>
      </c>
      <c r="V133" s="666">
        <v>2.1553338956435384E-5</v>
      </c>
      <c r="W133" s="666">
        <v>1.2816282340238908E-18</v>
      </c>
      <c r="X133" s="666">
        <v>0</v>
      </c>
      <c r="Y133" s="666">
        <v>0</v>
      </c>
      <c r="Z133" s="666">
        <v>0</v>
      </c>
      <c r="AA133" s="666">
        <v>0</v>
      </c>
      <c r="AB133" s="666">
        <v>0</v>
      </c>
      <c r="AC133" s="666">
        <v>0</v>
      </c>
      <c r="AD133" s="666">
        <v>0</v>
      </c>
      <c r="AE133" s="666">
        <v>0</v>
      </c>
      <c r="AF133" s="666">
        <v>0</v>
      </c>
      <c r="AG133" s="666">
        <v>0</v>
      </c>
      <c r="AH133" s="666">
        <v>0</v>
      </c>
      <c r="AI133" s="666">
        <v>0</v>
      </c>
      <c r="AJ133" s="666">
        <v>0</v>
      </c>
      <c r="AK133" s="666">
        <v>2.7533058765822129E-5</v>
      </c>
      <c r="AL133" s="666">
        <v>0</v>
      </c>
      <c r="AM133" s="666">
        <v>4.5277479651212368E-6</v>
      </c>
      <c r="AN133" s="666">
        <v>0</v>
      </c>
      <c r="AO133" s="666">
        <v>0</v>
      </c>
      <c r="AP133" s="666">
        <v>0</v>
      </c>
      <c r="AQ133" s="666">
        <v>0</v>
      </c>
      <c r="AR133" s="666">
        <v>0</v>
      </c>
      <c r="AS133" s="666">
        <v>0</v>
      </c>
      <c r="AT133" s="666">
        <v>0</v>
      </c>
      <c r="AU133" s="666">
        <v>0</v>
      </c>
      <c r="AV133" s="666">
        <v>0</v>
      </c>
      <c r="AW133" s="666">
        <v>3.1067612930777739E-6</v>
      </c>
      <c r="AX133" s="666">
        <v>0</v>
      </c>
      <c r="AY133" s="666">
        <v>3.282424215447486E-16</v>
      </c>
      <c r="AZ133" s="666">
        <v>0</v>
      </c>
      <c r="BA133" s="666">
        <v>0</v>
      </c>
      <c r="BB133" s="666">
        <v>0</v>
      </c>
      <c r="BC133" s="666">
        <v>0</v>
      </c>
      <c r="BD133" s="666">
        <v>0</v>
      </c>
      <c r="BE133" s="666">
        <v>0</v>
      </c>
      <c r="BF133" s="666">
        <v>2.306793605378484E-4</v>
      </c>
      <c r="BG133" s="666">
        <v>0</v>
      </c>
      <c r="BH133" s="666">
        <v>5.3258056346536307E-4</v>
      </c>
      <c r="BI133" s="666">
        <v>0</v>
      </c>
      <c r="BJ133" s="666">
        <v>0</v>
      </c>
      <c r="BK133" s="666">
        <v>0</v>
      </c>
    </row>
    <row r="134" spans="2:63" x14ac:dyDescent="0.2">
      <c r="B134" s="469" t="s">
        <v>485</v>
      </c>
      <c r="C134" s="469">
        <v>18.242091092086515</v>
      </c>
      <c r="D134" s="469" t="s">
        <v>486</v>
      </c>
      <c r="E134" s="469" t="s">
        <v>428</v>
      </c>
      <c r="F134" s="469">
        <v>0</v>
      </c>
      <c r="G134" s="469">
        <v>559</v>
      </c>
      <c r="H134" s="469">
        <v>42.407852499999997</v>
      </c>
      <c r="I134" s="469">
        <v>44.011903036552212</v>
      </c>
      <c r="J134" s="469">
        <v>3.7620920768276552E-3</v>
      </c>
      <c r="K134" s="469" t="s">
        <v>574</v>
      </c>
      <c r="L134" s="469" t="s">
        <v>574</v>
      </c>
      <c r="M134" s="469" t="s">
        <v>574</v>
      </c>
      <c r="N134" s="469">
        <v>1</v>
      </c>
      <c r="O134" s="469">
        <v>2.7487341259952169E-3</v>
      </c>
      <c r="P134" s="469">
        <v>6.7395403595203272E-3</v>
      </c>
      <c r="Q134" s="469">
        <v>9.4882744855155441E-3</v>
      </c>
      <c r="R134" s="469">
        <v>0</v>
      </c>
      <c r="S134" s="469">
        <v>9.4882744855155441E-3</v>
      </c>
      <c r="T134" s="469">
        <v>0</v>
      </c>
      <c r="U134" s="469">
        <v>0</v>
      </c>
      <c r="V134" s="469">
        <v>2.1553338956435384E-5</v>
      </c>
      <c r="W134" s="469">
        <v>1.2816282340238908E-18</v>
      </c>
      <c r="X134" s="469">
        <v>0</v>
      </c>
      <c r="Y134" s="469">
        <v>0</v>
      </c>
      <c r="Z134" s="469">
        <v>0</v>
      </c>
      <c r="AA134" s="469">
        <v>0</v>
      </c>
      <c r="AB134" s="469">
        <v>0</v>
      </c>
      <c r="AC134" s="469">
        <v>0</v>
      </c>
      <c r="AD134" s="469">
        <v>0</v>
      </c>
      <c r="AE134" s="469">
        <v>0</v>
      </c>
      <c r="AF134" s="469">
        <v>0</v>
      </c>
      <c r="AG134" s="469">
        <v>0</v>
      </c>
      <c r="AH134" s="469">
        <v>0</v>
      </c>
      <c r="AI134" s="469">
        <v>0</v>
      </c>
      <c r="AJ134" s="469">
        <v>0</v>
      </c>
      <c r="AK134" s="469">
        <v>2.7533058765822129E-5</v>
      </c>
      <c r="AL134" s="469">
        <v>0</v>
      </c>
      <c r="AM134" s="469">
        <v>4.5277479651212368E-6</v>
      </c>
      <c r="AN134" s="469">
        <v>0</v>
      </c>
      <c r="AO134" s="469">
        <v>0</v>
      </c>
      <c r="AP134" s="469">
        <v>0</v>
      </c>
      <c r="AQ134" s="469">
        <v>0</v>
      </c>
      <c r="AR134" s="469">
        <v>0</v>
      </c>
      <c r="AS134" s="469">
        <v>0</v>
      </c>
      <c r="AT134" s="469">
        <v>0</v>
      </c>
      <c r="AU134" s="469">
        <v>0</v>
      </c>
      <c r="AV134" s="469">
        <v>0</v>
      </c>
      <c r="AW134" s="469">
        <v>3.1067612930777739E-6</v>
      </c>
      <c r="AX134" s="469">
        <v>0</v>
      </c>
      <c r="AY134" s="469">
        <v>3.282424215447486E-16</v>
      </c>
      <c r="AZ134" s="469">
        <v>0</v>
      </c>
      <c r="BA134" s="469">
        <v>0</v>
      </c>
      <c r="BB134" s="469">
        <v>0</v>
      </c>
      <c r="BC134" s="469">
        <v>0</v>
      </c>
      <c r="BD134" s="469">
        <v>0</v>
      </c>
      <c r="BE134" s="469">
        <v>0</v>
      </c>
      <c r="BF134" s="469">
        <v>2.306793605378484E-4</v>
      </c>
      <c r="BG134" s="469">
        <v>0</v>
      </c>
      <c r="BH134" s="469">
        <v>5.3258056346536307E-4</v>
      </c>
      <c r="BI134" s="469">
        <v>0</v>
      </c>
      <c r="BJ134" s="469">
        <v>0</v>
      </c>
      <c r="BK134" s="469">
        <v>0</v>
      </c>
    </row>
    <row r="135" spans="2:63" x14ac:dyDescent="0.2">
      <c r="B135" s="666" t="s">
        <v>485</v>
      </c>
      <c r="C135" s="666">
        <v>18.242091092086515</v>
      </c>
      <c r="D135" s="666" t="s">
        <v>486</v>
      </c>
      <c r="E135" s="666" t="s">
        <v>428</v>
      </c>
      <c r="F135" s="666">
        <v>0</v>
      </c>
      <c r="G135" s="666">
        <v>559</v>
      </c>
      <c r="H135" s="666">
        <v>42.407852499999997</v>
      </c>
      <c r="I135" s="666">
        <v>44.011903036552212</v>
      </c>
      <c r="J135" s="666">
        <v>3.7620920768276552E-3</v>
      </c>
      <c r="K135" s="666" t="s">
        <v>574</v>
      </c>
      <c r="L135" s="666" t="s">
        <v>574</v>
      </c>
      <c r="M135" s="666" t="s">
        <v>574</v>
      </c>
      <c r="N135" s="666">
        <v>1</v>
      </c>
      <c r="O135" s="666">
        <v>2.7487341259952169E-3</v>
      </c>
      <c r="P135" s="666">
        <v>6.7395403595203272E-3</v>
      </c>
      <c r="Q135" s="666">
        <v>9.4882744855155441E-3</v>
      </c>
      <c r="R135" s="666">
        <v>0</v>
      </c>
      <c r="S135" s="666">
        <v>9.4882744855155441E-3</v>
      </c>
      <c r="T135" s="666">
        <v>0</v>
      </c>
      <c r="U135" s="666">
        <v>0</v>
      </c>
      <c r="V135" s="666">
        <v>2.1553338956435384E-5</v>
      </c>
      <c r="W135" s="666">
        <v>1.2816282340238908E-18</v>
      </c>
      <c r="X135" s="666">
        <v>0</v>
      </c>
      <c r="Y135" s="666">
        <v>0</v>
      </c>
      <c r="Z135" s="666">
        <v>0</v>
      </c>
      <c r="AA135" s="666">
        <v>0</v>
      </c>
      <c r="AB135" s="666">
        <v>0</v>
      </c>
      <c r="AC135" s="666">
        <v>0</v>
      </c>
      <c r="AD135" s="666">
        <v>0</v>
      </c>
      <c r="AE135" s="666">
        <v>0</v>
      </c>
      <c r="AF135" s="666">
        <v>0</v>
      </c>
      <c r="AG135" s="666">
        <v>0</v>
      </c>
      <c r="AH135" s="666">
        <v>0</v>
      </c>
      <c r="AI135" s="666">
        <v>0</v>
      </c>
      <c r="AJ135" s="666">
        <v>0</v>
      </c>
      <c r="AK135" s="666">
        <v>2.7533058765822129E-5</v>
      </c>
      <c r="AL135" s="666">
        <v>0</v>
      </c>
      <c r="AM135" s="666">
        <v>4.5277479651212368E-6</v>
      </c>
      <c r="AN135" s="666">
        <v>0</v>
      </c>
      <c r="AO135" s="666">
        <v>0</v>
      </c>
      <c r="AP135" s="666">
        <v>0</v>
      </c>
      <c r="AQ135" s="666">
        <v>0</v>
      </c>
      <c r="AR135" s="666">
        <v>0</v>
      </c>
      <c r="AS135" s="666">
        <v>0</v>
      </c>
      <c r="AT135" s="666">
        <v>0</v>
      </c>
      <c r="AU135" s="666">
        <v>0</v>
      </c>
      <c r="AV135" s="666">
        <v>0</v>
      </c>
      <c r="AW135" s="666">
        <v>3.1067612930777739E-6</v>
      </c>
      <c r="AX135" s="666">
        <v>0</v>
      </c>
      <c r="AY135" s="666">
        <v>3.282424215447486E-16</v>
      </c>
      <c r="AZ135" s="666">
        <v>0</v>
      </c>
      <c r="BA135" s="666">
        <v>0</v>
      </c>
      <c r="BB135" s="666">
        <v>0</v>
      </c>
      <c r="BC135" s="666">
        <v>0</v>
      </c>
      <c r="BD135" s="666">
        <v>0</v>
      </c>
      <c r="BE135" s="666">
        <v>0</v>
      </c>
      <c r="BF135" s="666">
        <v>2.306793605378484E-4</v>
      </c>
      <c r="BG135" s="666">
        <v>0</v>
      </c>
      <c r="BH135" s="666">
        <v>5.3258056346536307E-4</v>
      </c>
      <c r="BI135" s="666">
        <v>0</v>
      </c>
      <c r="BJ135" s="666">
        <v>0</v>
      </c>
      <c r="BK135" s="666">
        <v>0</v>
      </c>
    </row>
    <row r="136" spans="2:63" x14ac:dyDescent="0.2">
      <c r="B136" s="469" t="s">
        <v>485</v>
      </c>
      <c r="C136" s="469">
        <v>18.242091092086515</v>
      </c>
      <c r="D136" s="469" t="s">
        <v>486</v>
      </c>
      <c r="E136" s="469" t="s">
        <v>428</v>
      </c>
      <c r="F136" s="469">
        <v>0</v>
      </c>
      <c r="G136" s="469">
        <v>559</v>
      </c>
      <c r="H136" s="469">
        <v>42.407852499999997</v>
      </c>
      <c r="I136" s="469">
        <v>44.011903036552212</v>
      </c>
      <c r="J136" s="469">
        <v>3.7620920768276552E-3</v>
      </c>
      <c r="K136" s="469" t="s">
        <v>574</v>
      </c>
      <c r="L136" s="469" t="s">
        <v>574</v>
      </c>
      <c r="M136" s="469" t="s">
        <v>574</v>
      </c>
      <c r="N136" s="469">
        <v>1</v>
      </c>
      <c r="O136" s="469">
        <v>2.7487341259952169E-3</v>
      </c>
      <c r="P136" s="469">
        <v>6.7395403595203272E-3</v>
      </c>
      <c r="Q136" s="469">
        <v>9.4882744855155441E-3</v>
      </c>
      <c r="R136" s="469">
        <v>0</v>
      </c>
      <c r="S136" s="469">
        <v>9.4882744855155441E-3</v>
      </c>
      <c r="T136" s="469">
        <v>0</v>
      </c>
      <c r="U136" s="469">
        <v>0</v>
      </c>
      <c r="V136" s="469">
        <v>2.1553338956435384E-5</v>
      </c>
      <c r="W136" s="469">
        <v>1.2816282340238908E-18</v>
      </c>
      <c r="X136" s="469">
        <v>0</v>
      </c>
      <c r="Y136" s="469">
        <v>0</v>
      </c>
      <c r="Z136" s="469">
        <v>0</v>
      </c>
      <c r="AA136" s="469">
        <v>0</v>
      </c>
      <c r="AB136" s="469">
        <v>0</v>
      </c>
      <c r="AC136" s="469">
        <v>0</v>
      </c>
      <c r="AD136" s="469">
        <v>0</v>
      </c>
      <c r="AE136" s="469">
        <v>0</v>
      </c>
      <c r="AF136" s="469">
        <v>0</v>
      </c>
      <c r="AG136" s="469">
        <v>0</v>
      </c>
      <c r="AH136" s="469">
        <v>0</v>
      </c>
      <c r="AI136" s="469">
        <v>0</v>
      </c>
      <c r="AJ136" s="469">
        <v>0</v>
      </c>
      <c r="AK136" s="469">
        <v>2.7533058765822129E-5</v>
      </c>
      <c r="AL136" s="469">
        <v>0</v>
      </c>
      <c r="AM136" s="469">
        <v>4.5277479651212368E-6</v>
      </c>
      <c r="AN136" s="469">
        <v>0</v>
      </c>
      <c r="AO136" s="469">
        <v>0</v>
      </c>
      <c r="AP136" s="469">
        <v>0</v>
      </c>
      <c r="AQ136" s="469">
        <v>0</v>
      </c>
      <c r="AR136" s="469">
        <v>0</v>
      </c>
      <c r="AS136" s="469">
        <v>0</v>
      </c>
      <c r="AT136" s="469">
        <v>0</v>
      </c>
      <c r="AU136" s="469">
        <v>0</v>
      </c>
      <c r="AV136" s="469">
        <v>0</v>
      </c>
      <c r="AW136" s="469">
        <v>3.1067612930777739E-6</v>
      </c>
      <c r="AX136" s="469">
        <v>0</v>
      </c>
      <c r="AY136" s="469">
        <v>3.282424215447486E-16</v>
      </c>
      <c r="AZ136" s="469">
        <v>0</v>
      </c>
      <c r="BA136" s="469">
        <v>0</v>
      </c>
      <c r="BB136" s="469">
        <v>0</v>
      </c>
      <c r="BC136" s="469">
        <v>0</v>
      </c>
      <c r="BD136" s="469">
        <v>0</v>
      </c>
      <c r="BE136" s="469">
        <v>0</v>
      </c>
      <c r="BF136" s="469">
        <v>2.306793605378484E-4</v>
      </c>
      <c r="BG136" s="469">
        <v>0</v>
      </c>
      <c r="BH136" s="469">
        <v>5.3258056346536307E-4</v>
      </c>
      <c r="BI136" s="469">
        <v>0</v>
      </c>
      <c r="BJ136" s="469">
        <v>0</v>
      </c>
      <c r="BK136" s="469">
        <v>0</v>
      </c>
    </row>
    <row r="137" spans="2:63" x14ac:dyDescent="0.2">
      <c r="B137" s="666" t="s">
        <v>485</v>
      </c>
      <c r="C137" s="666">
        <v>18.242091092086515</v>
      </c>
      <c r="D137" s="666" t="s">
        <v>486</v>
      </c>
      <c r="E137" s="666" t="s">
        <v>428</v>
      </c>
      <c r="F137" s="666">
        <v>0</v>
      </c>
      <c r="G137" s="666">
        <v>559</v>
      </c>
      <c r="H137" s="666">
        <v>42.407852499999997</v>
      </c>
      <c r="I137" s="666">
        <v>44.011903036552212</v>
      </c>
      <c r="J137" s="666">
        <v>3.7620920768276552E-3</v>
      </c>
      <c r="K137" s="666" t="s">
        <v>574</v>
      </c>
      <c r="L137" s="666" t="s">
        <v>574</v>
      </c>
      <c r="M137" s="666" t="s">
        <v>574</v>
      </c>
      <c r="N137" s="666">
        <v>1</v>
      </c>
      <c r="O137" s="666">
        <v>2.7487341259952169E-3</v>
      </c>
      <c r="P137" s="666">
        <v>6.7395403595203272E-3</v>
      </c>
      <c r="Q137" s="666">
        <v>9.4882744855155441E-3</v>
      </c>
      <c r="R137" s="666">
        <v>0</v>
      </c>
      <c r="S137" s="666">
        <v>9.4882744855155441E-3</v>
      </c>
      <c r="T137" s="666">
        <v>0</v>
      </c>
      <c r="U137" s="666">
        <v>0</v>
      </c>
      <c r="V137" s="666">
        <v>2.1553338956435384E-5</v>
      </c>
      <c r="W137" s="666">
        <v>1.2816282340238908E-18</v>
      </c>
      <c r="X137" s="666">
        <v>0</v>
      </c>
      <c r="Y137" s="666">
        <v>0</v>
      </c>
      <c r="Z137" s="666">
        <v>0</v>
      </c>
      <c r="AA137" s="666">
        <v>0</v>
      </c>
      <c r="AB137" s="666">
        <v>0</v>
      </c>
      <c r="AC137" s="666">
        <v>0</v>
      </c>
      <c r="AD137" s="666">
        <v>0</v>
      </c>
      <c r="AE137" s="666">
        <v>0</v>
      </c>
      <c r="AF137" s="666">
        <v>0</v>
      </c>
      <c r="AG137" s="666">
        <v>0</v>
      </c>
      <c r="AH137" s="666">
        <v>0</v>
      </c>
      <c r="AI137" s="666">
        <v>0</v>
      </c>
      <c r="AJ137" s="666">
        <v>0</v>
      </c>
      <c r="AK137" s="666">
        <v>2.7533058765822129E-5</v>
      </c>
      <c r="AL137" s="666">
        <v>0</v>
      </c>
      <c r="AM137" s="666">
        <v>4.5277479651212368E-6</v>
      </c>
      <c r="AN137" s="666">
        <v>0</v>
      </c>
      <c r="AO137" s="666">
        <v>0</v>
      </c>
      <c r="AP137" s="666">
        <v>0</v>
      </c>
      <c r="AQ137" s="666">
        <v>0</v>
      </c>
      <c r="AR137" s="666">
        <v>0</v>
      </c>
      <c r="AS137" s="666">
        <v>0</v>
      </c>
      <c r="AT137" s="666">
        <v>0</v>
      </c>
      <c r="AU137" s="666">
        <v>0</v>
      </c>
      <c r="AV137" s="666">
        <v>0</v>
      </c>
      <c r="AW137" s="666">
        <v>3.1067612930777739E-6</v>
      </c>
      <c r="AX137" s="666">
        <v>0</v>
      </c>
      <c r="AY137" s="666">
        <v>3.282424215447486E-16</v>
      </c>
      <c r="AZ137" s="666">
        <v>0</v>
      </c>
      <c r="BA137" s="666">
        <v>0</v>
      </c>
      <c r="BB137" s="666">
        <v>0</v>
      </c>
      <c r="BC137" s="666">
        <v>0</v>
      </c>
      <c r="BD137" s="666">
        <v>0</v>
      </c>
      <c r="BE137" s="666">
        <v>0</v>
      </c>
      <c r="BF137" s="666">
        <v>2.306793605378484E-4</v>
      </c>
      <c r="BG137" s="666">
        <v>0</v>
      </c>
      <c r="BH137" s="666">
        <v>5.3258056346536307E-4</v>
      </c>
      <c r="BI137" s="666">
        <v>0</v>
      </c>
      <c r="BJ137" s="666">
        <v>0</v>
      </c>
      <c r="BK137" s="666">
        <v>0</v>
      </c>
    </row>
    <row r="138" spans="2:63" x14ac:dyDescent="0.2">
      <c r="B138" s="469" t="s">
        <v>485</v>
      </c>
      <c r="C138" s="469">
        <v>18.242091092086515</v>
      </c>
      <c r="D138" s="469" t="s">
        <v>486</v>
      </c>
      <c r="E138" s="469" t="s">
        <v>428</v>
      </c>
      <c r="F138" s="469">
        <v>0</v>
      </c>
      <c r="G138" s="469">
        <v>559</v>
      </c>
      <c r="H138" s="469">
        <v>42.407852499999997</v>
      </c>
      <c r="I138" s="469">
        <v>44.011903036552212</v>
      </c>
      <c r="J138" s="469">
        <v>3.7620920768276552E-3</v>
      </c>
      <c r="K138" s="469" t="s">
        <v>574</v>
      </c>
      <c r="L138" s="469" t="s">
        <v>574</v>
      </c>
      <c r="M138" s="469" t="s">
        <v>574</v>
      </c>
      <c r="N138" s="469">
        <v>1</v>
      </c>
      <c r="O138" s="469">
        <v>2.7487341259952169E-3</v>
      </c>
      <c r="P138" s="469">
        <v>6.7395403595203272E-3</v>
      </c>
      <c r="Q138" s="469">
        <v>9.4882744855155441E-3</v>
      </c>
      <c r="R138" s="469">
        <v>0</v>
      </c>
      <c r="S138" s="469">
        <v>9.4882744855155441E-3</v>
      </c>
      <c r="T138" s="469">
        <v>0</v>
      </c>
      <c r="U138" s="469">
        <v>0</v>
      </c>
      <c r="V138" s="469">
        <v>2.1553338956435384E-5</v>
      </c>
      <c r="W138" s="469">
        <v>1.2816282340238908E-18</v>
      </c>
      <c r="X138" s="469">
        <v>0</v>
      </c>
      <c r="Y138" s="469">
        <v>0</v>
      </c>
      <c r="Z138" s="469">
        <v>0</v>
      </c>
      <c r="AA138" s="469">
        <v>0</v>
      </c>
      <c r="AB138" s="469">
        <v>0</v>
      </c>
      <c r="AC138" s="469">
        <v>0</v>
      </c>
      <c r="AD138" s="469">
        <v>0</v>
      </c>
      <c r="AE138" s="469">
        <v>0</v>
      </c>
      <c r="AF138" s="469">
        <v>0</v>
      </c>
      <c r="AG138" s="469">
        <v>0</v>
      </c>
      <c r="AH138" s="469">
        <v>0</v>
      </c>
      <c r="AI138" s="469">
        <v>0</v>
      </c>
      <c r="AJ138" s="469">
        <v>0</v>
      </c>
      <c r="AK138" s="469">
        <v>2.7533058765822129E-5</v>
      </c>
      <c r="AL138" s="469">
        <v>0</v>
      </c>
      <c r="AM138" s="469">
        <v>4.5277479651212368E-6</v>
      </c>
      <c r="AN138" s="469">
        <v>0</v>
      </c>
      <c r="AO138" s="469">
        <v>0</v>
      </c>
      <c r="AP138" s="469">
        <v>0</v>
      </c>
      <c r="AQ138" s="469">
        <v>0</v>
      </c>
      <c r="AR138" s="469">
        <v>0</v>
      </c>
      <c r="AS138" s="469">
        <v>0</v>
      </c>
      <c r="AT138" s="469">
        <v>0</v>
      </c>
      <c r="AU138" s="469">
        <v>0</v>
      </c>
      <c r="AV138" s="469">
        <v>0</v>
      </c>
      <c r="AW138" s="469">
        <v>3.1067612930777739E-6</v>
      </c>
      <c r="AX138" s="469">
        <v>0</v>
      </c>
      <c r="AY138" s="469">
        <v>3.282424215447486E-16</v>
      </c>
      <c r="AZ138" s="469">
        <v>0</v>
      </c>
      <c r="BA138" s="469">
        <v>0</v>
      </c>
      <c r="BB138" s="469">
        <v>0</v>
      </c>
      <c r="BC138" s="469">
        <v>0</v>
      </c>
      <c r="BD138" s="469">
        <v>0</v>
      </c>
      <c r="BE138" s="469">
        <v>0</v>
      </c>
      <c r="BF138" s="469">
        <v>2.306793605378484E-4</v>
      </c>
      <c r="BG138" s="469">
        <v>0</v>
      </c>
      <c r="BH138" s="469">
        <v>5.3258056346536307E-4</v>
      </c>
      <c r="BI138" s="469">
        <v>0</v>
      </c>
      <c r="BJ138" s="469">
        <v>0</v>
      </c>
      <c r="BK138" s="469">
        <v>0</v>
      </c>
    </row>
    <row r="139" spans="2:63" x14ac:dyDescent="0.2">
      <c r="B139" s="666" t="s">
        <v>485</v>
      </c>
      <c r="C139" s="666">
        <v>18.242091092086515</v>
      </c>
      <c r="D139" s="666" t="s">
        <v>486</v>
      </c>
      <c r="E139" s="666" t="s">
        <v>428</v>
      </c>
      <c r="F139" s="666">
        <v>0</v>
      </c>
      <c r="G139" s="666">
        <v>559</v>
      </c>
      <c r="H139" s="666">
        <v>42.407852499999997</v>
      </c>
      <c r="I139" s="666">
        <v>44.011903036552212</v>
      </c>
      <c r="J139" s="666">
        <v>3.7620920768276552E-3</v>
      </c>
      <c r="K139" s="666" t="s">
        <v>574</v>
      </c>
      <c r="L139" s="666" t="s">
        <v>574</v>
      </c>
      <c r="M139" s="666" t="s">
        <v>574</v>
      </c>
      <c r="N139" s="666">
        <v>1</v>
      </c>
      <c r="O139" s="666">
        <v>2.7487341259952169E-3</v>
      </c>
      <c r="P139" s="666">
        <v>6.7395403595203272E-3</v>
      </c>
      <c r="Q139" s="666">
        <v>9.4882744855155441E-3</v>
      </c>
      <c r="R139" s="666">
        <v>0</v>
      </c>
      <c r="S139" s="666">
        <v>9.4882744855155441E-3</v>
      </c>
      <c r="T139" s="666">
        <v>0</v>
      </c>
      <c r="U139" s="666">
        <v>0</v>
      </c>
      <c r="V139" s="666">
        <v>2.1553338956435384E-5</v>
      </c>
      <c r="W139" s="666">
        <v>1.2816282340238908E-18</v>
      </c>
      <c r="X139" s="666">
        <v>0</v>
      </c>
      <c r="Y139" s="666">
        <v>0</v>
      </c>
      <c r="Z139" s="666">
        <v>0</v>
      </c>
      <c r="AA139" s="666">
        <v>0</v>
      </c>
      <c r="AB139" s="666">
        <v>0</v>
      </c>
      <c r="AC139" s="666">
        <v>0</v>
      </c>
      <c r="AD139" s="666">
        <v>0</v>
      </c>
      <c r="AE139" s="666">
        <v>0</v>
      </c>
      <c r="AF139" s="666">
        <v>0</v>
      </c>
      <c r="AG139" s="666">
        <v>0</v>
      </c>
      <c r="AH139" s="666">
        <v>0</v>
      </c>
      <c r="AI139" s="666">
        <v>0</v>
      </c>
      <c r="AJ139" s="666">
        <v>0</v>
      </c>
      <c r="AK139" s="666">
        <v>2.7533058765822129E-5</v>
      </c>
      <c r="AL139" s="666">
        <v>0</v>
      </c>
      <c r="AM139" s="666">
        <v>4.5277479651212368E-6</v>
      </c>
      <c r="AN139" s="666">
        <v>0</v>
      </c>
      <c r="AO139" s="666">
        <v>0</v>
      </c>
      <c r="AP139" s="666">
        <v>0</v>
      </c>
      <c r="AQ139" s="666">
        <v>0</v>
      </c>
      <c r="AR139" s="666">
        <v>0</v>
      </c>
      <c r="AS139" s="666">
        <v>0</v>
      </c>
      <c r="AT139" s="666">
        <v>0</v>
      </c>
      <c r="AU139" s="666">
        <v>0</v>
      </c>
      <c r="AV139" s="666">
        <v>0</v>
      </c>
      <c r="AW139" s="666">
        <v>3.1067612930777739E-6</v>
      </c>
      <c r="AX139" s="666">
        <v>0</v>
      </c>
      <c r="AY139" s="666">
        <v>3.282424215447486E-16</v>
      </c>
      <c r="AZ139" s="666">
        <v>0</v>
      </c>
      <c r="BA139" s="666">
        <v>0</v>
      </c>
      <c r="BB139" s="666">
        <v>0</v>
      </c>
      <c r="BC139" s="666">
        <v>0</v>
      </c>
      <c r="BD139" s="666">
        <v>0</v>
      </c>
      <c r="BE139" s="666">
        <v>0</v>
      </c>
      <c r="BF139" s="666">
        <v>2.306793605378484E-4</v>
      </c>
      <c r="BG139" s="666">
        <v>0</v>
      </c>
      <c r="BH139" s="666">
        <v>5.3258056346536307E-4</v>
      </c>
      <c r="BI139" s="666">
        <v>0</v>
      </c>
      <c r="BJ139" s="666">
        <v>0</v>
      </c>
      <c r="BK139" s="666">
        <v>0</v>
      </c>
    </row>
    <row r="140" spans="2:63" x14ac:dyDescent="0.2">
      <c r="B140" s="469" t="s">
        <v>485</v>
      </c>
      <c r="C140" s="469">
        <v>18.242091092086515</v>
      </c>
      <c r="D140" s="469" t="s">
        <v>486</v>
      </c>
      <c r="E140" s="469" t="s">
        <v>428</v>
      </c>
      <c r="F140" s="469">
        <v>0</v>
      </c>
      <c r="G140" s="469">
        <v>559</v>
      </c>
      <c r="H140" s="469">
        <v>42.407852499999997</v>
      </c>
      <c r="I140" s="469">
        <v>44.011903036552212</v>
      </c>
      <c r="J140" s="469">
        <v>3.7620920768276552E-3</v>
      </c>
      <c r="K140" s="469" t="s">
        <v>574</v>
      </c>
      <c r="L140" s="469" t="s">
        <v>574</v>
      </c>
      <c r="M140" s="469" t="s">
        <v>574</v>
      </c>
      <c r="N140" s="469">
        <v>1</v>
      </c>
      <c r="O140" s="469">
        <v>2.7487341259952169E-3</v>
      </c>
      <c r="P140" s="469">
        <v>6.7395403595203272E-3</v>
      </c>
      <c r="Q140" s="469">
        <v>9.4882744855155441E-3</v>
      </c>
      <c r="R140" s="469">
        <v>0</v>
      </c>
      <c r="S140" s="469">
        <v>9.4882744855155441E-3</v>
      </c>
      <c r="T140" s="469">
        <v>0</v>
      </c>
      <c r="U140" s="469">
        <v>0</v>
      </c>
      <c r="V140" s="469">
        <v>2.1553338956435384E-5</v>
      </c>
      <c r="W140" s="469">
        <v>1.2816282340238908E-18</v>
      </c>
      <c r="X140" s="469">
        <v>0</v>
      </c>
      <c r="Y140" s="469">
        <v>0</v>
      </c>
      <c r="Z140" s="469">
        <v>0</v>
      </c>
      <c r="AA140" s="469">
        <v>0</v>
      </c>
      <c r="AB140" s="469">
        <v>0</v>
      </c>
      <c r="AC140" s="469">
        <v>0</v>
      </c>
      <c r="AD140" s="469">
        <v>0</v>
      </c>
      <c r="AE140" s="469">
        <v>0</v>
      </c>
      <c r="AF140" s="469">
        <v>0</v>
      </c>
      <c r="AG140" s="469">
        <v>0</v>
      </c>
      <c r="AH140" s="469">
        <v>0</v>
      </c>
      <c r="AI140" s="469">
        <v>0</v>
      </c>
      <c r="AJ140" s="469">
        <v>0</v>
      </c>
      <c r="AK140" s="469">
        <v>2.7533058765822129E-5</v>
      </c>
      <c r="AL140" s="469">
        <v>0</v>
      </c>
      <c r="AM140" s="469">
        <v>4.5277479651212368E-6</v>
      </c>
      <c r="AN140" s="469">
        <v>0</v>
      </c>
      <c r="AO140" s="469">
        <v>0</v>
      </c>
      <c r="AP140" s="469">
        <v>0</v>
      </c>
      <c r="AQ140" s="469">
        <v>0</v>
      </c>
      <c r="AR140" s="469">
        <v>0</v>
      </c>
      <c r="AS140" s="469">
        <v>0</v>
      </c>
      <c r="AT140" s="469">
        <v>0</v>
      </c>
      <c r="AU140" s="469">
        <v>0</v>
      </c>
      <c r="AV140" s="469">
        <v>0</v>
      </c>
      <c r="AW140" s="469">
        <v>3.1067612930777739E-6</v>
      </c>
      <c r="AX140" s="469">
        <v>0</v>
      </c>
      <c r="AY140" s="469">
        <v>3.282424215447486E-16</v>
      </c>
      <c r="AZ140" s="469">
        <v>0</v>
      </c>
      <c r="BA140" s="469">
        <v>0</v>
      </c>
      <c r="BB140" s="469">
        <v>0</v>
      </c>
      <c r="BC140" s="469">
        <v>0</v>
      </c>
      <c r="BD140" s="469">
        <v>0</v>
      </c>
      <c r="BE140" s="469">
        <v>0</v>
      </c>
      <c r="BF140" s="469">
        <v>2.306793605378484E-4</v>
      </c>
      <c r="BG140" s="469">
        <v>0</v>
      </c>
      <c r="BH140" s="469">
        <v>5.3258056346536307E-4</v>
      </c>
      <c r="BI140" s="469">
        <v>0</v>
      </c>
      <c r="BJ140" s="469">
        <v>0</v>
      </c>
      <c r="BK140" s="469">
        <v>0</v>
      </c>
    </row>
    <row r="141" spans="2:63" x14ac:dyDescent="0.2">
      <c r="B141" s="666" t="s">
        <v>485</v>
      </c>
      <c r="C141" s="666">
        <v>18.242091092086515</v>
      </c>
      <c r="D141" s="666" t="s">
        <v>486</v>
      </c>
      <c r="E141" s="666" t="s">
        <v>428</v>
      </c>
      <c r="F141" s="666">
        <v>0</v>
      </c>
      <c r="G141" s="666">
        <v>559</v>
      </c>
      <c r="H141" s="666">
        <v>42.407852499999997</v>
      </c>
      <c r="I141" s="666">
        <v>44.011903036552212</v>
      </c>
      <c r="J141" s="666">
        <v>3.7620920768276552E-3</v>
      </c>
      <c r="K141" s="666" t="s">
        <v>574</v>
      </c>
      <c r="L141" s="666" t="s">
        <v>574</v>
      </c>
      <c r="M141" s="666" t="s">
        <v>574</v>
      </c>
      <c r="N141" s="666">
        <v>1</v>
      </c>
      <c r="O141" s="666">
        <v>2.7487341259952169E-3</v>
      </c>
      <c r="P141" s="666">
        <v>6.7395403595203272E-3</v>
      </c>
      <c r="Q141" s="666">
        <v>9.4882744855155441E-3</v>
      </c>
      <c r="R141" s="666">
        <v>0</v>
      </c>
      <c r="S141" s="666">
        <v>9.4882744855155441E-3</v>
      </c>
      <c r="T141" s="666">
        <v>0</v>
      </c>
      <c r="U141" s="666">
        <v>0</v>
      </c>
      <c r="V141" s="666">
        <v>2.1553338956435384E-5</v>
      </c>
      <c r="W141" s="666">
        <v>1.2816282340238908E-18</v>
      </c>
      <c r="X141" s="666">
        <v>0</v>
      </c>
      <c r="Y141" s="666">
        <v>0</v>
      </c>
      <c r="Z141" s="666">
        <v>0</v>
      </c>
      <c r="AA141" s="666">
        <v>0</v>
      </c>
      <c r="AB141" s="666">
        <v>0</v>
      </c>
      <c r="AC141" s="666">
        <v>0</v>
      </c>
      <c r="AD141" s="666">
        <v>0</v>
      </c>
      <c r="AE141" s="666">
        <v>0</v>
      </c>
      <c r="AF141" s="666">
        <v>0</v>
      </c>
      <c r="AG141" s="666">
        <v>0</v>
      </c>
      <c r="AH141" s="666">
        <v>0</v>
      </c>
      <c r="AI141" s="666">
        <v>0</v>
      </c>
      <c r="AJ141" s="666">
        <v>0</v>
      </c>
      <c r="AK141" s="666">
        <v>2.7533058765822129E-5</v>
      </c>
      <c r="AL141" s="666">
        <v>0</v>
      </c>
      <c r="AM141" s="666">
        <v>4.5277479651212368E-6</v>
      </c>
      <c r="AN141" s="666">
        <v>0</v>
      </c>
      <c r="AO141" s="666">
        <v>0</v>
      </c>
      <c r="AP141" s="666">
        <v>0</v>
      </c>
      <c r="AQ141" s="666">
        <v>0</v>
      </c>
      <c r="AR141" s="666">
        <v>0</v>
      </c>
      <c r="AS141" s="666">
        <v>0</v>
      </c>
      <c r="AT141" s="666">
        <v>0</v>
      </c>
      <c r="AU141" s="666">
        <v>0</v>
      </c>
      <c r="AV141" s="666">
        <v>0</v>
      </c>
      <c r="AW141" s="666">
        <v>3.1067612930777739E-6</v>
      </c>
      <c r="AX141" s="666">
        <v>0</v>
      </c>
      <c r="AY141" s="666">
        <v>3.282424215447486E-16</v>
      </c>
      <c r="AZ141" s="666">
        <v>0</v>
      </c>
      <c r="BA141" s="666">
        <v>0</v>
      </c>
      <c r="BB141" s="666">
        <v>0</v>
      </c>
      <c r="BC141" s="666">
        <v>0</v>
      </c>
      <c r="BD141" s="666">
        <v>0</v>
      </c>
      <c r="BE141" s="666">
        <v>0</v>
      </c>
      <c r="BF141" s="666">
        <v>2.306793605378484E-4</v>
      </c>
      <c r="BG141" s="666">
        <v>0</v>
      </c>
      <c r="BH141" s="666">
        <v>5.3258056346536307E-4</v>
      </c>
      <c r="BI141" s="666">
        <v>0</v>
      </c>
      <c r="BJ141" s="666">
        <v>0</v>
      </c>
      <c r="BK141" s="666">
        <v>0</v>
      </c>
    </row>
    <row r="142" spans="2:63" x14ac:dyDescent="0.2">
      <c r="B142" s="469" t="s">
        <v>485</v>
      </c>
      <c r="C142" s="469">
        <v>18.242091092086515</v>
      </c>
      <c r="D142" s="469" t="s">
        <v>486</v>
      </c>
      <c r="E142" s="469" t="s">
        <v>428</v>
      </c>
      <c r="F142" s="469">
        <v>0</v>
      </c>
      <c r="G142" s="469">
        <v>559</v>
      </c>
      <c r="H142" s="469">
        <v>42.407852499999997</v>
      </c>
      <c r="I142" s="469">
        <v>44.011903036552212</v>
      </c>
      <c r="J142" s="469">
        <v>3.7620920768276552E-3</v>
      </c>
      <c r="K142" s="469" t="s">
        <v>574</v>
      </c>
      <c r="L142" s="469" t="s">
        <v>574</v>
      </c>
      <c r="M142" s="469" t="s">
        <v>574</v>
      </c>
      <c r="N142" s="469">
        <v>1</v>
      </c>
      <c r="O142" s="469">
        <v>2.7487341259952169E-3</v>
      </c>
      <c r="P142" s="469">
        <v>6.7395403595203272E-3</v>
      </c>
      <c r="Q142" s="469">
        <v>9.4882744855155441E-3</v>
      </c>
      <c r="R142" s="469">
        <v>0</v>
      </c>
      <c r="S142" s="469">
        <v>9.4882744855155441E-3</v>
      </c>
      <c r="T142" s="469">
        <v>0</v>
      </c>
      <c r="U142" s="469">
        <v>0</v>
      </c>
      <c r="V142" s="469">
        <v>2.1553338956435384E-5</v>
      </c>
      <c r="W142" s="469">
        <v>1.2816282340238908E-18</v>
      </c>
      <c r="X142" s="469">
        <v>0</v>
      </c>
      <c r="Y142" s="469">
        <v>0</v>
      </c>
      <c r="Z142" s="469">
        <v>0</v>
      </c>
      <c r="AA142" s="469">
        <v>0</v>
      </c>
      <c r="AB142" s="469">
        <v>0</v>
      </c>
      <c r="AC142" s="469">
        <v>0</v>
      </c>
      <c r="AD142" s="469">
        <v>0</v>
      </c>
      <c r="AE142" s="469">
        <v>0</v>
      </c>
      <c r="AF142" s="469">
        <v>0</v>
      </c>
      <c r="AG142" s="469">
        <v>0</v>
      </c>
      <c r="AH142" s="469">
        <v>0</v>
      </c>
      <c r="AI142" s="469">
        <v>0</v>
      </c>
      <c r="AJ142" s="469">
        <v>0</v>
      </c>
      <c r="AK142" s="469">
        <v>2.7533058765822129E-5</v>
      </c>
      <c r="AL142" s="469">
        <v>0</v>
      </c>
      <c r="AM142" s="469">
        <v>4.5277479651212368E-6</v>
      </c>
      <c r="AN142" s="469">
        <v>0</v>
      </c>
      <c r="AO142" s="469">
        <v>0</v>
      </c>
      <c r="AP142" s="469">
        <v>0</v>
      </c>
      <c r="AQ142" s="469">
        <v>0</v>
      </c>
      <c r="AR142" s="469">
        <v>0</v>
      </c>
      <c r="AS142" s="469">
        <v>0</v>
      </c>
      <c r="AT142" s="469">
        <v>0</v>
      </c>
      <c r="AU142" s="469">
        <v>0</v>
      </c>
      <c r="AV142" s="469">
        <v>0</v>
      </c>
      <c r="AW142" s="469">
        <v>3.1067612930777739E-6</v>
      </c>
      <c r="AX142" s="469">
        <v>0</v>
      </c>
      <c r="AY142" s="469">
        <v>3.282424215447486E-16</v>
      </c>
      <c r="AZ142" s="469">
        <v>0</v>
      </c>
      <c r="BA142" s="469">
        <v>0</v>
      </c>
      <c r="BB142" s="469">
        <v>0</v>
      </c>
      <c r="BC142" s="469">
        <v>0</v>
      </c>
      <c r="BD142" s="469">
        <v>0</v>
      </c>
      <c r="BE142" s="469">
        <v>0</v>
      </c>
      <c r="BF142" s="469">
        <v>2.306793605378484E-4</v>
      </c>
      <c r="BG142" s="469">
        <v>0</v>
      </c>
      <c r="BH142" s="469">
        <v>5.3258056346536307E-4</v>
      </c>
      <c r="BI142" s="469">
        <v>0</v>
      </c>
      <c r="BJ142" s="469">
        <v>0</v>
      </c>
      <c r="BK142" s="469">
        <v>0</v>
      </c>
    </row>
    <row r="143" spans="2:63" x14ac:dyDescent="0.2">
      <c r="B143" s="666" t="s">
        <v>485</v>
      </c>
      <c r="C143" s="666">
        <v>18.242091092086515</v>
      </c>
      <c r="D143" s="666" t="s">
        <v>486</v>
      </c>
      <c r="E143" s="666" t="s">
        <v>428</v>
      </c>
      <c r="F143" s="666">
        <v>0</v>
      </c>
      <c r="G143" s="666">
        <v>559</v>
      </c>
      <c r="H143" s="666">
        <v>42.407852499999997</v>
      </c>
      <c r="I143" s="666">
        <v>44.011903036552212</v>
      </c>
      <c r="J143" s="666">
        <v>3.7620920768276552E-3</v>
      </c>
      <c r="K143" s="666" t="s">
        <v>574</v>
      </c>
      <c r="L143" s="666" t="s">
        <v>574</v>
      </c>
      <c r="M143" s="666" t="s">
        <v>574</v>
      </c>
      <c r="N143" s="666">
        <v>1</v>
      </c>
      <c r="O143" s="666">
        <v>2.7487341259952169E-3</v>
      </c>
      <c r="P143" s="666">
        <v>6.7395403595203272E-3</v>
      </c>
      <c r="Q143" s="666">
        <v>9.4882744855155441E-3</v>
      </c>
      <c r="R143" s="666">
        <v>0</v>
      </c>
      <c r="S143" s="666">
        <v>9.4882744855155441E-3</v>
      </c>
      <c r="T143" s="666">
        <v>0</v>
      </c>
      <c r="U143" s="666">
        <v>0</v>
      </c>
      <c r="V143" s="666">
        <v>2.1553338956435384E-5</v>
      </c>
      <c r="W143" s="666">
        <v>1.2816282340238908E-18</v>
      </c>
      <c r="X143" s="666">
        <v>0</v>
      </c>
      <c r="Y143" s="666">
        <v>0</v>
      </c>
      <c r="Z143" s="666">
        <v>0</v>
      </c>
      <c r="AA143" s="666">
        <v>0</v>
      </c>
      <c r="AB143" s="666">
        <v>0</v>
      </c>
      <c r="AC143" s="666">
        <v>0</v>
      </c>
      <c r="AD143" s="666">
        <v>0</v>
      </c>
      <c r="AE143" s="666">
        <v>0</v>
      </c>
      <c r="AF143" s="666">
        <v>0</v>
      </c>
      <c r="AG143" s="666">
        <v>0</v>
      </c>
      <c r="AH143" s="666">
        <v>0</v>
      </c>
      <c r="AI143" s="666">
        <v>0</v>
      </c>
      <c r="AJ143" s="666">
        <v>0</v>
      </c>
      <c r="AK143" s="666">
        <v>2.7533058765822129E-5</v>
      </c>
      <c r="AL143" s="666">
        <v>0</v>
      </c>
      <c r="AM143" s="666">
        <v>4.5277479651212368E-6</v>
      </c>
      <c r="AN143" s="666">
        <v>0</v>
      </c>
      <c r="AO143" s="666">
        <v>0</v>
      </c>
      <c r="AP143" s="666">
        <v>0</v>
      </c>
      <c r="AQ143" s="666">
        <v>0</v>
      </c>
      <c r="AR143" s="666">
        <v>0</v>
      </c>
      <c r="AS143" s="666">
        <v>0</v>
      </c>
      <c r="AT143" s="666">
        <v>0</v>
      </c>
      <c r="AU143" s="666">
        <v>0</v>
      </c>
      <c r="AV143" s="666">
        <v>0</v>
      </c>
      <c r="AW143" s="666">
        <v>3.1067612930777739E-6</v>
      </c>
      <c r="AX143" s="666">
        <v>0</v>
      </c>
      <c r="AY143" s="666">
        <v>3.282424215447486E-16</v>
      </c>
      <c r="AZ143" s="666">
        <v>0</v>
      </c>
      <c r="BA143" s="666">
        <v>0</v>
      </c>
      <c r="BB143" s="666">
        <v>0</v>
      </c>
      <c r="BC143" s="666">
        <v>0</v>
      </c>
      <c r="BD143" s="666">
        <v>0</v>
      </c>
      <c r="BE143" s="666">
        <v>0</v>
      </c>
      <c r="BF143" s="666">
        <v>2.306793605378484E-4</v>
      </c>
      <c r="BG143" s="666">
        <v>0</v>
      </c>
      <c r="BH143" s="666">
        <v>5.3258056346536307E-4</v>
      </c>
      <c r="BI143" s="666">
        <v>0</v>
      </c>
      <c r="BJ143" s="666">
        <v>0</v>
      </c>
      <c r="BK143" s="666">
        <v>0</v>
      </c>
    </row>
    <row r="144" spans="2:63" x14ac:dyDescent="0.2">
      <c r="B144" s="469" t="s">
        <v>485</v>
      </c>
      <c r="C144" s="469">
        <v>18.242091092086515</v>
      </c>
      <c r="D144" s="469" t="s">
        <v>486</v>
      </c>
      <c r="E144" s="469" t="s">
        <v>428</v>
      </c>
      <c r="F144" s="469">
        <v>0</v>
      </c>
      <c r="G144" s="469">
        <v>559</v>
      </c>
      <c r="H144" s="469">
        <v>42.407852499999997</v>
      </c>
      <c r="I144" s="469">
        <v>44.011903036552212</v>
      </c>
      <c r="J144" s="469">
        <v>3.7620920768276552E-3</v>
      </c>
      <c r="K144" s="469" t="s">
        <v>574</v>
      </c>
      <c r="L144" s="469" t="s">
        <v>574</v>
      </c>
      <c r="M144" s="469" t="s">
        <v>574</v>
      </c>
      <c r="N144" s="469">
        <v>1</v>
      </c>
      <c r="O144" s="469">
        <v>2.7487341259952169E-3</v>
      </c>
      <c r="P144" s="469">
        <v>6.7395403595203272E-3</v>
      </c>
      <c r="Q144" s="469">
        <v>9.4882744855155441E-3</v>
      </c>
      <c r="R144" s="469">
        <v>0</v>
      </c>
      <c r="S144" s="469">
        <v>9.4882744855155441E-3</v>
      </c>
      <c r="T144" s="469">
        <v>0</v>
      </c>
      <c r="U144" s="469">
        <v>0</v>
      </c>
      <c r="V144" s="469">
        <v>2.1553338956435384E-5</v>
      </c>
      <c r="W144" s="469">
        <v>1.2816282340238908E-18</v>
      </c>
      <c r="X144" s="469">
        <v>0</v>
      </c>
      <c r="Y144" s="469">
        <v>0</v>
      </c>
      <c r="Z144" s="469">
        <v>0</v>
      </c>
      <c r="AA144" s="469">
        <v>0</v>
      </c>
      <c r="AB144" s="469">
        <v>0</v>
      </c>
      <c r="AC144" s="469">
        <v>0</v>
      </c>
      <c r="AD144" s="469">
        <v>0</v>
      </c>
      <c r="AE144" s="469">
        <v>0</v>
      </c>
      <c r="AF144" s="469">
        <v>0</v>
      </c>
      <c r="AG144" s="469">
        <v>0</v>
      </c>
      <c r="AH144" s="469">
        <v>0</v>
      </c>
      <c r="AI144" s="469">
        <v>0</v>
      </c>
      <c r="AJ144" s="469">
        <v>0</v>
      </c>
      <c r="AK144" s="469">
        <v>2.7533058765822129E-5</v>
      </c>
      <c r="AL144" s="469">
        <v>0</v>
      </c>
      <c r="AM144" s="469">
        <v>4.5277479651212368E-6</v>
      </c>
      <c r="AN144" s="469">
        <v>0</v>
      </c>
      <c r="AO144" s="469">
        <v>0</v>
      </c>
      <c r="AP144" s="469">
        <v>0</v>
      </c>
      <c r="AQ144" s="469">
        <v>0</v>
      </c>
      <c r="AR144" s="469">
        <v>0</v>
      </c>
      <c r="AS144" s="469">
        <v>0</v>
      </c>
      <c r="AT144" s="469">
        <v>0</v>
      </c>
      <c r="AU144" s="469">
        <v>0</v>
      </c>
      <c r="AV144" s="469">
        <v>0</v>
      </c>
      <c r="AW144" s="469">
        <v>3.1067612930777739E-6</v>
      </c>
      <c r="AX144" s="469">
        <v>0</v>
      </c>
      <c r="AY144" s="469">
        <v>3.282424215447486E-16</v>
      </c>
      <c r="AZ144" s="469">
        <v>0</v>
      </c>
      <c r="BA144" s="469">
        <v>0</v>
      </c>
      <c r="BB144" s="469">
        <v>0</v>
      </c>
      <c r="BC144" s="469">
        <v>0</v>
      </c>
      <c r="BD144" s="469">
        <v>0</v>
      </c>
      <c r="BE144" s="469">
        <v>0</v>
      </c>
      <c r="BF144" s="469">
        <v>2.306793605378484E-4</v>
      </c>
      <c r="BG144" s="469">
        <v>0</v>
      </c>
      <c r="BH144" s="469">
        <v>5.3258056346536307E-4</v>
      </c>
      <c r="BI144" s="469">
        <v>0</v>
      </c>
      <c r="BJ144" s="469">
        <v>0</v>
      </c>
      <c r="BK144" s="469">
        <v>0</v>
      </c>
    </row>
    <row r="145" spans="2:63" x14ac:dyDescent="0.2">
      <c r="B145" s="666" t="s">
        <v>485</v>
      </c>
      <c r="C145" s="666">
        <v>18.242091092086515</v>
      </c>
      <c r="D145" s="666" t="s">
        <v>486</v>
      </c>
      <c r="E145" s="666" t="s">
        <v>428</v>
      </c>
      <c r="F145" s="666">
        <v>0</v>
      </c>
      <c r="G145" s="666">
        <v>559</v>
      </c>
      <c r="H145" s="666">
        <v>42.407852499999997</v>
      </c>
      <c r="I145" s="666">
        <v>44.011903036552212</v>
      </c>
      <c r="J145" s="666">
        <v>3.7620920768276552E-3</v>
      </c>
      <c r="K145" s="666" t="s">
        <v>574</v>
      </c>
      <c r="L145" s="666" t="s">
        <v>574</v>
      </c>
      <c r="M145" s="666" t="s">
        <v>574</v>
      </c>
      <c r="N145" s="666">
        <v>1</v>
      </c>
      <c r="O145" s="666">
        <v>2.7487341259952169E-3</v>
      </c>
      <c r="P145" s="666">
        <v>6.7395403595203272E-3</v>
      </c>
      <c r="Q145" s="666">
        <v>9.4882744855155441E-3</v>
      </c>
      <c r="R145" s="666">
        <v>0</v>
      </c>
      <c r="S145" s="666">
        <v>9.4882744855155441E-3</v>
      </c>
      <c r="T145" s="666">
        <v>0</v>
      </c>
      <c r="U145" s="666">
        <v>0</v>
      </c>
      <c r="V145" s="666">
        <v>2.1553338956435384E-5</v>
      </c>
      <c r="W145" s="666">
        <v>1.2816282340238908E-18</v>
      </c>
      <c r="X145" s="666">
        <v>0</v>
      </c>
      <c r="Y145" s="666">
        <v>0</v>
      </c>
      <c r="Z145" s="666">
        <v>0</v>
      </c>
      <c r="AA145" s="666">
        <v>0</v>
      </c>
      <c r="AB145" s="666">
        <v>0</v>
      </c>
      <c r="AC145" s="666">
        <v>0</v>
      </c>
      <c r="AD145" s="666">
        <v>0</v>
      </c>
      <c r="AE145" s="666">
        <v>0</v>
      </c>
      <c r="AF145" s="666">
        <v>0</v>
      </c>
      <c r="AG145" s="666">
        <v>0</v>
      </c>
      <c r="AH145" s="666">
        <v>0</v>
      </c>
      <c r="AI145" s="666">
        <v>0</v>
      </c>
      <c r="AJ145" s="666">
        <v>0</v>
      </c>
      <c r="AK145" s="666">
        <v>2.7533058765822129E-5</v>
      </c>
      <c r="AL145" s="666">
        <v>0</v>
      </c>
      <c r="AM145" s="666">
        <v>4.5277479651212368E-6</v>
      </c>
      <c r="AN145" s="666">
        <v>0</v>
      </c>
      <c r="AO145" s="666">
        <v>0</v>
      </c>
      <c r="AP145" s="666">
        <v>0</v>
      </c>
      <c r="AQ145" s="666">
        <v>0</v>
      </c>
      <c r="AR145" s="666">
        <v>0</v>
      </c>
      <c r="AS145" s="666">
        <v>0</v>
      </c>
      <c r="AT145" s="666">
        <v>0</v>
      </c>
      <c r="AU145" s="666">
        <v>0</v>
      </c>
      <c r="AV145" s="666">
        <v>0</v>
      </c>
      <c r="AW145" s="666">
        <v>3.1067612930777739E-6</v>
      </c>
      <c r="AX145" s="666">
        <v>0</v>
      </c>
      <c r="AY145" s="666">
        <v>3.282424215447486E-16</v>
      </c>
      <c r="AZ145" s="666">
        <v>0</v>
      </c>
      <c r="BA145" s="666">
        <v>0</v>
      </c>
      <c r="BB145" s="666">
        <v>0</v>
      </c>
      <c r="BC145" s="666">
        <v>0</v>
      </c>
      <c r="BD145" s="666">
        <v>0</v>
      </c>
      <c r="BE145" s="666">
        <v>0</v>
      </c>
      <c r="BF145" s="666">
        <v>2.306793605378484E-4</v>
      </c>
      <c r="BG145" s="666">
        <v>0</v>
      </c>
      <c r="BH145" s="666">
        <v>5.3258056346536307E-4</v>
      </c>
      <c r="BI145" s="666">
        <v>0</v>
      </c>
      <c r="BJ145" s="666">
        <v>0</v>
      </c>
      <c r="BK145" s="666">
        <v>0</v>
      </c>
    </row>
    <row r="146" spans="2:63" x14ac:dyDescent="0.2">
      <c r="B146" s="469" t="s">
        <v>485</v>
      </c>
      <c r="C146" s="469">
        <v>18.242091092086515</v>
      </c>
      <c r="D146" s="469" t="s">
        <v>486</v>
      </c>
      <c r="E146" s="469" t="s">
        <v>428</v>
      </c>
      <c r="F146" s="469">
        <v>0</v>
      </c>
      <c r="G146" s="469">
        <v>559</v>
      </c>
      <c r="H146" s="469">
        <v>42.407852499999997</v>
      </c>
      <c r="I146" s="469">
        <v>44.011903036552212</v>
      </c>
      <c r="J146" s="469">
        <v>3.7620920768276552E-3</v>
      </c>
      <c r="K146" s="469" t="s">
        <v>574</v>
      </c>
      <c r="L146" s="469" t="s">
        <v>574</v>
      </c>
      <c r="M146" s="469" t="s">
        <v>574</v>
      </c>
      <c r="N146" s="469">
        <v>1</v>
      </c>
      <c r="O146" s="469">
        <v>2.7487341259952169E-3</v>
      </c>
      <c r="P146" s="469">
        <v>6.7395403595203272E-3</v>
      </c>
      <c r="Q146" s="469">
        <v>9.4882744855155441E-3</v>
      </c>
      <c r="R146" s="469">
        <v>0</v>
      </c>
      <c r="S146" s="469">
        <v>9.4882744855155441E-3</v>
      </c>
      <c r="T146" s="469">
        <v>0</v>
      </c>
      <c r="U146" s="469">
        <v>0</v>
      </c>
      <c r="V146" s="469">
        <v>2.1553338956435384E-5</v>
      </c>
      <c r="W146" s="469">
        <v>1.2816282340238908E-18</v>
      </c>
      <c r="X146" s="469">
        <v>0</v>
      </c>
      <c r="Y146" s="469">
        <v>0</v>
      </c>
      <c r="Z146" s="469">
        <v>0</v>
      </c>
      <c r="AA146" s="469">
        <v>0</v>
      </c>
      <c r="AB146" s="469">
        <v>0</v>
      </c>
      <c r="AC146" s="469">
        <v>0</v>
      </c>
      <c r="AD146" s="469">
        <v>0</v>
      </c>
      <c r="AE146" s="469">
        <v>0</v>
      </c>
      <c r="AF146" s="469">
        <v>0</v>
      </c>
      <c r="AG146" s="469">
        <v>0</v>
      </c>
      <c r="AH146" s="469">
        <v>0</v>
      </c>
      <c r="AI146" s="469">
        <v>0</v>
      </c>
      <c r="AJ146" s="469">
        <v>0</v>
      </c>
      <c r="AK146" s="469">
        <v>2.7533058765822129E-5</v>
      </c>
      <c r="AL146" s="469">
        <v>0</v>
      </c>
      <c r="AM146" s="469">
        <v>4.5277479651212368E-6</v>
      </c>
      <c r="AN146" s="469">
        <v>0</v>
      </c>
      <c r="AO146" s="469">
        <v>0</v>
      </c>
      <c r="AP146" s="469">
        <v>0</v>
      </c>
      <c r="AQ146" s="469">
        <v>0</v>
      </c>
      <c r="AR146" s="469">
        <v>0</v>
      </c>
      <c r="AS146" s="469">
        <v>0</v>
      </c>
      <c r="AT146" s="469">
        <v>0</v>
      </c>
      <c r="AU146" s="469">
        <v>0</v>
      </c>
      <c r="AV146" s="469">
        <v>0</v>
      </c>
      <c r="AW146" s="469">
        <v>3.1067612930777739E-6</v>
      </c>
      <c r="AX146" s="469">
        <v>0</v>
      </c>
      <c r="AY146" s="469">
        <v>3.282424215447486E-16</v>
      </c>
      <c r="AZ146" s="469">
        <v>0</v>
      </c>
      <c r="BA146" s="469">
        <v>0</v>
      </c>
      <c r="BB146" s="469">
        <v>0</v>
      </c>
      <c r="BC146" s="469">
        <v>0</v>
      </c>
      <c r="BD146" s="469">
        <v>0</v>
      </c>
      <c r="BE146" s="469">
        <v>0</v>
      </c>
      <c r="BF146" s="469">
        <v>2.306793605378484E-4</v>
      </c>
      <c r="BG146" s="469">
        <v>0</v>
      </c>
      <c r="BH146" s="469">
        <v>5.3258056346536307E-4</v>
      </c>
      <c r="BI146" s="469">
        <v>0</v>
      </c>
      <c r="BJ146" s="469">
        <v>0</v>
      </c>
      <c r="BK146" s="469">
        <v>0</v>
      </c>
    </row>
    <row r="147" spans="2:63" x14ac:dyDescent="0.2">
      <c r="B147" s="666" t="s">
        <v>485</v>
      </c>
      <c r="C147" s="666">
        <v>18.242091092086515</v>
      </c>
      <c r="D147" s="666" t="s">
        <v>486</v>
      </c>
      <c r="E147" s="666" t="s">
        <v>428</v>
      </c>
      <c r="F147" s="666">
        <v>0</v>
      </c>
      <c r="G147" s="666">
        <v>559</v>
      </c>
      <c r="H147" s="666">
        <v>42.407852499999997</v>
      </c>
      <c r="I147" s="666">
        <v>44.011903036552212</v>
      </c>
      <c r="J147" s="666">
        <v>3.7620920768276552E-3</v>
      </c>
      <c r="K147" s="666" t="s">
        <v>574</v>
      </c>
      <c r="L147" s="666" t="s">
        <v>574</v>
      </c>
      <c r="M147" s="666" t="s">
        <v>574</v>
      </c>
      <c r="N147" s="666">
        <v>1</v>
      </c>
      <c r="O147" s="666">
        <v>2.7487341259952169E-3</v>
      </c>
      <c r="P147" s="666">
        <v>6.7395403595203272E-3</v>
      </c>
      <c r="Q147" s="666">
        <v>9.4882744855155441E-3</v>
      </c>
      <c r="R147" s="666">
        <v>0</v>
      </c>
      <c r="S147" s="666">
        <v>9.4882744855155441E-3</v>
      </c>
      <c r="T147" s="666">
        <v>0</v>
      </c>
      <c r="U147" s="666">
        <v>0</v>
      </c>
      <c r="V147" s="666">
        <v>2.1553338956435384E-5</v>
      </c>
      <c r="W147" s="666">
        <v>1.2816282340238908E-18</v>
      </c>
      <c r="X147" s="666">
        <v>0</v>
      </c>
      <c r="Y147" s="666">
        <v>0</v>
      </c>
      <c r="Z147" s="666">
        <v>0</v>
      </c>
      <c r="AA147" s="666">
        <v>0</v>
      </c>
      <c r="AB147" s="666">
        <v>0</v>
      </c>
      <c r="AC147" s="666">
        <v>0</v>
      </c>
      <c r="AD147" s="666">
        <v>0</v>
      </c>
      <c r="AE147" s="666">
        <v>0</v>
      </c>
      <c r="AF147" s="666">
        <v>0</v>
      </c>
      <c r="AG147" s="666">
        <v>0</v>
      </c>
      <c r="AH147" s="666">
        <v>0</v>
      </c>
      <c r="AI147" s="666">
        <v>0</v>
      </c>
      <c r="AJ147" s="666">
        <v>0</v>
      </c>
      <c r="AK147" s="666">
        <v>2.7533058765822129E-5</v>
      </c>
      <c r="AL147" s="666">
        <v>0</v>
      </c>
      <c r="AM147" s="666">
        <v>4.5277479651212368E-6</v>
      </c>
      <c r="AN147" s="666">
        <v>0</v>
      </c>
      <c r="AO147" s="666">
        <v>0</v>
      </c>
      <c r="AP147" s="666">
        <v>0</v>
      </c>
      <c r="AQ147" s="666">
        <v>0</v>
      </c>
      <c r="AR147" s="666">
        <v>0</v>
      </c>
      <c r="AS147" s="666">
        <v>0</v>
      </c>
      <c r="AT147" s="666">
        <v>0</v>
      </c>
      <c r="AU147" s="666">
        <v>0</v>
      </c>
      <c r="AV147" s="666">
        <v>0</v>
      </c>
      <c r="AW147" s="666">
        <v>3.1067612930777739E-6</v>
      </c>
      <c r="AX147" s="666">
        <v>0</v>
      </c>
      <c r="AY147" s="666">
        <v>3.282424215447486E-16</v>
      </c>
      <c r="AZ147" s="666">
        <v>0</v>
      </c>
      <c r="BA147" s="666">
        <v>0</v>
      </c>
      <c r="BB147" s="666">
        <v>0</v>
      </c>
      <c r="BC147" s="666">
        <v>0</v>
      </c>
      <c r="BD147" s="666">
        <v>0</v>
      </c>
      <c r="BE147" s="666">
        <v>0</v>
      </c>
      <c r="BF147" s="666">
        <v>2.306793605378484E-4</v>
      </c>
      <c r="BG147" s="666">
        <v>0</v>
      </c>
      <c r="BH147" s="666">
        <v>5.3258056346536307E-4</v>
      </c>
      <c r="BI147" s="666">
        <v>0</v>
      </c>
      <c r="BJ147" s="666">
        <v>0</v>
      </c>
      <c r="BK147" s="666">
        <v>0</v>
      </c>
    </row>
    <row r="148" spans="2:63" x14ac:dyDescent="0.2">
      <c r="B148" s="469" t="s">
        <v>485</v>
      </c>
      <c r="C148" s="469">
        <v>18.242091092086515</v>
      </c>
      <c r="D148" s="469" t="s">
        <v>486</v>
      </c>
      <c r="E148" s="469" t="s">
        <v>428</v>
      </c>
      <c r="F148" s="469">
        <v>0</v>
      </c>
      <c r="G148" s="469">
        <v>559</v>
      </c>
      <c r="H148" s="469">
        <v>42.407852499999997</v>
      </c>
      <c r="I148" s="469">
        <v>44.011903036552212</v>
      </c>
      <c r="J148" s="469">
        <v>3.7620920768276552E-3</v>
      </c>
      <c r="K148" s="469" t="s">
        <v>574</v>
      </c>
      <c r="L148" s="469" t="s">
        <v>574</v>
      </c>
      <c r="M148" s="469" t="s">
        <v>574</v>
      </c>
      <c r="N148" s="469">
        <v>1</v>
      </c>
      <c r="O148" s="469">
        <v>2.7487341259952169E-3</v>
      </c>
      <c r="P148" s="469">
        <v>6.7395403595203272E-3</v>
      </c>
      <c r="Q148" s="469">
        <v>9.4882744855155441E-3</v>
      </c>
      <c r="R148" s="469">
        <v>0</v>
      </c>
      <c r="S148" s="469">
        <v>9.4882744855155441E-3</v>
      </c>
      <c r="T148" s="469">
        <v>0</v>
      </c>
      <c r="U148" s="469">
        <v>0</v>
      </c>
      <c r="V148" s="469">
        <v>2.1553338956435384E-5</v>
      </c>
      <c r="W148" s="469">
        <v>1.2816282340238908E-18</v>
      </c>
      <c r="X148" s="469">
        <v>0</v>
      </c>
      <c r="Y148" s="469">
        <v>0</v>
      </c>
      <c r="Z148" s="469">
        <v>0</v>
      </c>
      <c r="AA148" s="469">
        <v>0</v>
      </c>
      <c r="AB148" s="469">
        <v>0</v>
      </c>
      <c r="AC148" s="469">
        <v>0</v>
      </c>
      <c r="AD148" s="469">
        <v>0</v>
      </c>
      <c r="AE148" s="469">
        <v>0</v>
      </c>
      <c r="AF148" s="469">
        <v>0</v>
      </c>
      <c r="AG148" s="469">
        <v>0</v>
      </c>
      <c r="AH148" s="469">
        <v>0</v>
      </c>
      <c r="AI148" s="469">
        <v>0</v>
      </c>
      <c r="AJ148" s="469">
        <v>0</v>
      </c>
      <c r="AK148" s="469">
        <v>2.7533058765822129E-5</v>
      </c>
      <c r="AL148" s="469">
        <v>0</v>
      </c>
      <c r="AM148" s="469">
        <v>4.5277479651212368E-6</v>
      </c>
      <c r="AN148" s="469">
        <v>0</v>
      </c>
      <c r="AO148" s="469">
        <v>0</v>
      </c>
      <c r="AP148" s="469">
        <v>0</v>
      </c>
      <c r="AQ148" s="469">
        <v>0</v>
      </c>
      <c r="AR148" s="469">
        <v>0</v>
      </c>
      <c r="AS148" s="469">
        <v>0</v>
      </c>
      <c r="AT148" s="469">
        <v>0</v>
      </c>
      <c r="AU148" s="469">
        <v>0</v>
      </c>
      <c r="AV148" s="469">
        <v>0</v>
      </c>
      <c r="AW148" s="469">
        <v>3.1067612930777739E-6</v>
      </c>
      <c r="AX148" s="469">
        <v>0</v>
      </c>
      <c r="AY148" s="469">
        <v>3.282424215447486E-16</v>
      </c>
      <c r="AZ148" s="469">
        <v>0</v>
      </c>
      <c r="BA148" s="469">
        <v>0</v>
      </c>
      <c r="BB148" s="469">
        <v>0</v>
      </c>
      <c r="BC148" s="469">
        <v>0</v>
      </c>
      <c r="BD148" s="469">
        <v>0</v>
      </c>
      <c r="BE148" s="469">
        <v>0</v>
      </c>
      <c r="BF148" s="469">
        <v>2.306793605378484E-4</v>
      </c>
      <c r="BG148" s="469">
        <v>0</v>
      </c>
      <c r="BH148" s="469">
        <v>5.3258056346536307E-4</v>
      </c>
      <c r="BI148" s="469">
        <v>0</v>
      </c>
      <c r="BJ148" s="469">
        <v>0</v>
      </c>
      <c r="BK148" s="469">
        <v>0</v>
      </c>
    </row>
    <row r="149" spans="2:63" x14ac:dyDescent="0.2">
      <c r="B149" s="666" t="s">
        <v>485</v>
      </c>
      <c r="C149" s="666">
        <v>18.242091092086515</v>
      </c>
      <c r="D149" s="666" t="s">
        <v>486</v>
      </c>
      <c r="E149" s="666" t="s">
        <v>428</v>
      </c>
      <c r="F149" s="666">
        <v>0</v>
      </c>
      <c r="G149" s="666">
        <v>559</v>
      </c>
      <c r="H149" s="666">
        <v>42.407852499999997</v>
      </c>
      <c r="I149" s="666">
        <v>44.011903036552212</v>
      </c>
      <c r="J149" s="666">
        <v>3.7620920768276552E-3</v>
      </c>
      <c r="K149" s="666" t="s">
        <v>574</v>
      </c>
      <c r="L149" s="666" t="s">
        <v>574</v>
      </c>
      <c r="M149" s="666" t="s">
        <v>574</v>
      </c>
      <c r="N149" s="666">
        <v>1</v>
      </c>
      <c r="O149" s="666">
        <v>2.7487341259952169E-3</v>
      </c>
      <c r="P149" s="666">
        <v>6.7395403595203272E-3</v>
      </c>
      <c r="Q149" s="666">
        <v>9.4882744855155441E-3</v>
      </c>
      <c r="R149" s="666">
        <v>0</v>
      </c>
      <c r="S149" s="666">
        <v>9.4882744855155441E-3</v>
      </c>
      <c r="T149" s="666">
        <v>0</v>
      </c>
      <c r="U149" s="666">
        <v>0</v>
      </c>
      <c r="V149" s="666">
        <v>2.1553338956435384E-5</v>
      </c>
      <c r="W149" s="666">
        <v>1.2816282340238908E-18</v>
      </c>
      <c r="X149" s="666">
        <v>0</v>
      </c>
      <c r="Y149" s="666">
        <v>0</v>
      </c>
      <c r="Z149" s="666">
        <v>0</v>
      </c>
      <c r="AA149" s="666">
        <v>0</v>
      </c>
      <c r="AB149" s="666">
        <v>0</v>
      </c>
      <c r="AC149" s="666">
        <v>0</v>
      </c>
      <c r="AD149" s="666">
        <v>0</v>
      </c>
      <c r="AE149" s="666">
        <v>0</v>
      </c>
      <c r="AF149" s="666">
        <v>0</v>
      </c>
      <c r="AG149" s="666">
        <v>0</v>
      </c>
      <c r="AH149" s="666">
        <v>0</v>
      </c>
      <c r="AI149" s="666">
        <v>0</v>
      </c>
      <c r="AJ149" s="666">
        <v>0</v>
      </c>
      <c r="AK149" s="666">
        <v>2.7533058765822129E-5</v>
      </c>
      <c r="AL149" s="666">
        <v>0</v>
      </c>
      <c r="AM149" s="666">
        <v>4.5277479651212368E-6</v>
      </c>
      <c r="AN149" s="666">
        <v>0</v>
      </c>
      <c r="AO149" s="666">
        <v>0</v>
      </c>
      <c r="AP149" s="666">
        <v>0</v>
      </c>
      <c r="AQ149" s="666">
        <v>0</v>
      </c>
      <c r="AR149" s="666">
        <v>0</v>
      </c>
      <c r="AS149" s="666">
        <v>0</v>
      </c>
      <c r="AT149" s="666">
        <v>0</v>
      </c>
      <c r="AU149" s="666">
        <v>0</v>
      </c>
      <c r="AV149" s="666">
        <v>0</v>
      </c>
      <c r="AW149" s="666">
        <v>3.1067612930777739E-6</v>
      </c>
      <c r="AX149" s="666">
        <v>0</v>
      </c>
      <c r="AY149" s="666">
        <v>3.282424215447486E-16</v>
      </c>
      <c r="AZ149" s="666">
        <v>0</v>
      </c>
      <c r="BA149" s="666">
        <v>0</v>
      </c>
      <c r="BB149" s="666">
        <v>0</v>
      </c>
      <c r="BC149" s="666">
        <v>0</v>
      </c>
      <c r="BD149" s="666">
        <v>0</v>
      </c>
      <c r="BE149" s="666">
        <v>0</v>
      </c>
      <c r="BF149" s="666">
        <v>2.306793605378484E-4</v>
      </c>
      <c r="BG149" s="666">
        <v>0</v>
      </c>
      <c r="BH149" s="666">
        <v>5.3258056346536307E-4</v>
      </c>
      <c r="BI149" s="666">
        <v>0</v>
      </c>
      <c r="BJ149" s="666">
        <v>0</v>
      </c>
      <c r="BK149" s="666">
        <v>0</v>
      </c>
    </row>
    <row r="150" spans="2:63" x14ac:dyDescent="0.2">
      <c r="B150" s="469" t="s">
        <v>485</v>
      </c>
      <c r="C150" s="469">
        <v>18.242091092086515</v>
      </c>
      <c r="D150" s="469" t="s">
        <v>486</v>
      </c>
      <c r="E150" s="469" t="s">
        <v>428</v>
      </c>
      <c r="F150" s="469">
        <v>0</v>
      </c>
      <c r="G150" s="469">
        <v>559</v>
      </c>
      <c r="H150" s="469">
        <v>42.407852499999997</v>
      </c>
      <c r="I150" s="469">
        <v>44.011903036552212</v>
      </c>
      <c r="J150" s="469">
        <v>3.7620920768276552E-3</v>
      </c>
      <c r="K150" s="469" t="s">
        <v>574</v>
      </c>
      <c r="L150" s="469" t="s">
        <v>574</v>
      </c>
      <c r="M150" s="469" t="s">
        <v>574</v>
      </c>
      <c r="N150" s="469">
        <v>1</v>
      </c>
      <c r="O150" s="469">
        <v>2.7487341259952169E-3</v>
      </c>
      <c r="P150" s="469">
        <v>6.7395403595203272E-3</v>
      </c>
      <c r="Q150" s="469">
        <v>9.4882744855155441E-3</v>
      </c>
      <c r="R150" s="469">
        <v>0</v>
      </c>
      <c r="S150" s="469">
        <v>9.4882744855155441E-3</v>
      </c>
      <c r="T150" s="469">
        <v>0</v>
      </c>
      <c r="U150" s="469">
        <v>0</v>
      </c>
      <c r="V150" s="469">
        <v>2.1553338956435384E-5</v>
      </c>
      <c r="W150" s="469">
        <v>1.2816282340238908E-18</v>
      </c>
      <c r="X150" s="469">
        <v>0</v>
      </c>
      <c r="Y150" s="469">
        <v>0</v>
      </c>
      <c r="Z150" s="469">
        <v>0</v>
      </c>
      <c r="AA150" s="469">
        <v>0</v>
      </c>
      <c r="AB150" s="469">
        <v>0</v>
      </c>
      <c r="AC150" s="469">
        <v>0</v>
      </c>
      <c r="AD150" s="469">
        <v>0</v>
      </c>
      <c r="AE150" s="469">
        <v>0</v>
      </c>
      <c r="AF150" s="469">
        <v>0</v>
      </c>
      <c r="AG150" s="469">
        <v>0</v>
      </c>
      <c r="AH150" s="469">
        <v>0</v>
      </c>
      <c r="AI150" s="469">
        <v>0</v>
      </c>
      <c r="AJ150" s="469">
        <v>0</v>
      </c>
      <c r="AK150" s="469">
        <v>2.7533058765822129E-5</v>
      </c>
      <c r="AL150" s="469">
        <v>0</v>
      </c>
      <c r="AM150" s="469">
        <v>4.5277479651212368E-6</v>
      </c>
      <c r="AN150" s="469">
        <v>0</v>
      </c>
      <c r="AO150" s="469">
        <v>0</v>
      </c>
      <c r="AP150" s="469">
        <v>0</v>
      </c>
      <c r="AQ150" s="469">
        <v>0</v>
      </c>
      <c r="AR150" s="469">
        <v>0</v>
      </c>
      <c r="AS150" s="469">
        <v>0</v>
      </c>
      <c r="AT150" s="469">
        <v>0</v>
      </c>
      <c r="AU150" s="469">
        <v>0</v>
      </c>
      <c r="AV150" s="469">
        <v>0</v>
      </c>
      <c r="AW150" s="469">
        <v>3.1067612930777739E-6</v>
      </c>
      <c r="AX150" s="469">
        <v>0</v>
      </c>
      <c r="AY150" s="469">
        <v>3.282424215447486E-16</v>
      </c>
      <c r="AZ150" s="469">
        <v>0</v>
      </c>
      <c r="BA150" s="469">
        <v>0</v>
      </c>
      <c r="BB150" s="469">
        <v>0</v>
      </c>
      <c r="BC150" s="469">
        <v>0</v>
      </c>
      <c r="BD150" s="469">
        <v>0</v>
      </c>
      <c r="BE150" s="469">
        <v>0</v>
      </c>
      <c r="BF150" s="469">
        <v>2.306793605378484E-4</v>
      </c>
      <c r="BG150" s="469">
        <v>0</v>
      </c>
      <c r="BH150" s="469">
        <v>5.3258056346536307E-4</v>
      </c>
      <c r="BI150" s="469">
        <v>0</v>
      </c>
      <c r="BJ150" s="469">
        <v>0</v>
      </c>
      <c r="BK150" s="469">
        <v>0</v>
      </c>
    </row>
    <row r="151" spans="2:63" x14ac:dyDescent="0.2">
      <c r="B151" s="666" t="s">
        <v>485</v>
      </c>
      <c r="C151" s="666">
        <v>18.242091092086515</v>
      </c>
      <c r="D151" s="666" t="s">
        <v>486</v>
      </c>
      <c r="E151" s="666" t="s">
        <v>428</v>
      </c>
      <c r="F151" s="666">
        <v>0</v>
      </c>
      <c r="G151" s="666">
        <v>559</v>
      </c>
      <c r="H151" s="666">
        <v>42.407852499999997</v>
      </c>
      <c r="I151" s="666">
        <v>44.011903036552212</v>
      </c>
      <c r="J151" s="666">
        <v>3.7620920768276552E-3</v>
      </c>
      <c r="K151" s="666" t="s">
        <v>574</v>
      </c>
      <c r="L151" s="666" t="s">
        <v>574</v>
      </c>
      <c r="M151" s="666" t="s">
        <v>574</v>
      </c>
      <c r="N151" s="666">
        <v>1</v>
      </c>
      <c r="O151" s="666">
        <v>2.7487341259952169E-3</v>
      </c>
      <c r="P151" s="666">
        <v>6.7395403595203272E-3</v>
      </c>
      <c r="Q151" s="666">
        <v>9.4882744855155441E-3</v>
      </c>
      <c r="R151" s="666">
        <v>0</v>
      </c>
      <c r="S151" s="666">
        <v>9.4882744855155441E-3</v>
      </c>
      <c r="T151" s="666">
        <v>0</v>
      </c>
      <c r="U151" s="666">
        <v>0</v>
      </c>
      <c r="V151" s="666">
        <v>2.1553338956435384E-5</v>
      </c>
      <c r="W151" s="666">
        <v>1.2816282340238908E-18</v>
      </c>
      <c r="X151" s="666">
        <v>0</v>
      </c>
      <c r="Y151" s="666">
        <v>0</v>
      </c>
      <c r="Z151" s="666">
        <v>0</v>
      </c>
      <c r="AA151" s="666">
        <v>0</v>
      </c>
      <c r="AB151" s="666">
        <v>0</v>
      </c>
      <c r="AC151" s="666">
        <v>0</v>
      </c>
      <c r="AD151" s="666">
        <v>0</v>
      </c>
      <c r="AE151" s="666">
        <v>0</v>
      </c>
      <c r="AF151" s="666">
        <v>0</v>
      </c>
      <c r="AG151" s="666">
        <v>0</v>
      </c>
      <c r="AH151" s="666">
        <v>0</v>
      </c>
      <c r="AI151" s="666">
        <v>0</v>
      </c>
      <c r="AJ151" s="666">
        <v>0</v>
      </c>
      <c r="AK151" s="666">
        <v>2.7533058765822129E-5</v>
      </c>
      <c r="AL151" s="666">
        <v>0</v>
      </c>
      <c r="AM151" s="666">
        <v>4.5277479651212368E-6</v>
      </c>
      <c r="AN151" s="666">
        <v>0</v>
      </c>
      <c r="AO151" s="666">
        <v>0</v>
      </c>
      <c r="AP151" s="666">
        <v>0</v>
      </c>
      <c r="AQ151" s="666">
        <v>0</v>
      </c>
      <c r="AR151" s="666">
        <v>0</v>
      </c>
      <c r="AS151" s="666">
        <v>0</v>
      </c>
      <c r="AT151" s="666">
        <v>0</v>
      </c>
      <c r="AU151" s="666">
        <v>0</v>
      </c>
      <c r="AV151" s="666">
        <v>0</v>
      </c>
      <c r="AW151" s="666">
        <v>3.1067612930777739E-6</v>
      </c>
      <c r="AX151" s="666">
        <v>0</v>
      </c>
      <c r="AY151" s="666">
        <v>3.282424215447486E-16</v>
      </c>
      <c r="AZ151" s="666">
        <v>0</v>
      </c>
      <c r="BA151" s="666">
        <v>0</v>
      </c>
      <c r="BB151" s="666">
        <v>0</v>
      </c>
      <c r="BC151" s="666">
        <v>0</v>
      </c>
      <c r="BD151" s="666">
        <v>0</v>
      </c>
      <c r="BE151" s="666">
        <v>0</v>
      </c>
      <c r="BF151" s="666">
        <v>2.306793605378484E-4</v>
      </c>
      <c r="BG151" s="666">
        <v>0</v>
      </c>
      <c r="BH151" s="666">
        <v>5.3258056346536307E-4</v>
      </c>
      <c r="BI151" s="666">
        <v>0</v>
      </c>
      <c r="BJ151" s="666">
        <v>0</v>
      </c>
      <c r="BK151" s="666">
        <v>0</v>
      </c>
    </row>
    <row r="152" spans="2:63" x14ac:dyDescent="0.2">
      <c r="B152" s="469" t="s">
        <v>485</v>
      </c>
      <c r="C152" s="469">
        <v>18.242091092086515</v>
      </c>
      <c r="D152" s="469" t="s">
        <v>486</v>
      </c>
      <c r="E152" s="469" t="s">
        <v>428</v>
      </c>
      <c r="F152" s="469">
        <v>0</v>
      </c>
      <c r="G152" s="469">
        <v>559</v>
      </c>
      <c r="H152" s="469">
        <v>42.407852499999997</v>
      </c>
      <c r="I152" s="469">
        <v>44.011903036552212</v>
      </c>
      <c r="J152" s="469">
        <v>3.7620920768276552E-3</v>
      </c>
      <c r="K152" s="469" t="s">
        <v>574</v>
      </c>
      <c r="L152" s="469" t="s">
        <v>574</v>
      </c>
      <c r="M152" s="469" t="s">
        <v>574</v>
      </c>
      <c r="N152" s="469">
        <v>1</v>
      </c>
      <c r="O152" s="469">
        <v>2.7487341259952169E-3</v>
      </c>
      <c r="P152" s="469">
        <v>6.7395403595203272E-3</v>
      </c>
      <c r="Q152" s="469">
        <v>9.4882744855155441E-3</v>
      </c>
      <c r="R152" s="469">
        <v>0</v>
      </c>
      <c r="S152" s="469">
        <v>9.4882744855155441E-3</v>
      </c>
      <c r="T152" s="469">
        <v>0</v>
      </c>
      <c r="U152" s="469">
        <v>0</v>
      </c>
      <c r="V152" s="469">
        <v>2.1553338956435384E-5</v>
      </c>
      <c r="W152" s="469">
        <v>1.2816282340238908E-18</v>
      </c>
      <c r="X152" s="469">
        <v>0</v>
      </c>
      <c r="Y152" s="469">
        <v>0</v>
      </c>
      <c r="Z152" s="469">
        <v>0</v>
      </c>
      <c r="AA152" s="469">
        <v>0</v>
      </c>
      <c r="AB152" s="469">
        <v>0</v>
      </c>
      <c r="AC152" s="469">
        <v>0</v>
      </c>
      <c r="AD152" s="469">
        <v>0</v>
      </c>
      <c r="AE152" s="469">
        <v>0</v>
      </c>
      <c r="AF152" s="469">
        <v>0</v>
      </c>
      <c r="AG152" s="469">
        <v>0</v>
      </c>
      <c r="AH152" s="469">
        <v>0</v>
      </c>
      <c r="AI152" s="469">
        <v>0</v>
      </c>
      <c r="AJ152" s="469">
        <v>0</v>
      </c>
      <c r="AK152" s="469">
        <v>2.7533058765822129E-5</v>
      </c>
      <c r="AL152" s="469">
        <v>0</v>
      </c>
      <c r="AM152" s="469">
        <v>4.5277479651212368E-6</v>
      </c>
      <c r="AN152" s="469">
        <v>0</v>
      </c>
      <c r="AO152" s="469">
        <v>0</v>
      </c>
      <c r="AP152" s="469">
        <v>0</v>
      </c>
      <c r="AQ152" s="469">
        <v>0</v>
      </c>
      <c r="AR152" s="469">
        <v>0</v>
      </c>
      <c r="AS152" s="469">
        <v>0</v>
      </c>
      <c r="AT152" s="469">
        <v>0</v>
      </c>
      <c r="AU152" s="469">
        <v>0</v>
      </c>
      <c r="AV152" s="469">
        <v>0</v>
      </c>
      <c r="AW152" s="469">
        <v>3.1067612930777739E-6</v>
      </c>
      <c r="AX152" s="469">
        <v>0</v>
      </c>
      <c r="AY152" s="469">
        <v>3.282424215447486E-16</v>
      </c>
      <c r="AZ152" s="469">
        <v>0</v>
      </c>
      <c r="BA152" s="469">
        <v>0</v>
      </c>
      <c r="BB152" s="469">
        <v>0</v>
      </c>
      <c r="BC152" s="469">
        <v>0</v>
      </c>
      <c r="BD152" s="469">
        <v>0</v>
      </c>
      <c r="BE152" s="469">
        <v>0</v>
      </c>
      <c r="BF152" s="469">
        <v>2.306793605378484E-4</v>
      </c>
      <c r="BG152" s="469">
        <v>0</v>
      </c>
      <c r="BH152" s="469">
        <v>5.3258056346536307E-4</v>
      </c>
      <c r="BI152" s="469">
        <v>0</v>
      </c>
      <c r="BJ152" s="469">
        <v>0</v>
      </c>
      <c r="BK152" s="469">
        <v>0</v>
      </c>
    </row>
    <row r="153" spans="2:63" x14ac:dyDescent="0.2">
      <c r="B153" s="666" t="s">
        <v>485</v>
      </c>
      <c r="C153" s="666">
        <v>18.242091092086515</v>
      </c>
      <c r="D153" s="666" t="s">
        <v>486</v>
      </c>
      <c r="E153" s="666" t="s">
        <v>428</v>
      </c>
      <c r="F153" s="666">
        <v>0</v>
      </c>
      <c r="G153" s="666">
        <v>559</v>
      </c>
      <c r="H153" s="666">
        <v>42.407852499999997</v>
      </c>
      <c r="I153" s="666">
        <v>44.011903036552212</v>
      </c>
      <c r="J153" s="666">
        <v>3.7620920768276552E-3</v>
      </c>
      <c r="K153" s="666" t="s">
        <v>574</v>
      </c>
      <c r="L153" s="666" t="s">
        <v>574</v>
      </c>
      <c r="M153" s="666" t="s">
        <v>574</v>
      </c>
      <c r="N153" s="666">
        <v>1</v>
      </c>
      <c r="O153" s="666">
        <v>2.7487341259952169E-3</v>
      </c>
      <c r="P153" s="666">
        <v>6.7395403595203272E-3</v>
      </c>
      <c r="Q153" s="666">
        <v>9.4882744855155441E-3</v>
      </c>
      <c r="R153" s="666">
        <v>0</v>
      </c>
      <c r="S153" s="666">
        <v>9.4882744855155441E-3</v>
      </c>
      <c r="T153" s="666">
        <v>0</v>
      </c>
      <c r="U153" s="666">
        <v>0</v>
      </c>
      <c r="V153" s="666">
        <v>2.1553338956435384E-5</v>
      </c>
      <c r="W153" s="666">
        <v>1.2816282340238908E-18</v>
      </c>
      <c r="X153" s="666">
        <v>0</v>
      </c>
      <c r="Y153" s="666">
        <v>0</v>
      </c>
      <c r="Z153" s="666">
        <v>0</v>
      </c>
      <c r="AA153" s="666">
        <v>0</v>
      </c>
      <c r="AB153" s="666">
        <v>0</v>
      </c>
      <c r="AC153" s="666">
        <v>0</v>
      </c>
      <c r="AD153" s="666">
        <v>0</v>
      </c>
      <c r="AE153" s="666">
        <v>0</v>
      </c>
      <c r="AF153" s="666">
        <v>0</v>
      </c>
      <c r="AG153" s="666">
        <v>0</v>
      </c>
      <c r="AH153" s="666">
        <v>0</v>
      </c>
      <c r="AI153" s="666">
        <v>0</v>
      </c>
      <c r="AJ153" s="666">
        <v>0</v>
      </c>
      <c r="AK153" s="666">
        <v>2.7533058765822129E-5</v>
      </c>
      <c r="AL153" s="666">
        <v>0</v>
      </c>
      <c r="AM153" s="666">
        <v>4.5277479651212368E-6</v>
      </c>
      <c r="AN153" s="666">
        <v>0</v>
      </c>
      <c r="AO153" s="666">
        <v>0</v>
      </c>
      <c r="AP153" s="666">
        <v>0</v>
      </c>
      <c r="AQ153" s="666">
        <v>0</v>
      </c>
      <c r="AR153" s="666">
        <v>0</v>
      </c>
      <c r="AS153" s="666">
        <v>0</v>
      </c>
      <c r="AT153" s="666">
        <v>0</v>
      </c>
      <c r="AU153" s="666">
        <v>0</v>
      </c>
      <c r="AV153" s="666">
        <v>0</v>
      </c>
      <c r="AW153" s="666">
        <v>3.1067612930777739E-6</v>
      </c>
      <c r="AX153" s="666">
        <v>0</v>
      </c>
      <c r="AY153" s="666">
        <v>3.282424215447486E-16</v>
      </c>
      <c r="AZ153" s="666">
        <v>0</v>
      </c>
      <c r="BA153" s="666">
        <v>0</v>
      </c>
      <c r="BB153" s="666">
        <v>0</v>
      </c>
      <c r="BC153" s="666">
        <v>0</v>
      </c>
      <c r="BD153" s="666">
        <v>0</v>
      </c>
      <c r="BE153" s="666">
        <v>0</v>
      </c>
      <c r="BF153" s="666">
        <v>2.306793605378484E-4</v>
      </c>
      <c r="BG153" s="666">
        <v>0</v>
      </c>
      <c r="BH153" s="666">
        <v>5.3258056346536307E-4</v>
      </c>
      <c r="BI153" s="666">
        <v>0</v>
      </c>
      <c r="BJ153" s="666">
        <v>0</v>
      </c>
      <c r="BK153" s="666">
        <v>0</v>
      </c>
    </row>
    <row r="154" spans="2:63" x14ac:dyDescent="0.2">
      <c r="B154" s="469" t="s">
        <v>485</v>
      </c>
      <c r="C154" s="469">
        <v>18.242091092086515</v>
      </c>
      <c r="D154" s="469" t="s">
        <v>486</v>
      </c>
      <c r="E154" s="469" t="s">
        <v>428</v>
      </c>
      <c r="F154" s="469">
        <v>0</v>
      </c>
      <c r="G154" s="469">
        <v>559</v>
      </c>
      <c r="H154" s="469">
        <v>42.407852499999997</v>
      </c>
      <c r="I154" s="469">
        <v>44.011903036552212</v>
      </c>
      <c r="J154" s="469">
        <v>3.7620920768276552E-3</v>
      </c>
      <c r="K154" s="469" t="s">
        <v>574</v>
      </c>
      <c r="L154" s="469" t="s">
        <v>574</v>
      </c>
      <c r="M154" s="469" t="s">
        <v>574</v>
      </c>
      <c r="N154" s="469">
        <v>1</v>
      </c>
      <c r="O154" s="469">
        <v>2.7487341259952169E-3</v>
      </c>
      <c r="P154" s="469">
        <v>6.7395403595203272E-3</v>
      </c>
      <c r="Q154" s="469">
        <v>9.4882744855155441E-3</v>
      </c>
      <c r="R154" s="469">
        <v>0</v>
      </c>
      <c r="S154" s="469">
        <v>9.4882744855155441E-3</v>
      </c>
      <c r="T154" s="469">
        <v>0</v>
      </c>
      <c r="U154" s="469">
        <v>0</v>
      </c>
      <c r="V154" s="469">
        <v>2.1553338956435384E-5</v>
      </c>
      <c r="W154" s="469">
        <v>1.2816282340238908E-18</v>
      </c>
      <c r="X154" s="469">
        <v>0</v>
      </c>
      <c r="Y154" s="469">
        <v>0</v>
      </c>
      <c r="Z154" s="469">
        <v>0</v>
      </c>
      <c r="AA154" s="469">
        <v>0</v>
      </c>
      <c r="AB154" s="469">
        <v>0</v>
      </c>
      <c r="AC154" s="469">
        <v>0</v>
      </c>
      <c r="AD154" s="469">
        <v>0</v>
      </c>
      <c r="AE154" s="469">
        <v>0</v>
      </c>
      <c r="AF154" s="469">
        <v>0</v>
      </c>
      <c r="AG154" s="469">
        <v>0</v>
      </c>
      <c r="AH154" s="469">
        <v>0</v>
      </c>
      <c r="AI154" s="469">
        <v>0</v>
      </c>
      <c r="AJ154" s="469">
        <v>0</v>
      </c>
      <c r="AK154" s="469">
        <v>2.7533058765822129E-5</v>
      </c>
      <c r="AL154" s="469">
        <v>0</v>
      </c>
      <c r="AM154" s="469">
        <v>4.5277479651212368E-6</v>
      </c>
      <c r="AN154" s="469">
        <v>0</v>
      </c>
      <c r="AO154" s="469">
        <v>0</v>
      </c>
      <c r="AP154" s="469">
        <v>0</v>
      </c>
      <c r="AQ154" s="469">
        <v>0</v>
      </c>
      <c r="AR154" s="469">
        <v>0</v>
      </c>
      <c r="AS154" s="469">
        <v>0</v>
      </c>
      <c r="AT154" s="469">
        <v>0</v>
      </c>
      <c r="AU154" s="469">
        <v>0</v>
      </c>
      <c r="AV154" s="469">
        <v>0</v>
      </c>
      <c r="AW154" s="469">
        <v>3.1067612930777739E-6</v>
      </c>
      <c r="AX154" s="469">
        <v>0</v>
      </c>
      <c r="AY154" s="469">
        <v>3.282424215447486E-16</v>
      </c>
      <c r="AZ154" s="469">
        <v>0</v>
      </c>
      <c r="BA154" s="469">
        <v>0</v>
      </c>
      <c r="BB154" s="469">
        <v>0</v>
      </c>
      <c r="BC154" s="469">
        <v>0</v>
      </c>
      <c r="BD154" s="469">
        <v>0</v>
      </c>
      <c r="BE154" s="469">
        <v>0</v>
      </c>
      <c r="BF154" s="469">
        <v>2.306793605378484E-4</v>
      </c>
      <c r="BG154" s="469">
        <v>0</v>
      </c>
      <c r="BH154" s="469">
        <v>5.3258056346536307E-4</v>
      </c>
      <c r="BI154" s="469">
        <v>0</v>
      </c>
      <c r="BJ154" s="469">
        <v>0</v>
      </c>
      <c r="BK154" s="469">
        <v>0</v>
      </c>
    </row>
    <row r="155" spans="2:63" x14ac:dyDescent="0.2">
      <c r="B155" s="666" t="s">
        <v>485</v>
      </c>
      <c r="C155" s="666">
        <v>18.242091092086515</v>
      </c>
      <c r="D155" s="666" t="s">
        <v>486</v>
      </c>
      <c r="E155" s="666" t="s">
        <v>428</v>
      </c>
      <c r="F155" s="666">
        <v>0</v>
      </c>
      <c r="G155" s="666">
        <v>559</v>
      </c>
      <c r="H155" s="666">
        <v>42.407852499999997</v>
      </c>
      <c r="I155" s="666">
        <v>44.011903036552212</v>
      </c>
      <c r="J155" s="666">
        <v>3.7620920768276552E-3</v>
      </c>
      <c r="K155" s="666" t="s">
        <v>574</v>
      </c>
      <c r="L155" s="666" t="s">
        <v>574</v>
      </c>
      <c r="M155" s="666" t="s">
        <v>574</v>
      </c>
      <c r="N155" s="666">
        <v>1</v>
      </c>
      <c r="O155" s="666">
        <v>2.7487341259952169E-3</v>
      </c>
      <c r="P155" s="666">
        <v>6.7395403595203272E-3</v>
      </c>
      <c r="Q155" s="666">
        <v>9.4882744855155441E-3</v>
      </c>
      <c r="R155" s="666">
        <v>0</v>
      </c>
      <c r="S155" s="666">
        <v>9.4882744855155441E-3</v>
      </c>
      <c r="T155" s="666">
        <v>0</v>
      </c>
      <c r="U155" s="666">
        <v>0</v>
      </c>
      <c r="V155" s="666">
        <v>2.1553338956435384E-5</v>
      </c>
      <c r="W155" s="666">
        <v>1.2816282340238908E-18</v>
      </c>
      <c r="X155" s="666">
        <v>0</v>
      </c>
      <c r="Y155" s="666">
        <v>0</v>
      </c>
      <c r="Z155" s="666">
        <v>0</v>
      </c>
      <c r="AA155" s="666">
        <v>0</v>
      </c>
      <c r="AB155" s="666">
        <v>0</v>
      </c>
      <c r="AC155" s="666">
        <v>0</v>
      </c>
      <c r="AD155" s="666">
        <v>0</v>
      </c>
      <c r="AE155" s="666">
        <v>0</v>
      </c>
      <c r="AF155" s="666">
        <v>0</v>
      </c>
      <c r="AG155" s="666">
        <v>0</v>
      </c>
      <c r="AH155" s="666">
        <v>0</v>
      </c>
      <c r="AI155" s="666">
        <v>0</v>
      </c>
      <c r="AJ155" s="666">
        <v>0</v>
      </c>
      <c r="AK155" s="666">
        <v>2.7533058765822129E-5</v>
      </c>
      <c r="AL155" s="666">
        <v>0</v>
      </c>
      <c r="AM155" s="666">
        <v>4.5277479651212368E-6</v>
      </c>
      <c r="AN155" s="666">
        <v>0</v>
      </c>
      <c r="AO155" s="666">
        <v>0</v>
      </c>
      <c r="AP155" s="666">
        <v>0</v>
      </c>
      <c r="AQ155" s="666">
        <v>0</v>
      </c>
      <c r="AR155" s="666">
        <v>0</v>
      </c>
      <c r="AS155" s="666">
        <v>0</v>
      </c>
      <c r="AT155" s="666">
        <v>0</v>
      </c>
      <c r="AU155" s="666">
        <v>0</v>
      </c>
      <c r="AV155" s="666">
        <v>0</v>
      </c>
      <c r="AW155" s="666">
        <v>3.1067612930777739E-6</v>
      </c>
      <c r="AX155" s="666">
        <v>0</v>
      </c>
      <c r="AY155" s="666">
        <v>3.282424215447486E-16</v>
      </c>
      <c r="AZ155" s="666">
        <v>0</v>
      </c>
      <c r="BA155" s="666">
        <v>0</v>
      </c>
      <c r="BB155" s="666">
        <v>0</v>
      </c>
      <c r="BC155" s="666">
        <v>0</v>
      </c>
      <c r="BD155" s="666">
        <v>0</v>
      </c>
      <c r="BE155" s="666">
        <v>0</v>
      </c>
      <c r="BF155" s="666">
        <v>2.306793605378484E-4</v>
      </c>
      <c r="BG155" s="666">
        <v>0</v>
      </c>
      <c r="BH155" s="666">
        <v>5.3258056346536307E-4</v>
      </c>
      <c r="BI155" s="666">
        <v>0</v>
      </c>
      <c r="BJ155" s="666">
        <v>0</v>
      </c>
      <c r="BK155" s="666">
        <v>0</v>
      </c>
    </row>
    <row r="156" spans="2:63" x14ac:dyDescent="0.2">
      <c r="B156" s="469" t="s">
        <v>485</v>
      </c>
      <c r="C156" s="469">
        <v>18.242091092086515</v>
      </c>
      <c r="D156" s="469" t="s">
        <v>486</v>
      </c>
      <c r="E156" s="469" t="s">
        <v>428</v>
      </c>
      <c r="F156" s="469">
        <v>0</v>
      </c>
      <c r="G156" s="469">
        <v>559</v>
      </c>
      <c r="H156" s="469">
        <v>42.407852499999997</v>
      </c>
      <c r="I156" s="469">
        <v>44.011903036552212</v>
      </c>
      <c r="J156" s="469">
        <v>3.7620920768276552E-3</v>
      </c>
      <c r="K156" s="469" t="s">
        <v>574</v>
      </c>
      <c r="L156" s="469" t="s">
        <v>574</v>
      </c>
      <c r="M156" s="469" t="s">
        <v>574</v>
      </c>
      <c r="N156" s="469">
        <v>1</v>
      </c>
      <c r="O156" s="469">
        <v>2.7487341259952169E-3</v>
      </c>
      <c r="P156" s="469">
        <v>6.7395403595203272E-3</v>
      </c>
      <c r="Q156" s="469">
        <v>9.4882744855155441E-3</v>
      </c>
      <c r="R156" s="469">
        <v>0</v>
      </c>
      <c r="S156" s="469">
        <v>9.4882744855155441E-3</v>
      </c>
      <c r="T156" s="469">
        <v>0</v>
      </c>
      <c r="U156" s="469">
        <v>0</v>
      </c>
      <c r="V156" s="469">
        <v>2.1553338956435384E-5</v>
      </c>
      <c r="W156" s="469">
        <v>1.2816282340238908E-18</v>
      </c>
      <c r="X156" s="469">
        <v>0</v>
      </c>
      <c r="Y156" s="469">
        <v>0</v>
      </c>
      <c r="Z156" s="469">
        <v>0</v>
      </c>
      <c r="AA156" s="469">
        <v>0</v>
      </c>
      <c r="AB156" s="469">
        <v>0</v>
      </c>
      <c r="AC156" s="469">
        <v>0</v>
      </c>
      <c r="AD156" s="469">
        <v>0</v>
      </c>
      <c r="AE156" s="469">
        <v>0</v>
      </c>
      <c r="AF156" s="469">
        <v>0</v>
      </c>
      <c r="AG156" s="469">
        <v>0</v>
      </c>
      <c r="AH156" s="469">
        <v>0</v>
      </c>
      <c r="AI156" s="469">
        <v>0</v>
      </c>
      <c r="AJ156" s="469">
        <v>0</v>
      </c>
      <c r="AK156" s="469">
        <v>2.7533058765822129E-5</v>
      </c>
      <c r="AL156" s="469">
        <v>0</v>
      </c>
      <c r="AM156" s="469">
        <v>4.5277479651212368E-6</v>
      </c>
      <c r="AN156" s="469">
        <v>0</v>
      </c>
      <c r="AO156" s="469">
        <v>0</v>
      </c>
      <c r="AP156" s="469">
        <v>0</v>
      </c>
      <c r="AQ156" s="469">
        <v>0</v>
      </c>
      <c r="AR156" s="469">
        <v>0</v>
      </c>
      <c r="AS156" s="469">
        <v>0</v>
      </c>
      <c r="AT156" s="469">
        <v>0</v>
      </c>
      <c r="AU156" s="469">
        <v>0</v>
      </c>
      <c r="AV156" s="469">
        <v>0</v>
      </c>
      <c r="AW156" s="469">
        <v>3.1067612930777739E-6</v>
      </c>
      <c r="AX156" s="469">
        <v>0</v>
      </c>
      <c r="AY156" s="469">
        <v>3.282424215447486E-16</v>
      </c>
      <c r="AZ156" s="469">
        <v>0</v>
      </c>
      <c r="BA156" s="469">
        <v>0</v>
      </c>
      <c r="BB156" s="469">
        <v>0</v>
      </c>
      <c r="BC156" s="469">
        <v>0</v>
      </c>
      <c r="BD156" s="469">
        <v>0</v>
      </c>
      <c r="BE156" s="469">
        <v>0</v>
      </c>
      <c r="BF156" s="469">
        <v>2.306793605378484E-4</v>
      </c>
      <c r="BG156" s="469">
        <v>0</v>
      </c>
      <c r="BH156" s="469">
        <v>5.3258056346536307E-4</v>
      </c>
      <c r="BI156" s="469">
        <v>0</v>
      </c>
      <c r="BJ156" s="469">
        <v>0</v>
      </c>
      <c r="BK156" s="469">
        <v>0</v>
      </c>
    </row>
    <row r="157" spans="2:63" x14ac:dyDescent="0.2">
      <c r="B157" s="666" t="s">
        <v>485</v>
      </c>
      <c r="C157" s="666">
        <v>18.242091092086515</v>
      </c>
      <c r="D157" s="666" t="s">
        <v>486</v>
      </c>
      <c r="E157" s="666" t="s">
        <v>428</v>
      </c>
      <c r="F157" s="666">
        <v>0</v>
      </c>
      <c r="G157" s="666">
        <v>559</v>
      </c>
      <c r="H157" s="666">
        <v>42.407852499999997</v>
      </c>
      <c r="I157" s="666">
        <v>44.011903036552212</v>
      </c>
      <c r="J157" s="666">
        <v>3.7620920768276552E-3</v>
      </c>
      <c r="K157" s="666" t="s">
        <v>574</v>
      </c>
      <c r="L157" s="666" t="s">
        <v>574</v>
      </c>
      <c r="M157" s="666" t="s">
        <v>574</v>
      </c>
      <c r="N157" s="666">
        <v>1</v>
      </c>
      <c r="O157" s="666">
        <v>2.7487341259952169E-3</v>
      </c>
      <c r="P157" s="666">
        <v>6.7395403595203272E-3</v>
      </c>
      <c r="Q157" s="666">
        <v>9.4882744855155441E-3</v>
      </c>
      <c r="R157" s="666">
        <v>0</v>
      </c>
      <c r="S157" s="666">
        <v>9.4882744855155441E-3</v>
      </c>
      <c r="T157" s="666">
        <v>0</v>
      </c>
      <c r="U157" s="666">
        <v>0</v>
      </c>
      <c r="V157" s="666">
        <v>2.1553338956435384E-5</v>
      </c>
      <c r="W157" s="666">
        <v>1.2816282340238908E-18</v>
      </c>
      <c r="X157" s="666">
        <v>0</v>
      </c>
      <c r="Y157" s="666">
        <v>0</v>
      </c>
      <c r="Z157" s="666">
        <v>0</v>
      </c>
      <c r="AA157" s="666">
        <v>0</v>
      </c>
      <c r="AB157" s="666">
        <v>0</v>
      </c>
      <c r="AC157" s="666">
        <v>0</v>
      </c>
      <c r="AD157" s="666">
        <v>0</v>
      </c>
      <c r="AE157" s="666">
        <v>0</v>
      </c>
      <c r="AF157" s="666">
        <v>0</v>
      </c>
      <c r="AG157" s="666">
        <v>0</v>
      </c>
      <c r="AH157" s="666">
        <v>0</v>
      </c>
      <c r="AI157" s="666">
        <v>0</v>
      </c>
      <c r="AJ157" s="666">
        <v>0</v>
      </c>
      <c r="AK157" s="666">
        <v>2.7533058765822129E-5</v>
      </c>
      <c r="AL157" s="666">
        <v>0</v>
      </c>
      <c r="AM157" s="666">
        <v>4.5277479651212368E-6</v>
      </c>
      <c r="AN157" s="666">
        <v>0</v>
      </c>
      <c r="AO157" s="666">
        <v>0</v>
      </c>
      <c r="AP157" s="666">
        <v>0</v>
      </c>
      <c r="AQ157" s="666">
        <v>0</v>
      </c>
      <c r="AR157" s="666">
        <v>0</v>
      </c>
      <c r="AS157" s="666">
        <v>0</v>
      </c>
      <c r="AT157" s="666">
        <v>0</v>
      </c>
      <c r="AU157" s="666">
        <v>0</v>
      </c>
      <c r="AV157" s="666">
        <v>0</v>
      </c>
      <c r="AW157" s="666">
        <v>3.1067612930777739E-6</v>
      </c>
      <c r="AX157" s="666">
        <v>0</v>
      </c>
      <c r="AY157" s="666">
        <v>3.282424215447486E-16</v>
      </c>
      <c r="AZ157" s="666">
        <v>0</v>
      </c>
      <c r="BA157" s="666">
        <v>0</v>
      </c>
      <c r="BB157" s="666">
        <v>0</v>
      </c>
      <c r="BC157" s="666">
        <v>0</v>
      </c>
      <c r="BD157" s="666">
        <v>0</v>
      </c>
      <c r="BE157" s="666">
        <v>0</v>
      </c>
      <c r="BF157" s="666">
        <v>2.306793605378484E-4</v>
      </c>
      <c r="BG157" s="666">
        <v>0</v>
      </c>
      <c r="BH157" s="666">
        <v>5.3258056346536307E-4</v>
      </c>
      <c r="BI157" s="666">
        <v>0</v>
      </c>
      <c r="BJ157" s="666">
        <v>0</v>
      </c>
      <c r="BK157" s="666">
        <v>0</v>
      </c>
    </row>
    <row r="158" spans="2:63" x14ac:dyDescent="0.2">
      <c r="B158" s="469" t="s">
        <v>485</v>
      </c>
      <c r="C158" s="469">
        <v>18.242091092086515</v>
      </c>
      <c r="D158" s="469" t="s">
        <v>486</v>
      </c>
      <c r="E158" s="469" t="s">
        <v>428</v>
      </c>
      <c r="F158" s="469">
        <v>0</v>
      </c>
      <c r="G158" s="469">
        <v>559</v>
      </c>
      <c r="H158" s="469">
        <v>42.407852499999997</v>
      </c>
      <c r="I158" s="469">
        <v>44.011903036552212</v>
      </c>
      <c r="J158" s="469">
        <v>3.7620920768276552E-3</v>
      </c>
      <c r="K158" s="469" t="s">
        <v>574</v>
      </c>
      <c r="L158" s="469" t="s">
        <v>574</v>
      </c>
      <c r="M158" s="469" t="s">
        <v>574</v>
      </c>
      <c r="N158" s="469">
        <v>1</v>
      </c>
      <c r="O158" s="469">
        <v>2.7487341259952169E-3</v>
      </c>
      <c r="P158" s="469">
        <v>6.7395403595203272E-3</v>
      </c>
      <c r="Q158" s="469">
        <v>9.4882744855155441E-3</v>
      </c>
      <c r="R158" s="469">
        <v>0</v>
      </c>
      <c r="S158" s="469">
        <v>9.4882744855155441E-3</v>
      </c>
      <c r="T158" s="469">
        <v>0</v>
      </c>
      <c r="U158" s="469">
        <v>0</v>
      </c>
      <c r="V158" s="469">
        <v>2.1553338956435384E-5</v>
      </c>
      <c r="W158" s="469">
        <v>1.2816282340238908E-18</v>
      </c>
      <c r="X158" s="469">
        <v>0</v>
      </c>
      <c r="Y158" s="469">
        <v>0</v>
      </c>
      <c r="Z158" s="469">
        <v>0</v>
      </c>
      <c r="AA158" s="469">
        <v>0</v>
      </c>
      <c r="AB158" s="469">
        <v>0</v>
      </c>
      <c r="AC158" s="469">
        <v>0</v>
      </c>
      <c r="AD158" s="469">
        <v>0</v>
      </c>
      <c r="AE158" s="469">
        <v>0</v>
      </c>
      <c r="AF158" s="469">
        <v>0</v>
      </c>
      <c r="AG158" s="469">
        <v>0</v>
      </c>
      <c r="AH158" s="469">
        <v>0</v>
      </c>
      <c r="AI158" s="469">
        <v>0</v>
      </c>
      <c r="AJ158" s="469">
        <v>0</v>
      </c>
      <c r="AK158" s="469">
        <v>2.7533058765822129E-5</v>
      </c>
      <c r="AL158" s="469">
        <v>0</v>
      </c>
      <c r="AM158" s="469">
        <v>4.5277479651212368E-6</v>
      </c>
      <c r="AN158" s="469">
        <v>0</v>
      </c>
      <c r="AO158" s="469">
        <v>0</v>
      </c>
      <c r="AP158" s="469">
        <v>0</v>
      </c>
      <c r="AQ158" s="469">
        <v>0</v>
      </c>
      <c r="AR158" s="469">
        <v>0</v>
      </c>
      <c r="AS158" s="469">
        <v>0</v>
      </c>
      <c r="AT158" s="469">
        <v>0</v>
      </c>
      <c r="AU158" s="469">
        <v>0</v>
      </c>
      <c r="AV158" s="469">
        <v>0</v>
      </c>
      <c r="AW158" s="469">
        <v>3.1067612930777739E-6</v>
      </c>
      <c r="AX158" s="469">
        <v>0</v>
      </c>
      <c r="AY158" s="469">
        <v>3.282424215447486E-16</v>
      </c>
      <c r="AZ158" s="469">
        <v>0</v>
      </c>
      <c r="BA158" s="469">
        <v>0</v>
      </c>
      <c r="BB158" s="469">
        <v>0</v>
      </c>
      <c r="BC158" s="469">
        <v>0</v>
      </c>
      <c r="BD158" s="469">
        <v>0</v>
      </c>
      <c r="BE158" s="469">
        <v>0</v>
      </c>
      <c r="BF158" s="469">
        <v>2.306793605378484E-4</v>
      </c>
      <c r="BG158" s="469">
        <v>0</v>
      </c>
      <c r="BH158" s="469">
        <v>5.3258056346536307E-4</v>
      </c>
      <c r="BI158" s="469">
        <v>0</v>
      </c>
      <c r="BJ158" s="469">
        <v>0</v>
      </c>
      <c r="BK158" s="469">
        <v>0</v>
      </c>
    </row>
    <row r="159" spans="2:63" x14ac:dyDescent="0.2">
      <c r="B159" s="666" t="s">
        <v>485</v>
      </c>
      <c r="C159" s="666">
        <v>18.242091092086515</v>
      </c>
      <c r="D159" s="666" t="s">
        <v>486</v>
      </c>
      <c r="E159" s="666" t="s">
        <v>428</v>
      </c>
      <c r="F159" s="666">
        <v>0</v>
      </c>
      <c r="G159" s="666">
        <v>559</v>
      </c>
      <c r="H159" s="666">
        <v>42.407852499999997</v>
      </c>
      <c r="I159" s="666">
        <v>44.011903036552212</v>
      </c>
      <c r="J159" s="666">
        <v>3.7620920768276552E-3</v>
      </c>
      <c r="K159" s="666" t="s">
        <v>574</v>
      </c>
      <c r="L159" s="666" t="s">
        <v>574</v>
      </c>
      <c r="M159" s="666" t="s">
        <v>574</v>
      </c>
      <c r="N159" s="666">
        <v>1</v>
      </c>
      <c r="O159" s="666">
        <v>2.7487341259952169E-3</v>
      </c>
      <c r="P159" s="666">
        <v>6.7395403595203272E-3</v>
      </c>
      <c r="Q159" s="666">
        <v>9.4882744855155441E-3</v>
      </c>
      <c r="R159" s="666">
        <v>0</v>
      </c>
      <c r="S159" s="666">
        <v>9.4882744855155441E-3</v>
      </c>
      <c r="T159" s="666">
        <v>0</v>
      </c>
      <c r="U159" s="666">
        <v>0</v>
      </c>
      <c r="V159" s="666">
        <v>2.1553338956435384E-5</v>
      </c>
      <c r="W159" s="666">
        <v>1.2816282340238908E-18</v>
      </c>
      <c r="X159" s="666">
        <v>0</v>
      </c>
      <c r="Y159" s="666">
        <v>0</v>
      </c>
      <c r="Z159" s="666">
        <v>0</v>
      </c>
      <c r="AA159" s="666">
        <v>0</v>
      </c>
      <c r="AB159" s="666">
        <v>0</v>
      </c>
      <c r="AC159" s="666">
        <v>0</v>
      </c>
      <c r="AD159" s="666">
        <v>0</v>
      </c>
      <c r="AE159" s="666">
        <v>0</v>
      </c>
      <c r="AF159" s="666">
        <v>0</v>
      </c>
      <c r="AG159" s="666">
        <v>0</v>
      </c>
      <c r="AH159" s="666">
        <v>0</v>
      </c>
      <c r="AI159" s="666">
        <v>0</v>
      </c>
      <c r="AJ159" s="666">
        <v>0</v>
      </c>
      <c r="AK159" s="666">
        <v>2.7533058765822129E-5</v>
      </c>
      <c r="AL159" s="666">
        <v>0</v>
      </c>
      <c r="AM159" s="666">
        <v>4.5277479651212368E-6</v>
      </c>
      <c r="AN159" s="666">
        <v>0</v>
      </c>
      <c r="AO159" s="666">
        <v>0</v>
      </c>
      <c r="AP159" s="666">
        <v>0</v>
      </c>
      <c r="AQ159" s="666">
        <v>0</v>
      </c>
      <c r="AR159" s="666">
        <v>0</v>
      </c>
      <c r="AS159" s="666">
        <v>0</v>
      </c>
      <c r="AT159" s="666">
        <v>0</v>
      </c>
      <c r="AU159" s="666">
        <v>0</v>
      </c>
      <c r="AV159" s="666">
        <v>0</v>
      </c>
      <c r="AW159" s="666">
        <v>3.1067612930777739E-6</v>
      </c>
      <c r="AX159" s="666">
        <v>0</v>
      </c>
      <c r="AY159" s="666">
        <v>3.282424215447486E-16</v>
      </c>
      <c r="AZ159" s="666">
        <v>0</v>
      </c>
      <c r="BA159" s="666">
        <v>0</v>
      </c>
      <c r="BB159" s="666">
        <v>0</v>
      </c>
      <c r="BC159" s="666">
        <v>0</v>
      </c>
      <c r="BD159" s="666">
        <v>0</v>
      </c>
      <c r="BE159" s="666">
        <v>0</v>
      </c>
      <c r="BF159" s="666">
        <v>2.306793605378484E-4</v>
      </c>
      <c r="BG159" s="666">
        <v>0</v>
      </c>
      <c r="BH159" s="666">
        <v>5.3258056346536307E-4</v>
      </c>
      <c r="BI159" s="666">
        <v>0</v>
      </c>
      <c r="BJ159" s="666">
        <v>0</v>
      </c>
      <c r="BK159" s="666">
        <v>0</v>
      </c>
    </row>
    <row r="160" spans="2:63" x14ac:dyDescent="0.2">
      <c r="B160" s="469" t="s">
        <v>485</v>
      </c>
      <c r="C160" s="469">
        <v>18.242091092086515</v>
      </c>
      <c r="D160" s="469" t="s">
        <v>486</v>
      </c>
      <c r="E160" s="469" t="s">
        <v>428</v>
      </c>
      <c r="F160" s="469">
        <v>0</v>
      </c>
      <c r="G160" s="469">
        <v>559</v>
      </c>
      <c r="H160" s="469">
        <v>51.237887499999999</v>
      </c>
      <c r="I160" s="469">
        <v>53.210843308242993</v>
      </c>
      <c r="J160" s="469">
        <v>5.1662565976974299E-3</v>
      </c>
      <c r="K160" s="469" t="s">
        <v>574</v>
      </c>
      <c r="L160" s="469" t="s">
        <v>574</v>
      </c>
      <c r="M160" s="469" t="s">
        <v>574</v>
      </c>
      <c r="N160" s="469">
        <v>1</v>
      </c>
      <c r="O160" s="469">
        <v>4.3986137999562766E-3</v>
      </c>
      <c r="P160" s="469">
        <v>9.0830171539122029E-3</v>
      </c>
      <c r="Q160" s="469">
        <v>1.3481630953868479E-2</v>
      </c>
      <c r="R160" s="469">
        <v>0</v>
      </c>
      <c r="S160" s="469">
        <v>1.3481630953868479E-2</v>
      </c>
      <c r="T160" s="469">
        <v>0</v>
      </c>
      <c r="U160" s="469">
        <v>0</v>
      </c>
      <c r="V160" s="469">
        <v>2.9195111112532675E-5</v>
      </c>
      <c r="W160" s="469">
        <v>3.5021016771780092E-18</v>
      </c>
      <c r="X160" s="469">
        <v>0</v>
      </c>
      <c r="Y160" s="469">
        <v>0</v>
      </c>
      <c r="Z160" s="469">
        <v>0</v>
      </c>
      <c r="AA160" s="469">
        <v>0</v>
      </c>
      <c r="AB160" s="469">
        <v>0</v>
      </c>
      <c r="AC160" s="469">
        <v>0</v>
      </c>
      <c r="AD160" s="469">
        <v>0</v>
      </c>
      <c r="AE160" s="469">
        <v>0</v>
      </c>
      <c r="AF160" s="469">
        <v>0</v>
      </c>
      <c r="AG160" s="469">
        <v>0</v>
      </c>
      <c r="AH160" s="469">
        <v>0</v>
      </c>
      <c r="AI160" s="469">
        <v>0</v>
      </c>
      <c r="AJ160" s="469">
        <v>0</v>
      </c>
      <c r="AK160" s="469">
        <v>4.0001088210290592E-5</v>
      </c>
      <c r="AL160" s="469">
        <v>0</v>
      </c>
      <c r="AM160" s="469">
        <v>6.0314169445088017E-6</v>
      </c>
      <c r="AN160" s="469">
        <v>0</v>
      </c>
      <c r="AO160" s="469">
        <v>0</v>
      </c>
      <c r="AP160" s="469">
        <v>0</v>
      </c>
      <c r="AQ160" s="469">
        <v>0</v>
      </c>
      <c r="AR160" s="469">
        <v>0</v>
      </c>
      <c r="AS160" s="469">
        <v>0</v>
      </c>
      <c r="AT160" s="469">
        <v>0</v>
      </c>
      <c r="AU160" s="469">
        <v>0</v>
      </c>
      <c r="AV160" s="469">
        <v>0</v>
      </c>
      <c r="AW160" s="469">
        <v>4.9969971037590694E-6</v>
      </c>
      <c r="AX160" s="469">
        <v>0</v>
      </c>
      <c r="AY160" s="469">
        <v>8.4302541258203439E-16</v>
      </c>
      <c r="AZ160" s="469">
        <v>0</v>
      </c>
      <c r="BA160" s="469">
        <v>0</v>
      </c>
      <c r="BB160" s="469">
        <v>0</v>
      </c>
      <c r="BC160" s="469">
        <v>0</v>
      </c>
      <c r="BD160" s="469">
        <v>0</v>
      </c>
      <c r="BE160" s="469">
        <v>0</v>
      </c>
      <c r="BF160" s="469">
        <v>3.226881862379914E-4</v>
      </c>
      <c r="BG160" s="469">
        <v>0</v>
      </c>
      <c r="BH160" s="469">
        <v>7.7571488174971626E-4</v>
      </c>
      <c r="BI160" s="469">
        <v>0</v>
      </c>
      <c r="BJ160" s="469">
        <v>0</v>
      </c>
      <c r="BK160" s="469">
        <v>0</v>
      </c>
    </row>
    <row r="161" spans="2:63" x14ac:dyDescent="0.2">
      <c r="B161" s="666" t="s">
        <v>485</v>
      </c>
      <c r="C161" s="666">
        <v>18.242091092086515</v>
      </c>
      <c r="D161" s="666" t="s">
        <v>486</v>
      </c>
      <c r="E161" s="666" t="s">
        <v>428</v>
      </c>
      <c r="F161" s="666">
        <v>0</v>
      </c>
      <c r="G161" s="666">
        <v>559</v>
      </c>
      <c r="H161" s="666">
        <v>51.237887499999999</v>
      </c>
      <c r="I161" s="666">
        <v>53.210843308242993</v>
      </c>
      <c r="J161" s="666">
        <v>5.1662565976974299E-3</v>
      </c>
      <c r="K161" s="666" t="s">
        <v>574</v>
      </c>
      <c r="L161" s="666" t="s">
        <v>574</v>
      </c>
      <c r="M161" s="666" t="s">
        <v>574</v>
      </c>
      <c r="N161" s="666">
        <v>1</v>
      </c>
      <c r="O161" s="666">
        <v>4.3986137999562766E-3</v>
      </c>
      <c r="P161" s="666">
        <v>9.0830171539122029E-3</v>
      </c>
      <c r="Q161" s="666">
        <v>1.3481630953868479E-2</v>
      </c>
      <c r="R161" s="666">
        <v>0</v>
      </c>
      <c r="S161" s="666">
        <v>1.3481630953868479E-2</v>
      </c>
      <c r="T161" s="666">
        <v>0</v>
      </c>
      <c r="U161" s="666">
        <v>0</v>
      </c>
      <c r="V161" s="666">
        <v>2.9195111112532675E-5</v>
      </c>
      <c r="W161" s="666">
        <v>3.5021016771780092E-18</v>
      </c>
      <c r="X161" s="666">
        <v>0</v>
      </c>
      <c r="Y161" s="666">
        <v>0</v>
      </c>
      <c r="Z161" s="666">
        <v>0</v>
      </c>
      <c r="AA161" s="666">
        <v>0</v>
      </c>
      <c r="AB161" s="666">
        <v>0</v>
      </c>
      <c r="AC161" s="666">
        <v>0</v>
      </c>
      <c r="AD161" s="666">
        <v>0</v>
      </c>
      <c r="AE161" s="666">
        <v>0</v>
      </c>
      <c r="AF161" s="666">
        <v>0</v>
      </c>
      <c r="AG161" s="666">
        <v>0</v>
      </c>
      <c r="AH161" s="666">
        <v>0</v>
      </c>
      <c r="AI161" s="666">
        <v>0</v>
      </c>
      <c r="AJ161" s="666">
        <v>0</v>
      </c>
      <c r="AK161" s="666">
        <v>4.0001088210290592E-5</v>
      </c>
      <c r="AL161" s="666">
        <v>0</v>
      </c>
      <c r="AM161" s="666">
        <v>6.0314169445088017E-6</v>
      </c>
      <c r="AN161" s="666">
        <v>0</v>
      </c>
      <c r="AO161" s="666">
        <v>0</v>
      </c>
      <c r="AP161" s="666">
        <v>0</v>
      </c>
      <c r="AQ161" s="666">
        <v>0</v>
      </c>
      <c r="AR161" s="666">
        <v>0</v>
      </c>
      <c r="AS161" s="666">
        <v>0</v>
      </c>
      <c r="AT161" s="666">
        <v>0</v>
      </c>
      <c r="AU161" s="666">
        <v>0</v>
      </c>
      <c r="AV161" s="666">
        <v>0</v>
      </c>
      <c r="AW161" s="666">
        <v>4.9969971037590694E-6</v>
      </c>
      <c r="AX161" s="666">
        <v>0</v>
      </c>
      <c r="AY161" s="666">
        <v>8.4302541258203439E-16</v>
      </c>
      <c r="AZ161" s="666">
        <v>0</v>
      </c>
      <c r="BA161" s="666">
        <v>0</v>
      </c>
      <c r="BB161" s="666">
        <v>0</v>
      </c>
      <c r="BC161" s="666">
        <v>0</v>
      </c>
      <c r="BD161" s="666">
        <v>0</v>
      </c>
      <c r="BE161" s="666">
        <v>0</v>
      </c>
      <c r="BF161" s="666">
        <v>3.226881862379914E-4</v>
      </c>
      <c r="BG161" s="666">
        <v>0</v>
      </c>
      <c r="BH161" s="666">
        <v>7.7571488174971626E-4</v>
      </c>
      <c r="BI161" s="666">
        <v>0</v>
      </c>
      <c r="BJ161" s="666">
        <v>0</v>
      </c>
      <c r="BK161" s="666">
        <v>0</v>
      </c>
    </row>
    <row r="162" spans="2:63" x14ac:dyDescent="0.2">
      <c r="B162" s="469" t="s">
        <v>485</v>
      </c>
      <c r="C162" s="469">
        <v>18.242091092086515</v>
      </c>
      <c r="D162" s="469" t="s">
        <v>486</v>
      </c>
      <c r="E162" s="469" t="s">
        <v>428</v>
      </c>
      <c r="F162" s="469">
        <v>0</v>
      </c>
      <c r="G162" s="469">
        <v>559</v>
      </c>
      <c r="H162" s="469">
        <v>51.237887499999999</v>
      </c>
      <c r="I162" s="469">
        <v>53.210843308242993</v>
      </c>
      <c r="J162" s="469">
        <v>5.1662565976974299E-3</v>
      </c>
      <c r="K162" s="469" t="s">
        <v>574</v>
      </c>
      <c r="L162" s="469" t="s">
        <v>574</v>
      </c>
      <c r="M162" s="469" t="s">
        <v>574</v>
      </c>
      <c r="N162" s="469">
        <v>1</v>
      </c>
      <c r="O162" s="469">
        <v>4.3986137999562766E-3</v>
      </c>
      <c r="P162" s="469">
        <v>9.0830171539122029E-3</v>
      </c>
      <c r="Q162" s="469">
        <v>1.3481630953868479E-2</v>
      </c>
      <c r="R162" s="469">
        <v>0</v>
      </c>
      <c r="S162" s="469">
        <v>1.3481630953868479E-2</v>
      </c>
      <c r="T162" s="469">
        <v>0</v>
      </c>
      <c r="U162" s="469">
        <v>0</v>
      </c>
      <c r="V162" s="469">
        <v>2.9195111112532675E-5</v>
      </c>
      <c r="W162" s="469">
        <v>3.5021016771780092E-18</v>
      </c>
      <c r="X162" s="469">
        <v>0</v>
      </c>
      <c r="Y162" s="469">
        <v>0</v>
      </c>
      <c r="Z162" s="469">
        <v>0</v>
      </c>
      <c r="AA162" s="469">
        <v>0</v>
      </c>
      <c r="AB162" s="469">
        <v>0</v>
      </c>
      <c r="AC162" s="469">
        <v>0</v>
      </c>
      <c r="AD162" s="469">
        <v>0</v>
      </c>
      <c r="AE162" s="469">
        <v>0</v>
      </c>
      <c r="AF162" s="469">
        <v>0</v>
      </c>
      <c r="AG162" s="469">
        <v>0</v>
      </c>
      <c r="AH162" s="469">
        <v>0</v>
      </c>
      <c r="AI162" s="469">
        <v>0</v>
      </c>
      <c r="AJ162" s="469">
        <v>0</v>
      </c>
      <c r="AK162" s="469">
        <v>4.0001088210290592E-5</v>
      </c>
      <c r="AL162" s="469">
        <v>0</v>
      </c>
      <c r="AM162" s="469">
        <v>6.0314169445088017E-6</v>
      </c>
      <c r="AN162" s="469">
        <v>0</v>
      </c>
      <c r="AO162" s="469">
        <v>0</v>
      </c>
      <c r="AP162" s="469">
        <v>0</v>
      </c>
      <c r="AQ162" s="469">
        <v>0</v>
      </c>
      <c r="AR162" s="469">
        <v>0</v>
      </c>
      <c r="AS162" s="469">
        <v>0</v>
      </c>
      <c r="AT162" s="469">
        <v>0</v>
      </c>
      <c r="AU162" s="469">
        <v>0</v>
      </c>
      <c r="AV162" s="469">
        <v>0</v>
      </c>
      <c r="AW162" s="469">
        <v>4.9969971037590694E-6</v>
      </c>
      <c r="AX162" s="469">
        <v>0</v>
      </c>
      <c r="AY162" s="469">
        <v>8.4302541258203439E-16</v>
      </c>
      <c r="AZ162" s="469">
        <v>0</v>
      </c>
      <c r="BA162" s="469">
        <v>0</v>
      </c>
      <c r="BB162" s="469">
        <v>0</v>
      </c>
      <c r="BC162" s="469">
        <v>0</v>
      </c>
      <c r="BD162" s="469">
        <v>0</v>
      </c>
      <c r="BE162" s="469">
        <v>0</v>
      </c>
      <c r="BF162" s="469">
        <v>3.226881862379914E-4</v>
      </c>
      <c r="BG162" s="469">
        <v>0</v>
      </c>
      <c r="BH162" s="469">
        <v>7.7571488174971626E-4</v>
      </c>
      <c r="BI162" s="469">
        <v>0</v>
      </c>
      <c r="BJ162" s="469">
        <v>0</v>
      </c>
      <c r="BK162" s="469">
        <v>0</v>
      </c>
    </row>
    <row r="163" spans="2:63" x14ac:dyDescent="0.2">
      <c r="B163" s="666" t="s">
        <v>485</v>
      </c>
      <c r="C163" s="666">
        <v>18.242091092086515</v>
      </c>
      <c r="D163" s="666" t="s">
        <v>486</v>
      </c>
      <c r="E163" s="666" t="s">
        <v>428</v>
      </c>
      <c r="F163" s="666">
        <v>0</v>
      </c>
      <c r="G163" s="666">
        <v>559</v>
      </c>
      <c r="H163" s="666">
        <v>51.237887499999999</v>
      </c>
      <c r="I163" s="666">
        <v>53.210843308242993</v>
      </c>
      <c r="J163" s="666">
        <v>5.1662565976974299E-3</v>
      </c>
      <c r="K163" s="666" t="s">
        <v>574</v>
      </c>
      <c r="L163" s="666" t="s">
        <v>574</v>
      </c>
      <c r="M163" s="666" t="s">
        <v>574</v>
      </c>
      <c r="N163" s="666">
        <v>1</v>
      </c>
      <c r="O163" s="666">
        <v>4.3986137999562766E-3</v>
      </c>
      <c r="P163" s="666">
        <v>9.0830171539122029E-3</v>
      </c>
      <c r="Q163" s="666">
        <v>1.3481630953868479E-2</v>
      </c>
      <c r="R163" s="666">
        <v>0</v>
      </c>
      <c r="S163" s="666">
        <v>1.3481630953868479E-2</v>
      </c>
      <c r="T163" s="666">
        <v>0</v>
      </c>
      <c r="U163" s="666">
        <v>0</v>
      </c>
      <c r="V163" s="666">
        <v>2.9195111112532675E-5</v>
      </c>
      <c r="W163" s="666">
        <v>3.5021016771780092E-18</v>
      </c>
      <c r="X163" s="666">
        <v>0</v>
      </c>
      <c r="Y163" s="666">
        <v>0</v>
      </c>
      <c r="Z163" s="666">
        <v>0</v>
      </c>
      <c r="AA163" s="666">
        <v>0</v>
      </c>
      <c r="AB163" s="666">
        <v>0</v>
      </c>
      <c r="AC163" s="666">
        <v>0</v>
      </c>
      <c r="AD163" s="666">
        <v>0</v>
      </c>
      <c r="AE163" s="666">
        <v>0</v>
      </c>
      <c r="AF163" s="666">
        <v>0</v>
      </c>
      <c r="AG163" s="666">
        <v>0</v>
      </c>
      <c r="AH163" s="666">
        <v>0</v>
      </c>
      <c r="AI163" s="666">
        <v>0</v>
      </c>
      <c r="AJ163" s="666">
        <v>0</v>
      </c>
      <c r="AK163" s="666">
        <v>4.0001088210290592E-5</v>
      </c>
      <c r="AL163" s="666">
        <v>0</v>
      </c>
      <c r="AM163" s="666">
        <v>6.0314169445088017E-6</v>
      </c>
      <c r="AN163" s="666">
        <v>0</v>
      </c>
      <c r="AO163" s="666">
        <v>0</v>
      </c>
      <c r="AP163" s="666">
        <v>0</v>
      </c>
      <c r="AQ163" s="666">
        <v>0</v>
      </c>
      <c r="AR163" s="666">
        <v>0</v>
      </c>
      <c r="AS163" s="666">
        <v>0</v>
      </c>
      <c r="AT163" s="666">
        <v>0</v>
      </c>
      <c r="AU163" s="666">
        <v>0</v>
      </c>
      <c r="AV163" s="666">
        <v>0</v>
      </c>
      <c r="AW163" s="666">
        <v>4.9969971037590694E-6</v>
      </c>
      <c r="AX163" s="666">
        <v>0</v>
      </c>
      <c r="AY163" s="666">
        <v>8.4302541258203439E-16</v>
      </c>
      <c r="AZ163" s="666">
        <v>0</v>
      </c>
      <c r="BA163" s="666">
        <v>0</v>
      </c>
      <c r="BB163" s="666">
        <v>0</v>
      </c>
      <c r="BC163" s="666">
        <v>0</v>
      </c>
      <c r="BD163" s="666">
        <v>0</v>
      </c>
      <c r="BE163" s="666">
        <v>0</v>
      </c>
      <c r="BF163" s="666">
        <v>3.226881862379914E-4</v>
      </c>
      <c r="BG163" s="666">
        <v>0</v>
      </c>
      <c r="BH163" s="666">
        <v>7.7571488174971626E-4</v>
      </c>
      <c r="BI163" s="666">
        <v>0</v>
      </c>
      <c r="BJ163" s="666">
        <v>0</v>
      </c>
      <c r="BK163" s="666">
        <v>0</v>
      </c>
    </row>
    <row r="164" spans="2:63" x14ac:dyDescent="0.2">
      <c r="B164" s="469" t="s">
        <v>485</v>
      </c>
      <c r="C164" s="469">
        <v>18.242091092086515</v>
      </c>
      <c r="D164" s="469" t="s">
        <v>486</v>
      </c>
      <c r="E164" s="469" t="s">
        <v>428</v>
      </c>
      <c r="F164" s="469">
        <v>0</v>
      </c>
      <c r="G164" s="469">
        <v>559</v>
      </c>
      <c r="H164" s="469">
        <v>51.237887499999999</v>
      </c>
      <c r="I164" s="469">
        <v>53.210843308242993</v>
      </c>
      <c r="J164" s="469">
        <v>5.1662565976974299E-3</v>
      </c>
      <c r="K164" s="469" t="s">
        <v>574</v>
      </c>
      <c r="L164" s="469" t="s">
        <v>574</v>
      </c>
      <c r="M164" s="469" t="s">
        <v>574</v>
      </c>
      <c r="N164" s="469">
        <v>1</v>
      </c>
      <c r="O164" s="469">
        <v>4.3986137999562766E-3</v>
      </c>
      <c r="P164" s="469">
        <v>9.0830171539122029E-3</v>
      </c>
      <c r="Q164" s="469">
        <v>1.3481630953868479E-2</v>
      </c>
      <c r="R164" s="469">
        <v>0</v>
      </c>
      <c r="S164" s="469">
        <v>1.3481630953868479E-2</v>
      </c>
      <c r="T164" s="469">
        <v>0</v>
      </c>
      <c r="U164" s="469">
        <v>0</v>
      </c>
      <c r="V164" s="469">
        <v>2.9195111112532675E-5</v>
      </c>
      <c r="W164" s="469">
        <v>3.5021016771780092E-18</v>
      </c>
      <c r="X164" s="469">
        <v>0</v>
      </c>
      <c r="Y164" s="469">
        <v>0</v>
      </c>
      <c r="Z164" s="469">
        <v>0</v>
      </c>
      <c r="AA164" s="469">
        <v>0</v>
      </c>
      <c r="AB164" s="469">
        <v>0</v>
      </c>
      <c r="AC164" s="469">
        <v>0</v>
      </c>
      <c r="AD164" s="469">
        <v>0</v>
      </c>
      <c r="AE164" s="469">
        <v>0</v>
      </c>
      <c r="AF164" s="469">
        <v>0</v>
      </c>
      <c r="AG164" s="469">
        <v>0</v>
      </c>
      <c r="AH164" s="469">
        <v>0</v>
      </c>
      <c r="AI164" s="469">
        <v>0</v>
      </c>
      <c r="AJ164" s="469">
        <v>0</v>
      </c>
      <c r="AK164" s="469">
        <v>4.0001088210290592E-5</v>
      </c>
      <c r="AL164" s="469">
        <v>0</v>
      </c>
      <c r="AM164" s="469">
        <v>6.0314169445088017E-6</v>
      </c>
      <c r="AN164" s="469">
        <v>0</v>
      </c>
      <c r="AO164" s="469">
        <v>0</v>
      </c>
      <c r="AP164" s="469">
        <v>0</v>
      </c>
      <c r="AQ164" s="469">
        <v>0</v>
      </c>
      <c r="AR164" s="469">
        <v>0</v>
      </c>
      <c r="AS164" s="469">
        <v>0</v>
      </c>
      <c r="AT164" s="469">
        <v>0</v>
      </c>
      <c r="AU164" s="469">
        <v>0</v>
      </c>
      <c r="AV164" s="469">
        <v>0</v>
      </c>
      <c r="AW164" s="469">
        <v>4.9969971037590694E-6</v>
      </c>
      <c r="AX164" s="469">
        <v>0</v>
      </c>
      <c r="AY164" s="469">
        <v>8.4302541258203439E-16</v>
      </c>
      <c r="AZ164" s="469">
        <v>0</v>
      </c>
      <c r="BA164" s="469">
        <v>0</v>
      </c>
      <c r="BB164" s="469">
        <v>0</v>
      </c>
      <c r="BC164" s="469">
        <v>0</v>
      </c>
      <c r="BD164" s="469">
        <v>0</v>
      </c>
      <c r="BE164" s="469">
        <v>0</v>
      </c>
      <c r="BF164" s="469">
        <v>3.226881862379914E-4</v>
      </c>
      <c r="BG164" s="469">
        <v>0</v>
      </c>
      <c r="BH164" s="469">
        <v>7.7571488174971626E-4</v>
      </c>
      <c r="BI164" s="469">
        <v>0</v>
      </c>
      <c r="BJ164" s="469">
        <v>0</v>
      </c>
      <c r="BK164" s="469">
        <v>0</v>
      </c>
    </row>
    <row r="165" spans="2:63" x14ac:dyDescent="0.2">
      <c r="B165" s="666" t="s">
        <v>485</v>
      </c>
      <c r="C165" s="666">
        <v>18.242091092086515</v>
      </c>
      <c r="D165" s="666" t="s">
        <v>486</v>
      </c>
      <c r="E165" s="666" t="s">
        <v>428</v>
      </c>
      <c r="F165" s="666">
        <v>0</v>
      </c>
      <c r="G165" s="666">
        <v>559</v>
      </c>
      <c r="H165" s="666">
        <v>51.237887499999999</v>
      </c>
      <c r="I165" s="666">
        <v>53.210843308242993</v>
      </c>
      <c r="J165" s="666">
        <v>5.1662565976974299E-3</v>
      </c>
      <c r="K165" s="666" t="s">
        <v>574</v>
      </c>
      <c r="L165" s="666" t="s">
        <v>574</v>
      </c>
      <c r="M165" s="666" t="s">
        <v>574</v>
      </c>
      <c r="N165" s="666">
        <v>1</v>
      </c>
      <c r="O165" s="666">
        <v>4.3986137999562766E-3</v>
      </c>
      <c r="P165" s="666">
        <v>9.0830171539122029E-3</v>
      </c>
      <c r="Q165" s="666">
        <v>1.3481630953868479E-2</v>
      </c>
      <c r="R165" s="666">
        <v>0</v>
      </c>
      <c r="S165" s="666">
        <v>1.3481630953868479E-2</v>
      </c>
      <c r="T165" s="666">
        <v>0</v>
      </c>
      <c r="U165" s="666">
        <v>0</v>
      </c>
      <c r="V165" s="666">
        <v>2.9195111112532675E-5</v>
      </c>
      <c r="W165" s="666">
        <v>3.5021016771780092E-18</v>
      </c>
      <c r="X165" s="666">
        <v>0</v>
      </c>
      <c r="Y165" s="666">
        <v>0</v>
      </c>
      <c r="Z165" s="666">
        <v>0</v>
      </c>
      <c r="AA165" s="666">
        <v>0</v>
      </c>
      <c r="AB165" s="666">
        <v>0</v>
      </c>
      <c r="AC165" s="666">
        <v>0</v>
      </c>
      <c r="AD165" s="666">
        <v>0</v>
      </c>
      <c r="AE165" s="666">
        <v>0</v>
      </c>
      <c r="AF165" s="666">
        <v>0</v>
      </c>
      <c r="AG165" s="666">
        <v>0</v>
      </c>
      <c r="AH165" s="666">
        <v>0</v>
      </c>
      <c r="AI165" s="666">
        <v>0</v>
      </c>
      <c r="AJ165" s="666">
        <v>0</v>
      </c>
      <c r="AK165" s="666">
        <v>4.0001088210290592E-5</v>
      </c>
      <c r="AL165" s="666">
        <v>0</v>
      </c>
      <c r="AM165" s="666">
        <v>6.0314169445088017E-6</v>
      </c>
      <c r="AN165" s="666">
        <v>0</v>
      </c>
      <c r="AO165" s="666">
        <v>0</v>
      </c>
      <c r="AP165" s="666">
        <v>0</v>
      </c>
      <c r="AQ165" s="666">
        <v>0</v>
      </c>
      <c r="AR165" s="666">
        <v>0</v>
      </c>
      <c r="AS165" s="666">
        <v>0</v>
      </c>
      <c r="AT165" s="666">
        <v>0</v>
      </c>
      <c r="AU165" s="666">
        <v>0</v>
      </c>
      <c r="AV165" s="666">
        <v>0</v>
      </c>
      <c r="AW165" s="666">
        <v>4.9969971037590694E-6</v>
      </c>
      <c r="AX165" s="666">
        <v>0</v>
      </c>
      <c r="AY165" s="666">
        <v>8.4302541258203439E-16</v>
      </c>
      <c r="AZ165" s="666">
        <v>0</v>
      </c>
      <c r="BA165" s="666">
        <v>0</v>
      </c>
      <c r="BB165" s="666">
        <v>0</v>
      </c>
      <c r="BC165" s="666">
        <v>0</v>
      </c>
      <c r="BD165" s="666">
        <v>0</v>
      </c>
      <c r="BE165" s="666">
        <v>0</v>
      </c>
      <c r="BF165" s="666">
        <v>3.226881862379914E-4</v>
      </c>
      <c r="BG165" s="666">
        <v>0</v>
      </c>
      <c r="BH165" s="666">
        <v>7.7571488174971626E-4</v>
      </c>
      <c r="BI165" s="666">
        <v>0</v>
      </c>
      <c r="BJ165" s="666">
        <v>0</v>
      </c>
      <c r="BK165" s="666">
        <v>0</v>
      </c>
    </row>
    <row r="166" spans="2:63" x14ac:dyDescent="0.2">
      <c r="B166" s="469" t="s">
        <v>485</v>
      </c>
      <c r="C166" s="469">
        <v>18.242091092086515</v>
      </c>
      <c r="D166" s="469" t="s">
        <v>486</v>
      </c>
      <c r="E166" s="469" t="s">
        <v>428</v>
      </c>
      <c r="F166" s="469">
        <v>0</v>
      </c>
      <c r="G166" s="469">
        <v>559</v>
      </c>
      <c r="H166" s="469">
        <v>51.237887499999999</v>
      </c>
      <c r="I166" s="469">
        <v>53.210843308242993</v>
      </c>
      <c r="J166" s="469">
        <v>5.1662565976974299E-3</v>
      </c>
      <c r="K166" s="469" t="s">
        <v>574</v>
      </c>
      <c r="L166" s="469" t="s">
        <v>574</v>
      </c>
      <c r="M166" s="469" t="s">
        <v>574</v>
      </c>
      <c r="N166" s="469">
        <v>1</v>
      </c>
      <c r="O166" s="469">
        <v>4.3986137999562766E-3</v>
      </c>
      <c r="P166" s="469">
        <v>9.0830171539122029E-3</v>
      </c>
      <c r="Q166" s="469">
        <v>1.3481630953868479E-2</v>
      </c>
      <c r="R166" s="469">
        <v>0</v>
      </c>
      <c r="S166" s="469">
        <v>1.3481630953868479E-2</v>
      </c>
      <c r="T166" s="469">
        <v>0</v>
      </c>
      <c r="U166" s="469">
        <v>0</v>
      </c>
      <c r="V166" s="469">
        <v>2.9195111112532675E-5</v>
      </c>
      <c r="W166" s="469">
        <v>3.5021016771780092E-18</v>
      </c>
      <c r="X166" s="469">
        <v>0</v>
      </c>
      <c r="Y166" s="469">
        <v>0</v>
      </c>
      <c r="Z166" s="469">
        <v>0</v>
      </c>
      <c r="AA166" s="469">
        <v>0</v>
      </c>
      <c r="AB166" s="469">
        <v>0</v>
      </c>
      <c r="AC166" s="469">
        <v>0</v>
      </c>
      <c r="AD166" s="469">
        <v>0</v>
      </c>
      <c r="AE166" s="469">
        <v>0</v>
      </c>
      <c r="AF166" s="469">
        <v>0</v>
      </c>
      <c r="AG166" s="469">
        <v>0</v>
      </c>
      <c r="AH166" s="469">
        <v>0</v>
      </c>
      <c r="AI166" s="469">
        <v>0</v>
      </c>
      <c r="AJ166" s="469">
        <v>0</v>
      </c>
      <c r="AK166" s="469">
        <v>4.0001088210290592E-5</v>
      </c>
      <c r="AL166" s="469">
        <v>0</v>
      </c>
      <c r="AM166" s="469">
        <v>6.0314169445088017E-6</v>
      </c>
      <c r="AN166" s="469">
        <v>0</v>
      </c>
      <c r="AO166" s="469">
        <v>0</v>
      </c>
      <c r="AP166" s="469">
        <v>0</v>
      </c>
      <c r="AQ166" s="469">
        <v>0</v>
      </c>
      <c r="AR166" s="469">
        <v>0</v>
      </c>
      <c r="AS166" s="469">
        <v>0</v>
      </c>
      <c r="AT166" s="469">
        <v>0</v>
      </c>
      <c r="AU166" s="469">
        <v>0</v>
      </c>
      <c r="AV166" s="469">
        <v>0</v>
      </c>
      <c r="AW166" s="469">
        <v>4.9969971037590694E-6</v>
      </c>
      <c r="AX166" s="469">
        <v>0</v>
      </c>
      <c r="AY166" s="469">
        <v>8.4302541258203439E-16</v>
      </c>
      <c r="AZ166" s="469">
        <v>0</v>
      </c>
      <c r="BA166" s="469">
        <v>0</v>
      </c>
      <c r="BB166" s="469">
        <v>0</v>
      </c>
      <c r="BC166" s="469">
        <v>0</v>
      </c>
      <c r="BD166" s="469">
        <v>0</v>
      </c>
      <c r="BE166" s="469">
        <v>0</v>
      </c>
      <c r="BF166" s="469">
        <v>3.226881862379914E-4</v>
      </c>
      <c r="BG166" s="469">
        <v>0</v>
      </c>
      <c r="BH166" s="469">
        <v>7.7571488174971626E-4</v>
      </c>
      <c r="BI166" s="469">
        <v>0</v>
      </c>
      <c r="BJ166" s="469">
        <v>0</v>
      </c>
      <c r="BK166" s="469">
        <v>0</v>
      </c>
    </row>
    <row r="167" spans="2:63" x14ac:dyDescent="0.2">
      <c r="B167" s="666" t="s">
        <v>485</v>
      </c>
      <c r="C167" s="666">
        <v>18.242091092086515</v>
      </c>
      <c r="D167" s="666" t="s">
        <v>486</v>
      </c>
      <c r="E167" s="666" t="s">
        <v>428</v>
      </c>
      <c r="F167" s="666">
        <v>0</v>
      </c>
      <c r="G167" s="666">
        <v>559</v>
      </c>
      <c r="H167" s="666">
        <v>51.237887499999999</v>
      </c>
      <c r="I167" s="666">
        <v>53.210843308242993</v>
      </c>
      <c r="J167" s="666">
        <v>5.1662565976974299E-3</v>
      </c>
      <c r="K167" s="666" t="s">
        <v>574</v>
      </c>
      <c r="L167" s="666" t="s">
        <v>574</v>
      </c>
      <c r="M167" s="666" t="s">
        <v>574</v>
      </c>
      <c r="N167" s="666">
        <v>1</v>
      </c>
      <c r="O167" s="666">
        <v>4.3986137999562766E-3</v>
      </c>
      <c r="P167" s="666">
        <v>9.0830171539122029E-3</v>
      </c>
      <c r="Q167" s="666">
        <v>1.3481630953868479E-2</v>
      </c>
      <c r="R167" s="666">
        <v>0</v>
      </c>
      <c r="S167" s="666">
        <v>1.3481630953868479E-2</v>
      </c>
      <c r="T167" s="666">
        <v>0</v>
      </c>
      <c r="U167" s="666">
        <v>0</v>
      </c>
      <c r="V167" s="666">
        <v>2.9195111112532675E-5</v>
      </c>
      <c r="W167" s="666">
        <v>3.5021016771780092E-18</v>
      </c>
      <c r="X167" s="666">
        <v>0</v>
      </c>
      <c r="Y167" s="666">
        <v>0</v>
      </c>
      <c r="Z167" s="666">
        <v>0</v>
      </c>
      <c r="AA167" s="666">
        <v>0</v>
      </c>
      <c r="AB167" s="666">
        <v>0</v>
      </c>
      <c r="AC167" s="666">
        <v>0</v>
      </c>
      <c r="AD167" s="666">
        <v>0</v>
      </c>
      <c r="AE167" s="666">
        <v>0</v>
      </c>
      <c r="AF167" s="666">
        <v>0</v>
      </c>
      <c r="AG167" s="666">
        <v>0</v>
      </c>
      <c r="AH167" s="666">
        <v>0</v>
      </c>
      <c r="AI167" s="666">
        <v>0</v>
      </c>
      <c r="AJ167" s="666">
        <v>0</v>
      </c>
      <c r="AK167" s="666">
        <v>4.0001088210290592E-5</v>
      </c>
      <c r="AL167" s="666">
        <v>0</v>
      </c>
      <c r="AM167" s="666">
        <v>6.0314169445088017E-6</v>
      </c>
      <c r="AN167" s="666">
        <v>0</v>
      </c>
      <c r="AO167" s="666">
        <v>0</v>
      </c>
      <c r="AP167" s="666">
        <v>0</v>
      </c>
      <c r="AQ167" s="666">
        <v>0</v>
      </c>
      <c r="AR167" s="666">
        <v>0</v>
      </c>
      <c r="AS167" s="666">
        <v>0</v>
      </c>
      <c r="AT167" s="666">
        <v>0</v>
      </c>
      <c r="AU167" s="666">
        <v>0</v>
      </c>
      <c r="AV167" s="666">
        <v>0</v>
      </c>
      <c r="AW167" s="666">
        <v>4.9969971037590694E-6</v>
      </c>
      <c r="AX167" s="666">
        <v>0</v>
      </c>
      <c r="AY167" s="666">
        <v>8.4302541258203439E-16</v>
      </c>
      <c r="AZ167" s="666">
        <v>0</v>
      </c>
      <c r="BA167" s="666">
        <v>0</v>
      </c>
      <c r="BB167" s="666">
        <v>0</v>
      </c>
      <c r="BC167" s="666">
        <v>0</v>
      </c>
      <c r="BD167" s="666">
        <v>0</v>
      </c>
      <c r="BE167" s="666">
        <v>0</v>
      </c>
      <c r="BF167" s="666">
        <v>3.226881862379914E-4</v>
      </c>
      <c r="BG167" s="666">
        <v>0</v>
      </c>
      <c r="BH167" s="666">
        <v>7.7571488174971626E-4</v>
      </c>
      <c r="BI167" s="666">
        <v>0</v>
      </c>
      <c r="BJ167" s="666">
        <v>0</v>
      </c>
      <c r="BK167" s="666">
        <v>0</v>
      </c>
    </row>
    <row r="168" spans="2:63" x14ac:dyDescent="0.2">
      <c r="B168" s="469" t="s">
        <v>485</v>
      </c>
      <c r="C168" s="469">
        <v>18.242091092086515</v>
      </c>
      <c r="D168" s="469" t="s">
        <v>486</v>
      </c>
      <c r="E168" s="469" t="s">
        <v>428</v>
      </c>
      <c r="F168" s="469">
        <v>0</v>
      </c>
      <c r="G168" s="469">
        <v>559</v>
      </c>
      <c r="H168" s="469">
        <v>51.237887499999999</v>
      </c>
      <c r="I168" s="469">
        <v>53.210843308242993</v>
      </c>
      <c r="J168" s="469">
        <v>5.1662565976974299E-3</v>
      </c>
      <c r="K168" s="469" t="s">
        <v>574</v>
      </c>
      <c r="L168" s="469" t="s">
        <v>574</v>
      </c>
      <c r="M168" s="469" t="s">
        <v>574</v>
      </c>
      <c r="N168" s="469">
        <v>1</v>
      </c>
      <c r="O168" s="469">
        <v>4.3986137999562766E-3</v>
      </c>
      <c r="P168" s="469">
        <v>9.0830171539122029E-3</v>
      </c>
      <c r="Q168" s="469">
        <v>1.3481630953868479E-2</v>
      </c>
      <c r="R168" s="469">
        <v>0</v>
      </c>
      <c r="S168" s="469">
        <v>1.3481630953868479E-2</v>
      </c>
      <c r="T168" s="469">
        <v>0</v>
      </c>
      <c r="U168" s="469">
        <v>0</v>
      </c>
      <c r="V168" s="469">
        <v>2.9195111112532675E-5</v>
      </c>
      <c r="W168" s="469">
        <v>3.5021016771780092E-18</v>
      </c>
      <c r="X168" s="469">
        <v>0</v>
      </c>
      <c r="Y168" s="469">
        <v>0</v>
      </c>
      <c r="Z168" s="469">
        <v>0</v>
      </c>
      <c r="AA168" s="469">
        <v>0</v>
      </c>
      <c r="AB168" s="469">
        <v>0</v>
      </c>
      <c r="AC168" s="469">
        <v>0</v>
      </c>
      <c r="AD168" s="469">
        <v>0</v>
      </c>
      <c r="AE168" s="469">
        <v>0</v>
      </c>
      <c r="AF168" s="469">
        <v>0</v>
      </c>
      <c r="AG168" s="469">
        <v>0</v>
      </c>
      <c r="AH168" s="469">
        <v>0</v>
      </c>
      <c r="AI168" s="469">
        <v>0</v>
      </c>
      <c r="AJ168" s="469">
        <v>0</v>
      </c>
      <c r="AK168" s="469">
        <v>4.0001088210290592E-5</v>
      </c>
      <c r="AL168" s="469">
        <v>0</v>
      </c>
      <c r="AM168" s="469">
        <v>6.0314169445088017E-6</v>
      </c>
      <c r="AN168" s="469">
        <v>0</v>
      </c>
      <c r="AO168" s="469">
        <v>0</v>
      </c>
      <c r="AP168" s="469">
        <v>0</v>
      </c>
      <c r="AQ168" s="469">
        <v>0</v>
      </c>
      <c r="AR168" s="469">
        <v>0</v>
      </c>
      <c r="AS168" s="469">
        <v>0</v>
      </c>
      <c r="AT168" s="469">
        <v>0</v>
      </c>
      <c r="AU168" s="469">
        <v>0</v>
      </c>
      <c r="AV168" s="469">
        <v>0</v>
      </c>
      <c r="AW168" s="469">
        <v>4.9969971037590694E-6</v>
      </c>
      <c r="AX168" s="469">
        <v>0</v>
      </c>
      <c r="AY168" s="469">
        <v>8.4302541258203439E-16</v>
      </c>
      <c r="AZ168" s="469">
        <v>0</v>
      </c>
      <c r="BA168" s="469">
        <v>0</v>
      </c>
      <c r="BB168" s="469">
        <v>0</v>
      </c>
      <c r="BC168" s="469">
        <v>0</v>
      </c>
      <c r="BD168" s="469">
        <v>0</v>
      </c>
      <c r="BE168" s="469">
        <v>0</v>
      </c>
      <c r="BF168" s="469">
        <v>3.226881862379914E-4</v>
      </c>
      <c r="BG168" s="469">
        <v>0</v>
      </c>
      <c r="BH168" s="469">
        <v>7.7571488174971626E-4</v>
      </c>
      <c r="BI168" s="469">
        <v>0</v>
      </c>
      <c r="BJ168" s="469">
        <v>0</v>
      </c>
      <c r="BK168" s="469">
        <v>0</v>
      </c>
    </row>
    <row r="169" spans="2:63" x14ac:dyDescent="0.2">
      <c r="B169" s="666" t="s">
        <v>485</v>
      </c>
      <c r="C169" s="666">
        <v>18.242091092086515</v>
      </c>
      <c r="D169" s="666" t="s">
        <v>486</v>
      </c>
      <c r="E169" s="666" t="s">
        <v>428</v>
      </c>
      <c r="F169" s="666">
        <v>0</v>
      </c>
      <c r="G169" s="666">
        <v>559</v>
      </c>
      <c r="H169" s="666">
        <v>51.237887499999999</v>
      </c>
      <c r="I169" s="666">
        <v>53.210843308242993</v>
      </c>
      <c r="J169" s="666">
        <v>5.1662565976974299E-3</v>
      </c>
      <c r="K169" s="666" t="s">
        <v>574</v>
      </c>
      <c r="L169" s="666" t="s">
        <v>574</v>
      </c>
      <c r="M169" s="666" t="s">
        <v>574</v>
      </c>
      <c r="N169" s="666">
        <v>1</v>
      </c>
      <c r="O169" s="666">
        <v>4.3986137999562766E-3</v>
      </c>
      <c r="P169" s="666">
        <v>9.0830171539122029E-3</v>
      </c>
      <c r="Q169" s="666">
        <v>1.3481630953868479E-2</v>
      </c>
      <c r="R169" s="666">
        <v>0</v>
      </c>
      <c r="S169" s="666">
        <v>1.3481630953868479E-2</v>
      </c>
      <c r="T169" s="666">
        <v>0</v>
      </c>
      <c r="U169" s="666">
        <v>0</v>
      </c>
      <c r="V169" s="666">
        <v>2.9195111112532675E-5</v>
      </c>
      <c r="W169" s="666">
        <v>3.5021016771780092E-18</v>
      </c>
      <c r="X169" s="666">
        <v>0</v>
      </c>
      <c r="Y169" s="666">
        <v>0</v>
      </c>
      <c r="Z169" s="666">
        <v>0</v>
      </c>
      <c r="AA169" s="666">
        <v>0</v>
      </c>
      <c r="AB169" s="666">
        <v>0</v>
      </c>
      <c r="AC169" s="666">
        <v>0</v>
      </c>
      <c r="AD169" s="666">
        <v>0</v>
      </c>
      <c r="AE169" s="666">
        <v>0</v>
      </c>
      <c r="AF169" s="666">
        <v>0</v>
      </c>
      <c r="AG169" s="666">
        <v>0</v>
      </c>
      <c r="AH169" s="666">
        <v>0</v>
      </c>
      <c r="AI169" s="666">
        <v>0</v>
      </c>
      <c r="AJ169" s="666">
        <v>0</v>
      </c>
      <c r="AK169" s="666">
        <v>4.0001088210290592E-5</v>
      </c>
      <c r="AL169" s="666">
        <v>0</v>
      </c>
      <c r="AM169" s="666">
        <v>6.0314169445088017E-6</v>
      </c>
      <c r="AN169" s="666">
        <v>0</v>
      </c>
      <c r="AO169" s="666">
        <v>0</v>
      </c>
      <c r="AP169" s="666">
        <v>0</v>
      </c>
      <c r="AQ169" s="666">
        <v>0</v>
      </c>
      <c r="AR169" s="666">
        <v>0</v>
      </c>
      <c r="AS169" s="666">
        <v>0</v>
      </c>
      <c r="AT169" s="666">
        <v>0</v>
      </c>
      <c r="AU169" s="666">
        <v>0</v>
      </c>
      <c r="AV169" s="666">
        <v>0</v>
      </c>
      <c r="AW169" s="666">
        <v>4.9969971037590694E-6</v>
      </c>
      <c r="AX169" s="666">
        <v>0</v>
      </c>
      <c r="AY169" s="666">
        <v>8.4302541258203439E-16</v>
      </c>
      <c r="AZ169" s="666">
        <v>0</v>
      </c>
      <c r="BA169" s="666">
        <v>0</v>
      </c>
      <c r="BB169" s="666">
        <v>0</v>
      </c>
      <c r="BC169" s="666">
        <v>0</v>
      </c>
      <c r="BD169" s="666">
        <v>0</v>
      </c>
      <c r="BE169" s="666">
        <v>0</v>
      </c>
      <c r="BF169" s="666">
        <v>3.226881862379914E-4</v>
      </c>
      <c r="BG169" s="666">
        <v>0</v>
      </c>
      <c r="BH169" s="666">
        <v>7.7571488174971626E-4</v>
      </c>
      <c r="BI169" s="666">
        <v>0</v>
      </c>
      <c r="BJ169" s="666">
        <v>0</v>
      </c>
      <c r="BK169" s="666">
        <v>0</v>
      </c>
    </row>
    <row r="170" spans="2:63" x14ac:dyDescent="0.2">
      <c r="B170" s="469" t="s">
        <v>485</v>
      </c>
      <c r="C170" s="469">
        <v>18.242091092086515</v>
      </c>
      <c r="D170" s="469" t="s">
        <v>486</v>
      </c>
      <c r="E170" s="469" t="s">
        <v>428</v>
      </c>
      <c r="F170" s="469">
        <v>0</v>
      </c>
      <c r="G170" s="469">
        <v>559</v>
      </c>
      <c r="H170" s="469">
        <v>51.237887499999999</v>
      </c>
      <c r="I170" s="469">
        <v>53.210843308242993</v>
      </c>
      <c r="J170" s="469">
        <v>5.1662565976974299E-3</v>
      </c>
      <c r="K170" s="469" t="s">
        <v>574</v>
      </c>
      <c r="L170" s="469" t="s">
        <v>574</v>
      </c>
      <c r="M170" s="469" t="s">
        <v>574</v>
      </c>
      <c r="N170" s="469">
        <v>1</v>
      </c>
      <c r="O170" s="469">
        <v>4.3986137999562766E-3</v>
      </c>
      <c r="P170" s="469">
        <v>9.0830171539122029E-3</v>
      </c>
      <c r="Q170" s="469">
        <v>1.3481630953868479E-2</v>
      </c>
      <c r="R170" s="469">
        <v>0</v>
      </c>
      <c r="S170" s="469">
        <v>1.3481630953868479E-2</v>
      </c>
      <c r="T170" s="469">
        <v>0</v>
      </c>
      <c r="U170" s="469">
        <v>0</v>
      </c>
      <c r="V170" s="469">
        <v>2.9195111112532675E-5</v>
      </c>
      <c r="W170" s="469">
        <v>3.5021016771780092E-18</v>
      </c>
      <c r="X170" s="469">
        <v>0</v>
      </c>
      <c r="Y170" s="469">
        <v>0</v>
      </c>
      <c r="Z170" s="469">
        <v>0</v>
      </c>
      <c r="AA170" s="469">
        <v>0</v>
      </c>
      <c r="AB170" s="469">
        <v>0</v>
      </c>
      <c r="AC170" s="469">
        <v>0</v>
      </c>
      <c r="AD170" s="469">
        <v>0</v>
      </c>
      <c r="AE170" s="469">
        <v>0</v>
      </c>
      <c r="AF170" s="469">
        <v>0</v>
      </c>
      <c r="AG170" s="469">
        <v>0</v>
      </c>
      <c r="AH170" s="469">
        <v>0</v>
      </c>
      <c r="AI170" s="469">
        <v>0</v>
      </c>
      <c r="AJ170" s="469">
        <v>0</v>
      </c>
      <c r="AK170" s="469">
        <v>4.0001088210290592E-5</v>
      </c>
      <c r="AL170" s="469">
        <v>0</v>
      </c>
      <c r="AM170" s="469">
        <v>6.0314169445088017E-6</v>
      </c>
      <c r="AN170" s="469">
        <v>0</v>
      </c>
      <c r="AO170" s="469">
        <v>0</v>
      </c>
      <c r="AP170" s="469">
        <v>0</v>
      </c>
      <c r="AQ170" s="469">
        <v>0</v>
      </c>
      <c r="AR170" s="469">
        <v>0</v>
      </c>
      <c r="AS170" s="469">
        <v>0</v>
      </c>
      <c r="AT170" s="469">
        <v>0</v>
      </c>
      <c r="AU170" s="469">
        <v>0</v>
      </c>
      <c r="AV170" s="469">
        <v>0</v>
      </c>
      <c r="AW170" s="469">
        <v>4.9969971037590694E-6</v>
      </c>
      <c r="AX170" s="469">
        <v>0</v>
      </c>
      <c r="AY170" s="469">
        <v>8.4302541258203439E-16</v>
      </c>
      <c r="AZ170" s="469">
        <v>0</v>
      </c>
      <c r="BA170" s="469">
        <v>0</v>
      </c>
      <c r="BB170" s="469">
        <v>0</v>
      </c>
      <c r="BC170" s="469">
        <v>0</v>
      </c>
      <c r="BD170" s="469">
        <v>0</v>
      </c>
      <c r="BE170" s="469">
        <v>0</v>
      </c>
      <c r="BF170" s="469">
        <v>3.226881862379914E-4</v>
      </c>
      <c r="BG170" s="469">
        <v>0</v>
      </c>
      <c r="BH170" s="469">
        <v>7.7571488174971626E-4</v>
      </c>
      <c r="BI170" s="469">
        <v>0</v>
      </c>
      <c r="BJ170" s="469">
        <v>0</v>
      </c>
      <c r="BK170" s="469">
        <v>0</v>
      </c>
    </row>
    <row r="171" spans="2:63" x14ac:dyDescent="0.2">
      <c r="B171" s="666" t="s">
        <v>485</v>
      </c>
      <c r="C171" s="666">
        <v>18.242091092086515</v>
      </c>
      <c r="D171" s="666" t="s">
        <v>486</v>
      </c>
      <c r="E171" s="666" t="s">
        <v>428</v>
      </c>
      <c r="F171" s="666">
        <v>0</v>
      </c>
      <c r="G171" s="666">
        <v>559</v>
      </c>
      <c r="H171" s="666">
        <v>51.237887499999999</v>
      </c>
      <c r="I171" s="666">
        <v>53.210843308242993</v>
      </c>
      <c r="J171" s="666">
        <v>5.1662565976974299E-3</v>
      </c>
      <c r="K171" s="666" t="s">
        <v>574</v>
      </c>
      <c r="L171" s="666" t="s">
        <v>574</v>
      </c>
      <c r="M171" s="666" t="s">
        <v>574</v>
      </c>
      <c r="N171" s="666">
        <v>1</v>
      </c>
      <c r="O171" s="666">
        <v>4.3986137999562766E-3</v>
      </c>
      <c r="P171" s="666">
        <v>9.0830171539122029E-3</v>
      </c>
      <c r="Q171" s="666">
        <v>1.3481630953868479E-2</v>
      </c>
      <c r="R171" s="666">
        <v>0</v>
      </c>
      <c r="S171" s="666">
        <v>1.3481630953868479E-2</v>
      </c>
      <c r="T171" s="666">
        <v>0</v>
      </c>
      <c r="U171" s="666">
        <v>0</v>
      </c>
      <c r="V171" s="666">
        <v>2.9195111112532675E-5</v>
      </c>
      <c r="W171" s="666">
        <v>3.5021016771780092E-18</v>
      </c>
      <c r="X171" s="666">
        <v>0</v>
      </c>
      <c r="Y171" s="666">
        <v>0</v>
      </c>
      <c r="Z171" s="666">
        <v>0</v>
      </c>
      <c r="AA171" s="666">
        <v>0</v>
      </c>
      <c r="AB171" s="666">
        <v>0</v>
      </c>
      <c r="AC171" s="666">
        <v>0</v>
      </c>
      <c r="AD171" s="666">
        <v>0</v>
      </c>
      <c r="AE171" s="666">
        <v>0</v>
      </c>
      <c r="AF171" s="666">
        <v>0</v>
      </c>
      <c r="AG171" s="666">
        <v>0</v>
      </c>
      <c r="AH171" s="666">
        <v>0</v>
      </c>
      <c r="AI171" s="666">
        <v>0</v>
      </c>
      <c r="AJ171" s="666">
        <v>0</v>
      </c>
      <c r="AK171" s="666">
        <v>4.0001088210290592E-5</v>
      </c>
      <c r="AL171" s="666">
        <v>0</v>
      </c>
      <c r="AM171" s="666">
        <v>6.0314169445088017E-6</v>
      </c>
      <c r="AN171" s="666">
        <v>0</v>
      </c>
      <c r="AO171" s="666">
        <v>0</v>
      </c>
      <c r="AP171" s="666">
        <v>0</v>
      </c>
      <c r="AQ171" s="666">
        <v>0</v>
      </c>
      <c r="AR171" s="666">
        <v>0</v>
      </c>
      <c r="AS171" s="666">
        <v>0</v>
      </c>
      <c r="AT171" s="666">
        <v>0</v>
      </c>
      <c r="AU171" s="666">
        <v>0</v>
      </c>
      <c r="AV171" s="666">
        <v>0</v>
      </c>
      <c r="AW171" s="666">
        <v>4.9969971037590694E-6</v>
      </c>
      <c r="AX171" s="666">
        <v>0</v>
      </c>
      <c r="AY171" s="666">
        <v>8.4302541258203439E-16</v>
      </c>
      <c r="AZ171" s="666">
        <v>0</v>
      </c>
      <c r="BA171" s="666">
        <v>0</v>
      </c>
      <c r="BB171" s="666">
        <v>0</v>
      </c>
      <c r="BC171" s="666">
        <v>0</v>
      </c>
      <c r="BD171" s="666">
        <v>0</v>
      </c>
      <c r="BE171" s="666">
        <v>0</v>
      </c>
      <c r="BF171" s="666">
        <v>3.226881862379914E-4</v>
      </c>
      <c r="BG171" s="666">
        <v>0</v>
      </c>
      <c r="BH171" s="666">
        <v>7.7571488174971626E-4</v>
      </c>
      <c r="BI171" s="666">
        <v>0</v>
      </c>
      <c r="BJ171" s="666">
        <v>0</v>
      </c>
      <c r="BK171" s="666">
        <v>0</v>
      </c>
    </row>
    <row r="172" spans="2:63" x14ac:dyDescent="0.2">
      <c r="B172" s="469" t="s">
        <v>485</v>
      </c>
      <c r="C172" s="469">
        <v>18.242091092086515</v>
      </c>
      <c r="D172" s="469" t="s">
        <v>486</v>
      </c>
      <c r="E172" s="469" t="s">
        <v>428</v>
      </c>
      <c r="F172" s="469">
        <v>0</v>
      </c>
      <c r="G172" s="469">
        <v>559</v>
      </c>
      <c r="H172" s="469">
        <v>51.237887499999999</v>
      </c>
      <c r="I172" s="469">
        <v>53.210843308242993</v>
      </c>
      <c r="J172" s="469">
        <v>5.1662565976974299E-3</v>
      </c>
      <c r="K172" s="469" t="s">
        <v>574</v>
      </c>
      <c r="L172" s="469" t="s">
        <v>574</v>
      </c>
      <c r="M172" s="469" t="s">
        <v>574</v>
      </c>
      <c r="N172" s="469">
        <v>1</v>
      </c>
      <c r="O172" s="469">
        <v>4.3986137999562766E-3</v>
      </c>
      <c r="P172" s="469">
        <v>9.0830171539122029E-3</v>
      </c>
      <c r="Q172" s="469">
        <v>1.3481630953868479E-2</v>
      </c>
      <c r="R172" s="469">
        <v>0</v>
      </c>
      <c r="S172" s="469">
        <v>1.3481630953868479E-2</v>
      </c>
      <c r="T172" s="469">
        <v>0</v>
      </c>
      <c r="U172" s="469">
        <v>0</v>
      </c>
      <c r="V172" s="469">
        <v>2.9195111112532675E-5</v>
      </c>
      <c r="W172" s="469">
        <v>3.5021016771780092E-18</v>
      </c>
      <c r="X172" s="469">
        <v>0</v>
      </c>
      <c r="Y172" s="469">
        <v>0</v>
      </c>
      <c r="Z172" s="469">
        <v>0</v>
      </c>
      <c r="AA172" s="469">
        <v>0</v>
      </c>
      <c r="AB172" s="469">
        <v>0</v>
      </c>
      <c r="AC172" s="469">
        <v>0</v>
      </c>
      <c r="AD172" s="469">
        <v>0</v>
      </c>
      <c r="AE172" s="469">
        <v>0</v>
      </c>
      <c r="AF172" s="469">
        <v>0</v>
      </c>
      <c r="AG172" s="469">
        <v>0</v>
      </c>
      <c r="AH172" s="469">
        <v>0</v>
      </c>
      <c r="AI172" s="469">
        <v>0</v>
      </c>
      <c r="AJ172" s="469">
        <v>0</v>
      </c>
      <c r="AK172" s="469">
        <v>4.0001088210290592E-5</v>
      </c>
      <c r="AL172" s="469">
        <v>0</v>
      </c>
      <c r="AM172" s="469">
        <v>6.0314169445088017E-6</v>
      </c>
      <c r="AN172" s="469">
        <v>0</v>
      </c>
      <c r="AO172" s="469">
        <v>0</v>
      </c>
      <c r="AP172" s="469">
        <v>0</v>
      </c>
      <c r="AQ172" s="469">
        <v>0</v>
      </c>
      <c r="AR172" s="469">
        <v>0</v>
      </c>
      <c r="AS172" s="469">
        <v>0</v>
      </c>
      <c r="AT172" s="469">
        <v>0</v>
      </c>
      <c r="AU172" s="469">
        <v>0</v>
      </c>
      <c r="AV172" s="469">
        <v>0</v>
      </c>
      <c r="AW172" s="469">
        <v>4.9969971037590694E-6</v>
      </c>
      <c r="AX172" s="469">
        <v>0</v>
      </c>
      <c r="AY172" s="469">
        <v>8.4302541258203439E-16</v>
      </c>
      <c r="AZ172" s="469">
        <v>0</v>
      </c>
      <c r="BA172" s="469">
        <v>0</v>
      </c>
      <c r="BB172" s="469">
        <v>0</v>
      </c>
      <c r="BC172" s="469">
        <v>0</v>
      </c>
      <c r="BD172" s="469">
        <v>0</v>
      </c>
      <c r="BE172" s="469">
        <v>0</v>
      </c>
      <c r="BF172" s="469">
        <v>3.226881862379914E-4</v>
      </c>
      <c r="BG172" s="469">
        <v>0</v>
      </c>
      <c r="BH172" s="469">
        <v>7.7571488174971626E-4</v>
      </c>
      <c r="BI172" s="469">
        <v>0</v>
      </c>
      <c r="BJ172" s="469">
        <v>0</v>
      </c>
      <c r="BK172" s="469">
        <v>0</v>
      </c>
    </row>
    <row r="173" spans="2:63" x14ac:dyDescent="0.2">
      <c r="B173" s="666" t="s">
        <v>485</v>
      </c>
      <c r="C173" s="666">
        <v>18.242091092086515</v>
      </c>
      <c r="D173" s="666" t="s">
        <v>486</v>
      </c>
      <c r="E173" s="666" t="s">
        <v>428</v>
      </c>
      <c r="F173" s="666">
        <v>0</v>
      </c>
      <c r="G173" s="666">
        <v>559</v>
      </c>
      <c r="H173" s="666">
        <v>51.237887499999999</v>
      </c>
      <c r="I173" s="666">
        <v>53.210843308242993</v>
      </c>
      <c r="J173" s="666">
        <v>5.1662565976974299E-3</v>
      </c>
      <c r="K173" s="666" t="s">
        <v>574</v>
      </c>
      <c r="L173" s="666" t="s">
        <v>574</v>
      </c>
      <c r="M173" s="666" t="s">
        <v>574</v>
      </c>
      <c r="N173" s="666">
        <v>1</v>
      </c>
      <c r="O173" s="666">
        <v>4.3986137999562766E-3</v>
      </c>
      <c r="P173" s="666">
        <v>9.0830171539122029E-3</v>
      </c>
      <c r="Q173" s="666">
        <v>1.3481630953868479E-2</v>
      </c>
      <c r="R173" s="666">
        <v>0</v>
      </c>
      <c r="S173" s="666">
        <v>1.3481630953868479E-2</v>
      </c>
      <c r="T173" s="666">
        <v>0</v>
      </c>
      <c r="U173" s="666">
        <v>0</v>
      </c>
      <c r="V173" s="666">
        <v>2.9195111112532675E-5</v>
      </c>
      <c r="W173" s="666">
        <v>3.5021016771780092E-18</v>
      </c>
      <c r="X173" s="666">
        <v>0</v>
      </c>
      <c r="Y173" s="666">
        <v>0</v>
      </c>
      <c r="Z173" s="666">
        <v>0</v>
      </c>
      <c r="AA173" s="666">
        <v>0</v>
      </c>
      <c r="AB173" s="666">
        <v>0</v>
      </c>
      <c r="AC173" s="666">
        <v>0</v>
      </c>
      <c r="AD173" s="666">
        <v>0</v>
      </c>
      <c r="AE173" s="666">
        <v>0</v>
      </c>
      <c r="AF173" s="666">
        <v>0</v>
      </c>
      <c r="AG173" s="666">
        <v>0</v>
      </c>
      <c r="AH173" s="666">
        <v>0</v>
      </c>
      <c r="AI173" s="666">
        <v>0</v>
      </c>
      <c r="AJ173" s="666">
        <v>0</v>
      </c>
      <c r="AK173" s="666">
        <v>4.0001088210290592E-5</v>
      </c>
      <c r="AL173" s="666">
        <v>0</v>
      </c>
      <c r="AM173" s="666">
        <v>6.0314169445088017E-6</v>
      </c>
      <c r="AN173" s="666">
        <v>0</v>
      </c>
      <c r="AO173" s="666">
        <v>0</v>
      </c>
      <c r="AP173" s="666">
        <v>0</v>
      </c>
      <c r="AQ173" s="666">
        <v>0</v>
      </c>
      <c r="AR173" s="666">
        <v>0</v>
      </c>
      <c r="AS173" s="666">
        <v>0</v>
      </c>
      <c r="AT173" s="666">
        <v>0</v>
      </c>
      <c r="AU173" s="666">
        <v>0</v>
      </c>
      <c r="AV173" s="666">
        <v>0</v>
      </c>
      <c r="AW173" s="666">
        <v>4.9969971037590694E-6</v>
      </c>
      <c r="AX173" s="666">
        <v>0</v>
      </c>
      <c r="AY173" s="666">
        <v>8.4302541258203439E-16</v>
      </c>
      <c r="AZ173" s="666">
        <v>0</v>
      </c>
      <c r="BA173" s="666">
        <v>0</v>
      </c>
      <c r="BB173" s="666">
        <v>0</v>
      </c>
      <c r="BC173" s="666">
        <v>0</v>
      </c>
      <c r="BD173" s="666">
        <v>0</v>
      </c>
      <c r="BE173" s="666">
        <v>0</v>
      </c>
      <c r="BF173" s="666">
        <v>3.226881862379914E-4</v>
      </c>
      <c r="BG173" s="666">
        <v>0</v>
      </c>
      <c r="BH173" s="666">
        <v>7.7571488174971626E-4</v>
      </c>
      <c r="BI173" s="666">
        <v>0</v>
      </c>
      <c r="BJ173" s="666">
        <v>0</v>
      </c>
      <c r="BK173" s="666">
        <v>0</v>
      </c>
    </row>
    <row r="174" spans="2:63" x14ac:dyDescent="0.2">
      <c r="B174" s="469" t="s">
        <v>485</v>
      </c>
      <c r="C174" s="469">
        <v>18.242091092086515</v>
      </c>
      <c r="D174" s="469" t="s">
        <v>486</v>
      </c>
      <c r="E174" s="469" t="s">
        <v>428</v>
      </c>
      <c r="F174" s="469">
        <v>0</v>
      </c>
      <c r="G174" s="469">
        <v>559</v>
      </c>
      <c r="H174" s="469">
        <v>51.237887499999999</v>
      </c>
      <c r="I174" s="469">
        <v>53.210843308242993</v>
      </c>
      <c r="J174" s="469">
        <v>5.1662565976974299E-3</v>
      </c>
      <c r="K174" s="469" t="s">
        <v>574</v>
      </c>
      <c r="L174" s="469" t="s">
        <v>574</v>
      </c>
      <c r="M174" s="469" t="s">
        <v>574</v>
      </c>
      <c r="N174" s="469">
        <v>1</v>
      </c>
      <c r="O174" s="469">
        <v>4.3986137999562766E-3</v>
      </c>
      <c r="P174" s="469">
        <v>9.0830171539122029E-3</v>
      </c>
      <c r="Q174" s="469">
        <v>1.3481630953868479E-2</v>
      </c>
      <c r="R174" s="469">
        <v>0</v>
      </c>
      <c r="S174" s="469">
        <v>1.3481630953868479E-2</v>
      </c>
      <c r="T174" s="469">
        <v>0</v>
      </c>
      <c r="U174" s="469">
        <v>0</v>
      </c>
      <c r="V174" s="469">
        <v>2.9195111112532675E-5</v>
      </c>
      <c r="W174" s="469">
        <v>3.5021016771780092E-18</v>
      </c>
      <c r="X174" s="469">
        <v>0</v>
      </c>
      <c r="Y174" s="469">
        <v>0</v>
      </c>
      <c r="Z174" s="469">
        <v>0</v>
      </c>
      <c r="AA174" s="469">
        <v>0</v>
      </c>
      <c r="AB174" s="469">
        <v>0</v>
      </c>
      <c r="AC174" s="469">
        <v>0</v>
      </c>
      <c r="AD174" s="469">
        <v>0</v>
      </c>
      <c r="AE174" s="469">
        <v>0</v>
      </c>
      <c r="AF174" s="469">
        <v>0</v>
      </c>
      <c r="AG174" s="469">
        <v>0</v>
      </c>
      <c r="AH174" s="469">
        <v>0</v>
      </c>
      <c r="AI174" s="469">
        <v>0</v>
      </c>
      <c r="AJ174" s="469">
        <v>0</v>
      </c>
      <c r="AK174" s="469">
        <v>4.0001088210290592E-5</v>
      </c>
      <c r="AL174" s="469">
        <v>0</v>
      </c>
      <c r="AM174" s="469">
        <v>6.0314169445088017E-6</v>
      </c>
      <c r="AN174" s="469">
        <v>0</v>
      </c>
      <c r="AO174" s="469">
        <v>0</v>
      </c>
      <c r="AP174" s="469">
        <v>0</v>
      </c>
      <c r="AQ174" s="469">
        <v>0</v>
      </c>
      <c r="AR174" s="469">
        <v>0</v>
      </c>
      <c r="AS174" s="469">
        <v>0</v>
      </c>
      <c r="AT174" s="469">
        <v>0</v>
      </c>
      <c r="AU174" s="469">
        <v>0</v>
      </c>
      <c r="AV174" s="469">
        <v>0</v>
      </c>
      <c r="AW174" s="469">
        <v>4.9969971037590694E-6</v>
      </c>
      <c r="AX174" s="469">
        <v>0</v>
      </c>
      <c r="AY174" s="469">
        <v>8.4302541258203439E-16</v>
      </c>
      <c r="AZ174" s="469">
        <v>0</v>
      </c>
      <c r="BA174" s="469">
        <v>0</v>
      </c>
      <c r="BB174" s="469">
        <v>0</v>
      </c>
      <c r="BC174" s="469">
        <v>0</v>
      </c>
      <c r="BD174" s="469">
        <v>0</v>
      </c>
      <c r="BE174" s="469">
        <v>0</v>
      </c>
      <c r="BF174" s="469">
        <v>3.226881862379914E-4</v>
      </c>
      <c r="BG174" s="469">
        <v>0</v>
      </c>
      <c r="BH174" s="469">
        <v>7.7571488174971626E-4</v>
      </c>
      <c r="BI174" s="469">
        <v>0</v>
      </c>
      <c r="BJ174" s="469">
        <v>0</v>
      </c>
      <c r="BK174" s="469">
        <v>0</v>
      </c>
    </row>
    <row r="175" spans="2:63" x14ac:dyDescent="0.2">
      <c r="B175" s="666" t="s">
        <v>485</v>
      </c>
      <c r="C175" s="666">
        <v>18.242091092086515</v>
      </c>
      <c r="D175" s="666" t="s">
        <v>486</v>
      </c>
      <c r="E175" s="666" t="s">
        <v>428</v>
      </c>
      <c r="F175" s="666">
        <v>0</v>
      </c>
      <c r="G175" s="666">
        <v>559</v>
      </c>
      <c r="H175" s="666">
        <v>51.237887499999999</v>
      </c>
      <c r="I175" s="666">
        <v>53.210843308242993</v>
      </c>
      <c r="J175" s="666">
        <v>5.1662565976974299E-3</v>
      </c>
      <c r="K175" s="666" t="s">
        <v>574</v>
      </c>
      <c r="L175" s="666" t="s">
        <v>574</v>
      </c>
      <c r="M175" s="666" t="s">
        <v>574</v>
      </c>
      <c r="N175" s="666">
        <v>1</v>
      </c>
      <c r="O175" s="666">
        <v>4.3986137999562766E-3</v>
      </c>
      <c r="P175" s="666">
        <v>9.0830171539122029E-3</v>
      </c>
      <c r="Q175" s="666">
        <v>1.3481630953868479E-2</v>
      </c>
      <c r="R175" s="666">
        <v>0</v>
      </c>
      <c r="S175" s="666">
        <v>1.3481630953868479E-2</v>
      </c>
      <c r="T175" s="666">
        <v>0</v>
      </c>
      <c r="U175" s="666">
        <v>0</v>
      </c>
      <c r="V175" s="666">
        <v>2.9195111112532675E-5</v>
      </c>
      <c r="W175" s="666">
        <v>3.5021016771780092E-18</v>
      </c>
      <c r="X175" s="666">
        <v>0</v>
      </c>
      <c r="Y175" s="666">
        <v>0</v>
      </c>
      <c r="Z175" s="666">
        <v>0</v>
      </c>
      <c r="AA175" s="666">
        <v>0</v>
      </c>
      <c r="AB175" s="666">
        <v>0</v>
      </c>
      <c r="AC175" s="666">
        <v>0</v>
      </c>
      <c r="AD175" s="666">
        <v>0</v>
      </c>
      <c r="AE175" s="666">
        <v>0</v>
      </c>
      <c r="AF175" s="666">
        <v>0</v>
      </c>
      <c r="AG175" s="666">
        <v>0</v>
      </c>
      <c r="AH175" s="666">
        <v>0</v>
      </c>
      <c r="AI175" s="666">
        <v>0</v>
      </c>
      <c r="AJ175" s="666">
        <v>0</v>
      </c>
      <c r="AK175" s="666">
        <v>4.0001088210290592E-5</v>
      </c>
      <c r="AL175" s="666">
        <v>0</v>
      </c>
      <c r="AM175" s="666">
        <v>6.0314169445088017E-6</v>
      </c>
      <c r="AN175" s="666">
        <v>0</v>
      </c>
      <c r="AO175" s="666">
        <v>0</v>
      </c>
      <c r="AP175" s="666">
        <v>0</v>
      </c>
      <c r="AQ175" s="666">
        <v>0</v>
      </c>
      <c r="AR175" s="666">
        <v>0</v>
      </c>
      <c r="AS175" s="666">
        <v>0</v>
      </c>
      <c r="AT175" s="666">
        <v>0</v>
      </c>
      <c r="AU175" s="666">
        <v>0</v>
      </c>
      <c r="AV175" s="666">
        <v>0</v>
      </c>
      <c r="AW175" s="666">
        <v>4.9969971037590694E-6</v>
      </c>
      <c r="AX175" s="666">
        <v>0</v>
      </c>
      <c r="AY175" s="666">
        <v>8.4302541258203439E-16</v>
      </c>
      <c r="AZ175" s="666">
        <v>0</v>
      </c>
      <c r="BA175" s="666">
        <v>0</v>
      </c>
      <c r="BB175" s="666">
        <v>0</v>
      </c>
      <c r="BC175" s="666">
        <v>0</v>
      </c>
      <c r="BD175" s="666">
        <v>0</v>
      </c>
      <c r="BE175" s="666">
        <v>0</v>
      </c>
      <c r="BF175" s="666">
        <v>3.226881862379914E-4</v>
      </c>
      <c r="BG175" s="666">
        <v>0</v>
      </c>
      <c r="BH175" s="666">
        <v>7.7571488174971626E-4</v>
      </c>
      <c r="BI175" s="666">
        <v>0</v>
      </c>
      <c r="BJ175" s="666">
        <v>0</v>
      </c>
      <c r="BK175" s="666">
        <v>0</v>
      </c>
    </row>
    <row r="176" spans="2:63" x14ac:dyDescent="0.2">
      <c r="B176" s="469" t="s">
        <v>485</v>
      </c>
      <c r="C176" s="469">
        <v>18.242091092086515</v>
      </c>
      <c r="D176" s="469" t="s">
        <v>486</v>
      </c>
      <c r="E176" s="469" t="s">
        <v>428</v>
      </c>
      <c r="F176" s="469">
        <v>0</v>
      </c>
      <c r="G176" s="469">
        <v>559</v>
      </c>
      <c r="H176" s="469">
        <v>51.237887499999999</v>
      </c>
      <c r="I176" s="469">
        <v>53.210843308242993</v>
      </c>
      <c r="J176" s="469">
        <v>5.1662565976974299E-3</v>
      </c>
      <c r="K176" s="469" t="s">
        <v>574</v>
      </c>
      <c r="L176" s="469" t="s">
        <v>574</v>
      </c>
      <c r="M176" s="469" t="s">
        <v>574</v>
      </c>
      <c r="N176" s="469">
        <v>1</v>
      </c>
      <c r="O176" s="469">
        <v>4.3986137999562766E-3</v>
      </c>
      <c r="P176" s="469">
        <v>9.0830171539122029E-3</v>
      </c>
      <c r="Q176" s="469">
        <v>1.3481630953868479E-2</v>
      </c>
      <c r="R176" s="469">
        <v>0</v>
      </c>
      <c r="S176" s="469">
        <v>1.3481630953868479E-2</v>
      </c>
      <c r="T176" s="469">
        <v>0</v>
      </c>
      <c r="U176" s="469">
        <v>0</v>
      </c>
      <c r="V176" s="469">
        <v>2.9195111112532675E-5</v>
      </c>
      <c r="W176" s="469">
        <v>3.5021016771780092E-18</v>
      </c>
      <c r="X176" s="469">
        <v>0</v>
      </c>
      <c r="Y176" s="469">
        <v>0</v>
      </c>
      <c r="Z176" s="469">
        <v>0</v>
      </c>
      <c r="AA176" s="469">
        <v>0</v>
      </c>
      <c r="AB176" s="469">
        <v>0</v>
      </c>
      <c r="AC176" s="469">
        <v>0</v>
      </c>
      <c r="AD176" s="469">
        <v>0</v>
      </c>
      <c r="AE176" s="469">
        <v>0</v>
      </c>
      <c r="AF176" s="469">
        <v>0</v>
      </c>
      <c r="AG176" s="469">
        <v>0</v>
      </c>
      <c r="AH176" s="469">
        <v>0</v>
      </c>
      <c r="AI176" s="469">
        <v>0</v>
      </c>
      <c r="AJ176" s="469">
        <v>0</v>
      </c>
      <c r="AK176" s="469">
        <v>4.0001088210290592E-5</v>
      </c>
      <c r="AL176" s="469">
        <v>0</v>
      </c>
      <c r="AM176" s="469">
        <v>6.0314169445088017E-6</v>
      </c>
      <c r="AN176" s="469">
        <v>0</v>
      </c>
      <c r="AO176" s="469">
        <v>0</v>
      </c>
      <c r="AP176" s="469">
        <v>0</v>
      </c>
      <c r="AQ176" s="469">
        <v>0</v>
      </c>
      <c r="AR176" s="469">
        <v>0</v>
      </c>
      <c r="AS176" s="469">
        <v>0</v>
      </c>
      <c r="AT176" s="469">
        <v>0</v>
      </c>
      <c r="AU176" s="469">
        <v>0</v>
      </c>
      <c r="AV176" s="469">
        <v>0</v>
      </c>
      <c r="AW176" s="469">
        <v>4.9969971037590694E-6</v>
      </c>
      <c r="AX176" s="469">
        <v>0</v>
      </c>
      <c r="AY176" s="469">
        <v>8.4302541258203439E-16</v>
      </c>
      <c r="AZ176" s="469">
        <v>0</v>
      </c>
      <c r="BA176" s="469">
        <v>0</v>
      </c>
      <c r="BB176" s="469">
        <v>0</v>
      </c>
      <c r="BC176" s="469">
        <v>0</v>
      </c>
      <c r="BD176" s="469">
        <v>0</v>
      </c>
      <c r="BE176" s="469">
        <v>0</v>
      </c>
      <c r="BF176" s="469">
        <v>3.226881862379914E-4</v>
      </c>
      <c r="BG176" s="469">
        <v>0</v>
      </c>
      <c r="BH176" s="469">
        <v>7.7571488174971626E-4</v>
      </c>
      <c r="BI176" s="469">
        <v>0</v>
      </c>
      <c r="BJ176" s="469">
        <v>0</v>
      </c>
      <c r="BK176" s="469">
        <v>0</v>
      </c>
    </row>
    <row r="177" spans="2:63" x14ac:dyDescent="0.2">
      <c r="B177" s="666" t="s">
        <v>485</v>
      </c>
      <c r="C177" s="666">
        <v>18.242091092086515</v>
      </c>
      <c r="D177" s="666" t="s">
        <v>486</v>
      </c>
      <c r="E177" s="666" t="s">
        <v>428</v>
      </c>
      <c r="F177" s="666">
        <v>0</v>
      </c>
      <c r="G177" s="666">
        <v>559</v>
      </c>
      <c r="H177" s="666">
        <v>51.237887499999999</v>
      </c>
      <c r="I177" s="666">
        <v>53.210843308242993</v>
      </c>
      <c r="J177" s="666">
        <v>5.1662565976974299E-3</v>
      </c>
      <c r="K177" s="666" t="s">
        <v>574</v>
      </c>
      <c r="L177" s="666" t="s">
        <v>574</v>
      </c>
      <c r="M177" s="666" t="s">
        <v>574</v>
      </c>
      <c r="N177" s="666">
        <v>1</v>
      </c>
      <c r="O177" s="666">
        <v>4.3986137999562766E-3</v>
      </c>
      <c r="P177" s="666">
        <v>9.0830171539122029E-3</v>
      </c>
      <c r="Q177" s="666">
        <v>1.3481630953868479E-2</v>
      </c>
      <c r="R177" s="666">
        <v>0</v>
      </c>
      <c r="S177" s="666">
        <v>1.3481630953868479E-2</v>
      </c>
      <c r="T177" s="666">
        <v>0</v>
      </c>
      <c r="U177" s="666">
        <v>0</v>
      </c>
      <c r="V177" s="666">
        <v>2.9195111112532675E-5</v>
      </c>
      <c r="W177" s="666">
        <v>3.5021016771780092E-18</v>
      </c>
      <c r="X177" s="666">
        <v>0</v>
      </c>
      <c r="Y177" s="666">
        <v>0</v>
      </c>
      <c r="Z177" s="666">
        <v>0</v>
      </c>
      <c r="AA177" s="666">
        <v>0</v>
      </c>
      <c r="AB177" s="666">
        <v>0</v>
      </c>
      <c r="AC177" s="666">
        <v>0</v>
      </c>
      <c r="AD177" s="666">
        <v>0</v>
      </c>
      <c r="AE177" s="666">
        <v>0</v>
      </c>
      <c r="AF177" s="666">
        <v>0</v>
      </c>
      <c r="AG177" s="666">
        <v>0</v>
      </c>
      <c r="AH177" s="666">
        <v>0</v>
      </c>
      <c r="AI177" s="666">
        <v>0</v>
      </c>
      <c r="AJ177" s="666">
        <v>0</v>
      </c>
      <c r="AK177" s="666">
        <v>4.0001088210290592E-5</v>
      </c>
      <c r="AL177" s="666">
        <v>0</v>
      </c>
      <c r="AM177" s="666">
        <v>6.0314169445088017E-6</v>
      </c>
      <c r="AN177" s="666">
        <v>0</v>
      </c>
      <c r="AO177" s="666">
        <v>0</v>
      </c>
      <c r="AP177" s="666">
        <v>0</v>
      </c>
      <c r="AQ177" s="666">
        <v>0</v>
      </c>
      <c r="AR177" s="666">
        <v>0</v>
      </c>
      <c r="AS177" s="666">
        <v>0</v>
      </c>
      <c r="AT177" s="666">
        <v>0</v>
      </c>
      <c r="AU177" s="666">
        <v>0</v>
      </c>
      <c r="AV177" s="666">
        <v>0</v>
      </c>
      <c r="AW177" s="666">
        <v>4.9969971037590694E-6</v>
      </c>
      <c r="AX177" s="666">
        <v>0</v>
      </c>
      <c r="AY177" s="666">
        <v>8.4302541258203439E-16</v>
      </c>
      <c r="AZ177" s="666">
        <v>0</v>
      </c>
      <c r="BA177" s="666">
        <v>0</v>
      </c>
      <c r="BB177" s="666">
        <v>0</v>
      </c>
      <c r="BC177" s="666">
        <v>0</v>
      </c>
      <c r="BD177" s="666">
        <v>0</v>
      </c>
      <c r="BE177" s="666">
        <v>0</v>
      </c>
      <c r="BF177" s="666">
        <v>3.226881862379914E-4</v>
      </c>
      <c r="BG177" s="666">
        <v>0</v>
      </c>
      <c r="BH177" s="666">
        <v>7.7571488174971626E-4</v>
      </c>
      <c r="BI177" s="666">
        <v>0</v>
      </c>
      <c r="BJ177" s="666">
        <v>0</v>
      </c>
      <c r="BK177" s="666">
        <v>0</v>
      </c>
    </row>
    <row r="178" spans="2:63" x14ac:dyDescent="0.2">
      <c r="B178" s="469" t="s">
        <v>485</v>
      </c>
      <c r="C178" s="469">
        <v>18.242091092086515</v>
      </c>
      <c r="D178" s="469" t="s">
        <v>486</v>
      </c>
      <c r="E178" s="469" t="s">
        <v>428</v>
      </c>
      <c r="F178" s="469">
        <v>0</v>
      </c>
      <c r="G178" s="469">
        <v>559</v>
      </c>
      <c r="H178" s="469">
        <v>51.237887499999999</v>
      </c>
      <c r="I178" s="469">
        <v>53.210843308242993</v>
      </c>
      <c r="J178" s="469">
        <v>5.1662565976974299E-3</v>
      </c>
      <c r="K178" s="469" t="s">
        <v>574</v>
      </c>
      <c r="L178" s="469" t="s">
        <v>574</v>
      </c>
      <c r="M178" s="469" t="s">
        <v>574</v>
      </c>
      <c r="N178" s="469">
        <v>1</v>
      </c>
      <c r="O178" s="469">
        <v>4.3986137999562766E-3</v>
      </c>
      <c r="P178" s="469">
        <v>9.0830171539122029E-3</v>
      </c>
      <c r="Q178" s="469">
        <v>1.3481630953868479E-2</v>
      </c>
      <c r="R178" s="469">
        <v>0</v>
      </c>
      <c r="S178" s="469">
        <v>1.3481630953868479E-2</v>
      </c>
      <c r="T178" s="469">
        <v>0</v>
      </c>
      <c r="U178" s="469">
        <v>0</v>
      </c>
      <c r="V178" s="469">
        <v>2.9195111112532675E-5</v>
      </c>
      <c r="W178" s="469">
        <v>3.5021016771780092E-18</v>
      </c>
      <c r="X178" s="469">
        <v>0</v>
      </c>
      <c r="Y178" s="469">
        <v>0</v>
      </c>
      <c r="Z178" s="469">
        <v>0</v>
      </c>
      <c r="AA178" s="469">
        <v>0</v>
      </c>
      <c r="AB178" s="469">
        <v>0</v>
      </c>
      <c r="AC178" s="469">
        <v>0</v>
      </c>
      <c r="AD178" s="469">
        <v>0</v>
      </c>
      <c r="AE178" s="469">
        <v>0</v>
      </c>
      <c r="AF178" s="469">
        <v>0</v>
      </c>
      <c r="AG178" s="469">
        <v>0</v>
      </c>
      <c r="AH178" s="469">
        <v>0</v>
      </c>
      <c r="AI178" s="469">
        <v>0</v>
      </c>
      <c r="AJ178" s="469">
        <v>0</v>
      </c>
      <c r="AK178" s="469">
        <v>4.0001088210290592E-5</v>
      </c>
      <c r="AL178" s="469">
        <v>0</v>
      </c>
      <c r="AM178" s="469">
        <v>6.0314169445088017E-6</v>
      </c>
      <c r="AN178" s="469">
        <v>0</v>
      </c>
      <c r="AO178" s="469">
        <v>0</v>
      </c>
      <c r="AP178" s="469">
        <v>0</v>
      </c>
      <c r="AQ178" s="469">
        <v>0</v>
      </c>
      <c r="AR178" s="469">
        <v>0</v>
      </c>
      <c r="AS178" s="469">
        <v>0</v>
      </c>
      <c r="AT178" s="469">
        <v>0</v>
      </c>
      <c r="AU178" s="469">
        <v>0</v>
      </c>
      <c r="AV178" s="469">
        <v>0</v>
      </c>
      <c r="AW178" s="469">
        <v>4.9969971037590694E-6</v>
      </c>
      <c r="AX178" s="469">
        <v>0</v>
      </c>
      <c r="AY178" s="469">
        <v>8.4302541258203439E-16</v>
      </c>
      <c r="AZ178" s="469">
        <v>0</v>
      </c>
      <c r="BA178" s="469">
        <v>0</v>
      </c>
      <c r="BB178" s="469">
        <v>0</v>
      </c>
      <c r="BC178" s="469">
        <v>0</v>
      </c>
      <c r="BD178" s="469">
        <v>0</v>
      </c>
      <c r="BE178" s="469">
        <v>0</v>
      </c>
      <c r="BF178" s="469">
        <v>3.226881862379914E-4</v>
      </c>
      <c r="BG178" s="469">
        <v>0</v>
      </c>
      <c r="BH178" s="469">
        <v>7.7571488174971626E-4</v>
      </c>
      <c r="BI178" s="469">
        <v>0</v>
      </c>
      <c r="BJ178" s="469">
        <v>0</v>
      </c>
      <c r="BK178" s="469">
        <v>0</v>
      </c>
    </row>
    <row r="179" spans="2:63" x14ac:dyDescent="0.2">
      <c r="B179" s="666" t="s">
        <v>485</v>
      </c>
      <c r="C179" s="666">
        <v>18.242091092086515</v>
      </c>
      <c r="D179" s="666" t="s">
        <v>486</v>
      </c>
      <c r="E179" s="666" t="s">
        <v>428</v>
      </c>
      <c r="F179" s="666">
        <v>0</v>
      </c>
      <c r="G179" s="666">
        <v>559</v>
      </c>
      <c r="H179" s="666">
        <v>51.237887499999999</v>
      </c>
      <c r="I179" s="666">
        <v>53.210843308242993</v>
      </c>
      <c r="J179" s="666">
        <v>5.1662565976974299E-3</v>
      </c>
      <c r="K179" s="666" t="s">
        <v>574</v>
      </c>
      <c r="L179" s="666" t="s">
        <v>574</v>
      </c>
      <c r="M179" s="666" t="s">
        <v>574</v>
      </c>
      <c r="N179" s="666">
        <v>1</v>
      </c>
      <c r="O179" s="666">
        <v>4.3986137999562766E-3</v>
      </c>
      <c r="P179" s="666">
        <v>9.0830171539122029E-3</v>
      </c>
      <c r="Q179" s="666">
        <v>1.3481630953868479E-2</v>
      </c>
      <c r="R179" s="666">
        <v>0</v>
      </c>
      <c r="S179" s="666">
        <v>1.3481630953868479E-2</v>
      </c>
      <c r="T179" s="666">
        <v>0</v>
      </c>
      <c r="U179" s="666">
        <v>0</v>
      </c>
      <c r="V179" s="666">
        <v>2.9195111112532675E-5</v>
      </c>
      <c r="W179" s="666">
        <v>3.5021016771780092E-18</v>
      </c>
      <c r="X179" s="666">
        <v>0</v>
      </c>
      <c r="Y179" s="666">
        <v>0</v>
      </c>
      <c r="Z179" s="666">
        <v>0</v>
      </c>
      <c r="AA179" s="666">
        <v>0</v>
      </c>
      <c r="AB179" s="666">
        <v>0</v>
      </c>
      <c r="AC179" s="666">
        <v>0</v>
      </c>
      <c r="AD179" s="666">
        <v>0</v>
      </c>
      <c r="AE179" s="666">
        <v>0</v>
      </c>
      <c r="AF179" s="666">
        <v>0</v>
      </c>
      <c r="AG179" s="666">
        <v>0</v>
      </c>
      <c r="AH179" s="666">
        <v>0</v>
      </c>
      <c r="AI179" s="666">
        <v>0</v>
      </c>
      <c r="AJ179" s="666">
        <v>0</v>
      </c>
      <c r="AK179" s="666">
        <v>4.0001088210290592E-5</v>
      </c>
      <c r="AL179" s="666">
        <v>0</v>
      </c>
      <c r="AM179" s="666">
        <v>6.0314169445088017E-6</v>
      </c>
      <c r="AN179" s="666">
        <v>0</v>
      </c>
      <c r="AO179" s="666">
        <v>0</v>
      </c>
      <c r="AP179" s="666">
        <v>0</v>
      </c>
      <c r="AQ179" s="666">
        <v>0</v>
      </c>
      <c r="AR179" s="666">
        <v>0</v>
      </c>
      <c r="AS179" s="666">
        <v>0</v>
      </c>
      <c r="AT179" s="666">
        <v>0</v>
      </c>
      <c r="AU179" s="666">
        <v>0</v>
      </c>
      <c r="AV179" s="666">
        <v>0</v>
      </c>
      <c r="AW179" s="666">
        <v>4.9969971037590694E-6</v>
      </c>
      <c r="AX179" s="666">
        <v>0</v>
      </c>
      <c r="AY179" s="666">
        <v>8.4302541258203439E-16</v>
      </c>
      <c r="AZ179" s="666">
        <v>0</v>
      </c>
      <c r="BA179" s="666">
        <v>0</v>
      </c>
      <c r="BB179" s="666">
        <v>0</v>
      </c>
      <c r="BC179" s="666">
        <v>0</v>
      </c>
      <c r="BD179" s="666">
        <v>0</v>
      </c>
      <c r="BE179" s="666">
        <v>0</v>
      </c>
      <c r="BF179" s="666">
        <v>3.226881862379914E-4</v>
      </c>
      <c r="BG179" s="666">
        <v>0</v>
      </c>
      <c r="BH179" s="666">
        <v>7.7571488174971626E-4</v>
      </c>
      <c r="BI179" s="666">
        <v>0</v>
      </c>
      <c r="BJ179" s="666">
        <v>0</v>
      </c>
      <c r="BK179" s="666">
        <v>0</v>
      </c>
    </row>
    <row r="180" spans="2:63" x14ac:dyDescent="0.2">
      <c r="B180" s="469" t="s">
        <v>485</v>
      </c>
      <c r="C180" s="469">
        <v>18.242091092086515</v>
      </c>
      <c r="D180" s="469" t="s">
        <v>486</v>
      </c>
      <c r="E180" s="469" t="s">
        <v>428</v>
      </c>
      <c r="F180" s="469">
        <v>0</v>
      </c>
      <c r="G180" s="469">
        <v>559</v>
      </c>
      <c r="H180" s="469">
        <v>51.237887499999999</v>
      </c>
      <c r="I180" s="469">
        <v>53.210843308242993</v>
      </c>
      <c r="J180" s="469">
        <v>5.1662565976974299E-3</v>
      </c>
      <c r="K180" s="469" t="s">
        <v>574</v>
      </c>
      <c r="L180" s="469" t="s">
        <v>574</v>
      </c>
      <c r="M180" s="469" t="s">
        <v>574</v>
      </c>
      <c r="N180" s="469">
        <v>1</v>
      </c>
      <c r="O180" s="469">
        <v>4.3986137999562766E-3</v>
      </c>
      <c r="P180" s="469">
        <v>9.0830171539122029E-3</v>
      </c>
      <c r="Q180" s="469">
        <v>1.3481630953868479E-2</v>
      </c>
      <c r="R180" s="469">
        <v>0</v>
      </c>
      <c r="S180" s="469">
        <v>1.3481630953868479E-2</v>
      </c>
      <c r="T180" s="469">
        <v>0</v>
      </c>
      <c r="U180" s="469">
        <v>0</v>
      </c>
      <c r="V180" s="469">
        <v>2.9195111112532675E-5</v>
      </c>
      <c r="W180" s="469">
        <v>3.5021016771780092E-18</v>
      </c>
      <c r="X180" s="469">
        <v>0</v>
      </c>
      <c r="Y180" s="469">
        <v>0</v>
      </c>
      <c r="Z180" s="469">
        <v>0</v>
      </c>
      <c r="AA180" s="469">
        <v>0</v>
      </c>
      <c r="AB180" s="469">
        <v>0</v>
      </c>
      <c r="AC180" s="469">
        <v>0</v>
      </c>
      <c r="AD180" s="469">
        <v>0</v>
      </c>
      <c r="AE180" s="469">
        <v>0</v>
      </c>
      <c r="AF180" s="469">
        <v>0</v>
      </c>
      <c r="AG180" s="469">
        <v>0</v>
      </c>
      <c r="AH180" s="469">
        <v>0</v>
      </c>
      <c r="AI180" s="469">
        <v>0</v>
      </c>
      <c r="AJ180" s="469">
        <v>0</v>
      </c>
      <c r="AK180" s="469">
        <v>4.0001088210290592E-5</v>
      </c>
      <c r="AL180" s="469">
        <v>0</v>
      </c>
      <c r="AM180" s="469">
        <v>6.0314169445088017E-6</v>
      </c>
      <c r="AN180" s="469">
        <v>0</v>
      </c>
      <c r="AO180" s="469">
        <v>0</v>
      </c>
      <c r="AP180" s="469">
        <v>0</v>
      </c>
      <c r="AQ180" s="469">
        <v>0</v>
      </c>
      <c r="AR180" s="469">
        <v>0</v>
      </c>
      <c r="AS180" s="469">
        <v>0</v>
      </c>
      <c r="AT180" s="469">
        <v>0</v>
      </c>
      <c r="AU180" s="469">
        <v>0</v>
      </c>
      <c r="AV180" s="469">
        <v>0</v>
      </c>
      <c r="AW180" s="469">
        <v>4.9969971037590694E-6</v>
      </c>
      <c r="AX180" s="469">
        <v>0</v>
      </c>
      <c r="AY180" s="469">
        <v>8.4302541258203439E-16</v>
      </c>
      <c r="AZ180" s="469">
        <v>0</v>
      </c>
      <c r="BA180" s="469">
        <v>0</v>
      </c>
      <c r="BB180" s="469">
        <v>0</v>
      </c>
      <c r="BC180" s="469">
        <v>0</v>
      </c>
      <c r="BD180" s="469">
        <v>0</v>
      </c>
      <c r="BE180" s="469">
        <v>0</v>
      </c>
      <c r="BF180" s="469">
        <v>3.226881862379914E-4</v>
      </c>
      <c r="BG180" s="469">
        <v>0</v>
      </c>
      <c r="BH180" s="469">
        <v>7.7571488174971626E-4</v>
      </c>
      <c r="BI180" s="469">
        <v>0</v>
      </c>
      <c r="BJ180" s="469">
        <v>0</v>
      </c>
      <c r="BK180" s="469">
        <v>0</v>
      </c>
    </row>
    <row r="181" spans="2:63" x14ac:dyDescent="0.2">
      <c r="B181" s="666" t="s">
        <v>485</v>
      </c>
      <c r="C181" s="666">
        <v>18.242091092086515</v>
      </c>
      <c r="D181" s="666" t="s">
        <v>486</v>
      </c>
      <c r="E181" s="666" t="s">
        <v>428</v>
      </c>
      <c r="F181" s="666">
        <v>0</v>
      </c>
      <c r="G181" s="666">
        <v>559</v>
      </c>
      <c r="H181" s="666">
        <v>51.237887499999999</v>
      </c>
      <c r="I181" s="666">
        <v>53.210843308242993</v>
      </c>
      <c r="J181" s="666">
        <v>5.1662565976974299E-3</v>
      </c>
      <c r="K181" s="666" t="s">
        <v>574</v>
      </c>
      <c r="L181" s="666" t="s">
        <v>574</v>
      </c>
      <c r="M181" s="666" t="s">
        <v>574</v>
      </c>
      <c r="N181" s="666">
        <v>1</v>
      </c>
      <c r="O181" s="666">
        <v>4.3986137999562766E-3</v>
      </c>
      <c r="P181" s="666">
        <v>9.0830171539122029E-3</v>
      </c>
      <c r="Q181" s="666">
        <v>1.3481630953868479E-2</v>
      </c>
      <c r="R181" s="666">
        <v>0</v>
      </c>
      <c r="S181" s="666">
        <v>1.3481630953868479E-2</v>
      </c>
      <c r="T181" s="666">
        <v>0</v>
      </c>
      <c r="U181" s="666">
        <v>0</v>
      </c>
      <c r="V181" s="666">
        <v>2.9195111112532675E-5</v>
      </c>
      <c r="W181" s="666">
        <v>3.5021016771780092E-18</v>
      </c>
      <c r="X181" s="666">
        <v>0</v>
      </c>
      <c r="Y181" s="666">
        <v>0</v>
      </c>
      <c r="Z181" s="666">
        <v>0</v>
      </c>
      <c r="AA181" s="666">
        <v>0</v>
      </c>
      <c r="AB181" s="666">
        <v>0</v>
      </c>
      <c r="AC181" s="666">
        <v>0</v>
      </c>
      <c r="AD181" s="666">
        <v>0</v>
      </c>
      <c r="AE181" s="666">
        <v>0</v>
      </c>
      <c r="AF181" s="666">
        <v>0</v>
      </c>
      <c r="AG181" s="666">
        <v>0</v>
      </c>
      <c r="AH181" s="666">
        <v>0</v>
      </c>
      <c r="AI181" s="666">
        <v>0</v>
      </c>
      <c r="AJ181" s="666">
        <v>0</v>
      </c>
      <c r="AK181" s="666">
        <v>4.0001088210290592E-5</v>
      </c>
      <c r="AL181" s="666">
        <v>0</v>
      </c>
      <c r="AM181" s="666">
        <v>6.0314169445088017E-6</v>
      </c>
      <c r="AN181" s="666">
        <v>0</v>
      </c>
      <c r="AO181" s="666">
        <v>0</v>
      </c>
      <c r="AP181" s="666">
        <v>0</v>
      </c>
      <c r="AQ181" s="666">
        <v>0</v>
      </c>
      <c r="AR181" s="666">
        <v>0</v>
      </c>
      <c r="AS181" s="666">
        <v>0</v>
      </c>
      <c r="AT181" s="666">
        <v>0</v>
      </c>
      <c r="AU181" s="666">
        <v>0</v>
      </c>
      <c r="AV181" s="666">
        <v>0</v>
      </c>
      <c r="AW181" s="666">
        <v>4.9969971037590694E-6</v>
      </c>
      <c r="AX181" s="666">
        <v>0</v>
      </c>
      <c r="AY181" s="666">
        <v>8.4302541258203439E-16</v>
      </c>
      <c r="AZ181" s="666">
        <v>0</v>
      </c>
      <c r="BA181" s="666">
        <v>0</v>
      </c>
      <c r="BB181" s="666">
        <v>0</v>
      </c>
      <c r="BC181" s="666">
        <v>0</v>
      </c>
      <c r="BD181" s="666">
        <v>0</v>
      </c>
      <c r="BE181" s="666">
        <v>0</v>
      </c>
      <c r="BF181" s="666">
        <v>3.226881862379914E-4</v>
      </c>
      <c r="BG181" s="666">
        <v>0</v>
      </c>
      <c r="BH181" s="666">
        <v>7.7571488174971626E-4</v>
      </c>
      <c r="BI181" s="666">
        <v>0</v>
      </c>
      <c r="BJ181" s="666">
        <v>0</v>
      </c>
      <c r="BK181" s="666">
        <v>0</v>
      </c>
    </row>
    <row r="182" spans="2:63" x14ac:dyDescent="0.2">
      <c r="B182" s="469" t="s">
        <v>485</v>
      </c>
      <c r="C182" s="469">
        <v>18.242091092086515</v>
      </c>
      <c r="D182" s="469" t="s">
        <v>486</v>
      </c>
      <c r="E182" s="469" t="s">
        <v>428</v>
      </c>
      <c r="F182" s="469">
        <v>0</v>
      </c>
      <c r="G182" s="469">
        <v>559</v>
      </c>
      <c r="H182" s="469">
        <v>51.237887499999999</v>
      </c>
      <c r="I182" s="469">
        <v>53.210843308242993</v>
      </c>
      <c r="J182" s="469">
        <v>5.1662565976974299E-3</v>
      </c>
      <c r="K182" s="469" t="s">
        <v>574</v>
      </c>
      <c r="L182" s="469" t="s">
        <v>574</v>
      </c>
      <c r="M182" s="469" t="s">
        <v>574</v>
      </c>
      <c r="N182" s="469">
        <v>1</v>
      </c>
      <c r="O182" s="469">
        <v>4.3986137999562766E-3</v>
      </c>
      <c r="P182" s="469">
        <v>9.0830171539122029E-3</v>
      </c>
      <c r="Q182" s="469">
        <v>1.3481630953868479E-2</v>
      </c>
      <c r="R182" s="469">
        <v>0</v>
      </c>
      <c r="S182" s="469">
        <v>1.3481630953868479E-2</v>
      </c>
      <c r="T182" s="469">
        <v>0</v>
      </c>
      <c r="U182" s="469">
        <v>0</v>
      </c>
      <c r="V182" s="469">
        <v>2.9195111112532675E-5</v>
      </c>
      <c r="W182" s="469">
        <v>3.5021016771780092E-18</v>
      </c>
      <c r="X182" s="469">
        <v>0</v>
      </c>
      <c r="Y182" s="469">
        <v>0</v>
      </c>
      <c r="Z182" s="469">
        <v>0</v>
      </c>
      <c r="AA182" s="469">
        <v>0</v>
      </c>
      <c r="AB182" s="469">
        <v>0</v>
      </c>
      <c r="AC182" s="469">
        <v>0</v>
      </c>
      <c r="AD182" s="469">
        <v>0</v>
      </c>
      <c r="AE182" s="469">
        <v>0</v>
      </c>
      <c r="AF182" s="469">
        <v>0</v>
      </c>
      <c r="AG182" s="469">
        <v>0</v>
      </c>
      <c r="AH182" s="469">
        <v>0</v>
      </c>
      <c r="AI182" s="469">
        <v>0</v>
      </c>
      <c r="AJ182" s="469">
        <v>0</v>
      </c>
      <c r="AK182" s="469">
        <v>4.0001088210290592E-5</v>
      </c>
      <c r="AL182" s="469">
        <v>0</v>
      </c>
      <c r="AM182" s="469">
        <v>6.0314169445088017E-6</v>
      </c>
      <c r="AN182" s="469">
        <v>0</v>
      </c>
      <c r="AO182" s="469">
        <v>0</v>
      </c>
      <c r="AP182" s="469">
        <v>0</v>
      </c>
      <c r="AQ182" s="469">
        <v>0</v>
      </c>
      <c r="AR182" s="469">
        <v>0</v>
      </c>
      <c r="AS182" s="469">
        <v>0</v>
      </c>
      <c r="AT182" s="469">
        <v>0</v>
      </c>
      <c r="AU182" s="469">
        <v>0</v>
      </c>
      <c r="AV182" s="469">
        <v>0</v>
      </c>
      <c r="AW182" s="469">
        <v>4.9969971037590694E-6</v>
      </c>
      <c r="AX182" s="469">
        <v>0</v>
      </c>
      <c r="AY182" s="469">
        <v>8.4302541258203439E-16</v>
      </c>
      <c r="AZ182" s="469">
        <v>0</v>
      </c>
      <c r="BA182" s="469">
        <v>0</v>
      </c>
      <c r="BB182" s="469">
        <v>0</v>
      </c>
      <c r="BC182" s="469">
        <v>0</v>
      </c>
      <c r="BD182" s="469">
        <v>0</v>
      </c>
      <c r="BE182" s="469">
        <v>0</v>
      </c>
      <c r="BF182" s="469">
        <v>3.226881862379914E-4</v>
      </c>
      <c r="BG182" s="469">
        <v>0</v>
      </c>
      <c r="BH182" s="469">
        <v>7.7571488174971626E-4</v>
      </c>
      <c r="BI182" s="469">
        <v>0</v>
      </c>
      <c r="BJ182" s="469">
        <v>0</v>
      </c>
      <c r="BK182" s="469">
        <v>0</v>
      </c>
    </row>
    <row r="183" spans="2:63" x14ac:dyDescent="0.2">
      <c r="B183" s="666" t="s">
        <v>485</v>
      </c>
      <c r="C183" s="666">
        <v>18.242091092086515</v>
      </c>
      <c r="D183" s="666" t="s">
        <v>486</v>
      </c>
      <c r="E183" s="666" t="s">
        <v>428</v>
      </c>
      <c r="F183" s="666">
        <v>0</v>
      </c>
      <c r="G183" s="666">
        <v>559</v>
      </c>
      <c r="H183" s="666">
        <v>51.237887499999999</v>
      </c>
      <c r="I183" s="666">
        <v>53.210843308242993</v>
      </c>
      <c r="J183" s="666">
        <v>5.1662565976974299E-3</v>
      </c>
      <c r="K183" s="666" t="s">
        <v>574</v>
      </c>
      <c r="L183" s="666" t="s">
        <v>574</v>
      </c>
      <c r="M183" s="666" t="s">
        <v>574</v>
      </c>
      <c r="N183" s="666">
        <v>1</v>
      </c>
      <c r="O183" s="666">
        <v>4.3986137999562766E-3</v>
      </c>
      <c r="P183" s="666">
        <v>9.0830171539122029E-3</v>
      </c>
      <c r="Q183" s="666">
        <v>1.3481630953868479E-2</v>
      </c>
      <c r="R183" s="666">
        <v>0</v>
      </c>
      <c r="S183" s="666">
        <v>1.3481630953868479E-2</v>
      </c>
      <c r="T183" s="666">
        <v>0</v>
      </c>
      <c r="U183" s="666">
        <v>0</v>
      </c>
      <c r="V183" s="666">
        <v>2.9195111112532675E-5</v>
      </c>
      <c r="W183" s="666">
        <v>3.5021016771780092E-18</v>
      </c>
      <c r="X183" s="666">
        <v>0</v>
      </c>
      <c r="Y183" s="666">
        <v>0</v>
      </c>
      <c r="Z183" s="666">
        <v>0</v>
      </c>
      <c r="AA183" s="666">
        <v>0</v>
      </c>
      <c r="AB183" s="666">
        <v>0</v>
      </c>
      <c r="AC183" s="666">
        <v>0</v>
      </c>
      <c r="AD183" s="666">
        <v>0</v>
      </c>
      <c r="AE183" s="666">
        <v>0</v>
      </c>
      <c r="AF183" s="666">
        <v>0</v>
      </c>
      <c r="AG183" s="666">
        <v>0</v>
      </c>
      <c r="AH183" s="666">
        <v>0</v>
      </c>
      <c r="AI183" s="666">
        <v>0</v>
      </c>
      <c r="AJ183" s="666">
        <v>0</v>
      </c>
      <c r="AK183" s="666">
        <v>4.0001088210290592E-5</v>
      </c>
      <c r="AL183" s="666">
        <v>0</v>
      </c>
      <c r="AM183" s="666">
        <v>6.0314169445088017E-6</v>
      </c>
      <c r="AN183" s="666">
        <v>0</v>
      </c>
      <c r="AO183" s="666">
        <v>0</v>
      </c>
      <c r="AP183" s="666">
        <v>0</v>
      </c>
      <c r="AQ183" s="666">
        <v>0</v>
      </c>
      <c r="AR183" s="666">
        <v>0</v>
      </c>
      <c r="AS183" s="666">
        <v>0</v>
      </c>
      <c r="AT183" s="666">
        <v>0</v>
      </c>
      <c r="AU183" s="666">
        <v>0</v>
      </c>
      <c r="AV183" s="666">
        <v>0</v>
      </c>
      <c r="AW183" s="666">
        <v>4.9969971037590694E-6</v>
      </c>
      <c r="AX183" s="666">
        <v>0</v>
      </c>
      <c r="AY183" s="666">
        <v>8.4302541258203439E-16</v>
      </c>
      <c r="AZ183" s="666">
        <v>0</v>
      </c>
      <c r="BA183" s="666">
        <v>0</v>
      </c>
      <c r="BB183" s="666">
        <v>0</v>
      </c>
      <c r="BC183" s="666">
        <v>0</v>
      </c>
      <c r="BD183" s="666">
        <v>0</v>
      </c>
      <c r="BE183" s="666">
        <v>0</v>
      </c>
      <c r="BF183" s="666">
        <v>3.226881862379914E-4</v>
      </c>
      <c r="BG183" s="666">
        <v>0</v>
      </c>
      <c r="BH183" s="666">
        <v>7.7571488174971626E-4</v>
      </c>
      <c r="BI183" s="666">
        <v>0</v>
      </c>
      <c r="BJ183" s="666">
        <v>0</v>
      </c>
      <c r="BK183" s="666">
        <v>0</v>
      </c>
    </row>
    <row r="184" spans="2:63" x14ac:dyDescent="0.2">
      <c r="B184" s="469" t="s">
        <v>485</v>
      </c>
      <c r="C184" s="469">
        <v>18.242091092086515</v>
      </c>
      <c r="D184" s="469" t="s">
        <v>486</v>
      </c>
      <c r="E184" s="469" t="s">
        <v>428</v>
      </c>
      <c r="F184" s="469">
        <v>0</v>
      </c>
      <c r="G184" s="469">
        <v>559</v>
      </c>
      <c r="H184" s="469">
        <v>51.237887499999999</v>
      </c>
      <c r="I184" s="469">
        <v>53.210843308242993</v>
      </c>
      <c r="J184" s="469">
        <v>5.1662565976974299E-3</v>
      </c>
      <c r="K184" s="469" t="s">
        <v>574</v>
      </c>
      <c r="L184" s="469" t="s">
        <v>574</v>
      </c>
      <c r="M184" s="469" t="s">
        <v>574</v>
      </c>
      <c r="N184" s="469">
        <v>1</v>
      </c>
      <c r="O184" s="469">
        <v>4.3986137999562766E-3</v>
      </c>
      <c r="P184" s="469">
        <v>9.0830171539122029E-3</v>
      </c>
      <c r="Q184" s="469">
        <v>1.3481630953868479E-2</v>
      </c>
      <c r="R184" s="469">
        <v>0</v>
      </c>
      <c r="S184" s="469">
        <v>1.3481630953868479E-2</v>
      </c>
      <c r="T184" s="469">
        <v>0</v>
      </c>
      <c r="U184" s="469">
        <v>0</v>
      </c>
      <c r="V184" s="469">
        <v>2.9195111112532675E-5</v>
      </c>
      <c r="W184" s="469">
        <v>3.5021016771780092E-18</v>
      </c>
      <c r="X184" s="469">
        <v>0</v>
      </c>
      <c r="Y184" s="469">
        <v>0</v>
      </c>
      <c r="Z184" s="469">
        <v>0</v>
      </c>
      <c r="AA184" s="469">
        <v>0</v>
      </c>
      <c r="AB184" s="469">
        <v>0</v>
      </c>
      <c r="AC184" s="469">
        <v>0</v>
      </c>
      <c r="AD184" s="469">
        <v>0</v>
      </c>
      <c r="AE184" s="469">
        <v>0</v>
      </c>
      <c r="AF184" s="469">
        <v>0</v>
      </c>
      <c r="AG184" s="469">
        <v>0</v>
      </c>
      <c r="AH184" s="469">
        <v>0</v>
      </c>
      <c r="AI184" s="469">
        <v>0</v>
      </c>
      <c r="AJ184" s="469">
        <v>0</v>
      </c>
      <c r="AK184" s="469">
        <v>4.0001088210290592E-5</v>
      </c>
      <c r="AL184" s="469">
        <v>0</v>
      </c>
      <c r="AM184" s="469">
        <v>6.0314169445088017E-6</v>
      </c>
      <c r="AN184" s="469">
        <v>0</v>
      </c>
      <c r="AO184" s="469">
        <v>0</v>
      </c>
      <c r="AP184" s="469">
        <v>0</v>
      </c>
      <c r="AQ184" s="469">
        <v>0</v>
      </c>
      <c r="AR184" s="469">
        <v>0</v>
      </c>
      <c r="AS184" s="469">
        <v>0</v>
      </c>
      <c r="AT184" s="469">
        <v>0</v>
      </c>
      <c r="AU184" s="469">
        <v>0</v>
      </c>
      <c r="AV184" s="469">
        <v>0</v>
      </c>
      <c r="AW184" s="469">
        <v>4.9969971037590694E-6</v>
      </c>
      <c r="AX184" s="469">
        <v>0</v>
      </c>
      <c r="AY184" s="469">
        <v>8.4302541258203439E-16</v>
      </c>
      <c r="AZ184" s="469">
        <v>0</v>
      </c>
      <c r="BA184" s="469">
        <v>0</v>
      </c>
      <c r="BB184" s="469">
        <v>0</v>
      </c>
      <c r="BC184" s="469">
        <v>0</v>
      </c>
      <c r="BD184" s="469">
        <v>0</v>
      </c>
      <c r="BE184" s="469">
        <v>0</v>
      </c>
      <c r="BF184" s="469">
        <v>3.226881862379914E-4</v>
      </c>
      <c r="BG184" s="469">
        <v>0</v>
      </c>
      <c r="BH184" s="469">
        <v>7.7571488174971626E-4</v>
      </c>
      <c r="BI184" s="469">
        <v>0</v>
      </c>
      <c r="BJ184" s="469">
        <v>0</v>
      </c>
      <c r="BK184" s="469">
        <v>0</v>
      </c>
    </row>
    <row r="185" spans="2:63" x14ac:dyDescent="0.2">
      <c r="B185" s="666" t="s">
        <v>485</v>
      </c>
      <c r="C185" s="666">
        <v>18.242091092086515</v>
      </c>
      <c r="D185" s="666" t="s">
        <v>486</v>
      </c>
      <c r="E185" s="666" t="s">
        <v>428</v>
      </c>
      <c r="F185" s="666">
        <v>0</v>
      </c>
      <c r="G185" s="666">
        <v>559</v>
      </c>
      <c r="H185" s="666">
        <v>51.237887499999999</v>
      </c>
      <c r="I185" s="666">
        <v>53.210843308242993</v>
      </c>
      <c r="J185" s="666">
        <v>5.1662565976974299E-3</v>
      </c>
      <c r="K185" s="666" t="s">
        <v>574</v>
      </c>
      <c r="L185" s="666" t="s">
        <v>574</v>
      </c>
      <c r="M185" s="666" t="s">
        <v>574</v>
      </c>
      <c r="N185" s="666">
        <v>1</v>
      </c>
      <c r="O185" s="666">
        <v>4.3986137999562766E-3</v>
      </c>
      <c r="P185" s="666">
        <v>9.0830171539122029E-3</v>
      </c>
      <c r="Q185" s="666">
        <v>1.3481630953868479E-2</v>
      </c>
      <c r="R185" s="666">
        <v>0</v>
      </c>
      <c r="S185" s="666">
        <v>1.3481630953868479E-2</v>
      </c>
      <c r="T185" s="666">
        <v>0</v>
      </c>
      <c r="U185" s="666">
        <v>0</v>
      </c>
      <c r="V185" s="666">
        <v>2.9195111112532675E-5</v>
      </c>
      <c r="W185" s="666">
        <v>3.5021016771780092E-18</v>
      </c>
      <c r="X185" s="666">
        <v>0</v>
      </c>
      <c r="Y185" s="666">
        <v>0</v>
      </c>
      <c r="Z185" s="666">
        <v>0</v>
      </c>
      <c r="AA185" s="666">
        <v>0</v>
      </c>
      <c r="AB185" s="666">
        <v>0</v>
      </c>
      <c r="AC185" s="666">
        <v>0</v>
      </c>
      <c r="AD185" s="666">
        <v>0</v>
      </c>
      <c r="AE185" s="666">
        <v>0</v>
      </c>
      <c r="AF185" s="666">
        <v>0</v>
      </c>
      <c r="AG185" s="666">
        <v>0</v>
      </c>
      <c r="AH185" s="666">
        <v>0</v>
      </c>
      <c r="AI185" s="666">
        <v>0</v>
      </c>
      <c r="AJ185" s="666">
        <v>0</v>
      </c>
      <c r="AK185" s="666">
        <v>4.0001088210290592E-5</v>
      </c>
      <c r="AL185" s="666">
        <v>0</v>
      </c>
      <c r="AM185" s="666">
        <v>6.0314169445088017E-6</v>
      </c>
      <c r="AN185" s="666">
        <v>0</v>
      </c>
      <c r="AO185" s="666">
        <v>0</v>
      </c>
      <c r="AP185" s="666">
        <v>0</v>
      </c>
      <c r="AQ185" s="666">
        <v>0</v>
      </c>
      <c r="AR185" s="666">
        <v>0</v>
      </c>
      <c r="AS185" s="666">
        <v>0</v>
      </c>
      <c r="AT185" s="666">
        <v>0</v>
      </c>
      <c r="AU185" s="666">
        <v>0</v>
      </c>
      <c r="AV185" s="666">
        <v>0</v>
      </c>
      <c r="AW185" s="666">
        <v>4.9969971037590694E-6</v>
      </c>
      <c r="AX185" s="666">
        <v>0</v>
      </c>
      <c r="AY185" s="666">
        <v>8.4302541258203439E-16</v>
      </c>
      <c r="AZ185" s="666">
        <v>0</v>
      </c>
      <c r="BA185" s="666">
        <v>0</v>
      </c>
      <c r="BB185" s="666">
        <v>0</v>
      </c>
      <c r="BC185" s="666">
        <v>0</v>
      </c>
      <c r="BD185" s="666">
        <v>0</v>
      </c>
      <c r="BE185" s="666">
        <v>0</v>
      </c>
      <c r="BF185" s="666">
        <v>3.226881862379914E-4</v>
      </c>
      <c r="BG185" s="666">
        <v>0</v>
      </c>
      <c r="BH185" s="666">
        <v>7.7571488174971626E-4</v>
      </c>
      <c r="BI185" s="666">
        <v>0</v>
      </c>
      <c r="BJ185" s="666">
        <v>0</v>
      </c>
      <c r="BK185" s="666">
        <v>0</v>
      </c>
    </row>
    <row r="186" spans="2:63" x14ac:dyDescent="0.2">
      <c r="B186" s="469" t="s">
        <v>485</v>
      </c>
      <c r="C186" s="469">
        <v>18.242091092086515</v>
      </c>
      <c r="D186" s="469" t="s">
        <v>486</v>
      </c>
      <c r="E186" s="469" t="s">
        <v>428</v>
      </c>
      <c r="F186" s="469">
        <v>0</v>
      </c>
      <c r="G186" s="469">
        <v>559</v>
      </c>
      <c r="H186" s="469">
        <v>51.237887499999999</v>
      </c>
      <c r="I186" s="469">
        <v>53.210843308242993</v>
      </c>
      <c r="J186" s="469">
        <v>5.1662565976974299E-3</v>
      </c>
      <c r="K186" s="469" t="s">
        <v>574</v>
      </c>
      <c r="L186" s="469" t="s">
        <v>574</v>
      </c>
      <c r="M186" s="469" t="s">
        <v>574</v>
      </c>
      <c r="N186" s="469">
        <v>1</v>
      </c>
      <c r="O186" s="469">
        <v>4.3986137999562766E-3</v>
      </c>
      <c r="P186" s="469">
        <v>9.0830171539122029E-3</v>
      </c>
      <c r="Q186" s="469">
        <v>1.3481630953868479E-2</v>
      </c>
      <c r="R186" s="469">
        <v>0</v>
      </c>
      <c r="S186" s="469">
        <v>1.3481630953868479E-2</v>
      </c>
      <c r="T186" s="469">
        <v>0</v>
      </c>
      <c r="U186" s="469">
        <v>0</v>
      </c>
      <c r="V186" s="469">
        <v>2.9195111112532675E-5</v>
      </c>
      <c r="W186" s="469">
        <v>3.5021016771780092E-18</v>
      </c>
      <c r="X186" s="469">
        <v>0</v>
      </c>
      <c r="Y186" s="469">
        <v>0</v>
      </c>
      <c r="Z186" s="469">
        <v>0</v>
      </c>
      <c r="AA186" s="469">
        <v>0</v>
      </c>
      <c r="AB186" s="469">
        <v>0</v>
      </c>
      <c r="AC186" s="469">
        <v>0</v>
      </c>
      <c r="AD186" s="469">
        <v>0</v>
      </c>
      <c r="AE186" s="469">
        <v>0</v>
      </c>
      <c r="AF186" s="469">
        <v>0</v>
      </c>
      <c r="AG186" s="469">
        <v>0</v>
      </c>
      <c r="AH186" s="469">
        <v>0</v>
      </c>
      <c r="AI186" s="469">
        <v>0</v>
      </c>
      <c r="AJ186" s="469">
        <v>0</v>
      </c>
      <c r="AK186" s="469">
        <v>4.0001088210290592E-5</v>
      </c>
      <c r="AL186" s="469">
        <v>0</v>
      </c>
      <c r="AM186" s="469">
        <v>6.0314169445088017E-6</v>
      </c>
      <c r="AN186" s="469">
        <v>0</v>
      </c>
      <c r="AO186" s="469">
        <v>0</v>
      </c>
      <c r="AP186" s="469">
        <v>0</v>
      </c>
      <c r="AQ186" s="469">
        <v>0</v>
      </c>
      <c r="AR186" s="469">
        <v>0</v>
      </c>
      <c r="AS186" s="469">
        <v>0</v>
      </c>
      <c r="AT186" s="469">
        <v>0</v>
      </c>
      <c r="AU186" s="469">
        <v>0</v>
      </c>
      <c r="AV186" s="469">
        <v>0</v>
      </c>
      <c r="AW186" s="469">
        <v>4.9969971037590694E-6</v>
      </c>
      <c r="AX186" s="469">
        <v>0</v>
      </c>
      <c r="AY186" s="469">
        <v>8.4302541258203439E-16</v>
      </c>
      <c r="AZ186" s="469">
        <v>0</v>
      </c>
      <c r="BA186" s="469">
        <v>0</v>
      </c>
      <c r="BB186" s="469">
        <v>0</v>
      </c>
      <c r="BC186" s="469">
        <v>0</v>
      </c>
      <c r="BD186" s="469">
        <v>0</v>
      </c>
      <c r="BE186" s="469">
        <v>0</v>
      </c>
      <c r="BF186" s="469">
        <v>3.226881862379914E-4</v>
      </c>
      <c r="BG186" s="469">
        <v>0</v>
      </c>
      <c r="BH186" s="469">
        <v>7.7571488174971626E-4</v>
      </c>
      <c r="BI186" s="469">
        <v>0</v>
      </c>
      <c r="BJ186" s="469">
        <v>0</v>
      </c>
      <c r="BK186" s="469">
        <v>0</v>
      </c>
    </row>
    <row r="187" spans="2:63" x14ac:dyDescent="0.2">
      <c r="B187" s="666" t="s">
        <v>485</v>
      </c>
      <c r="C187" s="666">
        <v>18.242091092086515</v>
      </c>
      <c r="D187" s="666" t="s">
        <v>486</v>
      </c>
      <c r="E187" s="666" t="s">
        <v>428</v>
      </c>
      <c r="F187" s="666">
        <v>0</v>
      </c>
      <c r="G187" s="666">
        <v>559</v>
      </c>
      <c r="H187" s="666">
        <v>51.237887499999999</v>
      </c>
      <c r="I187" s="666">
        <v>53.210843308242993</v>
      </c>
      <c r="J187" s="666">
        <v>5.1662565976974299E-3</v>
      </c>
      <c r="K187" s="666" t="s">
        <v>574</v>
      </c>
      <c r="L187" s="666" t="s">
        <v>574</v>
      </c>
      <c r="M187" s="666" t="s">
        <v>574</v>
      </c>
      <c r="N187" s="666">
        <v>1</v>
      </c>
      <c r="O187" s="666">
        <v>4.3986137999562766E-3</v>
      </c>
      <c r="P187" s="666">
        <v>9.0830171539122029E-3</v>
      </c>
      <c r="Q187" s="666">
        <v>1.3481630953868479E-2</v>
      </c>
      <c r="R187" s="666">
        <v>0</v>
      </c>
      <c r="S187" s="666">
        <v>1.3481630953868479E-2</v>
      </c>
      <c r="T187" s="666">
        <v>0</v>
      </c>
      <c r="U187" s="666">
        <v>0</v>
      </c>
      <c r="V187" s="666">
        <v>2.9195111112532675E-5</v>
      </c>
      <c r="W187" s="666">
        <v>3.5021016771780092E-18</v>
      </c>
      <c r="X187" s="666">
        <v>0</v>
      </c>
      <c r="Y187" s="666">
        <v>0</v>
      </c>
      <c r="Z187" s="666">
        <v>0</v>
      </c>
      <c r="AA187" s="666">
        <v>0</v>
      </c>
      <c r="AB187" s="666">
        <v>0</v>
      </c>
      <c r="AC187" s="666">
        <v>0</v>
      </c>
      <c r="AD187" s="666">
        <v>0</v>
      </c>
      <c r="AE187" s="666">
        <v>0</v>
      </c>
      <c r="AF187" s="666">
        <v>0</v>
      </c>
      <c r="AG187" s="666">
        <v>0</v>
      </c>
      <c r="AH187" s="666">
        <v>0</v>
      </c>
      <c r="AI187" s="666">
        <v>0</v>
      </c>
      <c r="AJ187" s="666">
        <v>0</v>
      </c>
      <c r="AK187" s="666">
        <v>4.0001088210290592E-5</v>
      </c>
      <c r="AL187" s="666">
        <v>0</v>
      </c>
      <c r="AM187" s="666">
        <v>6.0314169445088017E-6</v>
      </c>
      <c r="AN187" s="666">
        <v>0</v>
      </c>
      <c r="AO187" s="666">
        <v>0</v>
      </c>
      <c r="AP187" s="666">
        <v>0</v>
      </c>
      <c r="AQ187" s="666">
        <v>0</v>
      </c>
      <c r="AR187" s="666">
        <v>0</v>
      </c>
      <c r="AS187" s="666">
        <v>0</v>
      </c>
      <c r="AT187" s="666">
        <v>0</v>
      </c>
      <c r="AU187" s="666">
        <v>0</v>
      </c>
      <c r="AV187" s="666">
        <v>0</v>
      </c>
      <c r="AW187" s="666">
        <v>4.9969971037590694E-6</v>
      </c>
      <c r="AX187" s="666">
        <v>0</v>
      </c>
      <c r="AY187" s="666">
        <v>8.4302541258203439E-16</v>
      </c>
      <c r="AZ187" s="666">
        <v>0</v>
      </c>
      <c r="BA187" s="666">
        <v>0</v>
      </c>
      <c r="BB187" s="666">
        <v>0</v>
      </c>
      <c r="BC187" s="666">
        <v>0</v>
      </c>
      <c r="BD187" s="666">
        <v>0</v>
      </c>
      <c r="BE187" s="666">
        <v>0</v>
      </c>
      <c r="BF187" s="666">
        <v>3.226881862379914E-4</v>
      </c>
      <c r="BG187" s="666">
        <v>0</v>
      </c>
      <c r="BH187" s="666">
        <v>7.7571488174971626E-4</v>
      </c>
      <c r="BI187" s="666">
        <v>0</v>
      </c>
      <c r="BJ187" s="666">
        <v>0</v>
      </c>
      <c r="BK187" s="666">
        <v>0</v>
      </c>
    </row>
    <row r="188" spans="2:63" x14ac:dyDescent="0.2">
      <c r="B188" s="469" t="s">
        <v>485</v>
      </c>
      <c r="C188" s="469">
        <v>18.242091092086515</v>
      </c>
      <c r="D188" s="469" t="s">
        <v>486</v>
      </c>
      <c r="E188" s="469" t="s">
        <v>428</v>
      </c>
      <c r="F188" s="469">
        <v>0</v>
      </c>
      <c r="G188" s="469">
        <v>559</v>
      </c>
      <c r="H188" s="469">
        <v>51.237887499999999</v>
      </c>
      <c r="I188" s="469">
        <v>53.210843308242993</v>
      </c>
      <c r="J188" s="469">
        <v>5.1662565976974299E-3</v>
      </c>
      <c r="K188" s="469" t="s">
        <v>574</v>
      </c>
      <c r="L188" s="469" t="s">
        <v>574</v>
      </c>
      <c r="M188" s="469" t="s">
        <v>574</v>
      </c>
      <c r="N188" s="469">
        <v>1</v>
      </c>
      <c r="O188" s="469">
        <v>4.3986137999562766E-3</v>
      </c>
      <c r="P188" s="469">
        <v>9.0830171539122029E-3</v>
      </c>
      <c r="Q188" s="469">
        <v>1.3481630953868479E-2</v>
      </c>
      <c r="R188" s="469">
        <v>0</v>
      </c>
      <c r="S188" s="469">
        <v>1.3481630953868479E-2</v>
      </c>
      <c r="T188" s="469">
        <v>0</v>
      </c>
      <c r="U188" s="469">
        <v>0</v>
      </c>
      <c r="V188" s="469">
        <v>2.9195111112532675E-5</v>
      </c>
      <c r="W188" s="469">
        <v>3.5021016771780092E-18</v>
      </c>
      <c r="X188" s="469">
        <v>0</v>
      </c>
      <c r="Y188" s="469">
        <v>0</v>
      </c>
      <c r="Z188" s="469">
        <v>0</v>
      </c>
      <c r="AA188" s="469">
        <v>0</v>
      </c>
      <c r="AB188" s="469">
        <v>0</v>
      </c>
      <c r="AC188" s="469">
        <v>0</v>
      </c>
      <c r="AD188" s="469">
        <v>0</v>
      </c>
      <c r="AE188" s="469">
        <v>0</v>
      </c>
      <c r="AF188" s="469">
        <v>0</v>
      </c>
      <c r="AG188" s="469">
        <v>0</v>
      </c>
      <c r="AH188" s="469">
        <v>0</v>
      </c>
      <c r="AI188" s="469">
        <v>0</v>
      </c>
      <c r="AJ188" s="469">
        <v>0</v>
      </c>
      <c r="AK188" s="469">
        <v>4.0001088210290592E-5</v>
      </c>
      <c r="AL188" s="469">
        <v>0</v>
      </c>
      <c r="AM188" s="469">
        <v>6.0314169445088017E-6</v>
      </c>
      <c r="AN188" s="469">
        <v>0</v>
      </c>
      <c r="AO188" s="469">
        <v>0</v>
      </c>
      <c r="AP188" s="469">
        <v>0</v>
      </c>
      <c r="AQ188" s="469">
        <v>0</v>
      </c>
      <c r="AR188" s="469">
        <v>0</v>
      </c>
      <c r="AS188" s="469">
        <v>0</v>
      </c>
      <c r="AT188" s="469">
        <v>0</v>
      </c>
      <c r="AU188" s="469">
        <v>0</v>
      </c>
      <c r="AV188" s="469">
        <v>0</v>
      </c>
      <c r="AW188" s="469">
        <v>4.9969971037590694E-6</v>
      </c>
      <c r="AX188" s="469">
        <v>0</v>
      </c>
      <c r="AY188" s="469">
        <v>8.4302541258203439E-16</v>
      </c>
      <c r="AZ188" s="469">
        <v>0</v>
      </c>
      <c r="BA188" s="469">
        <v>0</v>
      </c>
      <c r="BB188" s="469">
        <v>0</v>
      </c>
      <c r="BC188" s="469">
        <v>0</v>
      </c>
      <c r="BD188" s="469">
        <v>0</v>
      </c>
      <c r="BE188" s="469">
        <v>0</v>
      </c>
      <c r="BF188" s="469">
        <v>3.226881862379914E-4</v>
      </c>
      <c r="BG188" s="469">
        <v>0</v>
      </c>
      <c r="BH188" s="469">
        <v>7.7571488174971626E-4</v>
      </c>
      <c r="BI188" s="469">
        <v>0</v>
      </c>
      <c r="BJ188" s="469">
        <v>0</v>
      </c>
      <c r="BK188" s="469">
        <v>0</v>
      </c>
    </row>
    <row r="189" spans="2:63" x14ac:dyDescent="0.2">
      <c r="B189" s="666" t="s">
        <v>485</v>
      </c>
      <c r="C189" s="666">
        <v>18.242091092086515</v>
      </c>
      <c r="D189" s="666" t="s">
        <v>486</v>
      </c>
      <c r="E189" s="666" t="s">
        <v>428</v>
      </c>
      <c r="F189" s="666">
        <v>0</v>
      </c>
      <c r="G189" s="666">
        <v>559</v>
      </c>
      <c r="H189" s="666">
        <v>51.237887499999999</v>
      </c>
      <c r="I189" s="666">
        <v>53.210843308242993</v>
      </c>
      <c r="J189" s="666">
        <v>5.1662565976974299E-3</v>
      </c>
      <c r="K189" s="666" t="s">
        <v>574</v>
      </c>
      <c r="L189" s="666" t="s">
        <v>574</v>
      </c>
      <c r="M189" s="666" t="s">
        <v>574</v>
      </c>
      <c r="N189" s="666">
        <v>1</v>
      </c>
      <c r="O189" s="666">
        <v>4.3986137999562766E-3</v>
      </c>
      <c r="P189" s="666">
        <v>9.0830171539122029E-3</v>
      </c>
      <c r="Q189" s="666">
        <v>1.3481630953868479E-2</v>
      </c>
      <c r="R189" s="666">
        <v>0</v>
      </c>
      <c r="S189" s="666">
        <v>1.3481630953868479E-2</v>
      </c>
      <c r="T189" s="666">
        <v>0</v>
      </c>
      <c r="U189" s="666">
        <v>0</v>
      </c>
      <c r="V189" s="666">
        <v>2.9195111112532675E-5</v>
      </c>
      <c r="W189" s="666">
        <v>3.5021016771780092E-18</v>
      </c>
      <c r="X189" s="666">
        <v>0</v>
      </c>
      <c r="Y189" s="666">
        <v>0</v>
      </c>
      <c r="Z189" s="666">
        <v>0</v>
      </c>
      <c r="AA189" s="666">
        <v>0</v>
      </c>
      <c r="AB189" s="666">
        <v>0</v>
      </c>
      <c r="AC189" s="666">
        <v>0</v>
      </c>
      <c r="AD189" s="666">
        <v>0</v>
      </c>
      <c r="AE189" s="666">
        <v>0</v>
      </c>
      <c r="AF189" s="666">
        <v>0</v>
      </c>
      <c r="AG189" s="666">
        <v>0</v>
      </c>
      <c r="AH189" s="666">
        <v>0</v>
      </c>
      <c r="AI189" s="666">
        <v>0</v>
      </c>
      <c r="AJ189" s="666">
        <v>0</v>
      </c>
      <c r="AK189" s="666">
        <v>4.0001088210290592E-5</v>
      </c>
      <c r="AL189" s="666">
        <v>0</v>
      </c>
      <c r="AM189" s="666">
        <v>6.0314169445088017E-6</v>
      </c>
      <c r="AN189" s="666">
        <v>0</v>
      </c>
      <c r="AO189" s="666">
        <v>0</v>
      </c>
      <c r="AP189" s="666">
        <v>0</v>
      </c>
      <c r="AQ189" s="666">
        <v>0</v>
      </c>
      <c r="AR189" s="666">
        <v>0</v>
      </c>
      <c r="AS189" s="666">
        <v>0</v>
      </c>
      <c r="AT189" s="666">
        <v>0</v>
      </c>
      <c r="AU189" s="666">
        <v>0</v>
      </c>
      <c r="AV189" s="666">
        <v>0</v>
      </c>
      <c r="AW189" s="666">
        <v>4.9969971037590694E-6</v>
      </c>
      <c r="AX189" s="666">
        <v>0</v>
      </c>
      <c r="AY189" s="666">
        <v>8.4302541258203439E-16</v>
      </c>
      <c r="AZ189" s="666">
        <v>0</v>
      </c>
      <c r="BA189" s="666">
        <v>0</v>
      </c>
      <c r="BB189" s="666">
        <v>0</v>
      </c>
      <c r="BC189" s="666">
        <v>0</v>
      </c>
      <c r="BD189" s="666">
        <v>0</v>
      </c>
      <c r="BE189" s="666">
        <v>0</v>
      </c>
      <c r="BF189" s="666">
        <v>3.226881862379914E-4</v>
      </c>
      <c r="BG189" s="666">
        <v>0</v>
      </c>
      <c r="BH189" s="666">
        <v>7.7571488174971626E-4</v>
      </c>
      <c r="BI189" s="666">
        <v>0</v>
      </c>
      <c r="BJ189" s="666">
        <v>0</v>
      </c>
      <c r="BK189" s="666">
        <v>0</v>
      </c>
    </row>
    <row r="190" spans="2:63" x14ac:dyDescent="0.2">
      <c r="B190" s="469" t="s">
        <v>485</v>
      </c>
      <c r="C190" s="469">
        <v>18.242091092086515</v>
      </c>
      <c r="D190" s="469" t="s">
        <v>486</v>
      </c>
      <c r="E190" s="469" t="s">
        <v>428</v>
      </c>
      <c r="F190" s="469">
        <v>0</v>
      </c>
      <c r="G190" s="469">
        <v>559</v>
      </c>
      <c r="H190" s="469">
        <v>51.237887499999999</v>
      </c>
      <c r="I190" s="469">
        <v>53.210843308242993</v>
      </c>
      <c r="J190" s="469">
        <v>5.1662565976974299E-3</v>
      </c>
      <c r="K190" s="469" t="s">
        <v>574</v>
      </c>
      <c r="L190" s="469" t="s">
        <v>574</v>
      </c>
      <c r="M190" s="469" t="s">
        <v>574</v>
      </c>
      <c r="N190" s="469">
        <v>1</v>
      </c>
      <c r="O190" s="469">
        <v>4.3986137999562766E-3</v>
      </c>
      <c r="P190" s="469">
        <v>9.0830171539122029E-3</v>
      </c>
      <c r="Q190" s="469">
        <v>1.3481630953868479E-2</v>
      </c>
      <c r="R190" s="469">
        <v>0</v>
      </c>
      <c r="S190" s="469">
        <v>1.3481630953868479E-2</v>
      </c>
      <c r="T190" s="469">
        <v>0</v>
      </c>
      <c r="U190" s="469">
        <v>0</v>
      </c>
      <c r="V190" s="469">
        <v>2.9195111112532675E-5</v>
      </c>
      <c r="W190" s="469">
        <v>3.5021016771780092E-18</v>
      </c>
      <c r="X190" s="469">
        <v>0</v>
      </c>
      <c r="Y190" s="469">
        <v>0</v>
      </c>
      <c r="Z190" s="469">
        <v>0</v>
      </c>
      <c r="AA190" s="469">
        <v>0</v>
      </c>
      <c r="AB190" s="469">
        <v>0</v>
      </c>
      <c r="AC190" s="469">
        <v>0</v>
      </c>
      <c r="AD190" s="469">
        <v>0</v>
      </c>
      <c r="AE190" s="469">
        <v>0</v>
      </c>
      <c r="AF190" s="469">
        <v>0</v>
      </c>
      <c r="AG190" s="469">
        <v>0</v>
      </c>
      <c r="AH190" s="469">
        <v>0</v>
      </c>
      <c r="AI190" s="469">
        <v>0</v>
      </c>
      <c r="AJ190" s="469">
        <v>0</v>
      </c>
      <c r="AK190" s="469">
        <v>4.0001088210290592E-5</v>
      </c>
      <c r="AL190" s="469">
        <v>0</v>
      </c>
      <c r="AM190" s="469">
        <v>6.0314169445088017E-6</v>
      </c>
      <c r="AN190" s="469">
        <v>0</v>
      </c>
      <c r="AO190" s="469">
        <v>0</v>
      </c>
      <c r="AP190" s="469">
        <v>0</v>
      </c>
      <c r="AQ190" s="469">
        <v>0</v>
      </c>
      <c r="AR190" s="469">
        <v>0</v>
      </c>
      <c r="AS190" s="469">
        <v>0</v>
      </c>
      <c r="AT190" s="469">
        <v>0</v>
      </c>
      <c r="AU190" s="469">
        <v>0</v>
      </c>
      <c r="AV190" s="469">
        <v>0</v>
      </c>
      <c r="AW190" s="469">
        <v>4.9969971037590694E-6</v>
      </c>
      <c r="AX190" s="469">
        <v>0</v>
      </c>
      <c r="AY190" s="469">
        <v>8.4302541258203439E-16</v>
      </c>
      <c r="AZ190" s="469">
        <v>0</v>
      </c>
      <c r="BA190" s="469">
        <v>0</v>
      </c>
      <c r="BB190" s="469">
        <v>0</v>
      </c>
      <c r="BC190" s="469">
        <v>0</v>
      </c>
      <c r="BD190" s="469">
        <v>0</v>
      </c>
      <c r="BE190" s="469">
        <v>0</v>
      </c>
      <c r="BF190" s="469">
        <v>3.226881862379914E-4</v>
      </c>
      <c r="BG190" s="469">
        <v>0</v>
      </c>
      <c r="BH190" s="469">
        <v>7.7571488174971626E-4</v>
      </c>
      <c r="BI190" s="469">
        <v>0</v>
      </c>
      <c r="BJ190" s="469">
        <v>0</v>
      </c>
      <c r="BK190" s="469">
        <v>0</v>
      </c>
    </row>
    <row r="191" spans="2:63" x14ac:dyDescent="0.2">
      <c r="B191" s="666" t="s">
        <v>485</v>
      </c>
      <c r="C191" s="666">
        <v>18.242091092086515</v>
      </c>
      <c r="D191" s="666" t="s">
        <v>486</v>
      </c>
      <c r="E191" s="666" t="s">
        <v>428</v>
      </c>
      <c r="F191" s="666">
        <v>0</v>
      </c>
      <c r="G191" s="666">
        <v>559</v>
      </c>
      <c r="H191" s="666">
        <v>58.739215000000002</v>
      </c>
      <c r="I191" s="666">
        <v>60.99516573385722</v>
      </c>
      <c r="J191" s="666">
        <v>6.6978846452781099E-3</v>
      </c>
      <c r="K191" s="666" t="s">
        <v>574</v>
      </c>
      <c r="L191" s="666" t="s">
        <v>574</v>
      </c>
      <c r="M191" s="666" t="s">
        <v>574</v>
      </c>
      <c r="N191" s="666">
        <v>1</v>
      </c>
      <c r="O191" s="666">
        <v>6.2246228926290652E-3</v>
      </c>
      <c r="P191" s="666">
        <v>1.1594167414036193E-2</v>
      </c>
      <c r="Q191" s="666">
        <v>1.7818790306665257E-2</v>
      </c>
      <c r="R191" s="666">
        <v>0</v>
      </c>
      <c r="S191" s="666">
        <v>1.7818790306665257E-2</v>
      </c>
      <c r="T191" s="666">
        <v>0</v>
      </c>
      <c r="U191" s="666">
        <v>0</v>
      </c>
      <c r="V191" s="666">
        <v>3.7045718740876171E-5</v>
      </c>
      <c r="W191" s="666">
        <v>7.9060801192609581E-18</v>
      </c>
      <c r="X191" s="666">
        <v>0</v>
      </c>
      <c r="Y191" s="666">
        <v>0</v>
      </c>
      <c r="Z191" s="666">
        <v>0</v>
      </c>
      <c r="AA191" s="666">
        <v>0</v>
      </c>
      <c r="AB191" s="666">
        <v>0</v>
      </c>
      <c r="AC191" s="666">
        <v>0</v>
      </c>
      <c r="AD191" s="666">
        <v>0</v>
      </c>
      <c r="AE191" s="666">
        <v>0</v>
      </c>
      <c r="AF191" s="666">
        <v>0</v>
      </c>
      <c r="AG191" s="666">
        <v>0</v>
      </c>
      <c r="AH191" s="666">
        <v>0</v>
      </c>
      <c r="AI191" s="666">
        <v>0</v>
      </c>
      <c r="AJ191" s="666">
        <v>0</v>
      </c>
      <c r="AK191" s="666">
        <v>5.37081513928731E-5</v>
      </c>
      <c r="AL191" s="666">
        <v>0</v>
      </c>
      <c r="AM191" s="666">
        <v>7.5510035888087023E-6</v>
      </c>
      <c r="AN191" s="666">
        <v>0</v>
      </c>
      <c r="AO191" s="666">
        <v>0</v>
      </c>
      <c r="AP191" s="666">
        <v>0</v>
      </c>
      <c r="AQ191" s="666">
        <v>0</v>
      </c>
      <c r="AR191" s="666">
        <v>0</v>
      </c>
      <c r="AS191" s="666">
        <v>0</v>
      </c>
      <c r="AT191" s="666">
        <v>0</v>
      </c>
      <c r="AU191" s="666">
        <v>0</v>
      </c>
      <c r="AV191" s="666">
        <v>0</v>
      </c>
      <c r="AW191" s="666">
        <v>7.2862014382902775E-6</v>
      </c>
      <c r="AX191" s="666">
        <v>0</v>
      </c>
      <c r="AY191" s="666">
        <v>1.8089866357992838E-15</v>
      </c>
      <c r="AZ191" s="666">
        <v>0</v>
      </c>
      <c r="BA191" s="666">
        <v>0</v>
      </c>
      <c r="BB191" s="666">
        <v>0</v>
      </c>
      <c r="BC191" s="666">
        <v>0</v>
      </c>
      <c r="BD191" s="666">
        <v>0</v>
      </c>
      <c r="BE191" s="666">
        <v>0</v>
      </c>
      <c r="BF191" s="666">
        <v>4.2034233053287351E-4</v>
      </c>
      <c r="BG191" s="666">
        <v>0</v>
      </c>
      <c r="BH191" s="666">
        <v>1.0438031021265304E-3</v>
      </c>
      <c r="BI191" s="666">
        <v>0</v>
      </c>
      <c r="BJ191" s="666">
        <v>0</v>
      </c>
      <c r="BK191" s="666">
        <v>0</v>
      </c>
    </row>
    <row r="192" spans="2:63" x14ac:dyDescent="0.2">
      <c r="B192" s="469" t="s">
        <v>485</v>
      </c>
      <c r="C192" s="469">
        <v>18.242091092086515</v>
      </c>
      <c r="D192" s="469" t="s">
        <v>486</v>
      </c>
      <c r="E192" s="469" t="s">
        <v>428</v>
      </c>
      <c r="F192" s="469">
        <v>0</v>
      </c>
      <c r="G192" s="469">
        <v>559</v>
      </c>
      <c r="H192" s="469">
        <v>58.739215000000002</v>
      </c>
      <c r="I192" s="469">
        <v>60.99516573385722</v>
      </c>
      <c r="J192" s="469">
        <v>6.6978846452781099E-3</v>
      </c>
      <c r="K192" s="469" t="s">
        <v>574</v>
      </c>
      <c r="L192" s="469" t="s">
        <v>574</v>
      </c>
      <c r="M192" s="469" t="s">
        <v>574</v>
      </c>
      <c r="N192" s="469">
        <v>1</v>
      </c>
      <c r="O192" s="469">
        <v>6.2246228926290652E-3</v>
      </c>
      <c r="P192" s="469">
        <v>1.1594167414036193E-2</v>
      </c>
      <c r="Q192" s="469">
        <v>1.7818790306665257E-2</v>
      </c>
      <c r="R192" s="469">
        <v>0</v>
      </c>
      <c r="S192" s="469">
        <v>1.7818790306665257E-2</v>
      </c>
      <c r="T192" s="469">
        <v>0</v>
      </c>
      <c r="U192" s="469">
        <v>0</v>
      </c>
      <c r="V192" s="469">
        <v>3.7045718740876171E-5</v>
      </c>
      <c r="W192" s="469">
        <v>7.9060801192609581E-18</v>
      </c>
      <c r="X192" s="469">
        <v>0</v>
      </c>
      <c r="Y192" s="469">
        <v>0</v>
      </c>
      <c r="Z192" s="469">
        <v>0</v>
      </c>
      <c r="AA192" s="469">
        <v>0</v>
      </c>
      <c r="AB192" s="469">
        <v>0</v>
      </c>
      <c r="AC192" s="469">
        <v>0</v>
      </c>
      <c r="AD192" s="469">
        <v>0</v>
      </c>
      <c r="AE192" s="469">
        <v>0</v>
      </c>
      <c r="AF192" s="469">
        <v>0</v>
      </c>
      <c r="AG192" s="469">
        <v>0</v>
      </c>
      <c r="AH192" s="469">
        <v>0</v>
      </c>
      <c r="AI192" s="469">
        <v>0</v>
      </c>
      <c r="AJ192" s="469">
        <v>0</v>
      </c>
      <c r="AK192" s="469">
        <v>5.37081513928731E-5</v>
      </c>
      <c r="AL192" s="469">
        <v>0</v>
      </c>
      <c r="AM192" s="469">
        <v>7.5510035888087023E-6</v>
      </c>
      <c r="AN192" s="469">
        <v>0</v>
      </c>
      <c r="AO192" s="469">
        <v>0</v>
      </c>
      <c r="AP192" s="469">
        <v>0</v>
      </c>
      <c r="AQ192" s="469">
        <v>0</v>
      </c>
      <c r="AR192" s="469">
        <v>0</v>
      </c>
      <c r="AS192" s="469">
        <v>0</v>
      </c>
      <c r="AT192" s="469">
        <v>0</v>
      </c>
      <c r="AU192" s="469">
        <v>0</v>
      </c>
      <c r="AV192" s="469">
        <v>0</v>
      </c>
      <c r="AW192" s="469">
        <v>7.2862014382902775E-6</v>
      </c>
      <c r="AX192" s="469">
        <v>0</v>
      </c>
      <c r="AY192" s="469">
        <v>1.8089866357992838E-15</v>
      </c>
      <c r="AZ192" s="469">
        <v>0</v>
      </c>
      <c r="BA192" s="469">
        <v>0</v>
      </c>
      <c r="BB192" s="469">
        <v>0</v>
      </c>
      <c r="BC192" s="469">
        <v>0</v>
      </c>
      <c r="BD192" s="469">
        <v>0</v>
      </c>
      <c r="BE192" s="469">
        <v>0</v>
      </c>
      <c r="BF192" s="469">
        <v>4.2034233053287351E-4</v>
      </c>
      <c r="BG192" s="469">
        <v>0</v>
      </c>
      <c r="BH192" s="469">
        <v>1.0438031021265304E-3</v>
      </c>
      <c r="BI192" s="469">
        <v>0</v>
      </c>
      <c r="BJ192" s="469">
        <v>0</v>
      </c>
      <c r="BK192" s="469">
        <v>0</v>
      </c>
    </row>
    <row r="193" spans="2:63" x14ac:dyDescent="0.2">
      <c r="B193" s="666" t="s">
        <v>485</v>
      </c>
      <c r="C193" s="666">
        <v>18.242091092086515</v>
      </c>
      <c r="D193" s="666" t="s">
        <v>486</v>
      </c>
      <c r="E193" s="666" t="s">
        <v>428</v>
      </c>
      <c r="F193" s="666">
        <v>0</v>
      </c>
      <c r="G193" s="666">
        <v>559</v>
      </c>
      <c r="H193" s="666">
        <v>58.739215000000002</v>
      </c>
      <c r="I193" s="666">
        <v>60.99516573385722</v>
      </c>
      <c r="J193" s="666">
        <v>6.6978846452781099E-3</v>
      </c>
      <c r="K193" s="666" t="s">
        <v>574</v>
      </c>
      <c r="L193" s="666" t="s">
        <v>574</v>
      </c>
      <c r="M193" s="666" t="s">
        <v>574</v>
      </c>
      <c r="N193" s="666">
        <v>1</v>
      </c>
      <c r="O193" s="666">
        <v>6.2246228926290652E-3</v>
      </c>
      <c r="P193" s="666">
        <v>1.1594167414036193E-2</v>
      </c>
      <c r="Q193" s="666">
        <v>1.7818790306665257E-2</v>
      </c>
      <c r="R193" s="666">
        <v>0</v>
      </c>
      <c r="S193" s="666">
        <v>1.7818790306665257E-2</v>
      </c>
      <c r="T193" s="666">
        <v>0</v>
      </c>
      <c r="U193" s="666">
        <v>0</v>
      </c>
      <c r="V193" s="666">
        <v>3.7045718740876171E-5</v>
      </c>
      <c r="W193" s="666">
        <v>7.9060801192609581E-18</v>
      </c>
      <c r="X193" s="666">
        <v>0</v>
      </c>
      <c r="Y193" s="666">
        <v>0</v>
      </c>
      <c r="Z193" s="666">
        <v>0</v>
      </c>
      <c r="AA193" s="666">
        <v>0</v>
      </c>
      <c r="AB193" s="666">
        <v>0</v>
      </c>
      <c r="AC193" s="666">
        <v>0</v>
      </c>
      <c r="AD193" s="666">
        <v>0</v>
      </c>
      <c r="AE193" s="666">
        <v>0</v>
      </c>
      <c r="AF193" s="666">
        <v>0</v>
      </c>
      <c r="AG193" s="666">
        <v>0</v>
      </c>
      <c r="AH193" s="666">
        <v>0</v>
      </c>
      <c r="AI193" s="666">
        <v>0</v>
      </c>
      <c r="AJ193" s="666">
        <v>0</v>
      </c>
      <c r="AK193" s="666">
        <v>5.37081513928731E-5</v>
      </c>
      <c r="AL193" s="666">
        <v>0</v>
      </c>
      <c r="AM193" s="666">
        <v>7.5510035888087023E-6</v>
      </c>
      <c r="AN193" s="666">
        <v>0</v>
      </c>
      <c r="AO193" s="666">
        <v>0</v>
      </c>
      <c r="AP193" s="666">
        <v>0</v>
      </c>
      <c r="AQ193" s="666">
        <v>0</v>
      </c>
      <c r="AR193" s="666">
        <v>0</v>
      </c>
      <c r="AS193" s="666">
        <v>0</v>
      </c>
      <c r="AT193" s="666">
        <v>0</v>
      </c>
      <c r="AU193" s="666">
        <v>0</v>
      </c>
      <c r="AV193" s="666">
        <v>0</v>
      </c>
      <c r="AW193" s="666">
        <v>7.2862014382902775E-6</v>
      </c>
      <c r="AX193" s="666">
        <v>0</v>
      </c>
      <c r="AY193" s="666">
        <v>1.8089866357992838E-15</v>
      </c>
      <c r="AZ193" s="666">
        <v>0</v>
      </c>
      <c r="BA193" s="666">
        <v>0</v>
      </c>
      <c r="BB193" s="666">
        <v>0</v>
      </c>
      <c r="BC193" s="666">
        <v>0</v>
      </c>
      <c r="BD193" s="666">
        <v>0</v>
      </c>
      <c r="BE193" s="666">
        <v>0</v>
      </c>
      <c r="BF193" s="666">
        <v>4.2034233053287351E-4</v>
      </c>
      <c r="BG193" s="666">
        <v>0</v>
      </c>
      <c r="BH193" s="666">
        <v>1.0438031021265304E-3</v>
      </c>
      <c r="BI193" s="666">
        <v>0</v>
      </c>
      <c r="BJ193" s="666">
        <v>0</v>
      </c>
      <c r="BK193" s="666">
        <v>0</v>
      </c>
    </row>
    <row r="194" spans="2:63" x14ac:dyDescent="0.2">
      <c r="B194" s="469" t="s">
        <v>485</v>
      </c>
      <c r="C194" s="469">
        <v>18.242091092086515</v>
      </c>
      <c r="D194" s="469" t="s">
        <v>486</v>
      </c>
      <c r="E194" s="469" t="s">
        <v>428</v>
      </c>
      <c r="F194" s="469">
        <v>0</v>
      </c>
      <c r="G194" s="469">
        <v>559</v>
      </c>
      <c r="H194" s="469">
        <v>58.739215000000002</v>
      </c>
      <c r="I194" s="469">
        <v>60.99516573385722</v>
      </c>
      <c r="J194" s="469">
        <v>6.6978846452781099E-3</v>
      </c>
      <c r="K194" s="469" t="s">
        <v>574</v>
      </c>
      <c r="L194" s="469" t="s">
        <v>574</v>
      </c>
      <c r="M194" s="469" t="s">
        <v>574</v>
      </c>
      <c r="N194" s="469">
        <v>1</v>
      </c>
      <c r="O194" s="469">
        <v>6.2246228926290652E-3</v>
      </c>
      <c r="P194" s="469">
        <v>1.1594167414036193E-2</v>
      </c>
      <c r="Q194" s="469">
        <v>1.7818790306665257E-2</v>
      </c>
      <c r="R194" s="469">
        <v>0</v>
      </c>
      <c r="S194" s="469">
        <v>1.7818790306665257E-2</v>
      </c>
      <c r="T194" s="469">
        <v>0</v>
      </c>
      <c r="U194" s="469">
        <v>0</v>
      </c>
      <c r="V194" s="469">
        <v>3.7045718740876171E-5</v>
      </c>
      <c r="W194" s="469">
        <v>7.9060801192609581E-18</v>
      </c>
      <c r="X194" s="469">
        <v>0</v>
      </c>
      <c r="Y194" s="469">
        <v>0</v>
      </c>
      <c r="Z194" s="469">
        <v>0</v>
      </c>
      <c r="AA194" s="469">
        <v>0</v>
      </c>
      <c r="AB194" s="469">
        <v>0</v>
      </c>
      <c r="AC194" s="469">
        <v>0</v>
      </c>
      <c r="AD194" s="469">
        <v>0</v>
      </c>
      <c r="AE194" s="469">
        <v>0</v>
      </c>
      <c r="AF194" s="469">
        <v>0</v>
      </c>
      <c r="AG194" s="469">
        <v>0</v>
      </c>
      <c r="AH194" s="469">
        <v>0</v>
      </c>
      <c r="AI194" s="469">
        <v>0</v>
      </c>
      <c r="AJ194" s="469">
        <v>0</v>
      </c>
      <c r="AK194" s="469">
        <v>5.37081513928731E-5</v>
      </c>
      <c r="AL194" s="469">
        <v>0</v>
      </c>
      <c r="AM194" s="469">
        <v>7.5510035888087023E-6</v>
      </c>
      <c r="AN194" s="469">
        <v>0</v>
      </c>
      <c r="AO194" s="469">
        <v>0</v>
      </c>
      <c r="AP194" s="469">
        <v>0</v>
      </c>
      <c r="AQ194" s="469">
        <v>0</v>
      </c>
      <c r="AR194" s="469">
        <v>0</v>
      </c>
      <c r="AS194" s="469">
        <v>0</v>
      </c>
      <c r="AT194" s="469">
        <v>0</v>
      </c>
      <c r="AU194" s="469">
        <v>0</v>
      </c>
      <c r="AV194" s="469">
        <v>0</v>
      </c>
      <c r="AW194" s="469">
        <v>7.2862014382902775E-6</v>
      </c>
      <c r="AX194" s="469">
        <v>0</v>
      </c>
      <c r="AY194" s="469">
        <v>1.8089866357992838E-15</v>
      </c>
      <c r="AZ194" s="469">
        <v>0</v>
      </c>
      <c r="BA194" s="469">
        <v>0</v>
      </c>
      <c r="BB194" s="469">
        <v>0</v>
      </c>
      <c r="BC194" s="469">
        <v>0</v>
      </c>
      <c r="BD194" s="469">
        <v>0</v>
      </c>
      <c r="BE194" s="469">
        <v>0</v>
      </c>
      <c r="BF194" s="469">
        <v>4.2034233053287351E-4</v>
      </c>
      <c r="BG194" s="469">
        <v>0</v>
      </c>
      <c r="BH194" s="469">
        <v>1.0438031021265304E-3</v>
      </c>
      <c r="BI194" s="469">
        <v>0</v>
      </c>
      <c r="BJ194" s="469">
        <v>0</v>
      </c>
      <c r="BK194" s="469">
        <v>0</v>
      </c>
    </row>
    <row r="195" spans="2:63" x14ac:dyDescent="0.2">
      <c r="B195" s="666" t="s">
        <v>485</v>
      </c>
      <c r="C195" s="666">
        <v>18.242091092086515</v>
      </c>
      <c r="D195" s="666" t="s">
        <v>486</v>
      </c>
      <c r="E195" s="666" t="s">
        <v>428</v>
      </c>
      <c r="F195" s="666">
        <v>0</v>
      </c>
      <c r="G195" s="666">
        <v>559</v>
      </c>
      <c r="H195" s="666">
        <v>58.739215000000002</v>
      </c>
      <c r="I195" s="666">
        <v>60.99516573385722</v>
      </c>
      <c r="J195" s="666">
        <v>6.6978846452781099E-3</v>
      </c>
      <c r="K195" s="666" t="s">
        <v>574</v>
      </c>
      <c r="L195" s="666" t="s">
        <v>574</v>
      </c>
      <c r="M195" s="666" t="s">
        <v>574</v>
      </c>
      <c r="N195" s="666">
        <v>1</v>
      </c>
      <c r="O195" s="666">
        <v>6.2246228926290652E-3</v>
      </c>
      <c r="P195" s="666">
        <v>1.1594167414036193E-2</v>
      </c>
      <c r="Q195" s="666">
        <v>1.7818790306665257E-2</v>
      </c>
      <c r="R195" s="666">
        <v>0</v>
      </c>
      <c r="S195" s="666">
        <v>1.7818790306665257E-2</v>
      </c>
      <c r="T195" s="666">
        <v>0</v>
      </c>
      <c r="U195" s="666">
        <v>0</v>
      </c>
      <c r="V195" s="666">
        <v>3.7045718740876171E-5</v>
      </c>
      <c r="W195" s="666">
        <v>7.9060801192609581E-18</v>
      </c>
      <c r="X195" s="666">
        <v>0</v>
      </c>
      <c r="Y195" s="666">
        <v>0</v>
      </c>
      <c r="Z195" s="666">
        <v>0</v>
      </c>
      <c r="AA195" s="666">
        <v>0</v>
      </c>
      <c r="AB195" s="666">
        <v>0</v>
      </c>
      <c r="AC195" s="666">
        <v>0</v>
      </c>
      <c r="AD195" s="666">
        <v>0</v>
      </c>
      <c r="AE195" s="666">
        <v>0</v>
      </c>
      <c r="AF195" s="666">
        <v>0</v>
      </c>
      <c r="AG195" s="666">
        <v>0</v>
      </c>
      <c r="AH195" s="666">
        <v>0</v>
      </c>
      <c r="AI195" s="666">
        <v>0</v>
      </c>
      <c r="AJ195" s="666">
        <v>0</v>
      </c>
      <c r="AK195" s="666">
        <v>5.37081513928731E-5</v>
      </c>
      <c r="AL195" s="666">
        <v>0</v>
      </c>
      <c r="AM195" s="666">
        <v>7.5510035888087023E-6</v>
      </c>
      <c r="AN195" s="666">
        <v>0</v>
      </c>
      <c r="AO195" s="666">
        <v>0</v>
      </c>
      <c r="AP195" s="666">
        <v>0</v>
      </c>
      <c r="AQ195" s="666">
        <v>0</v>
      </c>
      <c r="AR195" s="666">
        <v>0</v>
      </c>
      <c r="AS195" s="666">
        <v>0</v>
      </c>
      <c r="AT195" s="666">
        <v>0</v>
      </c>
      <c r="AU195" s="666">
        <v>0</v>
      </c>
      <c r="AV195" s="666">
        <v>0</v>
      </c>
      <c r="AW195" s="666">
        <v>7.2862014382902775E-6</v>
      </c>
      <c r="AX195" s="666">
        <v>0</v>
      </c>
      <c r="AY195" s="666">
        <v>1.8089866357992838E-15</v>
      </c>
      <c r="AZ195" s="666">
        <v>0</v>
      </c>
      <c r="BA195" s="666">
        <v>0</v>
      </c>
      <c r="BB195" s="666">
        <v>0</v>
      </c>
      <c r="BC195" s="666">
        <v>0</v>
      </c>
      <c r="BD195" s="666">
        <v>0</v>
      </c>
      <c r="BE195" s="666">
        <v>0</v>
      </c>
      <c r="BF195" s="666">
        <v>4.2034233053287351E-4</v>
      </c>
      <c r="BG195" s="666">
        <v>0</v>
      </c>
      <c r="BH195" s="666">
        <v>1.0438031021265304E-3</v>
      </c>
      <c r="BI195" s="666">
        <v>0</v>
      </c>
      <c r="BJ195" s="666">
        <v>0</v>
      </c>
      <c r="BK195" s="666">
        <v>0</v>
      </c>
    </row>
    <row r="196" spans="2:63" x14ac:dyDescent="0.2">
      <c r="B196" s="469" t="s">
        <v>485</v>
      </c>
      <c r="C196" s="469">
        <v>18.242091092086515</v>
      </c>
      <c r="D196" s="469" t="s">
        <v>486</v>
      </c>
      <c r="E196" s="469" t="s">
        <v>428</v>
      </c>
      <c r="F196" s="469">
        <v>0</v>
      </c>
      <c r="G196" s="469">
        <v>559</v>
      </c>
      <c r="H196" s="469">
        <v>58.739215000000002</v>
      </c>
      <c r="I196" s="469">
        <v>60.99516573385722</v>
      </c>
      <c r="J196" s="469">
        <v>6.6978846452781099E-3</v>
      </c>
      <c r="K196" s="469" t="s">
        <v>574</v>
      </c>
      <c r="L196" s="469" t="s">
        <v>574</v>
      </c>
      <c r="M196" s="469" t="s">
        <v>574</v>
      </c>
      <c r="N196" s="469">
        <v>1</v>
      </c>
      <c r="O196" s="469">
        <v>6.2246228926290652E-3</v>
      </c>
      <c r="P196" s="469">
        <v>1.1594167414036193E-2</v>
      </c>
      <c r="Q196" s="469">
        <v>1.7818790306665257E-2</v>
      </c>
      <c r="R196" s="469">
        <v>0</v>
      </c>
      <c r="S196" s="469">
        <v>1.7818790306665257E-2</v>
      </c>
      <c r="T196" s="469">
        <v>0</v>
      </c>
      <c r="U196" s="469">
        <v>0</v>
      </c>
      <c r="V196" s="469">
        <v>3.7045718740876171E-5</v>
      </c>
      <c r="W196" s="469">
        <v>7.9060801192609581E-18</v>
      </c>
      <c r="X196" s="469">
        <v>0</v>
      </c>
      <c r="Y196" s="469">
        <v>0</v>
      </c>
      <c r="Z196" s="469">
        <v>0</v>
      </c>
      <c r="AA196" s="469">
        <v>0</v>
      </c>
      <c r="AB196" s="469">
        <v>0</v>
      </c>
      <c r="AC196" s="469">
        <v>0</v>
      </c>
      <c r="AD196" s="469">
        <v>0</v>
      </c>
      <c r="AE196" s="469">
        <v>0</v>
      </c>
      <c r="AF196" s="469">
        <v>0</v>
      </c>
      <c r="AG196" s="469">
        <v>0</v>
      </c>
      <c r="AH196" s="469">
        <v>0</v>
      </c>
      <c r="AI196" s="469">
        <v>0</v>
      </c>
      <c r="AJ196" s="469">
        <v>0</v>
      </c>
      <c r="AK196" s="469">
        <v>5.37081513928731E-5</v>
      </c>
      <c r="AL196" s="469">
        <v>0</v>
      </c>
      <c r="AM196" s="469">
        <v>7.5510035888087023E-6</v>
      </c>
      <c r="AN196" s="469">
        <v>0</v>
      </c>
      <c r="AO196" s="469">
        <v>0</v>
      </c>
      <c r="AP196" s="469">
        <v>0</v>
      </c>
      <c r="AQ196" s="469">
        <v>0</v>
      </c>
      <c r="AR196" s="469">
        <v>0</v>
      </c>
      <c r="AS196" s="469">
        <v>0</v>
      </c>
      <c r="AT196" s="469">
        <v>0</v>
      </c>
      <c r="AU196" s="469">
        <v>0</v>
      </c>
      <c r="AV196" s="469">
        <v>0</v>
      </c>
      <c r="AW196" s="469">
        <v>7.2862014382902775E-6</v>
      </c>
      <c r="AX196" s="469">
        <v>0</v>
      </c>
      <c r="AY196" s="469">
        <v>1.8089866357992838E-15</v>
      </c>
      <c r="AZ196" s="469">
        <v>0</v>
      </c>
      <c r="BA196" s="469">
        <v>0</v>
      </c>
      <c r="BB196" s="469">
        <v>0</v>
      </c>
      <c r="BC196" s="469">
        <v>0</v>
      </c>
      <c r="BD196" s="469">
        <v>0</v>
      </c>
      <c r="BE196" s="469">
        <v>0</v>
      </c>
      <c r="BF196" s="469">
        <v>4.2034233053287351E-4</v>
      </c>
      <c r="BG196" s="469">
        <v>0</v>
      </c>
      <c r="BH196" s="469">
        <v>1.0438031021265304E-3</v>
      </c>
      <c r="BI196" s="469">
        <v>0</v>
      </c>
      <c r="BJ196" s="469">
        <v>0</v>
      </c>
      <c r="BK196" s="469">
        <v>0</v>
      </c>
    </row>
    <row r="197" spans="2:63" x14ac:dyDescent="0.2">
      <c r="B197" s="666" t="s">
        <v>485</v>
      </c>
      <c r="C197" s="666">
        <v>18.242091092086515</v>
      </c>
      <c r="D197" s="666" t="s">
        <v>486</v>
      </c>
      <c r="E197" s="666" t="s">
        <v>428</v>
      </c>
      <c r="F197" s="666">
        <v>0</v>
      </c>
      <c r="G197" s="666">
        <v>559</v>
      </c>
      <c r="H197" s="666">
        <v>58.739215000000002</v>
      </c>
      <c r="I197" s="666">
        <v>60.99516573385722</v>
      </c>
      <c r="J197" s="666">
        <v>6.6978846452781099E-3</v>
      </c>
      <c r="K197" s="666" t="s">
        <v>574</v>
      </c>
      <c r="L197" s="666" t="s">
        <v>574</v>
      </c>
      <c r="M197" s="666" t="s">
        <v>574</v>
      </c>
      <c r="N197" s="666">
        <v>1</v>
      </c>
      <c r="O197" s="666">
        <v>6.2246228926290652E-3</v>
      </c>
      <c r="P197" s="666">
        <v>1.1594167414036193E-2</v>
      </c>
      <c r="Q197" s="666">
        <v>1.7818790306665257E-2</v>
      </c>
      <c r="R197" s="666">
        <v>0</v>
      </c>
      <c r="S197" s="666">
        <v>1.7818790306665257E-2</v>
      </c>
      <c r="T197" s="666">
        <v>0</v>
      </c>
      <c r="U197" s="666">
        <v>0</v>
      </c>
      <c r="V197" s="666">
        <v>3.7045718740876171E-5</v>
      </c>
      <c r="W197" s="666">
        <v>7.9060801192609581E-18</v>
      </c>
      <c r="X197" s="666">
        <v>0</v>
      </c>
      <c r="Y197" s="666">
        <v>0</v>
      </c>
      <c r="Z197" s="666">
        <v>0</v>
      </c>
      <c r="AA197" s="666">
        <v>0</v>
      </c>
      <c r="AB197" s="666">
        <v>0</v>
      </c>
      <c r="AC197" s="666">
        <v>0</v>
      </c>
      <c r="AD197" s="666">
        <v>0</v>
      </c>
      <c r="AE197" s="666">
        <v>0</v>
      </c>
      <c r="AF197" s="666">
        <v>0</v>
      </c>
      <c r="AG197" s="666">
        <v>0</v>
      </c>
      <c r="AH197" s="666">
        <v>0</v>
      </c>
      <c r="AI197" s="666">
        <v>0</v>
      </c>
      <c r="AJ197" s="666">
        <v>0</v>
      </c>
      <c r="AK197" s="666">
        <v>5.37081513928731E-5</v>
      </c>
      <c r="AL197" s="666">
        <v>0</v>
      </c>
      <c r="AM197" s="666">
        <v>7.5510035888087023E-6</v>
      </c>
      <c r="AN197" s="666">
        <v>0</v>
      </c>
      <c r="AO197" s="666">
        <v>0</v>
      </c>
      <c r="AP197" s="666">
        <v>0</v>
      </c>
      <c r="AQ197" s="666">
        <v>0</v>
      </c>
      <c r="AR197" s="666">
        <v>0</v>
      </c>
      <c r="AS197" s="666">
        <v>0</v>
      </c>
      <c r="AT197" s="666">
        <v>0</v>
      </c>
      <c r="AU197" s="666">
        <v>0</v>
      </c>
      <c r="AV197" s="666">
        <v>0</v>
      </c>
      <c r="AW197" s="666">
        <v>7.2862014382902775E-6</v>
      </c>
      <c r="AX197" s="666">
        <v>0</v>
      </c>
      <c r="AY197" s="666">
        <v>1.8089866357992838E-15</v>
      </c>
      <c r="AZ197" s="666">
        <v>0</v>
      </c>
      <c r="BA197" s="666">
        <v>0</v>
      </c>
      <c r="BB197" s="666">
        <v>0</v>
      </c>
      <c r="BC197" s="666">
        <v>0</v>
      </c>
      <c r="BD197" s="666">
        <v>0</v>
      </c>
      <c r="BE197" s="666">
        <v>0</v>
      </c>
      <c r="BF197" s="666">
        <v>4.2034233053287351E-4</v>
      </c>
      <c r="BG197" s="666">
        <v>0</v>
      </c>
      <c r="BH197" s="666">
        <v>1.0438031021265304E-3</v>
      </c>
      <c r="BI197" s="666">
        <v>0</v>
      </c>
      <c r="BJ197" s="666">
        <v>0</v>
      </c>
      <c r="BK197" s="666">
        <v>0</v>
      </c>
    </row>
    <row r="198" spans="2:63" x14ac:dyDescent="0.2">
      <c r="B198" s="469" t="s">
        <v>485</v>
      </c>
      <c r="C198" s="469">
        <v>18.242091092086515</v>
      </c>
      <c r="D198" s="469" t="s">
        <v>486</v>
      </c>
      <c r="E198" s="469" t="s">
        <v>428</v>
      </c>
      <c r="F198" s="469">
        <v>0</v>
      </c>
      <c r="G198" s="469">
        <v>559</v>
      </c>
      <c r="H198" s="469">
        <v>58.739215000000002</v>
      </c>
      <c r="I198" s="469">
        <v>60.99516573385722</v>
      </c>
      <c r="J198" s="469">
        <v>6.6978846452781099E-3</v>
      </c>
      <c r="K198" s="469" t="s">
        <v>574</v>
      </c>
      <c r="L198" s="469" t="s">
        <v>574</v>
      </c>
      <c r="M198" s="469" t="s">
        <v>574</v>
      </c>
      <c r="N198" s="469">
        <v>1</v>
      </c>
      <c r="O198" s="469">
        <v>6.2246228926290652E-3</v>
      </c>
      <c r="P198" s="469">
        <v>1.1594167414036193E-2</v>
      </c>
      <c r="Q198" s="469">
        <v>1.7818790306665257E-2</v>
      </c>
      <c r="R198" s="469">
        <v>0</v>
      </c>
      <c r="S198" s="469">
        <v>1.7818790306665257E-2</v>
      </c>
      <c r="T198" s="469">
        <v>0</v>
      </c>
      <c r="U198" s="469">
        <v>0</v>
      </c>
      <c r="V198" s="469">
        <v>3.7045718740876171E-5</v>
      </c>
      <c r="W198" s="469">
        <v>7.9060801192609581E-18</v>
      </c>
      <c r="X198" s="469">
        <v>0</v>
      </c>
      <c r="Y198" s="469">
        <v>0</v>
      </c>
      <c r="Z198" s="469">
        <v>0</v>
      </c>
      <c r="AA198" s="469">
        <v>0</v>
      </c>
      <c r="AB198" s="469">
        <v>0</v>
      </c>
      <c r="AC198" s="469">
        <v>0</v>
      </c>
      <c r="AD198" s="469">
        <v>0</v>
      </c>
      <c r="AE198" s="469">
        <v>0</v>
      </c>
      <c r="AF198" s="469">
        <v>0</v>
      </c>
      <c r="AG198" s="469">
        <v>0</v>
      </c>
      <c r="AH198" s="469">
        <v>0</v>
      </c>
      <c r="AI198" s="469">
        <v>0</v>
      </c>
      <c r="AJ198" s="469">
        <v>0</v>
      </c>
      <c r="AK198" s="469">
        <v>5.37081513928731E-5</v>
      </c>
      <c r="AL198" s="469">
        <v>0</v>
      </c>
      <c r="AM198" s="469">
        <v>7.5510035888087023E-6</v>
      </c>
      <c r="AN198" s="469">
        <v>0</v>
      </c>
      <c r="AO198" s="469">
        <v>0</v>
      </c>
      <c r="AP198" s="469">
        <v>0</v>
      </c>
      <c r="AQ198" s="469">
        <v>0</v>
      </c>
      <c r="AR198" s="469">
        <v>0</v>
      </c>
      <c r="AS198" s="469">
        <v>0</v>
      </c>
      <c r="AT198" s="469">
        <v>0</v>
      </c>
      <c r="AU198" s="469">
        <v>0</v>
      </c>
      <c r="AV198" s="469">
        <v>0</v>
      </c>
      <c r="AW198" s="469">
        <v>7.2862014382902775E-6</v>
      </c>
      <c r="AX198" s="469">
        <v>0</v>
      </c>
      <c r="AY198" s="469">
        <v>1.8089866357992838E-15</v>
      </c>
      <c r="AZ198" s="469">
        <v>0</v>
      </c>
      <c r="BA198" s="469">
        <v>0</v>
      </c>
      <c r="BB198" s="469">
        <v>0</v>
      </c>
      <c r="BC198" s="469">
        <v>0</v>
      </c>
      <c r="BD198" s="469">
        <v>0</v>
      </c>
      <c r="BE198" s="469">
        <v>0</v>
      </c>
      <c r="BF198" s="469">
        <v>4.2034233053287351E-4</v>
      </c>
      <c r="BG198" s="469">
        <v>0</v>
      </c>
      <c r="BH198" s="469">
        <v>1.0438031021265304E-3</v>
      </c>
      <c r="BI198" s="469">
        <v>0</v>
      </c>
      <c r="BJ198" s="469">
        <v>0</v>
      </c>
      <c r="BK198" s="469">
        <v>0</v>
      </c>
    </row>
    <row r="199" spans="2:63" x14ac:dyDescent="0.2">
      <c r="B199" s="666" t="s">
        <v>485</v>
      </c>
      <c r="C199" s="666">
        <v>18.242091092086515</v>
      </c>
      <c r="D199" s="666" t="s">
        <v>486</v>
      </c>
      <c r="E199" s="666" t="s">
        <v>428</v>
      </c>
      <c r="F199" s="666">
        <v>0</v>
      </c>
      <c r="G199" s="666">
        <v>559</v>
      </c>
      <c r="H199" s="666">
        <v>58.739215000000002</v>
      </c>
      <c r="I199" s="666">
        <v>60.99516573385722</v>
      </c>
      <c r="J199" s="666">
        <v>6.6978846452781099E-3</v>
      </c>
      <c r="K199" s="666" t="s">
        <v>574</v>
      </c>
      <c r="L199" s="666" t="s">
        <v>574</v>
      </c>
      <c r="M199" s="666" t="s">
        <v>574</v>
      </c>
      <c r="N199" s="666">
        <v>1</v>
      </c>
      <c r="O199" s="666">
        <v>6.2246228926290652E-3</v>
      </c>
      <c r="P199" s="666">
        <v>1.1594167414036193E-2</v>
      </c>
      <c r="Q199" s="666">
        <v>1.7818790306665257E-2</v>
      </c>
      <c r="R199" s="666">
        <v>0</v>
      </c>
      <c r="S199" s="666">
        <v>1.7818790306665257E-2</v>
      </c>
      <c r="T199" s="666">
        <v>0</v>
      </c>
      <c r="U199" s="666">
        <v>0</v>
      </c>
      <c r="V199" s="666">
        <v>3.7045718740876171E-5</v>
      </c>
      <c r="W199" s="666">
        <v>7.9060801192609581E-18</v>
      </c>
      <c r="X199" s="666">
        <v>0</v>
      </c>
      <c r="Y199" s="666">
        <v>0</v>
      </c>
      <c r="Z199" s="666">
        <v>0</v>
      </c>
      <c r="AA199" s="666">
        <v>0</v>
      </c>
      <c r="AB199" s="666">
        <v>0</v>
      </c>
      <c r="AC199" s="666">
        <v>0</v>
      </c>
      <c r="AD199" s="666">
        <v>0</v>
      </c>
      <c r="AE199" s="666">
        <v>0</v>
      </c>
      <c r="AF199" s="666">
        <v>0</v>
      </c>
      <c r="AG199" s="666">
        <v>0</v>
      </c>
      <c r="AH199" s="666">
        <v>0</v>
      </c>
      <c r="AI199" s="666">
        <v>0</v>
      </c>
      <c r="AJ199" s="666">
        <v>0</v>
      </c>
      <c r="AK199" s="666">
        <v>5.37081513928731E-5</v>
      </c>
      <c r="AL199" s="666">
        <v>0</v>
      </c>
      <c r="AM199" s="666">
        <v>7.5510035888087023E-6</v>
      </c>
      <c r="AN199" s="666">
        <v>0</v>
      </c>
      <c r="AO199" s="666">
        <v>0</v>
      </c>
      <c r="AP199" s="666">
        <v>0</v>
      </c>
      <c r="AQ199" s="666">
        <v>0</v>
      </c>
      <c r="AR199" s="666">
        <v>0</v>
      </c>
      <c r="AS199" s="666">
        <v>0</v>
      </c>
      <c r="AT199" s="666">
        <v>0</v>
      </c>
      <c r="AU199" s="666">
        <v>0</v>
      </c>
      <c r="AV199" s="666">
        <v>0</v>
      </c>
      <c r="AW199" s="666">
        <v>7.2862014382902775E-6</v>
      </c>
      <c r="AX199" s="666">
        <v>0</v>
      </c>
      <c r="AY199" s="666">
        <v>1.8089866357992838E-15</v>
      </c>
      <c r="AZ199" s="666">
        <v>0</v>
      </c>
      <c r="BA199" s="666">
        <v>0</v>
      </c>
      <c r="BB199" s="666">
        <v>0</v>
      </c>
      <c r="BC199" s="666">
        <v>0</v>
      </c>
      <c r="BD199" s="666">
        <v>0</v>
      </c>
      <c r="BE199" s="666">
        <v>0</v>
      </c>
      <c r="BF199" s="666">
        <v>4.2034233053287351E-4</v>
      </c>
      <c r="BG199" s="666">
        <v>0</v>
      </c>
      <c r="BH199" s="666">
        <v>1.0438031021265304E-3</v>
      </c>
      <c r="BI199" s="666">
        <v>0</v>
      </c>
      <c r="BJ199" s="666">
        <v>0</v>
      </c>
      <c r="BK199" s="666">
        <v>0</v>
      </c>
    </row>
    <row r="200" spans="2:63" x14ac:dyDescent="0.2">
      <c r="B200" s="469" t="s">
        <v>485</v>
      </c>
      <c r="C200" s="469">
        <v>18.242091092086515</v>
      </c>
      <c r="D200" s="469" t="s">
        <v>486</v>
      </c>
      <c r="E200" s="469" t="s">
        <v>428</v>
      </c>
      <c r="F200" s="469">
        <v>0</v>
      </c>
      <c r="G200" s="469">
        <v>559</v>
      </c>
      <c r="H200" s="469">
        <v>58.739215000000002</v>
      </c>
      <c r="I200" s="469">
        <v>60.99516573385722</v>
      </c>
      <c r="J200" s="469">
        <v>6.6978846452781099E-3</v>
      </c>
      <c r="K200" s="469" t="s">
        <v>574</v>
      </c>
      <c r="L200" s="469" t="s">
        <v>574</v>
      </c>
      <c r="M200" s="469" t="s">
        <v>574</v>
      </c>
      <c r="N200" s="469">
        <v>1</v>
      </c>
      <c r="O200" s="469">
        <v>6.2246228926290652E-3</v>
      </c>
      <c r="P200" s="469">
        <v>1.1594167414036193E-2</v>
      </c>
      <c r="Q200" s="469">
        <v>1.7818790306665257E-2</v>
      </c>
      <c r="R200" s="469">
        <v>0</v>
      </c>
      <c r="S200" s="469">
        <v>1.7818790306665257E-2</v>
      </c>
      <c r="T200" s="469">
        <v>0</v>
      </c>
      <c r="U200" s="469">
        <v>0</v>
      </c>
      <c r="V200" s="469">
        <v>3.7045718740876171E-5</v>
      </c>
      <c r="W200" s="469">
        <v>7.9060801192609581E-18</v>
      </c>
      <c r="X200" s="469">
        <v>0</v>
      </c>
      <c r="Y200" s="469">
        <v>0</v>
      </c>
      <c r="Z200" s="469">
        <v>0</v>
      </c>
      <c r="AA200" s="469">
        <v>0</v>
      </c>
      <c r="AB200" s="469">
        <v>0</v>
      </c>
      <c r="AC200" s="469">
        <v>0</v>
      </c>
      <c r="AD200" s="469">
        <v>0</v>
      </c>
      <c r="AE200" s="469">
        <v>0</v>
      </c>
      <c r="AF200" s="469">
        <v>0</v>
      </c>
      <c r="AG200" s="469">
        <v>0</v>
      </c>
      <c r="AH200" s="469">
        <v>0</v>
      </c>
      <c r="AI200" s="469">
        <v>0</v>
      </c>
      <c r="AJ200" s="469">
        <v>0</v>
      </c>
      <c r="AK200" s="469">
        <v>5.37081513928731E-5</v>
      </c>
      <c r="AL200" s="469">
        <v>0</v>
      </c>
      <c r="AM200" s="469">
        <v>7.5510035888087023E-6</v>
      </c>
      <c r="AN200" s="469">
        <v>0</v>
      </c>
      <c r="AO200" s="469">
        <v>0</v>
      </c>
      <c r="AP200" s="469">
        <v>0</v>
      </c>
      <c r="AQ200" s="469">
        <v>0</v>
      </c>
      <c r="AR200" s="469">
        <v>0</v>
      </c>
      <c r="AS200" s="469">
        <v>0</v>
      </c>
      <c r="AT200" s="469">
        <v>0</v>
      </c>
      <c r="AU200" s="469">
        <v>0</v>
      </c>
      <c r="AV200" s="469">
        <v>0</v>
      </c>
      <c r="AW200" s="469">
        <v>7.2862014382902775E-6</v>
      </c>
      <c r="AX200" s="469">
        <v>0</v>
      </c>
      <c r="AY200" s="469">
        <v>1.8089866357992838E-15</v>
      </c>
      <c r="AZ200" s="469">
        <v>0</v>
      </c>
      <c r="BA200" s="469">
        <v>0</v>
      </c>
      <c r="BB200" s="469">
        <v>0</v>
      </c>
      <c r="BC200" s="469">
        <v>0</v>
      </c>
      <c r="BD200" s="469">
        <v>0</v>
      </c>
      <c r="BE200" s="469">
        <v>0</v>
      </c>
      <c r="BF200" s="469">
        <v>4.2034233053287351E-4</v>
      </c>
      <c r="BG200" s="469">
        <v>0</v>
      </c>
      <c r="BH200" s="469">
        <v>1.0438031021265304E-3</v>
      </c>
      <c r="BI200" s="469">
        <v>0</v>
      </c>
      <c r="BJ200" s="469">
        <v>0</v>
      </c>
      <c r="BK200" s="469">
        <v>0</v>
      </c>
    </row>
    <row r="201" spans="2:63" x14ac:dyDescent="0.2">
      <c r="B201" s="666" t="s">
        <v>485</v>
      </c>
      <c r="C201" s="666">
        <v>18.242091092086515</v>
      </c>
      <c r="D201" s="666" t="s">
        <v>486</v>
      </c>
      <c r="E201" s="666" t="s">
        <v>428</v>
      </c>
      <c r="F201" s="666">
        <v>0</v>
      </c>
      <c r="G201" s="666">
        <v>559</v>
      </c>
      <c r="H201" s="666">
        <v>58.739215000000002</v>
      </c>
      <c r="I201" s="666">
        <v>60.99516573385722</v>
      </c>
      <c r="J201" s="666">
        <v>6.6978846452781099E-3</v>
      </c>
      <c r="K201" s="666" t="s">
        <v>574</v>
      </c>
      <c r="L201" s="666" t="s">
        <v>574</v>
      </c>
      <c r="M201" s="666" t="s">
        <v>574</v>
      </c>
      <c r="N201" s="666">
        <v>1</v>
      </c>
      <c r="O201" s="666">
        <v>6.2246228926290652E-3</v>
      </c>
      <c r="P201" s="666">
        <v>1.1594167414036193E-2</v>
      </c>
      <c r="Q201" s="666">
        <v>1.7818790306665257E-2</v>
      </c>
      <c r="R201" s="666">
        <v>0</v>
      </c>
      <c r="S201" s="666">
        <v>1.7818790306665257E-2</v>
      </c>
      <c r="T201" s="666">
        <v>0</v>
      </c>
      <c r="U201" s="666">
        <v>0</v>
      </c>
      <c r="V201" s="666">
        <v>3.7045718740876171E-5</v>
      </c>
      <c r="W201" s="666">
        <v>7.9060801192609581E-18</v>
      </c>
      <c r="X201" s="666">
        <v>0</v>
      </c>
      <c r="Y201" s="666">
        <v>0</v>
      </c>
      <c r="Z201" s="666">
        <v>0</v>
      </c>
      <c r="AA201" s="666">
        <v>0</v>
      </c>
      <c r="AB201" s="666">
        <v>0</v>
      </c>
      <c r="AC201" s="666">
        <v>0</v>
      </c>
      <c r="AD201" s="666">
        <v>0</v>
      </c>
      <c r="AE201" s="666">
        <v>0</v>
      </c>
      <c r="AF201" s="666">
        <v>0</v>
      </c>
      <c r="AG201" s="666">
        <v>0</v>
      </c>
      <c r="AH201" s="666">
        <v>0</v>
      </c>
      <c r="AI201" s="666">
        <v>0</v>
      </c>
      <c r="AJ201" s="666">
        <v>0</v>
      </c>
      <c r="AK201" s="666">
        <v>5.37081513928731E-5</v>
      </c>
      <c r="AL201" s="666">
        <v>0</v>
      </c>
      <c r="AM201" s="666">
        <v>7.5510035888087023E-6</v>
      </c>
      <c r="AN201" s="666">
        <v>0</v>
      </c>
      <c r="AO201" s="666">
        <v>0</v>
      </c>
      <c r="AP201" s="666">
        <v>0</v>
      </c>
      <c r="AQ201" s="666">
        <v>0</v>
      </c>
      <c r="AR201" s="666">
        <v>0</v>
      </c>
      <c r="AS201" s="666">
        <v>0</v>
      </c>
      <c r="AT201" s="666">
        <v>0</v>
      </c>
      <c r="AU201" s="666">
        <v>0</v>
      </c>
      <c r="AV201" s="666">
        <v>0</v>
      </c>
      <c r="AW201" s="666">
        <v>7.2862014382902775E-6</v>
      </c>
      <c r="AX201" s="666">
        <v>0</v>
      </c>
      <c r="AY201" s="666">
        <v>1.8089866357992838E-15</v>
      </c>
      <c r="AZ201" s="666">
        <v>0</v>
      </c>
      <c r="BA201" s="666">
        <v>0</v>
      </c>
      <c r="BB201" s="666">
        <v>0</v>
      </c>
      <c r="BC201" s="666">
        <v>0</v>
      </c>
      <c r="BD201" s="666">
        <v>0</v>
      </c>
      <c r="BE201" s="666">
        <v>0</v>
      </c>
      <c r="BF201" s="666">
        <v>4.2034233053287351E-4</v>
      </c>
      <c r="BG201" s="666">
        <v>0</v>
      </c>
      <c r="BH201" s="666">
        <v>1.0438031021265304E-3</v>
      </c>
      <c r="BI201" s="666">
        <v>0</v>
      </c>
      <c r="BJ201" s="666">
        <v>0</v>
      </c>
      <c r="BK201" s="666">
        <v>0</v>
      </c>
    </row>
    <row r="202" spans="2:63" x14ac:dyDescent="0.2">
      <c r="B202" s="469" t="s">
        <v>485</v>
      </c>
      <c r="C202" s="469">
        <v>18.242091092086515</v>
      </c>
      <c r="D202" s="469" t="s">
        <v>486</v>
      </c>
      <c r="E202" s="469" t="s">
        <v>428</v>
      </c>
      <c r="F202" s="469">
        <v>0</v>
      </c>
      <c r="G202" s="469">
        <v>559</v>
      </c>
      <c r="H202" s="469">
        <v>58.739215000000002</v>
      </c>
      <c r="I202" s="469">
        <v>60.99516573385722</v>
      </c>
      <c r="J202" s="469">
        <v>6.6978846452781099E-3</v>
      </c>
      <c r="K202" s="469" t="s">
        <v>574</v>
      </c>
      <c r="L202" s="469" t="s">
        <v>574</v>
      </c>
      <c r="M202" s="469" t="s">
        <v>574</v>
      </c>
      <c r="N202" s="469">
        <v>1</v>
      </c>
      <c r="O202" s="469">
        <v>6.2246228926290652E-3</v>
      </c>
      <c r="P202" s="469">
        <v>1.1594167414036193E-2</v>
      </c>
      <c r="Q202" s="469">
        <v>1.7818790306665257E-2</v>
      </c>
      <c r="R202" s="469">
        <v>0</v>
      </c>
      <c r="S202" s="469">
        <v>1.7818790306665257E-2</v>
      </c>
      <c r="T202" s="469">
        <v>0</v>
      </c>
      <c r="U202" s="469">
        <v>0</v>
      </c>
      <c r="V202" s="469">
        <v>3.7045718740876171E-5</v>
      </c>
      <c r="W202" s="469">
        <v>7.9060801192609581E-18</v>
      </c>
      <c r="X202" s="469">
        <v>0</v>
      </c>
      <c r="Y202" s="469">
        <v>0</v>
      </c>
      <c r="Z202" s="469">
        <v>0</v>
      </c>
      <c r="AA202" s="469">
        <v>0</v>
      </c>
      <c r="AB202" s="469">
        <v>0</v>
      </c>
      <c r="AC202" s="469">
        <v>0</v>
      </c>
      <c r="AD202" s="469">
        <v>0</v>
      </c>
      <c r="AE202" s="469">
        <v>0</v>
      </c>
      <c r="AF202" s="469">
        <v>0</v>
      </c>
      <c r="AG202" s="469">
        <v>0</v>
      </c>
      <c r="AH202" s="469">
        <v>0</v>
      </c>
      <c r="AI202" s="469">
        <v>0</v>
      </c>
      <c r="AJ202" s="469">
        <v>0</v>
      </c>
      <c r="AK202" s="469">
        <v>5.37081513928731E-5</v>
      </c>
      <c r="AL202" s="469">
        <v>0</v>
      </c>
      <c r="AM202" s="469">
        <v>7.5510035888087023E-6</v>
      </c>
      <c r="AN202" s="469">
        <v>0</v>
      </c>
      <c r="AO202" s="469">
        <v>0</v>
      </c>
      <c r="AP202" s="469">
        <v>0</v>
      </c>
      <c r="AQ202" s="469">
        <v>0</v>
      </c>
      <c r="AR202" s="469">
        <v>0</v>
      </c>
      <c r="AS202" s="469">
        <v>0</v>
      </c>
      <c r="AT202" s="469">
        <v>0</v>
      </c>
      <c r="AU202" s="469">
        <v>0</v>
      </c>
      <c r="AV202" s="469">
        <v>0</v>
      </c>
      <c r="AW202" s="469">
        <v>7.2862014382902775E-6</v>
      </c>
      <c r="AX202" s="469">
        <v>0</v>
      </c>
      <c r="AY202" s="469">
        <v>1.8089866357992838E-15</v>
      </c>
      <c r="AZ202" s="469">
        <v>0</v>
      </c>
      <c r="BA202" s="469">
        <v>0</v>
      </c>
      <c r="BB202" s="469">
        <v>0</v>
      </c>
      <c r="BC202" s="469">
        <v>0</v>
      </c>
      <c r="BD202" s="469">
        <v>0</v>
      </c>
      <c r="BE202" s="469">
        <v>0</v>
      </c>
      <c r="BF202" s="469">
        <v>4.2034233053287351E-4</v>
      </c>
      <c r="BG202" s="469">
        <v>0</v>
      </c>
      <c r="BH202" s="469">
        <v>1.0438031021265304E-3</v>
      </c>
      <c r="BI202" s="469">
        <v>0</v>
      </c>
      <c r="BJ202" s="469">
        <v>0</v>
      </c>
      <c r="BK202" s="469">
        <v>0</v>
      </c>
    </row>
    <row r="203" spans="2:63" x14ac:dyDescent="0.2">
      <c r="B203" s="666" t="s">
        <v>485</v>
      </c>
      <c r="C203" s="666">
        <v>18.242091092086515</v>
      </c>
      <c r="D203" s="666" t="s">
        <v>486</v>
      </c>
      <c r="E203" s="666" t="s">
        <v>428</v>
      </c>
      <c r="F203" s="666">
        <v>0</v>
      </c>
      <c r="G203" s="666">
        <v>559</v>
      </c>
      <c r="H203" s="666">
        <v>58.739215000000002</v>
      </c>
      <c r="I203" s="666">
        <v>60.99516573385722</v>
      </c>
      <c r="J203" s="666">
        <v>6.6978846452781099E-3</v>
      </c>
      <c r="K203" s="666" t="s">
        <v>574</v>
      </c>
      <c r="L203" s="666" t="s">
        <v>574</v>
      </c>
      <c r="M203" s="666" t="s">
        <v>574</v>
      </c>
      <c r="N203" s="666">
        <v>1</v>
      </c>
      <c r="O203" s="666">
        <v>6.2246228926290652E-3</v>
      </c>
      <c r="P203" s="666">
        <v>1.1594167414036193E-2</v>
      </c>
      <c r="Q203" s="666">
        <v>1.7818790306665257E-2</v>
      </c>
      <c r="R203" s="666">
        <v>0</v>
      </c>
      <c r="S203" s="666">
        <v>1.7818790306665257E-2</v>
      </c>
      <c r="T203" s="666">
        <v>0</v>
      </c>
      <c r="U203" s="666">
        <v>0</v>
      </c>
      <c r="V203" s="666">
        <v>3.7045718740876171E-5</v>
      </c>
      <c r="W203" s="666">
        <v>7.9060801192609581E-18</v>
      </c>
      <c r="X203" s="666">
        <v>0</v>
      </c>
      <c r="Y203" s="666">
        <v>0</v>
      </c>
      <c r="Z203" s="666">
        <v>0</v>
      </c>
      <c r="AA203" s="666">
        <v>0</v>
      </c>
      <c r="AB203" s="666">
        <v>0</v>
      </c>
      <c r="AC203" s="666">
        <v>0</v>
      </c>
      <c r="AD203" s="666">
        <v>0</v>
      </c>
      <c r="AE203" s="666">
        <v>0</v>
      </c>
      <c r="AF203" s="666">
        <v>0</v>
      </c>
      <c r="AG203" s="666">
        <v>0</v>
      </c>
      <c r="AH203" s="666">
        <v>0</v>
      </c>
      <c r="AI203" s="666">
        <v>0</v>
      </c>
      <c r="AJ203" s="666">
        <v>0</v>
      </c>
      <c r="AK203" s="666">
        <v>5.37081513928731E-5</v>
      </c>
      <c r="AL203" s="666">
        <v>0</v>
      </c>
      <c r="AM203" s="666">
        <v>7.5510035888087023E-6</v>
      </c>
      <c r="AN203" s="666">
        <v>0</v>
      </c>
      <c r="AO203" s="666">
        <v>0</v>
      </c>
      <c r="AP203" s="666">
        <v>0</v>
      </c>
      <c r="AQ203" s="666">
        <v>0</v>
      </c>
      <c r="AR203" s="666">
        <v>0</v>
      </c>
      <c r="AS203" s="666">
        <v>0</v>
      </c>
      <c r="AT203" s="666">
        <v>0</v>
      </c>
      <c r="AU203" s="666">
        <v>0</v>
      </c>
      <c r="AV203" s="666">
        <v>0</v>
      </c>
      <c r="AW203" s="666">
        <v>7.2862014382902775E-6</v>
      </c>
      <c r="AX203" s="666">
        <v>0</v>
      </c>
      <c r="AY203" s="666">
        <v>1.8089866357992838E-15</v>
      </c>
      <c r="AZ203" s="666">
        <v>0</v>
      </c>
      <c r="BA203" s="666">
        <v>0</v>
      </c>
      <c r="BB203" s="666">
        <v>0</v>
      </c>
      <c r="BC203" s="666">
        <v>0</v>
      </c>
      <c r="BD203" s="666">
        <v>0</v>
      </c>
      <c r="BE203" s="666">
        <v>0</v>
      </c>
      <c r="BF203" s="666">
        <v>4.2034233053287351E-4</v>
      </c>
      <c r="BG203" s="666">
        <v>0</v>
      </c>
      <c r="BH203" s="666">
        <v>1.0438031021265304E-3</v>
      </c>
      <c r="BI203" s="666">
        <v>0</v>
      </c>
      <c r="BJ203" s="666">
        <v>0</v>
      </c>
      <c r="BK203" s="666">
        <v>0</v>
      </c>
    </row>
    <row r="204" spans="2:63" x14ac:dyDescent="0.2">
      <c r="B204" s="469" t="s">
        <v>485</v>
      </c>
      <c r="C204" s="469">
        <v>18.242091092086515</v>
      </c>
      <c r="D204" s="469" t="s">
        <v>486</v>
      </c>
      <c r="E204" s="469" t="s">
        <v>428</v>
      </c>
      <c r="F204" s="469">
        <v>0</v>
      </c>
      <c r="G204" s="469">
        <v>559</v>
      </c>
      <c r="H204" s="469">
        <v>58.739215000000002</v>
      </c>
      <c r="I204" s="469">
        <v>60.99516573385722</v>
      </c>
      <c r="J204" s="469">
        <v>6.6978846452781099E-3</v>
      </c>
      <c r="K204" s="469" t="s">
        <v>574</v>
      </c>
      <c r="L204" s="469" t="s">
        <v>574</v>
      </c>
      <c r="M204" s="469" t="s">
        <v>574</v>
      </c>
      <c r="N204" s="469">
        <v>1</v>
      </c>
      <c r="O204" s="469">
        <v>6.2246228926290652E-3</v>
      </c>
      <c r="P204" s="469">
        <v>1.1594167414036193E-2</v>
      </c>
      <c r="Q204" s="469">
        <v>1.7818790306665257E-2</v>
      </c>
      <c r="R204" s="469">
        <v>0</v>
      </c>
      <c r="S204" s="469">
        <v>1.7818790306665257E-2</v>
      </c>
      <c r="T204" s="469">
        <v>0</v>
      </c>
      <c r="U204" s="469">
        <v>0</v>
      </c>
      <c r="V204" s="469">
        <v>3.7045718740876171E-5</v>
      </c>
      <c r="W204" s="469">
        <v>7.9060801192609581E-18</v>
      </c>
      <c r="X204" s="469">
        <v>0</v>
      </c>
      <c r="Y204" s="469">
        <v>0</v>
      </c>
      <c r="Z204" s="469">
        <v>0</v>
      </c>
      <c r="AA204" s="469">
        <v>0</v>
      </c>
      <c r="AB204" s="469">
        <v>0</v>
      </c>
      <c r="AC204" s="469">
        <v>0</v>
      </c>
      <c r="AD204" s="469">
        <v>0</v>
      </c>
      <c r="AE204" s="469">
        <v>0</v>
      </c>
      <c r="AF204" s="469">
        <v>0</v>
      </c>
      <c r="AG204" s="469">
        <v>0</v>
      </c>
      <c r="AH204" s="469">
        <v>0</v>
      </c>
      <c r="AI204" s="469">
        <v>0</v>
      </c>
      <c r="AJ204" s="469">
        <v>0</v>
      </c>
      <c r="AK204" s="469">
        <v>5.37081513928731E-5</v>
      </c>
      <c r="AL204" s="469">
        <v>0</v>
      </c>
      <c r="AM204" s="469">
        <v>7.5510035888087023E-6</v>
      </c>
      <c r="AN204" s="469">
        <v>0</v>
      </c>
      <c r="AO204" s="469">
        <v>0</v>
      </c>
      <c r="AP204" s="469">
        <v>0</v>
      </c>
      <c r="AQ204" s="469">
        <v>0</v>
      </c>
      <c r="AR204" s="469">
        <v>0</v>
      </c>
      <c r="AS204" s="469">
        <v>0</v>
      </c>
      <c r="AT204" s="469">
        <v>0</v>
      </c>
      <c r="AU204" s="469">
        <v>0</v>
      </c>
      <c r="AV204" s="469">
        <v>0</v>
      </c>
      <c r="AW204" s="469">
        <v>7.2862014382902775E-6</v>
      </c>
      <c r="AX204" s="469">
        <v>0</v>
      </c>
      <c r="AY204" s="469">
        <v>1.8089866357992838E-15</v>
      </c>
      <c r="AZ204" s="469">
        <v>0</v>
      </c>
      <c r="BA204" s="469">
        <v>0</v>
      </c>
      <c r="BB204" s="469">
        <v>0</v>
      </c>
      <c r="BC204" s="469">
        <v>0</v>
      </c>
      <c r="BD204" s="469">
        <v>0</v>
      </c>
      <c r="BE204" s="469">
        <v>0</v>
      </c>
      <c r="BF204" s="469">
        <v>4.2034233053287351E-4</v>
      </c>
      <c r="BG204" s="469">
        <v>0</v>
      </c>
      <c r="BH204" s="469">
        <v>1.0438031021265304E-3</v>
      </c>
      <c r="BI204" s="469">
        <v>0</v>
      </c>
      <c r="BJ204" s="469">
        <v>0</v>
      </c>
      <c r="BK204" s="469">
        <v>0</v>
      </c>
    </row>
    <row r="205" spans="2:63" x14ac:dyDescent="0.2">
      <c r="B205" s="666" t="s">
        <v>485</v>
      </c>
      <c r="C205" s="666">
        <v>18.242091092086515</v>
      </c>
      <c r="D205" s="666" t="s">
        <v>486</v>
      </c>
      <c r="E205" s="666" t="s">
        <v>428</v>
      </c>
      <c r="F205" s="666">
        <v>0</v>
      </c>
      <c r="G205" s="666">
        <v>559</v>
      </c>
      <c r="H205" s="666">
        <v>58.739215000000002</v>
      </c>
      <c r="I205" s="666">
        <v>60.99516573385722</v>
      </c>
      <c r="J205" s="666">
        <v>6.6978846452781099E-3</v>
      </c>
      <c r="K205" s="666" t="s">
        <v>574</v>
      </c>
      <c r="L205" s="666" t="s">
        <v>574</v>
      </c>
      <c r="M205" s="666" t="s">
        <v>574</v>
      </c>
      <c r="N205" s="666">
        <v>1</v>
      </c>
      <c r="O205" s="666">
        <v>6.2246228926290652E-3</v>
      </c>
      <c r="P205" s="666">
        <v>1.1594167414036193E-2</v>
      </c>
      <c r="Q205" s="666">
        <v>1.7818790306665257E-2</v>
      </c>
      <c r="R205" s="666">
        <v>0</v>
      </c>
      <c r="S205" s="666">
        <v>1.7818790306665257E-2</v>
      </c>
      <c r="T205" s="666">
        <v>0</v>
      </c>
      <c r="U205" s="666">
        <v>0</v>
      </c>
      <c r="V205" s="666">
        <v>3.7045718740876171E-5</v>
      </c>
      <c r="W205" s="666">
        <v>7.9060801192609581E-18</v>
      </c>
      <c r="X205" s="666">
        <v>0</v>
      </c>
      <c r="Y205" s="666">
        <v>0</v>
      </c>
      <c r="Z205" s="666">
        <v>0</v>
      </c>
      <c r="AA205" s="666">
        <v>0</v>
      </c>
      <c r="AB205" s="666">
        <v>0</v>
      </c>
      <c r="AC205" s="666">
        <v>0</v>
      </c>
      <c r="AD205" s="666">
        <v>0</v>
      </c>
      <c r="AE205" s="666">
        <v>0</v>
      </c>
      <c r="AF205" s="666">
        <v>0</v>
      </c>
      <c r="AG205" s="666">
        <v>0</v>
      </c>
      <c r="AH205" s="666">
        <v>0</v>
      </c>
      <c r="AI205" s="666">
        <v>0</v>
      </c>
      <c r="AJ205" s="666">
        <v>0</v>
      </c>
      <c r="AK205" s="666">
        <v>5.37081513928731E-5</v>
      </c>
      <c r="AL205" s="666">
        <v>0</v>
      </c>
      <c r="AM205" s="666">
        <v>7.5510035888087023E-6</v>
      </c>
      <c r="AN205" s="666">
        <v>0</v>
      </c>
      <c r="AO205" s="666">
        <v>0</v>
      </c>
      <c r="AP205" s="666">
        <v>0</v>
      </c>
      <c r="AQ205" s="666">
        <v>0</v>
      </c>
      <c r="AR205" s="666">
        <v>0</v>
      </c>
      <c r="AS205" s="666">
        <v>0</v>
      </c>
      <c r="AT205" s="666">
        <v>0</v>
      </c>
      <c r="AU205" s="666">
        <v>0</v>
      </c>
      <c r="AV205" s="666">
        <v>0</v>
      </c>
      <c r="AW205" s="666">
        <v>7.2862014382902775E-6</v>
      </c>
      <c r="AX205" s="666">
        <v>0</v>
      </c>
      <c r="AY205" s="666">
        <v>1.8089866357992838E-15</v>
      </c>
      <c r="AZ205" s="666">
        <v>0</v>
      </c>
      <c r="BA205" s="666">
        <v>0</v>
      </c>
      <c r="BB205" s="666">
        <v>0</v>
      </c>
      <c r="BC205" s="666">
        <v>0</v>
      </c>
      <c r="BD205" s="666">
        <v>0</v>
      </c>
      <c r="BE205" s="666">
        <v>0</v>
      </c>
      <c r="BF205" s="666">
        <v>4.2034233053287351E-4</v>
      </c>
      <c r="BG205" s="666">
        <v>0</v>
      </c>
      <c r="BH205" s="666">
        <v>1.0438031021265304E-3</v>
      </c>
      <c r="BI205" s="666">
        <v>0</v>
      </c>
      <c r="BJ205" s="666">
        <v>0</v>
      </c>
      <c r="BK205" s="666">
        <v>0</v>
      </c>
    </row>
    <row r="206" spans="2:63" x14ac:dyDescent="0.2">
      <c r="B206" s="469" t="s">
        <v>485</v>
      </c>
      <c r="C206" s="469">
        <v>18.242091092086515</v>
      </c>
      <c r="D206" s="469" t="s">
        <v>486</v>
      </c>
      <c r="E206" s="469" t="s">
        <v>428</v>
      </c>
      <c r="F206" s="469">
        <v>0</v>
      </c>
      <c r="G206" s="469">
        <v>559</v>
      </c>
      <c r="H206" s="469">
        <v>58.739215000000002</v>
      </c>
      <c r="I206" s="469">
        <v>60.99516573385722</v>
      </c>
      <c r="J206" s="469">
        <v>6.6978846452781099E-3</v>
      </c>
      <c r="K206" s="469" t="s">
        <v>574</v>
      </c>
      <c r="L206" s="469" t="s">
        <v>574</v>
      </c>
      <c r="M206" s="469" t="s">
        <v>574</v>
      </c>
      <c r="N206" s="469">
        <v>1</v>
      </c>
      <c r="O206" s="469">
        <v>6.2246228926290652E-3</v>
      </c>
      <c r="P206" s="469">
        <v>1.1594167414036193E-2</v>
      </c>
      <c r="Q206" s="469">
        <v>1.7818790306665257E-2</v>
      </c>
      <c r="R206" s="469">
        <v>0</v>
      </c>
      <c r="S206" s="469">
        <v>1.7818790306665257E-2</v>
      </c>
      <c r="T206" s="469">
        <v>0</v>
      </c>
      <c r="U206" s="469">
        <v>0</v>
      </c>
      <c r="V206" s="469">
        <v>3.7045718740876171E-5</v>
      </c>
      <c r="W206" s="469">
        <v>7.9060801192609581E-18</v>
      </c>
      <c r="X206" s="469">
        <v>0</v>
      </c>
      <c r="Y206" s="469">
        <v>0</v>
      </c>
      <c r="Z206" s="469">
        <v>0</v>
      </c>
      <c r="AA206" s="469">
        <v>0</v>
      </c>
      <c r="AB206" s="469">
        <v>0</v>
      </c>
      <c r="AC206" s="469">
        <v>0</v>
      </c>
      <c r="AD206" s="469">
        <v>0</v>
      </c>
      <c r="AE206" s="469">
        <v>0</v>
      </c>
      <c r="AF206" s="469">
        <v>0</v>
      </c>
      <c r="AG206" s="469">
        <v>0</v>
      </c>
      <c r="AH206" s="469">
        <v>0</v>
      </c>
      <c r="AI206" s="469">
        <v>0</v>
      </c>
      <c r="AJ206" s="469">
        <v>0</v>
      </c>
      <c r="AK206" s="469">
        <v>5.37081513928731E-5</v>
      </c>
      <c r="AL206" s="469">
        <v>0</v>
      </c>
      <c r="AM206" s="469">
        <v>7.5510035888087023E-6</v>
      </c>
      <c r="AN206" s="469">
        <v>0</v>
      </c>
      <c r="AO206" s="469">
        <v>0</v>
      </c>
      <c r="AP206" s="469">
        <v>0</v>
      </c>
      <c r="AQ206" s="469">
        <v>0</v>
      </c>
      <c r="AR206" s="469">
        <v>0</v>
      </c>
      <c r="AS206" s="469">
        <v>0</v>
      </c>
      <c r="AT206" s="469">
        <v>0</v>
      </c>
      <c r="AU206" s="469">
        <v>0</v>
      </c>
      <c r="AV206" s="469">
        <v>0</v>
      </c>
      <c r="AW206" s="469">
        <v>7.2862014382902775E-6</v>
      </c>
      <c r="AX206" s="469">
        <v>0</v>
      </c>
      <c r="AY206" s="469">
        <v>1.8089866357992838E-15</v>
      </c>
      <c r="AZ206" s="469">
        <v>0</v>
      </c>
      <c r="BA206" s="469">
        <v>0</v>
      </c>
      <c r="BB206" s="469">
        <v>0</v>
      </c>
      <c r="BC206" s="469">
        <v>0</v>
      </c>
      <c r="BD206" s="469">
        <v>0</v>
      </c>
      <c r="BE206" s="469">
        <v>0</v>
      </c>
      <c r="BF206" s="469">
        <v>4.2034233053287351E-4</v>
      </c>
      <c r="BG206" s="469">
        <v>0</v>
      </c>
      <c r="BH206" s="469">
        <v>1.0438031021265304E-3</v>
      </c>
      <c r="BI206" s="469">
        <v>0</v>
      </c>
      <c r="BJ206" s="469">
        <v>0</v>
      </c>
      <c r="BK206" s="469">
        <v>0</v>
      </c>
    </row>
    <row r="207" spans="2:63" x14ac:dyDescent="0.2">
      <c r="B207" s="666" t="s">
        <v>485</v>
      </c>
      <c r="C207" s="666">
        <v>18.242091092086515</v>
      </c>
      <c r="D207" s="666" t="s">
        <v>486</v>
      </c>
      <c r="E207" s="666" t="s">
        <v>428</v>
      </c>
      <c r="F207" s="666">
        <v>0</v>
      </c>
      <c r="G207" s="666">
        <v>559</v>
      </c>
      <c r="H207" s="666">
        <v>58.739215000000002</v>
      </c>
      <c r="I207" s="666">
        <v>60.99516573385722</v>
      </c>
      <c r="J207" s="666">
        <v>6.6978846452781099E-3</v>
      </c>
      <c r="K207" s="666" t="s">
        <v>574</v>
      </c>
      <c r="L207" s="666" t="s">
        <v>574</v>
      </c>
      <c r="M207" s="666" t="s">
        <v>574</v>
      </c>
      <c r="N207" s="666">
        <v>1</v>
      </c>
      <c r="O207" s="666">
        <v>6.2246228926290652E-3</v>
      </c>
      <c r="P207" s="666">
        <v>1.1594167414036193E-2</v>
      </c>
      <c r="Q207" s="666">
        <v>1.7818790306665257E-2</v>
      </c>
      <c r="R207" s="666">
        <v>0</v>
      </c>
      <c r="S207" s="666">
        <v>1.7818790306665257E-2</v>
      </c>
      <c r="T207" s="666">
        <v>0</v>
      </c>
      <c r="U207" s="666">
        <v>0</v>
      </c>
      <c r="V207" s="666">
        <v>3.7045718740876171E-5</v>
      </c>
      <c r="W207" s="666">
        <v>7.9060801192609581E-18</v>
      </c>
      <c r="X207" s="666">
        <v>0</v>
      </c>
      <c r="Y207" s="666">
        <v>0</v>
      </c>
      <c r="Z207" s="666">
        <v>0</v>
      </c>
      <c r="AA207" s="666">
        <v>0</v>
      </c>
      <c r="AB207" s="666">
        <v>0</v>
      </c>
      <c r="AC207" s="666">
        <v>0</v>
      </c>
      <c r="AD207" s="666">
        <v>0</v>
      </c>
      <c r="AE207" s="666">
        <v>0</v>
      </c>
      <c r="AF207" s="666">
        <v>0</v>
      </c>
      <c r="AG207" s="666">
        <v>0</v>
      </c>
      <c r="AH207" s="666">
        <v>0</v>
      </c>
      <c r="AI207" s="666">
        <v>0</v>
      </c>
      <c r="AJ207" s="666">
        <v>0</v>
      </c>
      <c r="AK207" s="666">
        <v>5.37081513928731E-5</v>
      </c>
      <c r="AL207" s="666">
        <v>0</v>
      </c>
      <c r="AM207" s="666">
        <v>7.5510035888087023E-6</v>
      </c>
      <c r="AN207" s="666">
        <v>0</v>
      </c>
      <c r="AO207" s="666">
        <v>0</v>
      </c>
      <c r="AP207" s="666">
        <v>0</v>
      </c>
      <c r="AQ207" s="666">
        <v>0</v>
      </c>
      <c r="AR207" s="666">
        <v>0</v>
      </c>
      <c r="AS207" s="666">
        <v>0</v>
      </c>
      <c r="AT207" s="666">
        <v>0</v>
      </c>
      <c r="AU207" s="666">
        <v>0</v>
      </c>
      <c r="AV207" s="666">
        <v>0</v>
      </c>
      <c r="AW207" s="666">
        <v>7.2862014382902775E-6</v>
      </c>
      <c r="AX207" s="666">
        <v>0</v>
      </c>
      <c r="AY207" s="666">
        <v>1.8089866357992838E-15</v>
      </c>
      <c r="AZ207" s="666">
        <v>0</v>
      </c>
      <c r="BA207" s="666">
        <v>0</v>
      </c>
      <c r="BB207" s="666">
        <v>0</v>
      </c>
      <c r="BC207" s="666">
        <v>0</v>
      </c>
      <c r="BD207" s="666">
        <v>0</v>
      </c>
      <c r="BE207" s="666">
        <v>0</v>
      </c>
      <c r="BF207" s="666">
        <v>4.2034233053287351E-4</v>
      </c>
      <c r="BG207" s="666">
        <v>0</v>
      </c>
      <c r="BH207" s="666">
        <v>1.0438031021265304E-3</v>
      </c>
      <c r="BI207" s="666">
        <v>0</v>
      </c>
      <c r="BJ207" s="666">
        <v>0</v>
      </c>
      <c r="BK207" s="666">
        <v>0</v>
      </c>
    </row>
    <row r="208" spans="2:63" x14ac:dyDescent="0.2">
      <c r="B208" s="469" t="s">
        <v>485</v>
      </c>
      <c r="C208" s="469">
        <v>18.242091092086515</v>
      </c>
      <c r="D208" s="469" t="s">
        <v>486</v>
      </c>
      <c r="E208" s="469" t="s">
        <v>428</v>
      </c>
      <c r="F208" s="469">
        <v>0</v>
      </c>
      <c r="G208" s="469">
        <v>559</v>
      </c>
      <c r="H208" s="469">
        <v>58.739215000000002</v>
      </c>
      <c r="I208" s="469">
        <v>60.99516573385722</v>
      </c>
      <c r="J208" s="469">
        <v>6.6978846452781099E-3</v>
      </c>
      <c r="K208" s="469" t="s">
        <v>574</v>
      </c>
      <c r="L208" s="469" t="s">
        <v>574</v>
      </c>
      <c r="M208" s="469" t="s">
        <v>574</v>
      </c>
      <c r="N208" s="469">
        <v>1</v>
      </c>
      <c r="O208" s="469">
        <v>6.2246228926290652E-3</v>
      </c>
      <c r="P208" s="469">
        <v>1.1594167414036193E-2</v>
      </c>
      <c r="Q208" s="469">
        <v>1.7818790306665257E-2</v>
      </c>
      <c r="R208" s="469">
        <v>0</v>
      </c>
      <c r="S208" s="469">
        <v>1.7818790306665257E-2</v>
      </c>
      <c r="T208" s="469">
        <v>0</v>
      </c>
      <c r="U208" s="469">
        <v>0</v>
      </c>
      <c r="V208" s="469">
        <v>3.7045718740876171E-5</v>
      </c>
      <c r="W208" s="469">
        <v>7.9060801192609581E-18</v>
      </c>
      <c r="X208" s="469">
        <v>0</v>
      </c>
      <c r="Y208" s="469">
        <v>0</v>
      </c>
      <c r="Z208" s="469">
        <v>0</v>
      </c>
      <c r="AA208" s="469">
        <v>0</v>
      </c>
      <c r="AB208" s="469">
        <v>0</v>
      </c>
      <c r="AC208" s="469">
        <v>0</v>
      </c>
      <c r="AD208" s="469">
        <v>0</v>
      </c>
      <c r="AE208" s="469">
        <v>0</v>
      </c>
      <c r="AF208" s="469">
        <v>0</v>
      </c>
      <c r="AG208" s="469">
        <v>0</v>
      </c>
      <c r="AH208" s="469">
        <v>0</v>
      </c>
      <c r="AI208" s="469">
        <v>0</v>
      </c>
      <c r="AJ208" s="469">
        <v>0</v>
      </c>
      <c r="AK208" s="469">
        <v>5.37081513928731E-5</v>
      </c>
      <c r="AL208" s="469">
        <v>0</v>
      </c>
      <c r="AM208" s="469">
        <v>7.5510035888087023E-6</v>
      </c>
      <c r="AN208" s="469">
        <v>0</v>
      </c>
      <c r="AO208" s="469">
        <v>0</v>
      </c>
      <c r="AP208" s="469">
        <v>0</v>
      </c>
      <c r="AQ208" s="469">
        <v>0</v>
      </c>
      <c r="AR208" s="469">
        <v>0</v>
      </c>
      <c r="AS208" s="469">
        <v>0</v>
      </c>
      <c r="AT208" s="469">
        <v>0</v>
      </c>
      <c r="AU208" s="469">
        <v>0</v>
      </c>
      <c r="AV208" s="469">
        <v>0</v>
      </c>
      <c r="AW208" s="469">
        <v>7.2862014382902775E-6</v>
      </c>
      <c r="AX208" s="469">
        <v>0</v>
      </c>
      <c r="AY208" s="469">
        <v>1.8089866357992838E-15</v>
      </c>
      <c r="AZ208" s="469">
        <v>0</v>
      </c>
      <c r="BA208" s="469">
        <v>0</v>
      </c>
      <c r="BB208" s="469">
        <v>0</v>
      </c>
      <c r="BC208" s="469">
        <v>0</v>
      </c>
      <c r="BD208" s="469">
        <v>0</v>
      </c>
      <c r="BE208" s="469">
        <v>0</v>
      </c>
      <c r="BF208" s="469">
        <v>4.2034233053287351E-4</v>
      </c>
      <c r="BG208" s="469">
        <v>0</v>
      </c>
      <c r="BH208" s="469">
        <v>1.0438031021265304E-3</v>
      </c>
      <c r="BI208" s="469">
        <v>0</v>
      </c>
      <c r="BJ208" s="469">
        <v>0</v>
      </c>
      <c r="BK208" s="469">
        <v>0</v>
      </c>
    </row>
    <row r="209" spans="2:63" x14ac:dyDescent="0.2">
      <c r="B209" s="666" t="s">
        <v>485</v>
      </c>
      <c r="C209" s="666">
        <v>18.242091092086515</v>
      </c>
      <c r="D209" s="666" t="s">
        <v>486</v>
      </c>
      <c r="E209" s="666" t="s">
        <v>428</v>
      </c>
      <c r="F209" s="666">
        <v>0</v>
      </c>
      <c r="G209" s="666">
        <v>559</v>
      </c>
      <c r="H209" s="666">
        <v>58.739215000000002</v>
      </c>
      <c r="I209" s="666">
        <v>60.99516573385722</v>
      </c>
      <c r="J209" s="666">
        <v>6.6978846452781099E-3</v>
      </c>
      <c r="K209" s="666" t="s">
        <v>574</v>
      </c>
      <c r="L209" s="666" t="s">
        <v>574</v>
      </c>
      <c r="M209" s="666" t="s">
        <v>574</v>
      </c>
      <c r="N209" s="666">
        <v>1</v>
      </c>
      <c r="O209" s="666">
        <v>6.2246228926290652E-3</v>
      </c>
      <c r="P209" s="666">
        <v>1.1594167414036193E-2</v>
      </c>
      <c r="Q209" s="666">
        <v>1.7818790306665257E-2</v>
      </c>
      <c r="R209" s="666">
        <v>0</v>
      </c>
      <c r="S209" s="666">
        <v>1.7818790306665257E-2</v>
      </c>
      <c r="T209" s="666">
        <v>0</v>
      </c>
      <c r="U209" s="666">
        <v>0</v>
      </c>
      <c r="V209" s="666">
        <v>3.7045718740876171E-5</v>
      </c>
      <c r="W209" s="666">
        <v>7.9060801192609581E-18</v>
      </c>
      <c r="X209" s="666">
        <v>0</v>
      </c>
      <c r="Y209" s="666">
        <v>0</v>
      </c>
      <c r="Z209" s="666">
        <v>0</v>
      </c>
      <c r="AA209" s="666">
        <v>0</v>
      </c>
      <c r="AB209" s="666">
        <v>0</v>
      </c>
      <c r="AC209" s="666">
        <v>0</v>
      </c>
      <c r="AD209" s="666">
        <v>0</v>
      </c>
      <c r="AE209" s="666">
        <v>0</v>
      </c>
      <c r="AF209" s="666">
        <v>0</v>
      </c>
      <c r="AG209" s="666">
        <v>0</v>
      </c>
      <c r="AH209" s="666">
        <v>0</v>
      </c>
      <c r="AI209" s="666">
        <v>0</v>
      </c>
      <c r="AJ209" s="666">
        <v>0</v>
      </c>
      <c r="AK209" s="666">
        <v>5.37081513928731E-5</v>
      </c>
      <c r="AL209" s="666">
        <v>0</v>
      </c>
      <c r="AM209" s="666">
        <v>7.5510035888087023E-6</v>
      </c>
      <c r="AN209" s="666">
        <v>0</v>
      </c>
      <c r="AO209" s="666">
        <v>0</v>
      </c>
      <c r="AP209" s="666">
        <v>0</v>
      </c>
      <c r="AQ209" s="666">
        <v>0</v>
      </c>
      <c r="AR209" s="666">
        <v>0</v>
      </c>
      <c r="AS209" s="666">
        <v>0</v>
      </c>
      <c r="AT209" s="666">
        <v>0</v>
      </c>
      <c r="AU209" s="666">
        <v>0</v>
      </c>
      <c r="AV209" s="666">
        <v>0</v>
      </c>
      <c r="AW209" s="666">
        <v>7.2862014382902775E-6</v>
      </c>
      <c r="AX209" s="666">
        <v>0</v>
      </c>
      <c r="AY209" s="666">
        <v>1.8089866357992838E-15</v>
      </c>
      <c r="AZ209" s="666">
        <v>0</v>
      </c>
      <c r="BA209" s="666">
        <v>0</v>
      </c>
      <c r="BB209" s="666">
        <v>0</v>
      </c>
      <c r="BC209" s="666">
        <v>0</v>
      </c>
      <c r="BD209" s="666">
        <v>0</v>
      </c>
      <c r="BE209" s="666">
        <v>0</v>
      </c>
      <c r="BF209" s="666">
        <v>4.2034233053287351E-4</v>
      </c>
      <c r="BG209" s="666">
        <v>0</v>
      </c>
      <c r="BH209" s="666">
        <v>1.0438031021265304E-3</v>
      </c>
      <c r="BI209" s="666">
        <v>0</v>
      </c>
      <c r="BJ209" s="666">
        <v>0</v>
      </c>
      <c r="BK209" s="666">
        <v>0</v>
      </c>
    </row>
    <row r="210" spans="2:63" x14ac:dyDescent="0.2">
      <c r="B210" s="469" t="s">
        <v>485</v>
      </c>
      <c r="C210" s="469">
        <v>18.242091092086515</v>
      </c>
      <c r="D210" s="469" t="s">
        <v>486</v>
      </c>
      <c r="E210" s="469" t="s">
        <v>428</v>
      </c>
      <c r="F210" s="469">
        <v>0</v>
      </c>
      <c r="G210" s="469">
        <v>559</v>
      </c>
      <c r="H210" s="469">
        <v>58.739215000000002</v>
      </c>
      <c r="I210" s="469">
        <v>60.99516573385722</v>
      </c>
      <c r="J210" s="469">
        <v>6.6978846452781099E-3</v>
      </c>
      <c r="K210" s="469" t="s">
        <v>574</v>
      </c>
      <c r="L210" s="469" t="s">
        <v>574</v>
      </c>
      <c r="M210" s="469" t="s">
        <v>574</v>
      </c>
      <c r="N210" s="469">
        <v>1</v>
      </c>
      <c r="O210" s="469">
        <v>6.2246228926290652E-3</v>
      </c>
      <c r="P210" s="469">
        <v>1.1594167414036193E-2</v>
      </c>
      <c r="Q210" s="469">
        <v>1.7818790306665257E-2</v>
      </c>
      <c r="R210" s="469">
        <v>0</v>
      </c>
      <c r="S210" s="469">
        <v>1.7818790306665257E-2</v>
      </c>
      <c r="T210" s="469">
        <v>0</v>
      </c>
      <c r="U210" s="469">
        <v>0</v>
      </c>
      <c r="V210" s="469">
        <v>3.7045718740876171E-5</v>
      </c>
      <c r="W210" s="469">
        <v>7.9060801192609581E-18</v>
      </c>
      <c r="X210" s="469">
        <v>0</v>
      </c>
      <c r="Y210" s="469">
        <v>0</v>
      </c>
      <c r="Z210" s="469">
        <v>0</v>
      </c>
      <c r="AA210" s="469">
        <v>0</v>
      </c>
      <c r="AB210" s="469">
        <v>0</v>
      </c>
      <c r="AC210" s="469">
        <v>0</v>
      </c>
      <c r="AD210" s="469">
        <v>0</v>
      </c>
      <c r="AE210" s="469">
        <v>0</v>
      </c>
      <c r="AF210" s="469">
        <v>0</v>
      </c>
      <c r="AG210" s="469">
        <v>0</v>
      </c>
      <c r="AH210" s="469">
        <v>0</v>
      </c>
      <c r="AI210" s="469">
        <v>0</v>
      </c>
      <c r="AJ210" s="469">
        <v>0</v>
      </c>
      <c r="AK210" s="469">
        <v>5.37081513928731E-5</v>
      </c>
      <c r="AL210" s="469">
        <v>0</v>
      </c>
      <c r="AM210" s="469">
        <v>7.5510035888087023E-6</v>
      </c>
      <c r="AN210" s="469">
        <v>0</v>
      </c>
      <c r="AO210" s="469">
        <v>0</v>
      </c>
      <c r="AP210" s="469">
        <v>0</v>
      </c>
      <c r="AQ210" s="469">
        <v>0</v>
      </c>
      <c r="AR210" s="469">
        <v>0</v>
      </c>
      <c r="AS210" s="469">
        <v>0</v>
      </c>
      <c r="AT210" s="469">
        <v>0</v>
      </c>
      <c r="AU210" s="469">
        <v>0</v>
      </c>
      <c r="AV210" s="469">
        <v>0</v>
      </c>
      <c r="AW210" s="469">
        <v>7.2862014382902775E-6</v>
      </c>
      <c r="AX210" s="469">
        <v>0</v>
      </c>
      <c r="AY210" s="469">
        <v>1.8089866357992838E-15</v>
      </c>
      <c r="AZ210" s="469">
        <v>0</v>
      </c>
      <c r="BA210" s="469">
        <v>0</v>
      </c>
      <c r="BB210" s="469">
        <v>0</v>
      </c>
      <c r="BC210" s="469">
        <v>0</v>
      </c>
      <c r="BD210" s="469">
        <v>0</v>
      </c>
      <c r="BE210" s="469">
        <v>0</v>
      </c>
      <c r="BF210" s="469">
        <v>4.2034233053287351E-4</v>
      </c>
      <c r="BG210" s="469">
        <v>0</v>
      </c>
      <c r="BH210" s="469">
        <v>1.0438031021265304E-3</v>
      </c>
      <c r="BI210" s="469">
        <v>0</v>
      </c>
      <c r="BJ210" s="469">
        <v>0</v>
      </c>
      <c r="BK210" s="469">
        <v>0</v>
      </c>
    </row>
    <row r="211" spans="2:63" x14ac:dyDescent="0.2">
      <c r="B211" s="666" t="s">
        <v>485</v>
      </c>
      <c r="C211" s="666">
        <v>18.242091092086515</v>
      </c>
      <c r="D211" s="666" t="s">
        <v>486</v>
      </c>
      <c r="E211" s="666" t="s">
        <v>428</v>
      </c>
      <c r="F211" s="666">
        <v>0</v>
      </c>
      <c r="G211" s="666">
        <v>559</v>
      </c>
      <c r="H211" s="666">
        <v>58.739215000000002</v>
      </c>
      <c r="I211" s="666">
        <v>60.99516573385722</v>
      </c>
      <c r="J211" s="666">
        <v>6.6978846452781099E-3</v>
      </c>
      <c r="K211" s="666" t="s">
        <v>574</v>
      </c>
      <c r="L211" s="666" t="s">
        <v>574</v>
      </c>
      <c r="M211" s="666" t="s">
        <v>574</v>
      </c>
      <c r="N211" s="666">
        <v>1</v>
      </c>
      <c r="O211" s="666">
        <v>6.2246228926290652E-3</v>
      </c>
      <c r="P211" s="666">
        <v>1.1594167414036193E-2</v>
      </c>
      <c r="Q211" s="666">
        <v>1.7818790306665257E-2</v>
      </c>
      <c r="R211" s="666">
        <v>0</v>
      </c>
      <c r="S211" s="666">
        <v>1.7818790306665257E-2</v>
      </c>
      <c r="T211" s="666">
        <v>0</v>
      </c>
      <c r="U211" s="666">
        <v>0</v>
      </c>
      <c r="V211" s="666">
        <v>3.7045718740876171E-5</v>
      </c>
      <c r="W211" s="666">
        <v>7.9060801192609581E-18</v>
      </c>
      <c r="X211" s="666">
        <v>0</v>
      </c>
      <c r="Y211" s="666">
        <v>0</v>
      </c>
      <c r="Z211" s="666">
        <v>0</v>
      </c>
      <c r="AA211" s="666">
        <v>0</v>
      </c>
      <c r="AB211" s="666">
        <v>0</v>
      </c>
      <c r="AC211" s="666">
        <v>0</v>
      </c>
      <c r="AD211" s="666">
        <v>0</v>
      </c>
      <c r="AE211" s="666">
        <v>0</v>
      </c>
      <c r="AF211" s="666">
        <v>0</v>
      </c>
      <c r="AG211" s="666">
        <v>0</v>
      </c>
      <c r="AH211" s="666">
        <v>0</v>
      </c>
      <c r="AI211" s="666">
        <v>0</v>
      </c>
      <c r="AJ211" s="666">
        <v>0</v>
      </c>
      <c r="AK211" s="666">
        <v>5.37081513928731E-5</v>
      </c>
      <c r="AL211" s="666">
        <v>0</v>
      </c>
      <c r="AM211" s="666">
        <v>7.5510035888087023E-6</v>
      </c>
      <c r="AN211" s="666">
        <v>0</v>
      </c>
      <c r="AO211" s="666">
        <v>0</v>
      </c>
      <c r="AP211" s="666">
        <v>0</v>
      </c>
      <c r="AQ211" s="666">
        <v>0</v>
      </c>
      <c r="AR211" s="666">
        <v>0</v>
      </c>
      <c r="AS211" s="666">
        <v>0</v>
      </c>
      <c r="AT211" s="666">
        <v>0</v>
      </c>
      <c r="AU211" s="666">
        <v>0</v>
      </c>
      <c r="AV211" s="666">
        <v>0</v>
      </c>
      <c r="AW211" s="666">
        <v>7.2862014382902775E-6</v>
      </c>
      <c r="AX211" s="666">
        <v>0</v>
      </c>
      <c r="AY211" s="666">
        <v>1.8089866357992838E-15</v>
      </c>
      <c r="AZ211" s="666">
        <v>0</v>
      </c>
      <c r="BA211" s="666">
        <v>0</v>
      </c>
      <c r="BB211" s="666">
        <v>0</v>
      </c>
      <c r="BC211" s="666">
        <v>0</v>
      </c>
      <c r="BD211" s="666">
        <v>0</v>
      </c>
      <c r="BE211" s="666">
        <v>0</v>
      </c>
      <c r="BF211" s="666">
        <v>4.2034233053287351E-4</v>
      </c>
      <c r="BG211" s="666">
        <v>0</v>
      </c>
      <c r="BH211" s="666">
        <v>1.0438031021265304E-3</v>
      </c>
      <c r="BI211" s="666">
        <v>0</v>
      </c>
      <c r="BJ211" s="666">
        <v>0</v>
      </c>
      <c r="BK211" s="666">
        <v>0</v>
      </c>
    </row>
    <row r="212" spans="2:63" x14ac:dyDescent="0.2">
      <c r="B212" s="469" t="s">
        <v>485</v>
      </c>
      <c r="C212" s="469">
        <v>18.242091092086515</v>
      </c>
      <c r="D212" s="469" t="s">
        <v>486</v>
      </c>
      <c r="E212" s="469" t="s">
        <v>428</v>
      </c>
      <c r="F212" s="469">
        <v>0</v>
      </c>
      <c r="G212" s="469">
        <v>559</v>
      </c>
      <c r="H212" s="469">
        <v>58.739215000000002</v>
      </c>
      <c r="I212" s="469">
        <v>60.99516573385722</v>
      </c>
      <c r="J212" s="469">
        <v>6.6978846452781099E-3</v>
      </c>
      <c r="K212" s="469" t="s">
        <v>574</v>
      </c>
      <c r="L212" s="469" t="s">
        <v>574</v>
      </c>
      <c r="M212" s="469" t="s">
        <v>574</v>
      </c>
      <c r="N212" s="469">
        <v>1</v>
      </c>
      <c r="O212" s="469">
        <v>6.2246228926290652E-3</v>
      </c>
      <c r="P212" s="469">
        <v>1.1594167414036193E-2</v>
      </c>
      <c r="Q212" s="469">
        <v>1.7818790306665257E-2</v>
      </c>
      <c r="R212" s="469">
        <v>0</v>
      </c>
      <c r="S212" s="469">
        <v>1.7818790306665257E-2</v>
      </c>
      <c r="T212" s="469">
        <v>0</v>
      </c>
      <c r="U212" s="469">
        <v>0</v>
      </c>
      <c r="V212" s="469">
        <v>3.7045718740876171E-5</v>
      </c>
      <c r="W212" s="469">
        <v>7.9060801192609581E-18</v>
      </c>
      <c r="X212" s="469">
        <v>0</v>
      </c>
      <c r="Y212" s="469">
        <v>0</v>
      </c>
      <c r="Z212" s="469">
        <v>0</v>
      </c>
      <c r="AA212" s="469">
        <v>0</v>
      </c>
      <c r="AB212" s="469">
        <v>0</v>
      </c>
      <c r="AC212" s="469">
        <v>0</v>
      </c>
      <c r="AD212" s="469">
        <v>0</v>
      </c>
      <c r="AE212" s="469">
        <v>0</v>
      </c>
      <c r="AF212" s="469">
        <v>0</v>
      </c>
      <c r="AG212" s="469">
        <v>0</v>
      </c>
      <c r="AH212" s="469">
        <v>0</v>
      </c>
      <c r="AI212" s="469">
        <v>0</v>
      </c>
      <c r="AJ212" s="469">
        <v>0</v>
      </c>
      <c r="AK212" s="469">
        <v>5.37081513928731E-5</v>
      </c>
      <c r="AL212" s="469">
        <v>0</v>
      </c>
      <c r="AM212" s="469">
        <v>7.5510035888087023E-6</v>
      </c>
      <c r="AN212" s="469">
        <v>0</v>
      </c>
      <c r="AO212" s="469">
        <v>0</v>
      </c>
      <c r="AP212" s="469">
        <v>0</v>
      </c>
      <c r="AQ212" s="469">
        <v>0</v>
      </c>
      <c r="AR212" s="469">
        <v>0</v>
      </c>
      <c r="AS212" s="469">
        <v>0</v>
      </c>
      <c r="AT212" s="469">
        <v>0</v>
      </c>
      <c r="AU212" s="469">
        <v>0</v>
      </c>
      <c r="AV212" s="469">
        <v>0</v>
      </c>
      <c r="AW212" s="469">
        <v>7.2862014382902775E-6</v>
      </c>
      <c r="AX212" s="469">
        <v>0</v>
      </c>
      <c r="AY212" s="469">
        <v>1.8089866357992838E-15</v>
      </c>
      <c r="AZ212" s="469">
        <v>0</v>
      </c>
      <c r="BA212" s="469">
        <v>0</v>
      </c>
      <c r="BB212" s="469">
        <v>0</v>
      </c>
      <c r="BC212" s="469">
        <v>0</v>
      </c>
      <c r="BD212" s="469">
        <v>0</v>
      </c>
      <c r="BE212" s="469">
        <v>0</v>
      </c>
      <c r="BF212" s="469">
        <v>4.2034233053287351E-4</v>
      </c>
      <c r="BG212" s="469">
        <v>0</v>
      </c>
      <c r="BH212" s="469">
        <v>1.0438031021265304E-3</v>
      </c>
      <c r="BI212" s="469">
        <v>0</v>
      </c>
      <c r="BJ212" s="469">
        <v>0</v>
      </c>
      <c r="BK212" s="469">
        <v>0</v>
      </c>
    </row>
    <row r="213" spans="2:63" x14ac:dyDescent="0.2">
      <c r="B213" s="666" t="s">
        <v>485</v>
      </c>
      <c r="C213" s="666">
        <v>18.242091092086515</v>
      </c>
      <c r="D213" s="666" t="s">
        <v>486</v>
      </c>
      <c r="E213" s="666" t="s">
        <v>428</v>
      </c>
      <c r="F213" s="666">
        <v>0</v>
      </c>
      <c r="G213" s="666">
        <v>559</v>
      </c>
      <c r="H213" s="666">
        <v>58.739215000000002</v>
      </c>
      <c r="I213" s="666">
        <v>60.99516573385722</v>
      </c>
      <c r="J213" s="666">
        <v>6.6978846452781099E-3</v>
      </c>
      <c r="K213" s="666" t="s">
        <v>574</v>
      </c>
      <c r="L213" s="666" t="s">
        <v>574</v>
      </c>
      <c r="M213" s="666" t="s">
        <v>574</v>
      </c>
      <c r="N213" s="666">
        <v>1</v>
      </c>
      <c r="O213" s="666">
        <v>6.2246228926290652E-3</v>
      </c>
      <c r="P213" s="666">
        <v>1.1594167414036193E-2</v>
      </c>
      <c r="Q213" s="666">
        <v>1.7818790306665257E-2</v>
      </c>
      <c r="R213" s="666">
        <v>0</v>
      </c>
      <c r="S213" s="666">
        <v>1.7818790306665257E-2</v>
      </c>
      <c r="T213" s="666">
        <v>0</v>
      </c>
      <c r="U213" s="666">
        <v>0</v>
      </c>
      <c r="V213" s="666">
        <v>3.7045718740876171E-5</v>
      </c>
      <c r="W213" s="666">
        <v>7.9060801192609581E-18</v>
      </c>
      <c r="X213" s="666">
        <v>0</v>
      </c>
      <c r="Y213" s="666">
        <v>0</v>
      </c>
      <c r="Z213" s="666">
        <v>0</v>
      </c>
      <c r="AA213" s="666">
        <v>0</v>
      </c>
      <c r="AB213" s="666">
        <v>0</v>
      </c>
      <c r="AC213" s="666">
        <v>0</v>
      </c>
      <c r="AD213" s="666">
        <v>0</v>
      </c>
      <c r="AE213" s="666">
        <v>0</v>
      </c>
      <c r="AF213" s="666">
        <v>0</v>
      </c>
      <c r="AG213" s="666">
        <v>0</v>
      </c>
      <c r="AH213" s="666">
        <v>0</v>
      </c>
      <c r="AI213" s="666">
        <v>0</v>
      </c>
      <c r="AJ213" s="666">
        <v>0</v>
      </c>
      <c r="AK213" s="666">
        <v>5.37081513928731E-5</v>
      </c>
      <c r="AL213" s="666">
        <v>0</v>
      </c>
      <c r="AM213" s="666">
        <v>7.5510035888087023E-6</v>
      </c>
      <c r="AN213" s="666">
        <v>0</v>
      </c>
      <c r="AO213" s="666">
        <v>0</v>
      </c>
      <c r="AP213" s="666">
        <v>0</v>
      </c>
      <c r="AQ213" s="666">
        <v>0</v>
      </c>
      <c r="AR213" s="666">
        <v>0</v>
      </c>
      <c r="AS213" s="666">
        <v>0</v>
      </c>
      <c r="AT213" s="666">
        <v>0</v>
      </c>
      <c r="AU213" s="666">
        <v>0</v>
      </c>
      <c r="AV213" s="666">
        <v>0</v>
      </c>
      <c r="AW213" s="666">
        <v>7.2862014382902775E-6</v>
      </c>
      <c r="AX213" s="666">
        <v>0</v>
      </c>
      <c r="AY213" s="666">
        <v>1.8089866357992838E-15</v>
      </c>
      <c r="AZ213" s="666">
        <v>0</v>
      </c>
      <c r="BA213" s="666">
        <v>0</v>
      </c>
      <c r="BB213" s="666">
        <v>0</v>
      </c>
      <c r="BC213" s="666">
        <v>0</v>
      </c>
      <c r="BD213" s="666">
        <v>0</v>
      </c>
      <c r="BE213" s="666">
        <v>0</v>
      </c>
      <c r="BF213" s="666">
        <v>4.2034233053287351E-4</v>
      </c>
      <c r="BG213" s="666">
        <v>0</v>
      </c>
      <c r="BH213" s="666">
        <v>1.0438031021265304E-3</v>
      </c>
      <c r="BI213" s="666">
        <v>0</v>
      </c>
      <c r="BJ213" s="666">
        <v>0</v>
      </c>
      <c r="BK213" s="666">
        <v>0</v>
      </c>
    </row>
    <row r="214" spans="2:63" x14ac:dyDescent="0.2">
      <c r="B214" s="469" t="s">
        <v>485</v>
      </c>
      <c r="C214" s="469">
        <v>18.242091092086515</v>
      </c>
      <c r="D214" s="469" t="s">
        <v>486</v>
      </c>
      <c r="E214" s="469" t="s">
        <v>428</v>
      </c>
      <c r="F214" s="469">
        <v>0</v>
      </c>
      <c r="G214" s="469">
        <v>559</v>
      </c>
      <c r="H214" s="469">
        <v>58.739215000000002</v>
      </c>
      <c r="I214" s="469">
        <v>60.99516573385722</v>
      </c>
      <c r="J214" s="469">
        <v>6.6978846452781099E-3</v>
      </c>
      <c r="K214" s="469" t="s">
        <v>574</v>
      </c>
      <c r="L214" s="469" t="s">
        <v>574</v>
      </c>
      <c r="M214" s="469" t="s">
        <v>574</v>
      </c>
      <c r="N214" s="469">
        <v>1</v>
      </c>
      <c r="O214" s="469">
        <v>6.2246228926290652E-3</v>
      </c>
      <c r="P214" s="469">
        <v>1.1594167414036193E-2</v>
      </c>
      <c r="Q214" s="469">
        <v>1.7818790306665257E-2</v>
      </c>
      <c r="R214" s="469">
        <v>0</v>
      </c>
      <c r="S214" s="469">
        <v>1.7818790306665257E-2</v>
      </c>
      <c r="T214" s="469">
        <v>0</v>
      </c>
      <c r="U214" s="469">
        <v>0</v>
      </c>
      <c r="V214" s="469">
        <v>3.7045718740876171E-5</v>
      </c>
      <c r="W214" s="469">
        <v>7.9060801192609581E-18</v>
      </c>
      <c r="X214" s="469">
        <v>0</v>
      </c>
      <c r="Y214" s="469">
        <v>0</v>
      </c>
      <c r="Z214" s="469">
        <v>0</v>
      </c>
      <c r="AA214" s="469">
        <v>0</v>
      </c>
      <c r="AB214" s="469">
        <v>0</v>
      </c>
      <c r="AC214" s="469">
        <v>0</v>
      </c>
      <c r="AD214" s="469">
        <v>0</v>
      </c>
      <c r="AE214" s="469">
        <v>0</v>
      </c>
      <c r="AF214" s="469">
        <v>0</v>
      </c>
      <c r="AG214" s="469">
        <v>0</v>
      </c>
      <c r="AH214" s="469">
        <v>0</v>
      </c>
      <c r="AI214" s="469">
        <v>0</v>
      </c>
      <c r="AJ214" s="469">
        <v>0</v>
      </c>
      <c r="AK214" s="469">
        <v>5.37081513928731E-5</v>
      </c>
      <c r="AL214" s="469">
        <v>0</v>
      </c>
      <c r="AM214" s="469">
        <v>7.5510035888087023E-6</v>
      </c>
      <c r="AN214" s="469">
        <v>0</v>
      </c>
      <c r="AO214" s="469">
        <v>0</v>
      </c>
      <c r="AP214" s="469">
        <v>0</v>
      </c>
      <c r="AQ214" s="469">
        <v>0</v>
      </c>
      <c r="AR214" s="469">
        <v>0</v>
      </c>
      <c r="AS214" s="469">
        <v>0</v>
      </c>
      <c r="AT214" s="469">
        <v>0</v>
      </c>
      <c r="AU214" s="469">
        <v>0</v>
      </c>
      <c r="AV214" s="469">
        <v>0</v>
      </c>
      <c r="AW214" s="469">
        <v>7.2862014382902775E-6</v>
      </c>
      <c r="AX214" s="469">
        <v>0</v>
      </c>
      <c r="AY214" s="469">
        <v>1.8089866357992838E-15</v>
      </c>
      <c r="AZ214" s="469">
        <v>0</v>
      </c>
      <c r="BA214" s="469">
        <v>0</v>
      </c>
      <c r="BB214" s="469">
        <v>0</v>
      </c>
      <c r="BC214" s="469">
        <v>0</v>
      </c>
      <c r="BD214" s="469">
        <v>0</v>
      </c>
      <c r="BE214" s="469">
        <v>0</v>
      </c>
      <c r="BF214" s="469">
        <v>4.2034233053287351E-4</v>
      </c>
      <c r="BG214" s="469">
        <v>0</v>
      </c>
      <c r="BH214" s="469">
        <v>1.0438031021265304E-3</v>
      </c>
      <c r="BI214" s="469">
        <v>0</v>
      </c>
      <c r="BJ214" s="469">
        <v>0</v>
      </c>
      <c r="BK214" s="469">
        <v>0</v>
      </c>
    </row>
    <row r="215" spans="2:63" x14ac:dyDescent="0.2">
      <c r="B215" s="666" t="s">
        <v>485</v>
      </c>
      <c r="C215" s="666">
        <v>18.242091092086515</v>
      </c>
      <c r="D215" s="666" t="s">
        <v>486</v>
      </c>
      <c r="E215" s="666" t="s">
        <v>428</v>
      </c>
      <c r="F215" s="666">
        <v>0</v>
      </c>
      <c r="G215" s="666">
        <v>559</v>
      </c>
      <c r="H215" s="666">
        <v>58.739215000000002</v>
      </c>
      <c r="I215" s="666">
        <v>60.99516573385722</v>
      </c>
      <c r="J215" s="666">
        <v>6.6978846452781099E-3</v>
      </c>
      <c r="K215" s="666" t="s">
        <v>574</v>
      </c>
      <c r="L215" s="666" t="s">
        <v>574</v>
      </c>
      <c r="M215" s="666" t="s">
        <v>574</v>
      </c>
      <c r="N215" s="666">
        <v>1</v>
      </c>
      <c r="O215" s="666">
        <v>6.2246228926290652E-3</v>
      </c>
      <c r="P215" s="666">
        <v>1.1594167414036193E-2</v>
      </c>
      <c r="Q215" s="666">
        <v>1.7818790306665257E-2</v>
      </c>
      <c r="R215" s="666">
        <v>0</v>
      </c>
      <c r="S215" s="666">
        <v>1.7818790306665257E-2</v>
      </c>
      <c r="T215" s="666">
        <v>0</v>
      </c>
      <c r="U215" s="666">
        <v>0</v>
      </c>
      <c r="V215" s="666">
        <v>3.7045718740876171E-5</v>
      </c>
      <c r="W215" s="666">
        <v>7.9060801192609581E-18</v>
      </c>
      <c r="X215" s="666">
        <v>0</v>
      </c>
      <c r="Y215" s="666">
        <v>0</v>
      </c>
      <c r="Z215" s="666">
        <v>0</v>
      </c>
      <c r="AA215" s="666">
        <v>0</v>
      </c>
      <c r="AB215" s="666">
        <v>0</v>
      </c>
      <c r="AC215" s="666">
        <v>0</v>
      </c>
      <c r="AD215" s="666">
        <v>0</v>
      </c>
      <c r="AE215" s="666">
        <v>0</v>
      </c>
      <c r="AF215" s="666">
        <v>0</v>
      </c>
      <c r="AG215" s="666">
        <v>0</v>
      </c>
      <c r="AH215" s="666">
        <v>0</v>
      </c>
      <c r="AI215" s="666">
        <v>0</v>
      </c>
      <c r="AJ215" s="666">
        <v>0</v>
      </c>
      <c r="AK215" s="666">
        <v>5.37081513928731E-5</v>
      </c>
      <c r="AL215" s="666">
        <v>0</v>
      </c>
      <c r="AM215" s="666">
        <v>7.5510035888087023E-6</v>
      </c>
      <c r="AN215" s="666">
        <v>0</v>
      </c>
      <c r="AO215" s="666">
        <v>0</v>
      </c>
      <c r="AP215" s="666">
        <v>0</v>
      </c>
      <c r="AQ215" s="666">
        <v>0</v>
      </c>
      <c r="AR215" s="666">
        <v>0</v>
      </c>
      <c r="AS215" s="666">
        <v>0</v>
      </c>
      <c r="AT215" s="666">
        <v>0</v>
      </c>
      <c r="AU215" s="666">
        <v>0</v>
      </c>
      <c r="AV215" s="666">
        <v>0</v>
      </c>
      <c r="AW215" s="666">
        <v>7.2862014382902775E-6</v>
      </c>
      <c r="AX215" s="666">
        <v>0</v>
      </c>
      <c r="AY215" s="666">
        <v>1.8089866357992838E-15</v>
      </c>
      <c r="AZ215" s="666">
        <v>0</v>
      </c>
      <c r="BA215" s="666">
        <v>0</v>
      </c>
      <c r="BB215" s="666">
        <v>0</v>
      </c>
      <c r="BC215" s="666">
        <v>0</v>
      </c>
      <c r="BD215" s="666">
        <v>0</v>
      </c>
      <c r="BE215" s="666">
        <v>0</v>
      </c>
      <c r="BF215" s="666">
        <v>4.2034233053287351E-4</v>
      </c>
      <c r="BG215" s="666">
        <v>0</v>
      </c>
      <c r="BH215" s="666">
        <v>1.0438031021265304E-3</v>
      </c>
      <c r="BI215" s="666">
        <v>0</v>
      </c>
      <c r="BJ215" s="666">
        <v>0</v>
      </c>
      <c r="BK215" s="666">
        <v>0</v>
      </c>
    </row>
    <row r="216" spans="2:63" x14ac:dyDescent="0.2">
      <c r="B216" s="469" t="s">
        <v>485</v>
      </c>
      <c r="C216" s="469">
        <v>18.242091092086515</v>
      </c>
      <c r="D216" s="469" t="s">
        <v>486</v>
      </c>
      <c r="E216" s="469" t="s">
        <v>428</v>
      </c>
      <c r="F216" s="469">
        <v>0</v>
      </c>
      <c r="G216" s="469">
        <v>559</v>
      </c>
      <c r="H216" s="469">
        <v>58.739215000000002</v>
      </c>
      <c r="I216" s="469">
        <v>60.99516573385722</v>
      </c>
      <c r="J216" s="469">
        <v>6.6978846452781099E-3</v>
      </c>
      <c r="K216" s="469" t="s">
        <v>574</v>
      </c>
      <c r="L216" s="469" t="s">
        <v>574</v>
      </c>
      <c r="M216" s="469" t="s">
        <v>574</v>
      </c>
      <c r="N216" s="469">
        <v>1</v>
      </c>
      <c r="O216" s="469">
        <v>6.2246228926290652E-3</v>
      </c>
      <c r="P216" s="469">
        <v>1.1594167414036193E-2</v>
      </c>
      <c r="Q216" s="469">
        <v>1.7818790306665257E-2</v>
      </c>
      <c r="R216" s="469">
        <v>0</v>
      </c>
      <c r="S216" s="469">
        <v>1.7818790306665257E-2</v>
      </c>
      <c r="T216" s="469">
        <v>0</v>
      </c>
      <c r="U216" s="469">
        <v>0</v>
      </c>
      <c r="V216" s="469">
        <v>3.7045718740876171E-5</v>
      </c>
      <c r="W216" s="469">
        <v>7.9060801192609581E-18</v>
      </c>
      <c r="X216" s="469">
        <v>0</v>
      </c>
      <c r="Y216" s="469">
        <v>0</v>
      </c>
      <c r="Z216" s="469">
        <v>0</v>
      </c>
      <c r="AA216" s="469">
        <v>0</v>
      </c>
      <c r="AB216" s="469">
        <v>0</v>
      </c>
      <c r="AC216" s="469">
        <v>0</v>
      </c>
      <c r="AD216" s="469">
        <v>0</v>
      </c>
      <c r="AE216" s="469">
        <v>0</v>
      </c>
      <c r="AF216" s="469">
        <v>0</v>
      </c>
      <c r="AG216" s="469">
        <v>0</v>
      </c>
      <c r="AH216" s="469">
        <v>0</v>
      </c>
      <c r="AI216" s="469">
        <v>0</v>
      </c>
      <c r="AJ216" s="469">
        <v>0</v>
      </c>
      <c r="AK216" s="469">
        <v>5.37081513928731E-5</v>
      </c>
      <c r="AL216" s="469">
        <v>0</v>
      </c>
      <c r="AM216" s="469">
        <v>7.5510035888087023E-6</v>
      </c>
      <c r="AN216" s="469">
        <v>0</v>
      </c>
      <c r="AO216" s="469">
        <v>0</v>
      </c>
      <c r="AP216" s="469">
        <v>0</v>
      </c>
      <c r="AQ216" s="469">
        <v>0</v>
      </c>
      <c r="AR216" s="469">
        <v>0</v>
      </c>
      <c r="AS216" s="469">
        <v>0</v>
      </c>
      <c r="AT216" s="469">
        <v>0</v>
      </c>
      <c r="AU216" s="469">
        <v>0</v>
      </c>
      <c r="AV216" s="469">
        <v>0</v>
      </c>
      <c r="AW216" s="469">
        <v>7.2862014382902775E-6</v>
      </c>
      <c r="AX216" s="469">
        <v>0</v>
      </c>
      <c r="AY216" s="469">
        <v>1.8089866357992838E-15</v>
      </c>
      <c r="AZ216" s="469">
        <v>0</v>
      </c>
      <c r="BA216" s="469">
        <v>0</v>
      </c>
      <c r="BB216" s="469">
        <v>0</v>
      </c>
      <c r="BC216" s="469">
        <v>0</v>
      </c>
      <c r="BD216" s="469">
        <v>0</v>
      </c>
      <c r="BE216" s="469">
        <v>0</v>
      </c>
      <c r="BF216" s="469">
        <v>4.2034233053287351E-4</v>
      </c>
      <c r="BG216" s="469">
        <v>0</v>
      </c>
      <c r="BH216" s="469">
        <v>1.0438031021265304E-3</v>
      </c>
      <c r="BI216" s="469">
        <v>0</v>
      </c>
      <c r="BJ216" s="469">
        <v>0</v>
      </c>
      <c r="BK216" s="469">
        <v>0</v>
      </c>
    </row>
    <row r="217" spans="2:63" x14ac:dyDescent="0.2">
      <c r="B217" s="666" t="s">
        <v>485</v>
      </c>
      <c r="C217" s="666">
        <v>18.242091092086515</v>
      </c>
      <c r="D217" s="666" t="s">
        <v>486</v>
      </c>
      <c r="E217" s="666" t="s">
        <v>428</v>
      </c>
      <c r="F217" s="666">
        <v>0</v>
      </c>
      <c r="G217" s="666">
        <v>559</v>
      </c>
      <c r="H217" s="666">
        <v>58.739215000000002</v>
      </c>
      <c r="I217" s="666">
        <v>60.99516573385722</v>
      </c>
      <c r="J217" s="666">
        <v>6.6978846452781099E-3</v>
      </c>
      <c r="K217" s="666" t="s">
        <v>574</v>
      </c>
      <c r="L217" s="666" t="s">
        <v>574</v>
      </c>
      <c r="M217" s="666" t="s">
        <v>574</v>
      </c>
      <c r="N217" s="666">
        <v>1</v>
      </c>
      <c r="O217" s="666">
        <v>6.2246228926290652E-3</v>
      </c>
      <c r="P217" s="666">
        <v>1.1594167414036193E-2</v>
      </c>
      <c r="Q217" s="666">
        <v>1.7818790306665257E-2</v>
      </c>
      <c r="R217" s="666">
        <v>0</v>
      </c>
      <c r="S217" s="666">
        <v>1.7818790306665257E-2</v>
      </c>
      <c r="T217" s="666">
        <v>0</v>
      </c>
      <c r="U217" s="666">
        <v>0</v>
      </c>
      <c r="V217" s="666">
        <v>3.7045718740876171E-5</v>
      </c>
      <c r="W217" s="666">
        <v>7.9060801192609581E-18</v>
      </c>
      <c r="X217" s="666">
        <v>0</v>
      </c>
      <c r="Y217" s="666">
        <v>0</v>
      </c>
      <c r="Z217" s="666">
        <v>0</v>
      </c>
      <c r="AA217" s="666">
        <v>0</v>
      </c>
      <c r="AB217" s="666">
        <v>0</v>
      </c>
      <c r="AC217" s="666">
        <v>0</v>
      </c>
      <c r="AD217" s="666">
        <v>0</v>
      </c>
      <c r="AE217" s="666">
        <v>0</v>
      </c>
      <c r="AF217" s="666">
        <v>0</v>
      </c>
      <c r="AG217" s="666">
        <v>0</v>
      </c>
      <c r="AH217" s="666">
        <v>0</v>
      </c>
      <c r="AI217" s="666">
        <v>0</v>
      </c>
      <c r="AJ217" s="666">
        <v>0</v>
      </c>
      <c r="AK217" s="666">
        <v>5.37081513928731E-5</v>
      </c>
      <c r="AL217" s="666">
        <v>0</v>
      </c>
      <c r="AM217" s="666">
        <v>7.5510035888087023E-6</v>
      </c>
      <c r="AN217" s="666">
        <v>0</v>
      </c>
      <c r="AO217" s="666">
        <v>0</v>
      </c>
      <c r="AP217" s="666">
        <v>0</v>
      </c>
      <c r="AQ217" s="666">
        <v>0</v>
      </c>
      <c r="AR217" s="666">
        <v>0</v>
      </c>
      <c r="AS217" s="666">
        <v>0</v>
      </c>
      <c r="AT217" s="666">
        <v>0</v>
      </c>
      <c r="AU217" s="666">
        <v>0</v>
      </c>
      <c r="AV217" s="666">
        <v>0</v>
      </c>
      <c r="AW217" s="666">
        <v>7.2862014382902775E-6</v>
      </c>
      <c r="AX217" s="666">
        <v>0</v>
      </c>
      <c r="AY217" s="666">
        <v>1.8089866357992838E-15</v>
      </c>
      <c r="AZ217" s="666">
        <v>0</v>
      </c>
      <c r="BA217" s="666">
        <v>0</v>
      </c>
      <c r="BB217" s="666">
        <v>0</v>
      </c>
      <c r="BC217" s="666">
        <v>0</v>
      </c>
      <c r="BD217" s="666">
        <v>0</v>
      </c>
      <c r="BE217" s="666">
        <v>0</v>
      </c>
      <c r="BF217" s="666">
        <v>4.2034233053287351E-4</v>
      </c>
      <c r="BG217" s="666">
        <v>0</v>
      </c>
      <c r="BH217" s="666">
        <v>1.0438031021265304E-3</v>
      </c>
      <c r="BI217" s="666">
        <v>0</v>
      </c>
      <c r="BJ217" s="666">
        <v>0</v>
      </c>
      <c r="BK217" s="666">
        <v>0</v>
      </c>
    </row>
    <row r="218" spans="2:63" x14ac:dyDescent="0.2">
      <c r="B218" s="469" t="s">
        <v>485</v>
      </c>
      <c r="C218" s="469">
        <v>18.242091092086515</v>
      </c>
      <c r="D218" s="469" t="s">
        <v>486</v>
      </c>
      <c r="E218" s="469" t="s">
        <v>428</v>
      </c>
      <c r="F218" s="469">
        <v>0</v>
      </c>
      <c r="G218" s="469">
        <v>559</v>
      </c>
      <c r="H218" s="469">
        <v>58.739215000000002</v>
      </c>
      <c r="I218" s="469">
        <v>60.99516573385722</v>
      </c>
      <c r="J218" s="469">
        <v>6.6978846452781099E-3</v>
      </c>
      <c r="K218" s="469" t="s">
        <v>574</v>
      </c>
      <c r="L218" s="469" t="s">
        <v>574</v>
      </c>
      <c r="M218" s="469" t="s">
        <v>574</v>
      </c>
      <c r="N218" s="469">
        <v>1</v>
      </c>
      <c r="O218" s="469">
        <v>6.2246228926290652E-3</v>
      </c>
      <c r="P218" s="469">
        <v>1.1594167414036193E-2</v>
      </c>
      <c r="Q218" s="469">
        <v>1.7818790306665257E-2</v>
      </c>
      <c r="R218" s="469">
        <v>0</v>
      </c>
      <c r="S218" s="469">
        <v>1.7818790306665257E-2</v>
      </c>
      <c r="T218" s="469">
        <v>0</v>
      </c>
      <c r="U218" s="469">
        <v>0</v>
      </c>
      <c r="V218" s="469">
        <v>3.7045718740876171E-5</v>
      </c>
      <c r="W218" s="469">
        <v>7.9060801192609581E-18</v>
      </c>
      <c r="X218" s="469">
        <v>0</v>
      </c>
      <c r="Y218" s="469">
        <v>0</v>
      </c>
      <c r="Z218" s="469">
        <v>0</v>
      </c>
      <c r="AA218" s="469">
        <v>0</v>
      </c>
      <c r="AB218" s="469">
        <v>0</v>
      </c>
      <c r="AC218" s="469">
        <v>0</v>
      </c>
      <c r="AD218" s="469">
        <v>0</v>
      </c>
      <c r="AE218" s="469">
        <v>0</v>
      </c>
      <c r="AF218" s="469">
        <v>0</v>
      </c>
      <c r="AG218" s="469">
        <v>0</v>
      </c>
      <c r="AH218" s="469">
        <v>0</v>
      </c>
      <c r="AI218" s="469">
        <v>0</v>
      </c>
      <c r="AJ218" s="469">
        <v>0</v>
      </c>
      <c r="AK218" s="469">
        <v>5.37081513928731E-5</v>
      </c>
      <c r="AL218" s="469">
        <v>0</v>
      </c>
      <c r="AM218" s="469">
        <v>7.5510035888087023E-6</v>
      </c>
      <c r="AN218" s="469">
        <v>0</v>
      </c>
      <c r="AO218" s="469">
        <v>0</v>
      </c>
      <c r="AP218" s="469">
        <v>0</v>
      </c>
      <c r="AQ218" s="469">
        <v>0</v>
      </c>
      <c r="AR218" s="469">
        <v>0</v>
      </c>
      <c r="AS218" s="469">
        <v>0</v>
      </c>
      <c r="AT218" s="469">
        <v>0</v>
      </c>
      <c r="AU218" s="469">
        <v>0</v>
      </c>
      <c r="AV218" s="469">
        <v>0</v>
      </c>
      <c r="AW218" s="469">
        <v>7.2862014382902775E-6</v>
      </c>
      <c r="AX218" s="469">
        <v>0</v>
      </c>
      <c r="AY218" s="469">
        <v>1.8089866357992838E-15</v>
      </c>
      <c r="AZ218" s="469">
        <v>0</v>
      </c>
      <c r="BA218" s="469">
        <v>0</v>
      </c>
      <c r="BB218" s="469">
        <v>0</v>
      </c>
      <c r="BC218" s="469">
        <v>0</v>
      </c>
      <c r="BD218" s="469">
        <v>0</v>
      </c>
      <c r="BE218" s="469">
        <v>0</v>
      </c>
      <c r="BF218" s="469">
        <v>4.2034233053287351E-4</v>
      </c>
      <c r="BG218" s="469">
        <v>0</v>
      </c>
      <c r="BH218" s="469">
        <v>1.0438031021265304E-3</v>
      </c>
      <c r="BI218" s="469">
        <v>0</v>
      </c>
      <c r="BJ218" s="469">
        <v>0</v>
      </c>
      <c r="BK218" s="469">
        <v>0</v>
      </c>
    </row>
    <row r="219" spans="2:63" x14ac:dyDescent="0.2">
      <c r="B219" s="666" t="s">
        <v>485</v>
      </c>
      <c r="C219" s="666">
        <v>18.242091092086515</v>
      </c>
      <c r="D219" s="666" t="s">
        <v>486</v>
      </c>
      <c r="E219" s="666" t="s">
        <v>428</v>
      </c>
      <c r="F219" s="666">
        <v>0</v>
      </c>
      <c r="G219" s="666">
        <v>559</v>
      </c>
      <c r="H219" s="666">
        <v>58.739215000000002</v>
      </c>
      <c r="I219" s="666">
        <v>60.99516573385722</v>
      </c>
      <c r="J219" s="666">
        <v>6.6978846452781099E-3</v>
      </c>
      <c r="K219" s="666" t="s">
        <v>574</v>
      </c>
      <c r="L219" s="666" t="s">
        <v>574</v>
      </c>
      <c r="M219" s="666" t="s">
        <v>574</v>
      </c>
      <c r="N219" s="666">
        <v>1</v>
      </c>
      <c r="O219" s="666">
        <v>6.2246228926290652E-3</v>
      </c>
      <c r="P219" s="666">
        <v>1.1594167414036193E-2</v>
      </c>
      <c r="Q219" s="666">
        <v>1.7818790306665257E-2</v>
      </c>
      <c r="R219" s="666">
        <v>0</v>
      </c>
      <c r="S219" s="666">
        <v>1.7818790306665257E-2</v>
      </c>
      <c r="T219" s="666">
        <v>0</v>
      </c>
      <c r="U219" s="666">
        <v>0</v>
      </c>
      <c r="V219" s="666">
        <v>3.7045718740876171E-5</v>
      </c>
      <c r="W219" s="666">
        <v>7.9060801192609581E-18</v>
      </c>
      <c r="X219" s="666">
        <v>0</v>
      </c>
      <c r="Y219" s="666">
        <v>0</v>
      </c>
      <c r="Z219" s="666">
        <v>0</v>
      </c>
      <c r="AA219" s="666">
        <v>0</v>
      </c>
      <c r="AB219" s="666">
        <v>0</v>
      </c>
      <c r="AC219" s="666">
        <v>0</v>
      </c>
      <c r="AD219" s="666">
        <v>0</v>
      </c>
      <c r="AE219" s="666">
        <v>0</v>
      </c>
      <c r="AF219" s="666">
        <v>0</v>
      </c>
      <c r="AG219" s="666">
        <v>0</v>
      </c>
      <c r="AH219" s="666">
        <v>0</v>
      </c>
      <c r="AI219" s="666">
        <v>0</v>
      </c>
      <c r="AJ219" s="666">
        <v>0</v>
      </c>
      <c r="AK219" s="666">
        <v>5.37081513928731E-5</v>
      </c>
      <c r="AL219" s="666">
        <v>0</v>
      </c>
      <c r="AM219" s="666">
        <v>7.5510035888087023E-6</v>
      </c>
      <c r="AN219" s="666">
        <v>0</v>
      </c>
      <c r="AO219" s="666">
        <v>0</v>
      </c>
      <c r="AP219" s="666">
        <v>0</v>
      </c>
      <c r="AQ219" s="666">
        <v>0</v>
      </c>
      <c r="AR219" s="666">
        <v>0</v>
      </c>
      <c r="AS219" s="666">
        <v>0</v>
      </c>
      <c r="AT219" s="666">
        <v>0</v>
      </c>
      <c r="AU219" s="666">
        <v>0</v>
      </c>
      <c r="AV219" s="666">
        <v>0</v>
      </c>
      <c r="AW219" s="666">
        <v>7.2862014382902775E-6</v>
      </c>
      <c r="AX219" s="666">
        <v>0</v>
      </c>
      <c r="AY219" s="666">
        <v>1.8089866357992838E-15</v>
      </c>
      <c r="AZ219" s="666">
        <v>0</v>
      </c>
      <c r="BA219" s="666">
        <v>0</v>
      </c>
      <c r="BB219" s="666">
        <v>0</v>
      </c>
      <c r="BC219" s="666">
        <v>0</v>
      </c>
      <c r="BD219" s="666">
        <v>0</v>
      </c>
      <c r="BE219" s="666">
        <v>0</v>
      </c>
      <c r="BF219" s="666">
        <v>4.2034233053287351E-4</v>
      </c>
      <c r="BG219" s="666">
        <v>0</v>
      </c>
      <c r="BH219" s="666">
        <v>1.0438031021265304E-3</v>
      </c>
      <c r="BI219" s="666">
        <v>0</v>
      </c>
      <c r="BJ219" s="666">
        <v>0</v>
      </c>
      <c r="BK219" s="666">
        <v>0</v>
      </c>
    </row>
    <row r="220" spans="2:63" x14ac:dyDescent="0.2">
      <c r="B220" s="469" t="s">
        <v>485</v>
      </c>
      <c r="C220" s="469">
        <v>18.242091092086515</v>
      </c>
      <c r="D220" s="469" t="s">
        <v>486</v>
      </c>
      <c r="E220" s="469" t="s">
        <v>428</v>
      </c>
      <c r="F220" s="469">
        <v>0</v>
      </c>
      <c r="G220" s="469">
        <v>559</v>
      </c>
      <c r="H220" s="469">
        <v>58.739215000000002</v>
      </c>
      <c r="I220" s="469">
        <v>60.99516573385722</v>
      </c>
      <c r="J220" s="469">
        <v>6.6978846452781099E-3</v>
      </c>
      <c r="K220" s="469" t="s">
        <v>574</v>
      </c>
      <c r="L220" s="469" t="s">
        <v>574</v>
      </c>
      <c r="M220" s="469" t="s">
        <v>574</v>
      </c>
      <c r="N220" s="469">
        <v>1</v>
      </c>
      <c r="O220" s="469">
        <v>6.2246228926290652E-3</v>
      </c>
      <c r="P220" s="469">
        <v>1.1594167414036193E-2</v>
      </c>
      <c r="Q220" s="469">
        <v>1.7818790306665257E-2</v>
      </c>
      <c r="R220" s="469">
        <v>0</v>
      </c>
      <c r="S220" s="469">
        <v>1.7818790306665257E-2</v>
      </c>
      <c r="T220" s="469">
        <v>0</v>
      </c>
      <c r="U220" s="469">
        <v>0</v>
      </c>
      <c r="V220" s="469">
        <v>3.7045718740876171E-5</v>
      </c>
      <c r="W220" s="469">
        <v>7.9060801192609581E-18</v>
      </c>
      <c r="X220" s="469">
        <v>0</v>
      </c>
      <c r="Y220" s="469">
        <v>0</v>
      </c>
      <c r="Z220" s="469">
        <v>0</v>
      </c>
      <c r="AA220" s="469">
        <v>0</v>
      </c>
      <c r="AB220" s="469">
        <v>0</v>
      </c>
      <c r="AC220" s="469">
        <v>0</v>
      </c>
      <c r="AD220" s="469">
        <v>0</v>
      </c>
      <c r="AE220" s="469">
        <v>0</v>
      </c>
      <c r="AF220" s="469">
        <v>0</v>
      </c>
      <c r="AG220" s="469">
        <v>0</v>
      </c>
      <c r="AH220" s="469">
        <v>0</v>
      </c>
      <c r="AI220" s="469">
        <v>0</v>
      </c>
      <c r="AJ220" s="469">
        <v>0</v>
      </c>
      <c r="AK220" s="469">
        <v>5.37081513928731E-5</v>
      </c>
      <c r="AL220" s="469">
        <v>0</v>
      </c>
      <c r="AM220" s="469">
        <v>7.5510035888087023E-6</v>
      </c>
      <c r="AN220" s="469">
        <v>0</v>
      </c>
      <c r="AO220" s="469">
        <v>0</v>
      </c>
      <c r="AP220" s="469">
        <v>0</v>
      </c>
      <c r="AQ220" s="469">
        <v>0</v>
      </c>
      <c r="AR220" s="469">
        <v>0</v>
      </c>
      <c r="AS220" s="469">
        <v>0</v>
      </c>
      <c r="AT220" s="469">
        <v>0</v>
      </c>
      <c r="AU220" s="469">
        <v>0</v>
      </c>
      <c r="AV220" s="469">
        <v>0</v>
      </c>
      <c r="AW220" s="469">
        <v>7.2862014382902775E-6</v>
      </c>
      <c r="AX220" s="469">
        <v>0</v>
      </c>
      <c r="AY220" s="469">
        <v>1.8089866357992838E-15</v>
      </c>
      <c r="AZ220" s="469">
        <v>0</v>
      </c>
      <c r="BA220" s="469">
        <v>0</v>
      </c>
      <c r="BB220" s="469">
        <v>0</v>
      </c>
      <c r="BC220" s="469">
        <v>0</v>
      </c>
      <c r="BD220" s="469">
        <v>0</v>
      </c>
      <c r="BE220" s="469">
        <v>0</v>
      </c>
      <c r="BF220" s="469">
        <v>4.2034233053287351E-4</v>
      </c>
      <c r="BG220" s="469">
        <v>0</v>
      </c>
      <c r="BH220" s="469">
        <v>1.0438031021265304E-3</v>
      </c>
      <c r="BI220" s="469">
        <v>0</v>
      </c>
      <c r="BJ220" s="469">
        <v>0</v>
      </c>
      <c r="BK220" s="469">
        <v>0</v>
      </c>
    </row>
    <row r="221" spans="2:63" x14ac:dyDescent="0.2">
      <c r="B221" s="666" t="s">
        <v>485</v>
      </c>
      <c r="C221" s="666">
        <v>18.242091092086515</v>
      </c>
      <c r="D221" s="666" t="s">
        <v>486</v>
      </c>
      <c r="E221" s="666" t="s">
        <v>428</v>
      </c>
      <c r="F221" s="666">
        <v>0</v>
      </c>
      <c r="G221" s="666">
        <v>559</v>
      </c>
      <c r="H221" s="666">
        <v>65.725740000000002</v>
      </c>
      <c r="I221" s="666">
        <v>68.102383469803627</v>
      </c>
      <c r="J221" s="666">
        <v>8.4330771924180821E-3</v>
      </c>
      <c r="K221" s="666" t="s">
        <v>574</v>
      </c>
      <c r="L221" s="666" t="s">
        <v>574</v>
      </c>
      <c r="M221" s="666" t="s">
        <v>574</v>
      </c>
      <c r="N221" s="666">
        <v>1</v>
      </c>
      <c r="O221" s="666">
        <v>8.8366453286944039E-3</v>
      </c>
      <c r="P221" s="666">
        <v>1.4398796382774142E-2</v>
      </c>
      <c r="Q221" s="666">
        <v>2.3235441711468546E-2</v>
      </c>
      <c r="R221" s="666">
        <v>0</v>
      </c>
      <c r="S221" s="666">
        <v>2.3235441711468546E-2</v>
      </c>
      <c r="T221" s="666">
        <v>0</v>
      </c>
      <c r="U221" s="666">
        <v>0</v>
      </c>
      <c r="V221" s="666">
        <v>4.6533633833667778E-5</v>
      </c>
      <c r="W221" s="666">
        <v>1.65774545392383E-17</v>
      </c>
      <c r="X221" s="666">
        <v>0</v>
      </c>
      <c r="Y221" s="666">
        <v>0</v>
      </c>
      <c r="Z221" s="666">
        <v>0</v>
      </c>
      <c r="AA221" s="666">
        <v>0</v>
      </c>
      <c r="AB221" s="666">
        <v>0</v>
      </c>
      <c r="AC221" s="666">
        <v>0</v>
      </c>
      <c r="AD221" s="666">
        <v>0</v>
      </c>
      <c r="AE221" s="666">
        <v>0</v>
      </c>
      <c r="AF221" s="666">
        <v>0</v>
      </c>
      <c r="AG221" s="666">
        <v>0</v>
      </c>
      <c r="AH221" s="666">
        <v>0</v>
      </c>
      <c r="AI221" s="666">
        <v>0</v>
      </c>
      <c r="AJ221" s="666">
        <v>0</v>
      </c>
      <c r="AK221" s="666">
        <v>7.0888132498082469E-5</v>
      </c>
      <c r="AL221" s="666">
        <v>0</v>
      </c>
      <c r="AM221" s="666">
        <v>9.373968083655174E-6</v>
      </c>
      <c r="AN221" s="666">
        <v>0</v>
      </c>
      <c r="AO221" s="666">
        <v>0</v>
      </c>
      <c r="AP221" s="666">
        <v>0</v>
      </c>
      <c r="AQ221" s="666">
        <v>0</v>
      </c>
      <c r="AR221" s="666">
        <v>0</v>
      </c>
      <c r="AS221" s="666">
        <v>0</v>
      </c>
      <c r="AT221" s="666">
        <v>0</v>
      </c>
      <c r="AU221" s="666">
        <v>0</v>
      </c>
      <c r="AV221" s="666">
        <v>0</v>
      </c>
      <c r="AW221" s="666">
        <v>1.0340985568335437E-5</v>
      </c>
      <c r="AX221" s="666">
        <v>0</v>
      </c>
      <c r="AY221" s="666">
        <v>3.6260923905416478E-15</v>
      </c>
      <c r="AZ221" s="666">
        <v>0</v>
      </c>
      <c r="BA221" s="666">
        <v>0</v>
      </c>
      <c r="BB221" s="666">
        <v>0</v>
      </c>
      <c r="BC221" s="666">
        <v>0</v>
      </c>
      <c r="BD221" s="666">
        <v>0</v>
      </c>
      <c r="BE221" s="666">
        <v>0</v>
      </c>
      <c r="BF221" s="666">
        <v>5.4038275182735152E-4</v>
      </c>
      <c r="BG221" s="666">
        <v>0</v>
      </c>
      <c r="BH221" s="666">
        <v>1.3804743258166911E-3</v>
      </c>
      <c r="BI221" s="666">
        <v>0</v>
      </c>
      <c r="BJ221" s="666">
        <v>0</v>
      </c>
      <c r="BK221" s="666">
        <v>0</v>
      </c>
    </row>
    <row r="222" spans="2:63" x14ac:dyDescent="0.2">
      <c r="B222" s="469" t="s">
        <v>485</v>
      </c>
      <c r="C222" s="469">
        <v>18.242091092086515</v>
      </c>
      <c r="D222" s="469" t="s">
        <v>486</v>
      </c>
      <c r="E222" s="469" t="s">
        <v>428</v>
      </c>
      <c r="F222" s="469">
        <v>0</v>
      </c>
      <c r="G222" s="469">
        <v>559</v>
      </c>
      <c r="H222" s="469">
        <v>65.725740000000002</v>
      </c>
      <c r="I222" s="469">
        <v>68.102383469803627</v>
      </c>
      <c r="J222" s="469">
        <v>8.4330771924180821E-3</v>
      </c>
      <c r="K222" s="469" t="s">
        <v>574</v>
      </c>
      <c r="L222" s="469" t="s">
        <v>574</v>
      </c>
      <c r="M222" s="469" t="s">
        <v>574</v>
      </c>
      <c r="N222" s="469">
        <v>1</v>
      </c>
      <c r="O222" s="469">
        <v>8.8366453286944039E-3</v>
      </c>
      <c r="P222" s="469">
        <v>1.4398796382774142E-2</v>
      </c>
      <c r="Q222" s="469">
        <v>2.3235441711468546E-2</v>
      </c>
      <c r="R222" s="469">
        <v>0</v>
      </c>
      <c r="S222" s="469">
        <v>2.3235441711468546E-2</v>
      </c>
      <c r="T222" s="469">
        <v>0</v>
      </c>
      <c r="U222" s="469">
        <v>0</v>
      </c>
      <c r="V222" s="469">
        <v>4.6533633833667778E-5</v>
      </c>
      <c r="W222" s="469">
        <v>1.65774545392383E-17</v>
      </c>
      <c r="X222" s="469">
        <v>0</v>
      </c>
      <c r="Y222" s="469">
        <v>0</v>
      </c>
      <c r="Z222" s="469">
        <v>0</v>
      </c>
      <c r="AA222" s="469">
        <v>0</v>
      </c>
      <c r="AB222" s="469">
        <v>0</v>
      </c>
      <c r="AC222" s="469">
        <v>0</v>
      </c>
      <c r="AD222" s="469">
        <v>0</v>
      </c>
      <c r="AE222" s="469">
        <v>0</v>
      </c>
      <c r="AF222" s="469">
        <v>0</v>
      </c>
      <c r="AG222" s="469">
        <v>0</v>
      </c>
      <c r="AH222" s="469">
        <v>0</v>
      </c>
      <c r="AI222" s="469">
        <v>0</v>
      </c>
      <c r="AJ222" s="469">
        <v>0</v>
      </c>
      <c r="AK222" s="469">
        <v>7.0888132498082469E-5</v>
      </c>
      <c r="AL222" s="469">
        <v>0</v>
      </c>
      <c r="AM222" s="469">
        <v>9.373968083655174E-6</v>
      </c>
      <c r="AN222" s="469">
        <v>0</v>
      </c>
      <c r="AO222" s="469">
        <v>0</v>
      </c>
      <c r="AP222" s="469">
        <v>0</v>
      </c>
      <c r="AQ222" s="469">
        <v>0</v>
      </c>
      <c r="AR222" s="469">
        <v>0</v>
      </c>
      <c r="AS222" s="469">
        <v>0</v>
      </c>
      <c r="AT222" s="469">
        <v>0</v>
      </c>
      <c r="AU222" s="469">
        <v>0</v>
      </c>
      <c r="AV222" s="469">
        <v>0</v>
      </c>
      <c r="AW222" s="469">
        <v>1.0340985568335437E-5</v>
      </c>
      <c r="AX222" s="469">
        <v>0</v>
      </c>
      <c r="AY222" s="469">
        <v>3.6260923905416478E-15</v>
      </c>
      <c r="AZ222" s="469">
        <v>0</v>
      </c>
      <c r="BA222" s="469">
        <v>0</v>
      </c>
      <c r="BB222" s="469">
        <v>0</v>
      </c>
      <c r="BC222" s="469">
        <v>0</v>
      </c>
      <c r="BD222" s="469">
        <v>0</v>
      </c>
      <c r="BE222" s="469">
        <v>0</v>
      </c>
      <c r="BF222" s="469">
        <v>5.4038275182735152E-4</v>
      </c>
      <c r="BG222" s="469">
        <v>0</v>
      </c>
      <c r="BH222" s="469">
        <v>1.3804743258166911E-3</v>
      </c>
      <c r="BI222" s="469">
        <v>0</v>
      </c>
      <c r="BJ222" s="469">
        <v>0</v>
      </c>
      <c r="BK222" s="469">
        <v>0</v>
      </c>
    </row>
    <row r="223" spans="2:63" x14ac:dyDescent="0.2">
      <c r="B223" s="666" t="s">
        <v>485</v>
      </c>
      <c r="C223" s="666">
        <v>18.242091092086515</v>
      </c>
      <c r="D223" s="666" t="s">
        <v>486</v>
      </c>
      <c r="E223" s="666" t="s">
        <v>428</v>
      </c>
      <c r="F223" s="666">
        <v>0</v>
      </c>
      <c r="G223" s="666">
        <v>559</v>
      </c>
      <c r="H223" s="666">
        <v>65.725740000000002</v>
      </c>
      <c r="I223" s="666">
        <v>68.102383469803627</v>
      </c>
      <c r="J223" s="666">
        <v>8.4330771924180821E-3</v>
      </c>
      <c r="K223" s="666" t="s">
        <v>574</v>
      </c>
      <c r="L223" s="666" t="s">
        <v>574</v>
      </c>
      <c r="M223" s="666" t="s">
        <v>574</v>
      </c>
      <c r="N223" s="666">
        <v>1</v>
      </c>
      <c r="O223" s="666">
        <v>8.8366453286944039E-3</v>
      </c>
      <c r="P223" s="666">
        <v>1.4398796382774142E-2</v>
      </c>
      <c r="Q223" s="666">
        <v>2.3235441711468546E-2</v>
      </c>
      <c r="R223" s="666">
        <v>0</v>
      </c>
      <c r="S223" s="666">
        <v>2.3235441711468546E-2</v>
      </c>
      <c r="T223" s="666">
        <v>0</v>
      </c>
      <c r="U223" s="666">
        <v>0</v>
      </c>
      <c r="V223" s="666">
        <v>4.6533633833667778E-5</v>
      </c>
      <c r="W223" s="666">
        <v>1.65774545392383E-17</v>
      </c>
      <c r="X223" s="666">
        <v>0</v>
      </c>
      <c r="Y223" s="666">
        <v>0</v>
      </c>
      <c r="Z223" s="666">
        <v>0</v>
      </c>
      <c r="AA223" s="666">
        <v>0</v>
      </c>
      <c r="AB223" s="666">
        <v>0</v>
      </c>
      <c r="AC223" s="666">
        <v>0</v>
      </c>
      <c r="AD223" s="666">
        <v>0</v>
      </c>
      <c r="AE223" s="666">
        <v>0</v>
      </c>
      <c r="AF223" s="666">
        <v>0</v>
      </c>
      <c r="AG223" s="666">
        <v>0</v>
      </c>
      <c r="AH223" s="666">
        <v>0</v>
      </c>
      <c r="AI223" s="666">
        <v>0</v>
      </c>
      <c r="AJ223" s="666">
        <v>0</v>
      </c>
      <c r="AK223" s="666">
        <v>7.0888132498082469E-5</v>
      </c>
      <c r="AL223" s="666">
        <v>0</v>
      </c>
      <c r="AM223" s="666">
        <v>9.373968083655174E-6</v>
      </c>
      <c r="AN223" s="666">
        <v>0</v>
      </c>
      <c r="AO223" s="666">
        <v>0</v>
      </c>
      <c r="AP223" s="666">
        <v>0</v>
      </c>
      <c r="AQ223" s="666">
        <v>0</v>
      </c>
      <c r="AR223" s="666">
        <v>0</v>
      </c>
      <c r="AS223" s="666">
        <v>0</v>
      </c>
      <c r="AT223" s="666">
        <v>0</v>
      </c>
      <c r="AU223" s="666">
        <v>0</v>
      </c>
      <c r="AV223" s="666">
        <v>0</v>
      </c>
      <c r="AW223" s="666">
        <v>1.0340985568335437E-5</v>
      </c>
      <c r="AX223" s="666">
        <v>0</v>
      </c>
      <c r="AY223" s="666">
        <v>3.6260923905416478E-15</v>
      </c>
      <c r="AZ223" s="666">
        <v>0</v>
      </c>
      <c r="BA223" s="666">
        <v>0</v>
      </c>
      <c r="BB223" s="666">
        <v>0</v>
      </c>
      <c r="BC223" s="666">
        <v>0</v>
      </c>
      <c r="BD223" s="666">
        <v>0</v>
      </c>
      <c r="BE223" s="666">
        <v>0</v>
      </c>
      <c r="BF223" s="666">
        <v>5.4038275182735152E-4</v>
      </c>
      <c r="BG223" s="666">
        <v>0</v>
      </c>
      <c r="BH223" s="666">
        <v>1.3804743258166911E-3</v>
      </c>
      <c r="BI223" s="666">
        <v>0</v>
      </c>
      <c r="BJ223" s="666">
        <v>0</v>
      </c>
      <c r="BK223" s="666">
        <v>0</v>
      </c>
    </row>
    <row r="224" spans="2:63" x14ac:dyDescent="0.2">
      <c r="B224" s="469" t="s">
        <v>485</v>
      </c>
      <c r="C224" s="469">
        <v>18.242091092086515</v>
      </c>
      <c r="D224" s="469" t="s">
        <v>486</v>
      </c>
      <c r="E224" s="469" t="s">
        <v>428</v>
      </c>
      <c r="F224" s="469">
        <v>0</v>
      </c>
      <c r="G224" s="469">
        <v>559</v>
      </c>
      <c r="H224" s="469">
        <v>65.725740000000002</v>
      </c>
      <c r="I224" s="469">
        <v>68.102383469803627</v>
      </c>
      <c r="J224" s="469">
        <v>8.4330771924180821E-3</v>
      </c>
      <c r="K224" s="469" t="s">
        <v>574</v>
      </c>
      <c r="L224" s="469" t="s">
        <v>574</v>
      </c>
      <c r="M224" s="469" t="s">
        <v>574</v>
      </c>
      <c r="N224" s="469">
        <v>1</v>
      </c>
      <c r="O224" s="469">
        <v>8.8366453286944039E-3</v>
      </c>
      <c r="P224" s="469">
        <v>1.4398796382774142E-2</v>
      </c>
      <c r="Q224" s="469">
        <v>2.3235441711468546E-2</v>
      </c>
      <c r="R224" s="469">
        <v>0</v>
      </c>
      <c r="S224" s="469">
        <v>2.3235441711468546E-2</v>
      </c>
      <c r="T224" s="469">
        <v>0</v>
      </c>
      <c r="U224" s="469">
        <v>0</v>
      </c>
      <c r="V224" s="469">
        <v>4.6533633833667778E-5</v>
      </c>
      <c r="W224" s="469">
        <v>1.65774545392383E-17</v>
      </c>
      <c r="X224" s="469">
        <v>0</v>
      </c>
      <c r="Y224" s="469">
        <v>0</v>
      </c>
      <c r="Z224" s="469">
        <v>0</v>
      </c>
      <c r="AA224" s="469">
        <v>0</v>
      </c>
      <c r="AB224" s="469">
        <v>0</v>
      </c>
      <c r="AC224" s="469">
        <v>0</v>
      </c>
      <c r="AD224" s="469">
        <v>0</v>
      </c>
      <c r="AE224" s="469">
        <v>0</v>
      </c>
      <c r="AF224" s="469">
        <v>0</v>
      </c>
      <c r="AG224" s="469">
        <v>0</v>
      </c>
      <c r="AH224" s="469">
        <v>0</v>
      </c>
      <c r="AI224" s="469">
        <v>0</v>
      </c>
      <c r="AJ224" s="469">
        <v>0</v>
      </c>
      <c r="AK224" s="469">
        <v>7.0888132498082469E-5</v>
      </c>
      <c r="AL224" s="469">
        <v>0</v>
      </c>
      <c r="AM224" s="469">
        <v>9.373968083655174E-6</v>
      </c>
      <c r="AN224" s="469">
        <v>0</v>
      </c>
      <c r="AO224" s="469">
        <v>0</v>
      </c>
      <c r="AP224" s="469">
        <v>0</v>
      </c>
      <c r="AQ224" s="469">
        <v>0</v>
      </c>
      <c r="AR224" s="469">
        <v>0</v>
      </c>
      <c r="AS224" s="469">
        <v>0</v>
      </c>
      <c r="AT224" s="469">
        <v>0</v>
      </c>
      <c r="AU224" s="469">
        <v>0</v>
      </c>
      <c r="AV224" s="469">
        <v>0</v>
      </c>
      <c r="AW224" s="469">
        <v>1.0340985568335437E-5</v>
      </c>
      <c r="AX224" s="469">
        <v>0</v>
      </c>
      <c r="AY224" s="469">
        <v>3.6260923905416478E-15</v>
      </c>
      <c r="AZ224" s="469">
        <v>0</v>
      </c>
      <c r="BA224" s="469">
        <v>0</v>
      </c>
      <c r="BB224" s="469">
        <v>0</v>
      </c>
      <c r="BC224" s="469">
        <v>0</v>
      </c>
      <c r="BD224" s="469">
        <v>0</v>
      </c>
      <c r="BE224" s="469">
        <v>0</v>
      </c>
      <c r="BF224" s="469">
        <v>5.4038275182735152E-4</v>
      </c>
      <c r="BG224" s="469">
        <v>0</v>
      </c>
      <c r="BH224" s="469">
        <v>1.3804743258166911E-3</v>
      </c>
      <c r="BI224" s="469">
        <v>0</v>
      </c>
      <c r="BJ224" s="469">
        <v>0</v>
      </c>
      <c r="BK224" s="469">
        <v>0</v>
      </c>
    </row>
    <row r="225" spans="2:63" x14ac:dyDescent="0.2">
      <c r="B225" s="666" t="s">
        <v>485</v>
      </c>
      <c r="C225" s="666">
        <v>18.242091092086515</v>
      </c>
      <c r="D225" s="666" t="s">
        <v>486</v>
      </c>
      <c r="E225" s="666" t="s">
        <v>428</v>
      </c>
      <c r="F225" s="666">
        <v>0</v>
      </c>
      <c r="G225" s="666">
        <v>559</v>
      </c>
      <c r="H225" s="666">
        <v>65.725740000000002</v>
      </c>
      <c r="I225" s="666">
        <v>68.102383469803627</v>
      </c>
      <c r="J225" s="666">
        <v>8.4330771924180821E-3</v>
      </c>
      <c r="K225" s="666" t="s">
        <v>574</v>
      </c>
      <c r="L225" s="666" t="s">
        <v>574</v>
      </c>
      <c r="M225" s="666" t="s">
        <v>574</v>
      </c>
      <c r="N225" s="666">
        <v>1</v>
      </c>
      <c r="O225" s="666">
        <v>8.8366453286944039E-3</v>
      </c>
      <c r="P225" s="666">
        <v>1.4398796382774142E-2</v>
      </c>
      <c r="Q225" s="666">
        <v>2.3235441711468546E-2</v>
      </c>
      <c r="R225" s="666">
        <v>0</v>
      </c>
      <c r="S225" s="666">
        <v>2.3235441711468546E-2</v>
      </c>
      <c r="T225" s="666">
        <v>0</v>
      </c>
      <c r="U225" s="666">
        <v>0</v>
      </c>
      <c r="V225" s="666">
        <v>4.6533633833667778E-5</v>
      </c>
      <c r="W225" s="666">
        <v>1.65774545392383E-17</v>
      </c>
      <c r="X225" s="666">
        <v>0</v>
      </c>
      <c r="Y225" s="666">
        <v>0</v>
      </c>
      <c r="Z225" s="666">
        <v>0</v>
      </c>
      <c r="AA225" s="666">
        <v>0</v>
      </c>
      <c r="AB225" s="666">
        <v>0</v>
      </c>
      <c r="AC225" s="666">
        <v>0</v>
      </c>
      <c r="AD225" s="666">
        <v>0</v>
      </c>
      <c r="AE225" s="666">
        <v>0</v>
      </c>
      <c r="AF225" s="666">
        <v>0</v>
      </c>
      <c r="AG225" s="666">
        <v>0</v>
      </c>
      <c r="AH225" s="666">
        <v>0</v>
      </c>
      <c r="AI225" s="666">
        <v>0</v>
      </c>
      <c r="AJ225" s="666">
        <v>0</v>
      </c>
      <c r="AK225" s="666">
        <v>7.0888132498082469E-5</v>
      </c>
      <c r="AL225" s="666">
        <v>0</v>
      </c>
      <c r="AM225" s="666">
        <v>9.373968083655174E-6</v>
      </c>
      <c r="AN225" s="666">
        <v>0</v>
      </c>
      <c r="AO225" s="666">
        <v>0</v>
      </c>
      <c r="AP225" s="666">
        <v>0</v>
      </c>
      <c r="AQ225" s="666">
        <v>0</v>
      </c>
      <c r="AR225" s="666">
        <v>0</v>
      </c>
      <c r="AS225" s="666">
        <v>0</v>
      </c>
      <c r="AT225" s="666">
        <v>0</v>
      </c>
      <c r="AU225" s="666">
        <v>0</v>
      </c>
      <c r="AV225" s="666">
        <v>0</v>
      </c>
      <c r="AW225" s="666">
        <v>1.0340985568335437E-5</v>
      </c>
      <c r="AX225" s="666">
        <v>0</v>
      </c>
      <c r="AY225" s="666">
        <v>3.6260923905416478E-15</v>
      </c>
      <c r="AZ225" s="666">
        <v>0</v>
      </c>
      <c r="BA225" s="666">
        <v>0</v>
      </c>
      <c r="BB225" s="666">
        <v>0</v>
      </c>
      <c r="BC225" s="666">
        <v>0</v>
      </c>
      <c r="BD225" s="666">
        <v>0</v>
      </c>
      <c r="BE225" s="666">
        <v>0</v>
      </c>
      <c r="BF225" s="666">
        <v>5.4038275182735152E-4</v>
      </c>
      <c r="BG225" s="666">
        <v>0</v>
      </c>
      <c r="BH225" s="666">
        <v>1.3804743258166911E-3</v>
      </c>
      <c r="BI225" s="666">
        <v>0</v>
      </c>
      <c r="BJ225" s="666">
        <v>0</v>
      </c>
      <c r="BK225" s="666">
        <v>0</v>
      </c>
    </row>
    <row r="226" spans="2:63" x14ac:dyDescent="0.2">
      <c r="B226" s="469" t="s">
        <v>485</v>
      </c>
      <c r="C226" s="469">
        <v>18.242091092086515</v>
      </c>
      <c r="D226" s="469" t="s">
        <v>486</v>
      </c>
      <c r="E226" s="469" t="s">
        <v>428</v>
      </c>
      <c r="F226" s="469">
        <v>0</v>
      </c>
      <c r="G226" s="469">
        <v>559</v>
      </c>
      <c r="H226" s="469">
        <v>65.725740000000002</v>
      </c>
      <c r="I226" s="469">
        <v>68.102383469803627</v>
      </c>
      <c r="J226" s="469">
        <v>8.4330771924180821E-3</v>
      </c>
      <c r="K226" s="469" t="s">
        <v>574</v>
      </c>
      <c r="L226" s="469" t="s">
        <v>574</v>
      </c>
      <c r="M226" s="469" t="s">
        <v>574</v>
      </c>
      <c r="N226" s="469">
        <v>1</v>
      </c>
      <c r="O226" s="469">
        <v>8.8366453286944039E-3</v>
      </c>
      <c r="P226" s="469">
        <v>1.4398796382774142E-2</v>
      </c>
      <c r="Q226" s="469">
        <v>2.3235441711468546E-2</v>
      </c>
      <c r="R226" s="469">
        <v>0</v>
      </c>
      <c r="S226" s="469">
        <v>2.3235441711468546E-2</v>
      </c>
      <c r="T226" s="469">
        <v>0</v>
      </c>
      <c r="U226" s="469">
        <v>0</v>
      </c>
      <c r="V226" s="469">
        <v>4.6533633833667778E-5</v>
      </c>
      <c r="W226" s="469">
        <v>1.65774545392383E-17</v>
      </c>
      <c r="X226" s="469">
        <v>0</v>
      </c>
      <c r="Y226" s="469">
        <v>0</v>
      </c>
      <c r="Z226" s="469">
        <v>0</v>
      </c>
      <c r="AA226" s="469">
        <v>0</v>
      </c>
      <c r="AB226" s="469">
        <v>0</v>
      </c>
      <c r="AC226" s="469">
        <v>0</v>
      </c>
      <c r="AD226" s="469">
        <v>0</v>
      </c>
      <c r="AE226" s="469">
        <v>0</v>
      </c>
      <c r="AF226" s="469">
        <v>0</v>
      </c>
      <c r="AG226" s="469">
        <v>0</v>
      </c>
      <c r="AH226" s="469">
        <v>0</v>
      </c>
      <c r="AI226" s="469">
        <v>0</v>
      </c>
      <c r="AJ226" s="469">
        <v>0</v>
      </c>
      <c r="AK226" s="469">
        <v>7.0888132498082469E-5</v>
      </c>
      <c r="AL226" s="469">
        <v>0</v>
      </c>
      <c r="AM226" s="469">
        <v>9.373968083655174E-6</v>
      </c>
      <c r="AN226" s="469">
        <v>0</v>
      </c>
      <c r="AO226" s="469">
        <v>0</v>
      </c>
      <c r="AP226" s="469">
        <v>0</v>
      </c>
      <c r="AQ226" s="469">
        <v>0</v>
      </c>
      <c r="AR226" s="469">
        <v>0</v>
      </c>
      <c r="AS226" s="469">
        <v>0</v>
      </c>
      <c r="AT226" s="469">
        <v>0</v>
      </c>
      <c r="AU226" s="469">
        <v>0</v>
      </c>
      <c r="AV226" s="469">
        <v>0</v>
      </c>
      <c r="AW226" s="469">
        <v>1.0340985568335437E-5</v>
      </c>
      <c r="AX226" s="469">
        <v>0</v>
      </c>
      <c r="AY226" s="469">
        <v>3.6260923905416478E-15</v>
      </c>
      <c r="AZ226" s="469">
        <v>0</v>
      </c>
      <c r="BA226" s="469">
        <v>0</v>
      </c>
      <c r="BB226" s="469">
        <v>0</v>
      </c>
      <c r="BC226" s="469">
        <v>0</v>
      </c>
      <c r="BD226" s="469">
        <v>0</v>
      </c>
      <c r="BE226" s="469">
        <v>0</v>
      </c>
      <c r="BF226" s="469">
        <v>5.4038275182735152E-4</v>
      </c>
      <c r="BG226" s="469">
        <v>0</v>
      </c>
      <c r="BH226" s="469">
        <v>1.3804743258166911E-3</v>
      </c>
      <c r="BI226" s="469">
        <v>0</v>
      </c>
      <c r="BJ226" s="469">
        <v>0</v>
      </c>
      <c r="BK226" s="469">
        <v>0</v>
      </c>
    </row>
    <row r="227" spans="2:63" x14ac:dyDescent="0.2">
      <c r="B227" s="666" t="s">
        <v>485</v>
      </c>
      <c r="C227" s="666">
        <v>18.242091092086515</v>
      </c>
      <c r="D227" s="666" t="s">
        <v>486</v>
      </c>
      <c r="E227" s="666" t="s">
        <v>428</v>
      </c>
      <c r="F227" s="666">
        <v>0</v>
      </c>
      <c r="G227" s="666">
        <v>559</v>
      </c>
      <c r="H227" s="666">
        <v>65.725740000000002</v>
      </c>
      <c r="I227" s="666">
        <v>68.102383469803627</v>
      </c>
      <c r="J227" s="666">
        <v>8.4330771924180821E-3</v>
      </c>
      <c r="K227" s="666" t="s">
        <v>574</v>
      </c>
      <c r="L227" s="666" t="s">
        <v>574</v>
      </c>
      <c r="M227" s="666" t="s">
        <v>574</v>
      </c>
      <c r="N227" s="666">
        <v>1</v>
      </c>
      <c r="O227" s="666">
        <v>8.8366453286944039E-3</v>
      </c>
      <c r="P227" s="666">
        <v>1.4398796382774142E-2</v>
      </c>
      <c r="Q227" s="666">
        <v>2.3235441711468546E-2</v>
      </c>
      <c r="R227" s="666">
        <v>0</v>
      </c>
      <c r="S227" s="666">
        <v>2.3235441711468546E-2</v>
      </c>
      <c r="T227" s="666">
        <v>0</v>
      </c>
      <c r="U227" s="666">
        <v>0</v>
      </c>
      <c r="V227" s="666">
        <v>4.6533633833667778E-5</v>
      </c>
      <c r="W227" s="666">
        <v>1.65774545392383E-17</v>
      </c>
      <c r="X227" s="666">
        <v>0</v>
      </c>
      <c r="Y227" s="666">
        <v>0</v>
      </c>
      <c r="Z227" s="666">
        <v>0</v>
      </c>
      <c r="AA227" s="666">
        <v>0</v>
      </c>
      <c r="AB227" s="666">
        <v>0</v>
      </c>
      <c r="AC227" s="666">
        <v>0</v>
      </c>
      <c r="AD227" s="666">
        <v>0</v>
      </c>
      <c r="AE227" s="666">
        <v>0</v>
      </c>
      <c r="AF227" s="666">
        <v>0</v>
      </c>
      <c r="AG227" s="666">
        <v>0</v>
      </c>
      <c r="AH227" s="666">
        <v>0</v>
      </c>
      <c r="AI227" s="666">
        <v>0</v>
      </c>
      <c r="AJ227" s="666">
        <v>0</v>
      </c>
      <c r="AK227" s="666">
        <v>7.0888132498082469E-5</v>
      </c>
      <c r="AL227" s="666">
        <v>0</v>
      </c>
      <c r="AM227" s="666">
        <v>9.373968083655174E-6</v>
      </c>
      <c r="AN227" s="666">
        <v>0</v>
      </c>
      <c r="AO227" s="666">
        <v>0</v>
      </c>
      <c r="AP227" s="666">
        <v>0</v>
      </c>
      <c r="AQ227" s="666">
        <v>0</v>
      </c>
      <c r="AR227" s="666">
        <v>0</v>
      </c>
      <c r="AS227" s="666">
        <v>0</v>
      </c>
      <c r="AT227" s="666">
        <v>0</v>
      </c>
      <c r="AU227" s="666">
        <v>0</v>
      </c>
      <c r="AV227" s="666">
        <v>0</v>
      </c>
      <c r="AW227" s="666">
        <v>1.0340985568335437E-5</v>
      </c>
      <c r="AX227" s="666">
        <v>0</v>
      </c>
      <c r="AY227" s="666">
        <v>3.6260923905416478E-15</v>
      </c>
      <c r="AZ227" s="666">
        <v>0</v>
      </c>
      <c r="BA227" s="666">
        <v>0</v>
      </c>
      <c r="BB227" s="666">
        <v>0</v>
      </c>
      <c r="BC227" s="666">
        <v>0</v>
      </c>
      <c r="BD227" s="666">
        <v>0</v>
      </c>
      <c r="BE227" s="666">
        <v>0</v>
      </c>
      <c r="BF227" s="666">
        <v>5.4038275182735152E-4</v>
      </c>
      <c r="BG227" s="666">
        <v>0</v>
      </c>
      <c r="BH227" s="666">
        <v>1.3804743258166911E-3</v>
      </c>
      <c r="BI227" s="666">
        <v>0</v>
      </c>
      <c r="BJ227" s="666">
        <v>0</v>
      </c>
      <c r="BK227" s="666">
        <v>0</v>
      </c>
    </row>
    <row r="228" spans="2:63" x14ac:dyDescent="0.2">
      <c r="B228" s="469" t="s">
        <v>485</v>
      </c>
      <c r="C228" s="469">
        <v>18.242091092086515</v>
      </c>
      <c r="D228" s="469" t="s">
        <v>486</v>
      </c>
      <c r="E228" s="469" t="s">
        <v>428</v>
      </c>
      <c r="F228" s="469">
        <v>0</v>
      </c>
      <c r="G228" s="469">
        <v>559</v>
      </c>
      <c r="H228" s="469">
        <v>65.725740000000002</v>
      </c>
      <c r="I228" s="469">
        <v>68.102383469803627</v>
      </c>
      <c r="J228" s="469">
        <v>8.4330771924180821E-3</v>
      </c>
      <c r="K228" s="469" t="s">
        <v>574</v>
      </c>
      <c r="L228" s="469" t="s">
        <v>574</v>
      </c>
      <c r="M228" s="469" t="s">
        <v>574</v>
      </c>
      <c r="N228" s="469">
        <v>1</v>
      </c>
      <c r="O228" s="469">
        <v>8.8366453286944039E-3</v>
      </c>
      <c r="P228" s="469">
        <v>1.4398796382774142E-2</v>
      </c>
      <c r="Q228" s="469">
        <v>2.3235441711468546E-2</v>
      </c>
      <c r="R228" s="469">
        <v>0</v>
      </c>
      <c r="S228" s="469">
        <v>2.3235441711468546E-2</v>
      </c>
      <c r="T228" s="469">
        <v>0</v>
      </c>
      <c r="U228" s="469">
        <v>0</v>
      </c>
      <c r="V228" s="469">
        <v>4.6533633833667778E-5</v>
      </c>
      <c r="W228" s="469">
        <v>1.65774545392383E-17</v>
      </c>
      <c r="X228" s="469">
        <v>0</v>
      </c>
      <c r="Y228" s="469">
        <v>0</v>
      </c>
      <c r="Z228" s="469">
        <v>0</v>
      </c>
      <c r="AA228" s="469">
        <v>0</v>
      </c>
      <c r="AB228" s="469">
        <v>0</v>
      </c>
      <c r="AC228" s="469">
        <v>0</v>
      </c>
      <c r="AD228" s="469">
        <v>0</v>
      </c>
      <c r="AE228" s="469">
        <v>0</v>
      </c>
      <c r="AF228" s="469">
        <v>0</v>
      </c>
      <c r="AG228" s="469">
        <v>0</v>
      </c>
      <c r="AH228" s="469">
        <v>0</v>
      </c>
      <c r="AI228" s="469">
        <v>0</v>
      </c>
      <c r="AJ228" s="469">
        <v>0</v>
      </c>
      <c r="AK228" s="469">
        <v>7.0888132498082469E-5</v>
      </c>
      <c r="AL228" s="469">
        <v>0</v>
      </c>
      <c r="AM228" s="469">
        <v>9.373968083655174E-6</v>
      </c>
      <c r="AN228" s="469">
        <v>0</v>
      </c>
      <c r="AO228" s="469">
        <v>0</v>
      </c>
      <c r="AP228" s="469">
        <v>0</v>
      </c>
      <c r="AQ228" s="469">
        <v>0</v>
      </c>
      <c r="AR228" s="469">
        <v>0</v>
      </c>
      <c r="AS228" s="469">
        <v>0</v>
      </c>
      <c r="AT228" s="469">
        <v>0</v>
      </c>
      <c r="AU228" s="469">
        <v>0</v>
      </c>
      <c r="AV228" s="469">
        <v>0</v>
      </c>
      <c r="AW228" s="469">
        <v>1.0340985568335437E-5</v>
      </c>
      <c r="AX228" s="469">
        <v>0</v>
      </c>
      <c r="AY228" s="469">
        <v>3.6260923905416478E-15</v>
      </c>
      <c r="AZ228" s="469">
        <v>0</v>
      </c>
      <c r="BA228" s="469">
        <v>0</v>
      </c>
      <c r="BB228" s="469">
        <v>0</v>
      </c>
      <c r="BC228" s="469">
        <v>0</v>
      </c>
      <c r="BD228" s="469">
        <v>0</v>
      </c>
      <c r="BE228" s="469">
        <v>0</v>
      </c>
      <c r="BF228" s="469">
        <v>5.4038275182735152E-4</v>
      </c>
      <c r="BG228" s="469">
        <v>0</v>
      </c>
      <c r="BH228" s="469">
        <v>1.3804743258166911E-3</v>
      </c>
      <c r="BI228" s="469">
        <v>0</v>
      </c>
      <c r="BJ228" s="469">
        <v>0</v>
      </c>
      <c r="BK228" s="469">
        <v>0</v>
      </c>
    </row>
    <row r="229" spans="2:63" x14ac:dyDescent="0.2">
      <c r="B229" s="666" t="s">
        <v>485</v>
      </c>
      <c r="C229" s="666">
        <v>18.242091092086515</v>
      </c>
      <c r="D229" s="666" t="s">
        <v>486</v>
      </c>
      <c r="E229" s="666" t="s">
        <v>428</v>
      </c>
      <c r="F229" s="666">
        <v>0</v>
      </c>
      <c r="G229" s="666">
        <v>559</v>
      </c>
      <c r="H229" s="666">
        <v>65.725740000000002</v>
      </c>
      <c r="I229" s="666">
        <v>68.102383469803627</v>
      </c>
      <c r="J229" s="666">
        <v>8.4330771924180821E-3</v>
      </c>
      <c r="K229" s="666" t="s">
        <v>574</v>
      </c>
      <c r="L229" s="666" t="s">
        <v>574</v>
      </c>
      <c r="M229" s="666" t="s">
        <v>574</v>
      </c>
      <c r="N229" s="666">
        <v>1</v>
      </c>
      <c r="O229" s="666">
        <v>8.8366453286944039E-3</v>
      </c>
      <c r="P229" s="666">
        <v>1.4398796382774142E-2</v>
      </c>
      <c r="Q229" s="666">
        <v>2.3235441711468546E-2</v>
      </c>
      <c r="R229" s="666">
        <v>0</v>
      </c>
      <c r="S229" s="666">
        <v>2.3235441711468546E-2</v>
      </c>
      <c r="T229" s="666">
        <v>0</v>
      </c>
      <c r="U229" s="666">
        <v>0</v>
      </c>
      <c r="V229" s="666">
        <v>4.6533633833667778E-5</v>
      </c>
      <c r="W229" s="666">
        <v>1.65774545392383E-17</v>
      </c>
      <c r="X229" s="666">
        <v>0</v>
      </c>
      <c r="Y229" s="666">
        <v>0</v>
      </c>
      <c r="Z229" s="666">
        <v>0</v>
      </c>
      <c r="AA229" s="666">
        <v>0</v>
      </c>
      <c r="AB229" s="666">
        <v>0</v>
      </c>
      <c r="AC229" s="666">
        <v>0</v>
      </c>
      <c r="AD229" s="666">
        <v>0</v>
      </c>
      <c r="AE229" s="666">
        <v>0</v>
      </c>
      <c r="AF229" s="666">
        <v>0</v>
      </c>
      <c r="AG229" s="666">
        <v>0</v>
      </c>
      <c r="AH229" s="666">
        <v>0</v>
      </c>
      <c r="AI229" s="666">
        <v>0</v>
      </c>
      <c r="AJ229" s="666">
        <v>0</v>
      </c>
      <c r="AK229" s="666">
        <v>7.0888132498082469E-5</v>
      </c>
      <c r="AL229" s="666">
        <v>0</v>
      </c>
      <c r="AM229" s="666">
        <v>9.373968083655174E-6</v>
      </c>
      <c r="AN229" s="666">
        <v>0</v>
      </c>
      <c r="AO229" s="666">
        <v>0</v>
      </c>
      <c r="AP229" s="666">
        <v>0</v>
      </c>
      <c r="AQ229" s="666">
        <v>0</v>
      </c>
      <c r="AR229" s="666">
        <v>0</v>
      </c>
      <c r="AS229" s="666">
        <v>0</v>
      </c>
      <c r="AT229" s="666">
        <v>0</v>
      </c>
      <c r="AU229" s="666">
        <v>0</v>
      </c>
      <c r="AV229" s="666">
        <v>0</v>
      </c>
      <c r="AW229" s="666">
        <v>1.0340985568335437E-5</v>
      </c>
      <c r="AX229" s="666">
        <v>0</v>
      </c>
      <c r="AY229" s="666">
        <v>3.6260923905416478E-15</v>
      </c>
      <c r="AZ229" s="666">
        <v>0</v>
      </c>
      <c r="BA229" s="666">
        <v>0</v>
      </c>
      <c r="BB229" s="666">
        <v>0</v>
      </c>
      <c r="BC229" s="666">
        <v>0</v>
      </c>
      <c r="BD229" s="666">
        <v>0</v>
      </c>
      <c r="BE229" s="666">
        <v>0</v>
      </c>
      <c r="BF229" s="666">
        <v>5.4038275182735152E-4</v>
      </c>
      <c r="BG229" s="666">
        <v>0</v>
      </c>
      <c r="BH229" s="666">
        <v>1.3804743258166911E-3</v>
      </c>
      <c r="BI229" s="666">
        <v>0</v>
      </c>
      <c r="BJ229" s="666">
        <v>0</v>
      </c>
      <c r="BK229" s="666">
        <v>0</v>
      </c>
    </row>
    <row r="230" spans="2:63" x14ac:dyDescent="0.2">
      <c r="B230" s="469" t="s">
        <v>485</v>
      </c>
      <c r="C230" s="469">
        <v>18.242091092086515</v>
      </c>
      <c r="D230" s="469" t="s">
        <v>486</v>
      </c>
      <c r="E230" s="469" t="s">
        <v>428</v>
      </c>
      <c r="F230" s="469">
        <v>0</v>
      </c>
      <c r="G230" s="469">
        <v>559</v>
      </c>
      <c r="H230" s="469">
        <v>65.725740000000002</v>
      </c>
      <c r="I230" s="469">
        <v>68.102383469803627</v>
      </c>
      <c r="J230" s="469">
        <v>8.4330771924180821E-3</v>
      </c>
      <c r="K230" s="469" t="s">
        <v>574</v>
      </c>
      <c r="L230" s="469" t="s">
        <v>574</v>
      </c>
      <c r="M230" s="469" t="s">
        <v>574</v>
      </c>
      <c r="N230" s="469">
        <v>1</v>
      </c>
      <c r="O230" s="469">
        <v>8.8366453286944039E-3</v>
      </c>
      <c r="P230" s="469">
        <v>1.4398796382774142E-2</v>
      </c>
      <c r="Q230" s="469">
        <v>2.3235441711468546E-2</v>
      </c>
      <c r="R230" s="469">
        <v>0</v>
      </c>
      <c r="S230" s="469">
        <v>2.3235441711468546E-2</v>
      </c>
      <c r="T230" s="469">
        <v>0</v>
      </c>
      <c r="U230" s="469">
        <v>0</v>
      </c>
      <c r="V230" s="469">
        <v>4.6533633833667778E-5</v>
      </c>
      <c r="W230" s="469">
        <v>1.65774545392383E-17</v>
      </c>
      <c r="X230" s="469">
        <v>0</v>
      </c>
      <c r="Y230" s="469">
        <v>0</v>
      </c>
      <c r="Z230" s="469">
        <v>0</v>
      </c>
      <c r="AA230" s="469">
        <v>0</v>
      </c>
      <c r="AB230" s="469">
        <v>0</v>
      </c>
      <c r="AC230" s="469">
        <v>0</v>
      </c>
      <c r="AD230" s="469">
        <v>0</v>
      </c>
      <c r="AE230" s="469">
        <v>0</v>
      </c>
      <c r="AF230" s="469">
        <v>0</v>
      </c>
      <c r="AG230" s="469">
        <v>0</v>
      </c>
      <c r="AH230" s="469">
        <v>0</v>
      </c>
      <c r="AI230" s="469">
        <v>0</v>
      </c>
      <c r="AJ230" s="469">
        <v>0</v>
      </c>
      <c r="AK230" s="469">
        <v>7.0888132498082469E-5</v>
      </c>
      <c r="AL230" s="469">
        <v>0</v>
      </c>
      <c r="AM230" s="469">
        <v>9.373968083655174E-6</v>
      </c>
      <c r="AN230" s="469">
        <v>0</v>
      </c>
      <c r="AO230" s="469">
        <v>0</v>
      </c>
      <c r="AP230" s="469">
        <v>0</v>
      </c>
      <c r="AQ230" s="469">
        <v>0</v>
      </c>
      <c r="AR230" s="469">
        <v>0</v>
      </c>
      <c r="AS230" s="469">
        <v>0</v>
      </c>
      <c r="AT230" s="469">
        <v>0</v>
      </c>
      <c r="AU230" s="469">
        <v>0</v>
      </c>
      <c r="AV230" s="469">
        <v>0</v>
      </c>
      <c r="AW230" s="469">
        <v>1.0340985568335437E-5</v>
      </c>
      <c r="AX230" s="469">
        <v>0</v>
      </c>
      <c r="AY230" s="469">
        <v>3.6260923905416478E-15</v>
      </c>
      <c r="AZ230" s="469">
        <v>0</v>
      </c>
      <c r="BA230" s="469">
        <v>0</v>
      </c>
      <c r="BB230" s="469">
        <v>0</v>
      </c>
      <c r="BC230" s="469">
        <v>0</v>
      </c>
      <c r="BD230" s="469">
        <v>0</v>
      </c>
      <c r="BE230" s="469">
        <v>0</v>
      </c>
      <c r="BF230" s="469">
        <v>5.4038275182735152E-4</v>
      </c>
      <c r="BG230" s="469">
        <v>0</v>
      </c>
      <c r="BH230" s="469">
        <v>1.3804743258166911E-3</v>
      </c>
      <c r="BI230" s="469">
        <v>0</v>
      </c>
      <c r="BJ230" s="469">
        <v>0</v>
      </c>
      <c r="BK230" s="469">
        <v>0</v>
      </c>
    </row>
    <row r="231" spans="2:63" x14ac:dyDescent="0.2">
      <c r="B231" s="666" t="s">
        <v>485</v>
      </c>
      <c r="C231" s="666">
        <v>18.242091092086515</v>
      </c>
      <c r="D231" s="666" t="s">
        <v>486</v>
      </c>
      <c r="E231" s="666" t="s">
        <v>428</v>
      </c>
      <c r="F231" s="666">
        <v>0</v>
      </c>
      <c r="G231" s="666">
        <v>559</v>
      </c>
      <c r="H231" s="666">
        <v>65.725740000000002</v>
      </c>
      <c r="I231" s="666">
        <v>68.102383469803627</v>
      </c>
      <c r="J231" s="666">
        <v>8.4330771924180821E-3</v>
      </c>
      <c r="K231" s="666" t="s">
        <v>574</v>
      </c>
      <c r="L231" s="666" t="s">
        <v>574</v>
      </c>
      <c r="M231" s="666" t="s">
        <v>574</v>
      </c>
      <c r="N231" s="666">
        <v>1</v>
      </c>
      <c r="O231" s="666">
        <v>8.8366453286944039E-3</v>
      </c>
      <c r="P231" s="666">
        <v>1.4398796382774142E-2</v>
      </c>
      <c r="Q231" s="666">
        <v>2.3235441711468546E-2</v>
      </c>
      <c r="R231" s="666">
        <v>0</v>
      </c>
      <c r="S231" s="666">
        <v>2.3235441711468546E-2</v>
      </c>
      <c r="T231" s="666">
        <v>0</v>
      </c>
      <c r="U231" s="666">
        <v>0</v>
      </c>
      <c r="V231" s="666">
        <v>4.6533633833667778E-5</v>
      </c>
      <c r="W231" s="666">
        <v>1.65774545392383E-17</v>
      </c>
      <c r="X231" s="666">
        <v>0</v>
      </c>
      <c r="Y231" s="666">
        <v>0</v>
      </c>
      <c r="Z231" s="666">
        <v>0</v>
      </c>
      <c r="AA231" s="666">
        <v>0</v>
      </c>
      <c r="AB231" s="666">
        <v>0</v>
      </c>
      <c r="AC231" s="666">
        <v>0</v>
      </c>
      <c r="AD231" s="666">
        <v>0</v>
      </c>
      <c r="AE231" s="666">
        <v>0</v>
      </c>
      <c r="AF231" s="666">
        <v>0</v>
      </c>
      <c r="AG231" s="666">
        <v>0</v>
      </c>
      <c r="AH231" s="666">
        <v>0</v>
      </c>
      <c r="AI231" s="666">
        <v>0</v>
      </c>
      <c r="AJ231" s="666">
        <v>0</v>
      </c>
      <c r="AK231" s="666">
        <v>7.0888132498082469E-5</v>
      </c>
      <c r="AL231" s="666">
        <v>0</v>
      </c>
      <c r="AM231" s="666">
        <v>9.373968083655174E-6</v>
      </c>
      <c r="AN231" s="666">
        <v>0</v>
      </c>
      <c r="AO231" s="666">
        <v>0</v>
      </c>
      <c r="AP231" s="666">
        <v>0</v>
      </c>
      <c r="AQ231" s="666">
        <v>0</v>
      </c>
      <c r="AR231" s="666">
        <v>0</v>
      </c>
      <c r="AS231" s="666">
        <v>0</v>
      </c>
      <c r="AT231" s="666">
        <v>0</v>
      </c>
      <c r="AU231" s="666">
        <v>0</v>
      </c>
      <c r="AV231" s="666">
        <v>0</v>
      </c>
      <c r="AW231" s="666">
        <v>1.0340985568335437E-5</v>
      </c>
      <c r="AX231" s="666">
        <v>0</v>
      </c>
      <c r="AY231" s="666">
        <v>3.6260923905416478E-15</v>
      </c>
      <c r="AZ231" s="666">
        <v>0</v>
      </c>
      <c r="BA231" s="666">
        <v>0</v>
      </c>
      <c r="BB231" s="666">
        <v>0</v>
      </c>
      <c r="BC231" s="666">
        <v>0</v>
      </c>
      <c r="BD231" s="666">
        <v>0</v>
      </c>
      <c r="BE231" s="666">
        <v>0</v>
      </c>
      <c r="BF231" s="666">
        <v>5.4038275182735152E-4</v>
      </c>
      <c r="BG231" s="666">
        <v>0</v>
      </c>
      <c r="BH231" s="666">
        <v>1.3804743258166911E-3</v>
      </c>
      <c r="BI231" s="666">
        <v>0</v>
      </c>
      <c r="BJ231" s="666">
        <v>0</v>
      </c>
      <c r="BK231" s="666">
        <v>0</v>
      </c>
    </row>
    <row r="232" spans="2:63" x14ac:dyDescent="0.2">
      <c r="B232" s="469" t="s">
        <v>485</v>
      </c>
      <c r="C232" s="469">
        <v>18.242091092086515</v>
      </c>
      <c r="D232" s="469" t="s">
        <v>486</v>
      </c>
      <c r="E232" s="469" t="s">
        <v>428</v>
      </c>
      <c r="F232" s="469">
        <v>0</v>
      </c>
      <c r="G232" s="469">
        <v>559</v>
      </c>
      <c r="H232" s="469">
        <v>65.725740000000002</v>
      </c>
      <c r="I232" s="469">
        <v>68.102383469803627</v>
      </c>
      <c r="J232" s="469">
        <v>8.4330771924180821E-3</v>
      </c>
      <c r="K232" s="469" t="s">
        <v>574</v>
      </c>
      <c r="L232" s="469" t="s">
        <v>574</v>
      </c>
      <c r="M232" s="469" t="s">
        <v>574</v>
      </c>
      <c r="N232" s="469">
        <v>1</v>
      </c>
      <c r="O232" s="469">
        <v>8.8366453286944039E-3</v>
      </c>
      <c r="P232" s="469">
        <v>1.4398796382774142E-2</v>
      </c>
      <c r="Q232" s="469">
        <v>2.3235441711468546E-2</v>
      </c>
      <c r="R232" s="469">
        <v>0</v>
      </c>
      <c r="S232" s="469">
        <v>2.3235441711468546E-2</v>
      </c>
      <c r="T232" s="469">
        <v>0</v>
      </c>
      <c r="U232" s="469">
        <v>0</v>
      </c>
      <c r="V232" s="469">
        <v>4.6533633833667778E-5</v>
      </c>
      <c r="W232" s="469">
        <v>1.65774545392383E-17</v>
      </c>
      <c r="X232" s="469">
        <v>0</v>
      </c>
      <c r="Y232" s="469">
        <v>0</v>
      </c>
      <c r="Z232" s="469">
        <v>0</v>
      </c>
      <c r="AA232" s="469">
        <v>0</v>
      </c>
      <c r="AB232" s="469">
        <v>0</v>
      </c>
      <c r="AC232" s="469">
        <v>0</v>
      </c>
      <c r="AD232" s="469">
        <v>0</v>
      </c>
      <c r="AE232" s="469">
        <v>0</v>
      </c>
      <c r="AF232" s="469">
        <v>0</v>
      </c>
      <c r="AG232" s="469">
        <v>0</v>
      </c>
      <c r="AH232" s="469">
        <v>0</v>
      </c>
      <c r="AI232" s="469">
        <v>0</v>
      </c>
      <c r="AJ232" s="469">
        <v>0</v>
      </c>
      <c r="AK232" s="469">
        <v>7.0888132498082469E-5</v>
      </c>
      <c r="AL232" s="469">
        <v>0</v>
      </c>
      <c r="AM232" s="469">
        <v>9.373968083655174E-6</v>
      </c>
      <c r="AN232" s="469">
        <v>0</v>
      </c>
      <c r="AO232" s="469">
        <v>0</v>
      </c>
      <c r="AP232" s="469">
        <v>0</v>
      </c>
      <c r="AQ232" s="469">
        <v>0</v>
      </c>
      <c r="AR232" s="469">
        <v>0</v>
      </c>
      <c r="AS232" s="469">
        <v>0</v>
      </c>
      <c r="AT232" s="469">
        <v>0</v>
      </c>
      <c r="AU232" s="469">
        <v>0</v>
      </c>
      <c r="AV232" s="469">
        <v>0</v>
      </c>
      <c r="AW232" s="469">
        <v>1.0340985568335437E-5</v>
      </c>
      <c r="AX232" s="469">
        <v>0</v>
      </c>
      <c r="AY232" s="469">
        <v>3.6260923905416478E-15</v>
      </c>
      <c r="AZ232" s="469">
        <v>0</v>
      </c>
      <c r="BA232" s="469">
        <v>0</v>
      </c>
      <c r="BB232" s="469">
        <v>0</v>
      </c>
      <c r="BC232" s="469">
        <v>0</v>
      </c>
      <c r="BD232" s="469">
        <v>0</v>
      </c>
      <c r="BE232" s="469">
        <v>0</v>
      </c>
      <c r="BF232" s="469">
        <v>5.4038275182735152E-4</v>
      </c>
      <c r="BG232" s="469">
        <v>0</v>
      </c>
      <c r="BH232" s="469">
        <v>1.3804743258166911E-3</v>
      </c>
      <c r="BI232" s="469">
        <v>0</v>
      </c>
      <c r="BJ232" s="469">
        <v>0</v>
      </c>
      <c r="BK232" s="469">
        <v>0</v>
      </c>
    </row>
    <row r="233" spans="2:63" x14ac:dyDescent="0.2">
      <c r="B233" s="666" t="s">
        <v>485</v>
      </c>
      <c r="C233" s="666">
        <v>18.242091092086515</v>
      </c>
      <c r="D233" s="666" t="s">
        <v>486</v>
      </c>
      <c r="E233" s="666" t="s">
        <v>428</v>
      </c>
      <c r="F233" s="666">
        <v>0</v>
      </c>
      <c r="G233" s="666">
        <v>559</v>
      </c>
      <c r="H233" s="666">
        <v>65.725740000000002</v>
      </c>
      <c r="I233" s="666">
        <v>68.102383469803627</v>
      </c>
      <c r="J233" s="666">
        <v>8.4330771924180821E-3</v>
      </c>
      <c r="K233" s="666" t="s">
        <v>574</v>
      </c>
      <c r="L233" s="666" t="s">
        <v>574</v>
      </c>
      <c r="M233" s="666" t="s">
        <v>574</v>
      </c>
      <c r="N233" s="666">
        <v>1</v>
      </c>
      <c r="O233" s="666">
        <v>8.8366453286944039E-3</v>
      </c>
      <c r="P233" s="666">
        <v>1.4398796382774142E-2</v>
      </c>
      <c r="Q233" s="666">
        <v>2.3235441711468546E-2</v>
      </c>
      <c r="R233" s="666">
        <v>0</v>
      </c>
      <c r="S233" s="666">
        <v>2.3235441711468546E-2</v>
      </c>
      <c r="T233" s="666">
        <v>0</v>
      </c>
      <c r="U233" s="666">
        <v>0</v>
      </c>
      <c r="V233" s="666">
        <v>4.6533633833667778E-5</v>
      </c>
      <c r="W233" s="666">
        <v>1.65774545392383E-17</v>
      </c>
      <c r="X233" s="666">
        <v>0</v>
      </c>
      <c r="Y233" s="666">
        <v>0</v>
      </c>
      <c r="Z233" s="666">
        <v>0</v>
      </c>
      <c r="AA233" s="666">
        <v>0</v>
      </c>
      <c r="AB233" s="666">
        <v>0</v>
      </c>
      <c r="AC233" s="666">
        <v>0</v>
      </c>
      <c r="AD233" s="666">
        <v>0</v>
      </c>
      <c r="AE233" s="666">
        <v>0</v>
      </c>
      <c r="AF233" s="666">
        <v>0</v>
      </c>
      <c r="AG233" s="666">
        <v>0</v>
      </c>
      <c r="AH233" s="666">
        <v>0</v>
      </c>
      <c r="AI233" s="666">
        <v>0</v>
      </c>
      <c r="AJ233" s="666">
        <v>0</v>
      </c>
      <c r="AK233" s="666">
        <v>7.0888132498082469E-5</v>
      </c>
      <c r="AL233" s="666">
        <v>0</v>
      </c>
      <c r="AM233" s="666">
        <v>9.373968083655174E-6</v>
      </c>
      <c r="AN233" s="666">
        <v>0</v>
      </c>
      <c r="AO233" s="666">
        <v>0</v>
      </c>
      <c r="AP233" s="666">
        <v>0</v>
      </c>
      <c r="AQ233" s="666">
        <v>0</v>
      </c>
      <c r="AR233" s="666">
        <v>0</v>
      </c>
      <c r="AS233" s="666">
        <v>0</v>
      </c>
      <c r="AT233" s="666">
        <v>0</v>
      </c>
      <c r="AU233" s="666">
        <v>0</v>
      </c>
      <c r="AV233" s="666">
        <v>0</v>
      </c>
      <c r="AW233" s="666">
        <v>1.0340985568335437E-5</v>
      </c>
      <c r="AX233" s="666">
        <v>0</v>
      </c>
      <c r="AY233" s="666">
        <v>3.6260923905416478E-15</v>
      </c>
      <c r="AZ233" s="666">
        <v>0</v>
      </c>
      <c r="BA233" s="666">
        <v>0</v>
      </c>
      <c r="BB233" s="666">
        <v>0</v>
      </c>
      <c r="BC233" s="666">
        <v>0</v>
      </c>
      <c r="BD233" s="666">
        <v>0</v>
      </c>
      <c r="BE233" s="666">
        <v>0</v>
      </c>
      <c r="BF233" s="666">
        <v>5.4038275182735152E-4</v>
      </c>
      <c r="BG233" s="666">
        <v>0</v>
      </c>
      <c r="BH233" s="666">
        <v>1.3804743258166911E-3</v>
      </c>
      <c r="BI233" s="666">
        <v>0</v>
      </c>
      <c r="BJ233" s="666">
        <v>0</v>
      </c>
      <c r="BK233" s="666">
        <v>0</v>
      </c>
    </row>
    <row r="234" spans="2:63" x14ac:dyDescent="0.2">
      <c r="B234" s="469" t="s">
        <v>485</v>
      </c>
      <c r="C234" s="469">
        <v>18.242091092086515</v>
      </c>
      <c r="D234" s="469" t="s">
        <v>486</v>
      </c>
      <c r="E234" s="469" t="s">
        <v>428</v>
      </c>
      <c r="F234" s="469">
        <v>0</v>
      </c>
      <c r="G234" s="469">
        <v>559</v>
      </c>
      <c r="H234" s="469">
        <v>65.725740000000002</v>
      </c>
      <c r="I234" s="469">
        <v>68.102383469803627</v>
      </c>
      <c r="J234" s="469">
        <v>8.4330771924180821E-3</v>
      </c>
      <c r="K234" s="469" t="s">
        <v>574</v>
      </c>
      <c r="L234" s="469" t="s">
        <v>574</v>
      </c>
      <c r="M234" s="469" t="s">
        <v>574</v>
      </c>
      <c r="N234" s="469">
        <v>1</v>
      </c>
      <c r="O234" s="469">
        <v>8.8366453286944039E-3</v>
      </c>
      <c r="P234" s="469">
        <v>1.4398796382774142E-2</v>
      </c>
      <c r="Q234" s="469">
        <v>2.3235441711468546E-2</v>
      </c>
      <c r="R234" s="469">
        <v>0</v>
      </c>
      <c r="S234" s="469">
        <v>2.3235441711468546E-2</v>
      </c>
      <c r="T234" s="469">
        <v>0</v>
      </c>
      <c r="U234" s="469">
        <v>0</v>
      </c>
      <c r="V234" s="469">
        <v>4.6533633833667778E-5</v>
      </c>
      <c r="W234" s="469">
        <v>1.65774545392383E-17</v>
      </c>
      <c r="X234" s="469">
        <v>0</v>
      </c>
      <c r="Y234" s="469">
        <v>0</v>
      </c>
      <c r="Z234" s="469">
        <v>0</v>
      </c>
      <c r="AA234" s="469">
        <v>0</v>
      </c>
      <c r="AB234" s="469">
        <v>0</v>
      </c>
      <c r="AC234" s="469">
        <v>0</v>
      </c>
      <c r="AD234" s="469">
        <v>0</v>
      </c>
      <c r="AE234" s="469">
        <v>0</v>
      </c>
      <c r="AF234" s="469">
        <v>0</v>
      </c>
      <c r="AG234" s="469">
        <v>0</v>
      </c>
      <c r="AH234" s="469">
        <v>0</v>
      </c>
      <c r="AI234" s="469">
        <v>0</v>
      </c>
      <c r="AJ234" s="469">
        <v>0</v>
      </c>
      <c r="AK234" s="469">
        <v>7.0888132498082469E-5</v>
      </c>
      <c r="AL234" s="469">
        <v>0</v>
      </c>
      <c r="AM234" s="469">
        <v>9.373968083655174E-6</v>
      </c>
      <c r="AN234" s="469">
        <v>0</v>
      </c>
      <c r="AO234" s="469">
        <v>0</v>
      </c>
      <c r="AP234" s="469">
        <v>0</v>
      </c>
      <c r="AQ234" s="469">
        <v>0</v>
      </c>
      <c r="AR234" s="469">
        <v>0</v>
      </c>
      <c r="AS234" s="469">
        <v>0</v>
      </c>
      <c r="AT234" s="469">
        <v>0</v>
      </c>
      <c r="AU234" s="469">
        <v>0</v>
      </c>
      <c r="AV234" s="469">
        <v>0</v>
      </c>
      <c r="AW234" s="469">
        <v>1.0340985568335437E-5</v>
      </c>
      <c r="AX234" s="469">
        <v>0</v>
      </c>
      <c r="AY234" s="469">
        <v>3.6260923905416478E-15</v>
      </c>
      <c r="AZ234" s="469">
        <v>0</v>
      </c>
      <c r="BA234" s="469">
        <v>0</v>
      </c>
      <c r="BB234" s="469">
        <v>0</v>
      </c>
      <c r="BC234" s="469">
        <v>0</v>
      </c>
      <c r="BD234" s="469">
        <v>0</v>
      </c>
      <c r="BE234" s="469">
        <v>0</v>
      </c>
      <c r="BF234" s="469">
        <v>5.4038275182735152E-4</v>
      </c>
      <c r="BG234" s="469">
        <v>0</v>
      </c>
      <c r="BH234" s="469">
        <v>1.3804743258166911E-3</v>
      </c>
      <c r="BI234" s="469">
        <v>0</v>
      </c>
      <c r="BJ234" s="469">
        <v>0</v>
      </c>
      <c r="BK234" s="469">
        <v>0</v>
      </c>
    </row>
    <row r="235" spans="2:63" x14ac:dyDescent="0.2">
      <c r="B235" s="666" t="s">
        <v>485</v>
      </c>
      <c r="C235" s="666">
        <v>18.242091092086515</v>
      </c>
      <c r="D235" s="666" t="s">
        <v>486</v>
      </c>
      <c r="E235" s="666" t="s">
        <v>428</v>
      </c>
      <c r="F235" s="666">
        <v>0</v>
      </c>
      <c r="G235" s="666">
        <v>559</v>
      </c>
      <c r="H235" s="666">
        <v>65.725740000000002</v>
      </c>
      <c r="I235" s="666">
        <v>68.102383469803627</v>
      </c>
      <c r="J235" s="666">
        <v>8.4330771924180821E-3</v>
      </c>
      <c r="K235" s="666" t="s">
        <v>574</v>
      </c>
      <c r="L235" s="666" t="s">
        <v>574</v>
      </c>
      <c r="M235" s="666" t="s">
        <v>574</v>
      </c>
      <c r="N235" s="666">
        <v>1</v>
      </c>
      <c r="O235" s="666">
        <v>8.8366453286944039E-3</v>
      </c>
      <c r="P235" s="666">
        <v>1.4398796382774142E-2</v>
      </c>
      <c r="Q235" s="666">
        <v>2.3235441711468546E-2</v>
      </c>
      <c r="R235" s="666">
        <v>0</v>
      </c>
      <c r="S235" s="666">
        <v>2.3235441711468546E-2</v>
      </c>
      <c r="T235" s="666">
        <v>0</v>
      </c>
      <c r="U235" s="666">
        <v>0</v>
      </c>
      <c r="V235" s="666">
        <v>4.6533633833667778E-5</v>
      </c>
      <c r="W235" s="666">
        <v>1.65774545392383E-17</v>
      </c>
      <c r="X235" s="666">
        <v>0</v>
      </c>
      <c r="Y235" s="666">
        <v>0</v>
      </c>
      <c r="Z235" s="666">
        <v>0</v>
      </c>
      <c r="AA235" s="666">
        <v>0</v>
      </c>
      <c r="AB235" s="666">
        <v>0</v>
      </c>
      <c r="AC235" s="666">
        <v>0</v>
      </c>
      <c r="AD235" s="666">
        <v>0</v>
      </c>
      <c r="AE235" s="666">
        <v>0</v>
      </c>
      <c r="AF235" s="666">
        <v>0</v>
      </c>
      <c r="AG235" s="666">
        <v>0</v>
      </c>
      <c r="AH235" s="666">
        <v>0</v>
      </c>
      <c r="AI235" s="666">
        <v>0</v>
      </c>
      <c r="AJ235" s="666">
        <v>0</v>
      </c>
      <c r="AK235" s="666">
        <v>7.0888132498082469E-5</v>
      </c>
      <c r="AL235" s="666">
        <v>0</v>
      </c>
      <c r="AM235" s="666">
        <v>9.373968083655174E-6</v>
      </c>
      <c r="AN235" s="666">
        <v>0</v>
      </c>
      <c r="AO235" s="666">
        <v>0</v>
      </c>
      <c r="AP235" s="666">
        <v>0</v>
      </c>
      <c r="AQ235" s="666">
        <v>0</v>
      </c>
      <c r="AR235" s="666">
        <v>0</v>
      </c>
      <c r="AS235" s="666">
        <v>0</v>
      </c>
      <c r="AT235" s="666">
        <v>0</v>
      </c>
      <c r="AU235" s="666">
        <v>0</v>
      </c>
      <c r="AV235" s="666">
        <v>0</v>
      </c>
      <c r="AW235" s="666">
        <v>1.0340985568335437E-5</v>
      </c>
      <c r="AX235" s="666">
        <v>0</v>
      </c>
      <c r="AY235" s="666">
        <v>3.6260923905416478E-15</v>
      </c>
      <c r="AZ235" s="666">
        <v>0</v>
      </c>
      <c r="BA235" s="666">
        <v>0</v>
      </c>
      <c r="BB235" s="666">
        <v>0</v>
      </c>
      <c r="BC235" s="666">
        <v>0</v>
      </c>
      <c r="BD235" s="666">
        <v>0</v>
      </c>
      <c r="BE235" s="666">
        <v>0</v>
      </c>
      <c r="BF235" s="666">
        <v>5.4038275182735152E-4</v>
      </c>
      <c r="BG235" s="666">
        <v>0</v>
      </c>
      <c r="BH235" s="666">
        <v>1.3804743258166911E-3</v>
      </c>
      <c r="BI235" s="666">
        <v>0</v>
      </c>
      <c r="BJ235" s="666">
        <v>0</v>
      </c>
      <c r="BK235" s="666">
        <v>0</v>
      </c>
    </row>
    <row r="236" spans="2:63" x14ac:dyDescent="0.2">
      <c r="B236" s="469" t="s">
        <v>485</v>
      </c>
      <c r="C236" s="469">
        <v>18.242091092086515</v>
      </c>
      <c r="D236" s="469" t="s">
        <v>486</v>
      </c>
      <c r="E236" s="469" t="s">
        <v>428</v>
      </c>
      <c r="F236" s="469">
        <v>0</v>
      </c>
      <c r="G236" s="469">
        <v>559</v>
      </c>
      <c r="H236" s="469">
        <v>65.725740000000002</v>
      </c>
      <c r="I236" s="469">
        <v>68.102383469803627</v>
      </c>
      <c r="J236" s="469">
        <v>8.4330771924180821E-3</v>
      </c>
      <c r="K236" s="469" t="s">
        <v>574</v>
      </c>
      <c r="L236" s="469" t="s">
        <v>574</v>
      </c>
      <c r="M236" s="469" t="s">
        <v>574</v>
      </c>
      <c r="N236" s="469">
        <v>1</v>
      </c>
      <c r="O236" s="469">
        <v>8.8366453286944039E-3</v>
      </c>
      <c r="P236" s="469">
        <v>1.4398796382774142E-2</v>
      </c>
      <c r="Q236" s="469">
        <v>2.3235441711468546E-2</v>
      </c>
      <c r="R236" s="469">
        <v>0</v>
      </c>
      <c r="S236" s="469">
        <v>2.3235441711468546E-2</v>
      </c>
      <c r="T236" s="469">
        <v>0</v>
      </c>
      <c r="U236" s="469">
        <v>0</v>
      </c>
      <c r="V236" s="469">
        <v>4.6533633833667778E-5</v>
      </c>
      <c r="W236" s="469">
        <v>1.65774545392383E-17</v>
      </c>
      <c r="X236" s="469">
        <v>0</v>
      </c>
      <c r="Y236" s="469">
        <v>0</v>
      </c>
      <c r="Z236" s="469">
        <v>0</v>
      </c>
      <c r="AA236" s="469">
        <v>0</v>
      </c>
      <c r="AB236" s="469">
        <v>0</v>
      </c>
      <c r="AC236" s="469">
        <v>0</v>
      </c>
      <c r="AD236" s="469">
        <v>0</v>
      </c>
      <c r="AE236" s="469">
        <v>0</v>
      </c>
      <c r="AF236" s="469">
        <v>0</v>
      </c>
      <c r="AG236" s="469">
        <v>0</v>
      </c>
      <c r="AH236" s="469">
        <v>0</v>
      </c>
      <c r="AI236" s="469">
        <v>0</v>
      </c>
      <c r="AJ236" s="469">
        <v>0</v>
      </c>
      <c r="AK236" s="469">
        <v>7.0888132498082469E-5</v>
      </c>
      <c r="AL236" s="469">
        <v>0</v>
      </c>
      <c r="AM236" s="469">
        <v>9.373968083655174E-6</v>
      </c>
      <c r="AN236" s="469">
        <v>0</v>
      </c>
      <c r="AO236" s="469">
        <v>0</v>
      </c>
      <c r="AP236" s="469">
        <v>0</v>
      </c>
      <c r="AQ236" s="469">
        <v>0</v>
      </c>
      <c r="AR236" s="469">
        <v>0</v>
      </c>
      <c r="AS236" s="469">
        <v>0</v>
      </c>
      <c r="AT236" s="469">
        <v>0</v>
      </c>
      <c r="AU236" s="469">
        <v>0</v>
      </c>
      <c r="AV236" s="469">
        <v>0</v>
      </c>
      <c r="AW236" s="469">
        <v>1.0340985568335437E-5</v>
      </c>
      <c r="AX236" s="469">
        <v>0</v>
      </c>
      <c r="AY236" s="469">
        <v>3.6260923905416478E-15</v>
      </c>
      <c r="AZ236" s="469">
        <v>0</v>
      </c>
      <c r="BA236" s="469">
        <v>0</v>
      </c>
      <c r="BB236" s="469">
        <v>0</v>
      </c>
      <c r="BC236" s="469">
        <v>0</v>
      </c>
      <c r="BD236" s="469">
        <v>0</v>
      </c>
      <c r="BE236" s="469">
        <v>0</v>
      </c>
      <c r="BF236" s="469">
        <v>5.4038275182735152E-4</v>
      </c>
      <c r="BG236" s="469">
        <v>0</v>
      </c>
      <c r="BH236" s="469">
        <v>1.3804743258166911E-3</v>
      </c>
      <c r="BI236" s="469">
        <v>0</v>
      </c>
      <c r="BJ236" s="469">
        <v>0</v>
      </c>
      <c r="BK236" s="469">
        <v>0</v>
      </c>
    </row>
    <row r="237" spans="2:63" x14ac:dyDescent="0.2">
      <c r="B237" s="666" t="s">
        <v>485</v>
      </c>
      <c r="C237" s="666">
        <v>18.242091092086515</v>
      </c>
      <c r="D237" s="666" t="s">
        <v>486</v>
      </c>
      <c r="E237" s="666" t="s">
        <v>428</v>
      </c>
      <c r="F237" s="666">
        <v>0</v>
      </c>
      <c r="G237" s="666">
        <v>559</v>
      </c>
      <c r="H237" s="666">
        <v>65.725740000000002</v>
      </c>
      <c r="I237" s="666">
        <v>68.102383469803627</v>
      </c>
      <c r="J237" s="666">
        <v>8.4330771924180821E-3</v>
      </c>
      <c r="K237" s="666" t="s">
        <v>574</v>
      </c>
      <c r="L237" s="666" t="s">
        <v>574</v>
      </c>
      <c r="M237" s="666" t="s">
        <v>574</v>
      </c>
      <c r="N237" s="666">
        <v>1</v>
      </c>
      <c r="O237" s="666">
        <v>8.8366453286944039E-3</v>
      </c>
      <c r="P237" s="666">
        <v>1.4398796382774142E-2</v>
      </c>
      <c r="Q237" s="666">
        <v>2.3235441711468546E-2</v>
      </c>
      <c r="R237" s="666">
        <v>0</v>
      </c>
      <c r="S237" s="666">
        <v>2.3235441711468546E-2</v>
      </c>
      <c r="T237" s="666">
        <v>0</v>
      </c>
      <c r="U237" s="666">
        <v>0</v>
      </c>
      <c r="V237" s="666">
        <v>4.6533633833667778E-5</v>
      </c>
      <c r="W237" s="666">
        <v>1.65774545392383E-17</v>
      </c>
      <c r="X237" s="666">
        <v>0</v>
      </c>
      <c r="Y237" s="666">
        <v>0</v>
      </c>
      <c r="Z237" s="666">
        <v>0</v>
      </c>
      <c r="AA237" s="666">
        <v>0</v>
      </c>
      <c r="AB237" s="666">
        <v>0</v>
      </c>
      <c r="AC237" s="666">
        <v>0</v>
      </c>
      <c r="AD237" s="666">
        <v>0</v>
      </c>
      <c r="AE237" s="666">
        <v>0</v>
      </c>
      <c r="AF237" s="666">
        <v>0</v>
      </c>
      <c r="AG237" s="666">
        <v>0</v>
      </c>
      <c r="AH237" s="666">
        <v>0</v>
      </c>
      <c r="AI237" s="666">
        <v>0</v>
      </c>
      <c r="AJ237" s="666">
        <v>0</v>
      </c>
      <c r="AK237" s="666">
        <v>7.0888132498082469E-5</v>
      </c>
      <c r="AL237" s="666">
        <v>0</v>
      </c>
      <c r="AM237" s="666">
        <v>9.373968083655174E-6</v>
      </c>
      <c r="AN237" s="666">
        <v>0</v>
      </c>
      <c r="AO237" s="666">
        <v>0</v>
      </c>
      <c r="AP237" s="666">
        <v>0</v>
      </c>
      <c r="AQ237" s="666">
        <v>0</v>
      </c>
      <c r="AR237" s="666">
        <v>0</v>
      </c>
      <c r="AS237" s="666">
        <v>0</v>
      </c>
      <c r="AT237" s="666">
        <v>0</v>
      </c>
      <c r="AU237" s="666">
        <v>0</v>
      </c>
      <c r="AV237" s="666">
        <v>0</v>
      </c>
      <c r="AW237" s="666">
        <v>1.0340985568335437E-5</v>
      </c>
      <c r="AX237" s="666">
        <v>0</v>
      </c>
      <c r="AY237" s="666">
        <v>3.6260923905416478E-15</v>
      </c>
      <c r="AZ237" s="666">
        <v>0</v>
      </c>
      <c r="BA237" s="666">
        <v>0</v>
      </c>
      <c r="BB237" s="666">
        <v>0</v>
      </c>
      <c r="BC237" s="666">
        <v>0</v>
      </c>
      <c r="BD237" s="666">
        <v>0</v>
      </c>
      <c r="BE237" s="666">
        <v>0</v>
      </c>
      <c r="BF237" s="666">
        <v>5.4038275182735152E-4</v>
      </c>
      <c r="BG237" s="666">
        <v>0</v>
      </c>
      <c r="BH237" s="666">
        <v>1.3804743258166911E-3</v>
      </c>
      <c r="BI237" s="666">
        <v>0</v>
      </c>
      <c r="BJ237" s="666">
        <v>0</v>
      </c>
      <c r="BK237" s="666">
        <v>0</v>
      </c>
    </row>
    <row r="238" spans="2:63" x14ac:dyDescent="0.2">
      <c r="B238" s="469" t="s">
        <v>485</v>
      </c>
      <c r="C238" s="469">
        <v>18.242091092086515</v>
      </c>
      <c r="D238" s="469" t="s">
        <v>486</v>
      </c>
      <c r="E238" s="469" t="s">
        <v>428</v>
      </c>
      <c r="F238" s="469">
        <v>0</v>
      </c>
      <c r="G238" s="469">
        <v>559</v>
      </c>
      <c r="H238" s="469">
        <v>65.725740000000002</v>
      </c>
      <c r="I238" s="469">
        <v>68.102383469803627</v>
      </c>
      <c r="J238" s="469">
        <v>8.4330771924180821E-3</v>
      </c>
      <c r="K238" s="469" t="s">
        <v>574</v>
      </c>
      <c r="L238" s="469" t="s">
        <v>574</v>
      </c>
      <c r="M238" s="469" t="s">
        <v>574</v>
      </c>
      <c r="N238" s="469">
        <v>1</v>
      </c>
      <c r="O238" s="469">
        <v>8.8366453286944039E-3</v>
      </c>
      <c r="P238" s="469">
        <v>1.4398796382774142E-2</v>
      </c>
      <c r="Q238" s="469">
        <v>2.3235441711468546E-2</v>
      </c>
      <c r="R238" s="469">
        <v>0</v>
      </c>
      <c r="S238" s="469">
        <v>2.3235441711468546E-2</v>
      </c>
      <c r="T238" s="469">
        <v>0</v>
      </c>
      <c r="U238" s="469">
        <v>0</v>
      </c>
      <c r="V238" s="469">
        <v>4.6533633833667778E-5</v>
      </c>
      <c r="W238" s="469">
        <v>1.65774545392383E-17</v>
      </c>
      <c r="X238" s="469">
        <v>0</v>
      </c>
      <c r="Y238" s="469">
        <v>0</v>
      </c>
      <c r="Z238" s="469">
        <v>0</v>
      </c>
      <c r="AA238" s="469">
        <v>0</v>
      </c>
      <c r="AB238" s="469">
        <v>0</v>
      </c>
      <c r="AC238" s="469">
        <v>0</v>
      </c>
      <c r="AD238" s="469">
        <v>0</v>
      </c>
      <c r="AE238" s="469">
        <v>0</v>
      </c>
      <c r="AF238" s="469">
        <v>0</v>
      </c>
      <c r="AG238" s="469">
        <v>0</v>
      </c>
      <c r="AH238" s="469">
        <v>0</v>
      </c>
      <c r="AI238" s="469">
        <v>0</v>
      </c>
      <c r="AJ238" s="469">
        <v>0</v>
      </c>
      <c r="AK238" s="469">
        <v>7.0888132498082469E-5</v>
      </c>
      <c r="AL238" s="469">
        <v>0</v>
      </c>
      <c r="AM238" s="469">
        <v>9.373968083655174E-6</v>
      </c>
      <c r="AN238" s="469">
        <v>0</v>
      </c>
      <c r="AO238" s="469">
        <v>0</v>
      </c>
      <c r="AP238" s="469">
        <v>0</v>
      </c>
      <c r="AQ238" s="469">
        <v>0</v>
      </c>
      <c r="AR238" s="469">
        <v>0</v>
      </c>
      <c r="AS238" s="469">
        <v>0</v>
      </c>
      <c r="AT238" s="469">
        <v>0</v>
      </c>
      <c r="AU238" s="469">
        <v>0</v>
      </c>
      <c r="AV238" s="469">
        <v>0</v>
      </c>
      <c r="AW238" s="469">
        <v>1.0340985568335437E-5</v>
      </c>
      <c r="AX238" s="469">
        <v>0</v>
      </c>
      <c r="AY238" s="469">
        <v>3.6260923905416478E-15</v>
      </c>
      <c r="AZ238" s="469">
        <v>0</v>
      </c>
      <c r="BA238" s="469">
        <v>0</v>
      </c>
      <c r="BB238" s="469">
        <v>0</v>
      </c>
      <c r="BC238" s="469">
        <v>0</v>
      </c>
      <c r="BD238" s="469">
        <v>0</v>
      </c>
      <c r="BE238" s="469">
        <v>0</v>
      </c>
      <c r="BF238" s="469">
        <v>5.4038275182735152E-4</v>
      </c>
      <c r="BG238" s="469">
        <v>0</v>
      </c>
      <c r="BH238" s="469">
        <v>1.3804743258166911E-3</v>
      </c>
      <c r="BI238" s="469">
        <v>0</v>
      </c>
      <c r="BJ238" s="469">
        <v>0</v>
      </c>
      <c r="BK238" s="469">
        <v>0</v>
      </c>
    </row>
    <row r="239" spans="2:63" x14ac:dyDescent="0.2">
      <c r="B239" s="666" t="s">
        <v>485</v>
      </c>
      <c r="C239" s="666">
        <v>18.242091092086515</v>
      </c>
      <c r="D239" s="666" t="s">
        <v>486</v>
      </c>
      <c r="E239" s="666" t="s">
        <v>428</v>
      </c>
      <c r="F239" s="666">
        <v>0</v>
      </c>
      <c r="G239" s="666">
        <v>559</v>
      </c>
      <c r="H239" s="666">
        <v>65.725740000000002</v>
      </c>
      <c r="I239" s="666">
        <v>68.102383469803627</v>
      </c>
      <c r="J239" s="666">
        <v>8.4330771924180821E-3</v>
      </c>
      <c r="K239" s="666" t="s">
        <v>574</v>
      </c>
      <c r="L239" s="666" t="s">
        <v>574</v>
      </c>
      <c r="M239" s="666" t="s">
        <v>574</v>
      </c>
      <c r="N239" s="666">
        <v>1</v>
      </c>
      <c r="O239" s="666">
        <v>8.8366453286944039E-3</v>
      </c>
      <c r="P239" s="666">
        <v>1.4398796382774142E-2</v>
      </c>
      <c r="Q239" s="666">
        <v>2.3235441711468546E-2</v>
      </c>
      <c r="R239" s="666">
        <v>0</v>
      </c>
      <c r="S239" s="666">
        <v>2.3235441711468546E-2</v>
      </c>
      <c r="T239" s="666">
        <v>0</v>
      </c>
      <c r="U239" s="666">
        <v>0</v>
      </c>
      <c r="V239" s="666">
        <v>4.6533633833667778E-5</v>
      </c>
      <c r="W239" s="666">
        <v>1.65774545392383E-17</v>
      </c>
      <c r="X239" s="666">
        <v>0</v>
      </c>
      <c r="Y239" s="666">
        <v>0</v>
      </c>
      <c r="Z239" s="666">
        <v>0</v>
      </c>
      <c r="AA239" s="666">
        <v>0</v>
      </c>
      <c r="AB239" s="666">
        <v>0</v>
      </c>
      <c r="AC239" s="666">
        <v>0</v>
      </c>
      <c r="AD239" s="666">
        <v>0</v>
      </c>
      <c r="AE239" s="666">
        <v>0</v>
      </c>
      <c r="AF239" s="666">
        <v>0</v>
      </c>
      <c r="AG239" s="666">
        <v>0</v>
      </c>
      <c r="AH239" s="666">
        <v>0</v>
      </c>
      <c r="AI239" s="666">
        <v>0</v>
      </c>
      <c r="AJ239" s="666">
        <v>0</v>
      </c>
      <c r="AK239" s="666">
        <v>7.0888132498082469E-5</v>
      </c>
      <c r="AL239" s="666">
        <v>0</v>
      </c>
      <c r="AM239" s="666">
        <v>9.373968083655174E-6</v>
      </c>
      <c r="AN239" s="666">
        <v>0</v>
      </c>
      <c r="AO239" s="666">
        <v>0</v>
      </c>
      <c r="AP239" s="666">
        <v>0</v>
      </c>
      <c r="AQ239" s="666">
        <v>0</v>
      </c>
      <c r="AR239" s="666">
        <v>0</v>
      </c>
      <c r="AS239" s="666">
        <v>0</v>
      </c>
      <c r="AT239" s="666">
        <v>0</v>
      </c>
      <c r="AU239" s="666">
        <v>0</v>
      </c>
      <c r="AV239" s="666">
        <v>0</v>
      </c>
      <c r="AW239" s="666">
        <v>1.0340985568335437E-5</v>
      </c>
      <c r="AX239" s="666">
        <v>0</v>
      </c>
      <c r="AY239" s="666">
        <v>3.6260923905416478E-15</v>
      </c>
      <c r="AZ239" s="666">
        <v>0</v>
      </c>
      <c r="BA239" s="666">
        <v>0</v>
      </c>
      <c r="BB239" s="666">
        <v>0</v>
      </c>
      <c r="BC239" s="666">
        <v>0</v>
      </c>
      <c r="BD239" s="666">
        <v>0</v>
      </c>
      <c r="BE239" s="666">
        <v>0</v>
      </c>
      <c r="BF239" s="666">
        <v>5.4038275182735152E-4</v>
      </c>
      <c r="BG239" s="666">
        <v>0</v>
      </c>
      <c r="BH239" s="666">
        <v>1.3804743258166911E-3</v>
      </c>
      <c r="BI239" s="666">
        <v>0</v>
      </c>
      <c r="BJ239" s="666">
        <v>0</v>
      </c>
      <c r="BK239" s="666">
        <v>0</v>
      </c>
    </row>
    <row r="240" spans="2:63" x14ac:dyDescent="0.2">
      <c r="B240" s="469" t="s">
        <v>485</v>
      </c>
      <c r="C240" s="469">
        <v>18.242091092086515</v>
      </c>
      <c r="D240" s="469" t="s">
        <v>486</v>
      </c>
      <c r="E240" s="469" t="s">
        <v>428</v>
      </c>
      <c r="F240" s="469">
        <v>0</v>
      </c>
      <c r="G240" s="469">
        <v>559</v>
      </c>
      <c r="H240" s="469">
        <v>65.725740000000002</v>
      </c>
      <c r="I240" s="469">
        <v>68.102383469803627</v>
      </c>
      <c r="J240" s="469">
        <v>8.4330771924180821E-3</v>
      </c>
      <c r="K240" s="469" t="s">
        <v>574</v>
      </c>
      <c r="L240" s="469" t="s">
        <v>574</v>
      </c>
      <c r="M240" s="469" t="s">
        <v>574</v>
      </c>
      <c r="N240" s="469">
        <v>1</v>
      </c>
      <c r="O240" s="469">
        <v>8.8366453286944039E-3</v>
      </c>
      <c r="P240" s="469">
        <v>1.4398796382774142E-2</v>
      </c>
      <c r="Q240" s="469">
        <v>2.3235441711468546E-2</v>
      </c>
      <c r="R240" s="469">
        <v>0</v>
      </c>
      <c r="S240" s="469">
        <v>2.3235441711468546E-2</v>
      </c>
      <c r="T240" s="469">
        <v>0</v>
      </c>
      <c r="U240" s="469">
        <v>0</v>
      </c>
      <c r="V240" s="469">
        <v>4.6533633833667778E-5</v>
      </c>
      <c r="W240" s="469">
        <v>1.65774545392383E-17</v>
      </c>
      <c r="X240" s="469">
        <v>0</v>
      </c>
      <c r="Y240" s="469">
        <v>0</v>
      </c>
      <c r="Z240" s="469">
        <v>0</v>
      </c>
      <c r="AA240" s="469">
        <v>0</v>
      </c>
      <c r="AB240" s="469">
        <v>0</v>
      </c>
      <c r="AC240" s="469">
        <v>0</v>
      </c>
      <c r="AD240" s="469">
        <v>0</v>
      </c>
      <c r="AE240" s="469">
        <v>0</v>
      </c>
      <c r="AF240" s="469">
        <v>0</v>
      </c>
      <c r="AG240" s="469">
        <v>0</v>
      </c>
      <c r="AH240" s="469">
        <v>0</v>
      </c>
      <c r="AI240" s="469">
        <v>0</v>
      </c>
      <c r="AJ240" s="469">
        <v>0</v>
      </c>
      <c r="AK240" s="469">
        <v>7.0888132498082469E-5</v>
      </c>
      <c r="AL240" s="469">
        <v>0</v>
      </c>
      <c r="AM240" s="469">
        <v>9.373968083655174E-6</v>
      </c>
      <c r="AN240" s="469">
        <v>0</v>
      </c>
      <c r="AO240" s="469">
        <v>0</v>
      </c>
      <c r="AP240" s="469">
        <v>0</v>
      </c>
      <c r="AQ240" s="469">
        <v>0</v>
      </c>
      <c r="AR240" s="469">
        <v>0</v>
      </c>
      <c r="AS240" s="469">
        <v>0</v>
      </c>
      <c r="AT240" s="469">
        <v>0</v>
      </c>
      <c r="AU240" s="469">
        <v>0</v>
      </c>
      <c r="AV240" s="469">
        <v>0</v>
      </c>
      <c r="AW240" s="469">
        <v>1.0340985568335437E-5</v>
      </c>
      <c r="AX240" s="469">
        <v>0</v>
      </c>
      <c r="AY240" s="469">
        <v>3.6260923905416478E-15</v>
      </c>
      <c r="AZ240" s="469">
        <v>0</v>
      </c>
      <c r="BA240" s="469">
        <v>0</v>
      </c>
      <c r="BB240" s="469">
        <v>0</v>
      </c>
      <c r="BC240" s="469">
        <v>0</v>
      </c>
      <c r="BD240" s="469">
        <v>0</v>
      </c>
      <c r="BE240" s="469">
        <v>0</v>
      </c>
      <c r="BF240" s="469">
        <v>5.4038275182735152E-4</v>
      </c>
      <c r="BG240" s="469">
        <v>0</v>
      </c>
      <c r="BH240" s="469">
        <v>1.3804743258166911E-3</v>
      </c>
      <c r="BI240" s="469">
        <v>0</v>
      </c>
      <c r="BJ240" s="469">
        <v>0</v>
      </c>
      <c r="BK240" s="469">
        <v>0</v>
      </c>
    </row>
    <row r="241" spans="2:63" x14ac:dyDescent="0.2">
      <c r="B241" s="666" t="s">
        <v>485</v>
      </c>
      <c r="C241" s="666">
        <v>18.242091092086515</v>
      </c>
      <c r="D241" s="666" t="s">
        <v>486</v>
      </c>
      <c r="E241" s="666" t="s">
        <v>428</v>
      </c>
      <c r="F241" s="666">
        <v>0</v>
      </c>
      <c r="G241" s="666">
        <v>559</v>
      </c>
      <c r="H241" s="666">
        <v>65.725740000000002</v>
      </c>
      <c r="I241" s="666">
        <v>68.102383469803627</v>
      </c>
      <c r="J241" s="666">
        <v>8.4330771924180821E-3</v>
      </c>
      <c r="K241" s="666" t="s">
        <v>574</v>
      </c>
      <c r="L241" s="666" t="s">
        <v>574</v>
      </c>
      <c r="M241" s="666" t="s">
        <v>574</v>
      </c>
      <c r="N241" s="666">
        <v>1</v>
      </c>
      <c r="O241" s="666">
        <v>8.8366453286944039E-3</v>
      </c>
      <c r="P241" s="666">
        <v>1.4398796382774142E-2</v>
      </c>
      <c r="Q241" s="666">
        <v>2.3235441711468546E-2</v>
      </c>
      <c r="R241" s="666">
        <v>0</v>
      </c>
      <c r="S241" s="666">
        <v>2.3235441711468546E-2</v>
      </c>
      <c r="T241" s="666">
        <v>0</v>
      </c>
      <c r="U241" s="666">
        <v>0</v>
      </c>
      <c r="V241" s="666">
        <v>4.6533633833667778E-5</v>
      </c>
      <c r="W241" s="666">
        <v>1.65774545392383E-17</v>
      </c>
      <c r="X241" s="666">
        <v>0</v>
      </c>
      <c r="Y241" s="666">
        <v>0</v>
      </c>
      <c r="Z241" s="666">
        <v>0</v>
      </c>
      <c r="AA241" s="666">
        <v>0</v>
      </c>
      <c r="AB241" s="666">
        <v>0</v>
      </c>
      <c r="AC241" s="666">
        <v>0</v>
      </c>
      <c r="AD241" s="666">
        <v>0</v>
      </c>
      <c r="AE241" s="666">
        <v>0</v>
      </c>
      <c r="AF241" s="666">
        <v>0</v>
      </c>
      <c r="AG241" s="666">
        <v>0</v>
      </c>
      <c r="AH241" s="666">
        <v>0</v>
      </c>
      <c r="AI241" s="666">
        <v>0</v>
      </c>
      <c r="AJ241" s="666">
        <v>0</v>
      </c>
      <c r="AK241" s="666">
        <v>7.0888132498082469E-5</v>
      </c>
      <c r="AL241" s="666">
        <v>0</v>
      </c>
      <c r="AM241" s="666">
        <v>9.373968083655174E-6</v>
      </c>
      <c r="AN241" s="666">
        <v>0</v>
      </c>
      <c r="AO241" s="666">
        <v>0</v>
      </c>
      <c r="AP241" s="666">
        <v>0</v>
      </c>
      <c r="AQ241" s="666">
        <v>0</v>
      </c>
      <c r="AR241" s="666">
        <v>0</v>
      </c>
      <c r="AS241" s="666">
        <v>0</v>
      </c>
      <c r="AT241" s="666">
        <v>0</v>
      </c>
      <c r="AU241" s="666">
        <v>0</v>
      </c>
      <c r="AV241" s="666">
        <v>0</v>
      </c>
      <c r="AW241" s="666">
        <v>1.0340985568335437E-5</v>
      </c>
      <c r="AX241" s="666">
        <v>0</v>
      </c>
      <c r="AY241" s="666">
        <v>3.6260923905416478E-15</v>
      </c>
      <c r="AZ241" s="666">
        <v>0</v>
      </c>
      <c r="BA241" s="666">
        <v>0</v>
      </c>
      <c r="BB241" s="666">
        <v>0</v>
      </c>
      <c r="BC241" s="666">
        <v>0</v>
      </c>
      <c r="BD241" s="666">
        <v>0</v>
      </c>
      <c r="BE241" s="666">
        <v>0</v>
      </c>
      <c r="BF241" s="666">
        <v>5.4038275182735152E-4</v>
      </c>
      <c r="BG241" s="666">
        <v>0</v>
      </c>
      <c r="BH241" s="666">
        <v>1.3804743258166911E-3</v>
      </c>
      <c r="BI241" s="666">
        <v>0</v>
      </c>
      <c r="BJ241" s="666">
        <v>0</v>
      </c>
      <c r="BK241" s="666">
        <v>0</v>
      </c>
    </row>
    <row r="242" spans="2:63" x14ac:dyDescent="0.2">
      <c r="B242" s="469" t="s">
        <v>485</v>
      </c>
      <c r="C242" s="469">
        <v>18.242091092086515</v>
      </c>
      <c r="D242" s="469" t="s">
        <v>486</v>
      </c>
      <c r="E242" s="469" t="s">
        <v>428</v>
      </c>
      <c r="F242" s="469">
        <v>0</v>
      </c>
      <c r="G242" s="469">
        <v>559</v>
      </c>
      <c r="H242" s="469">
        <v>65.725740000000002</v>
      </c>
      <c r="I242" s="469">
        <v>68.102383469803627</v>
      </c>
      <c r="J242" s="469">
        <v>8.4330771924180821E-3</v>
      </c>
      <c r="K242" s="469" t="s">
        <v>574</v>
      </c>
      <c r="L242" s="469" t="s">
        <v>574</v>
      </c>
      <c r="M242" s="469" t="s">
        <v>574</v>
      </c>
      <c r="N242" s="469">
        <v>1</v>
      </c>
      <c r="O242" s="469">
        <v>8.8366453286944039E-3</v>
      </c>
      <c r="P242" s="469">
        <v>1.4398796382774142E-2</v>
      </c>
      <c r="Q242" s="469">
        <v>2.3235441711468546E-2</v>
      </c>
      <c r="R242" s="469">
        <v>0</v>
      </c>
      <c r="S242" s="469">
        <v>2.3235441711468546E-2</v>
      </c>
      <c r="T242" s="469">
        <v>0</v>
      </c>
      <c r="U242" s="469">
        <v>0</v>
      </c>
      <c r="V242" s="469">
        <v>4.6533633833667778E-5</v>
      </c>
      <c r="W242" s="469">
        <v>1.65774545392383E-17</v>
      </c>
      <c r="X242" s="469">
        <v>0</v>
      </c>
      <c r="Y242" s="469">
        <v>0</v>
      </c>
      <c r="Z242" s="469">
        <v>0</v>
      </c>
      <c r="AA242" s="469">
        <v>0</v>
      </c>
      <c r="AB242" s="469">
        <v>0</v>
      </c>
      <c r="AC242" s="469">
        <v>0</v>
      </c>
      <c r="AD242" s="469">
        <v>0</v>
      </c>
      <c r="AE242" s="469">
        <v>0</v>
      </c>
      <c r="AF242" s="469">
        <v>0</v>
      </c>
      <c r="AG242" s="469">
        <v>0</v>
      </c>
      <c r="AH242" s="469">
        <v>0</v>
      </c>
      <c r="AI242" s="469">
        <v>0</v>
      </c>
      <c r="AJ242" s="469">
        <v>0</v>
      </c>
      <c r="AK242" s="469">
        <v>7.0888132498082469E-5</v>
      </c>
      <c r="AL242" s="469">
        <v>0</v>
      </c>
      <c r="AM242" s="469">
        <v>9.373968083655174E-6</v>
      </c>
      <c r="AN242" s="469">
        <v>0</v>
      </c>
      <c r="AO242" s="469">
        <v>0</v>
      </c>
      <c r="AP242" s="469">
        <v>0</v>
      </c>
      <c r="AQ242" s="469">
        <v>0</v>
      </c>
      <c r="AR242" s="469">
        <v>0</v>
      </c>
      <c r="AS242" s="469">
        <v>0</v>
      </c>
      <c r="AT242" s="469">
        <v>0</v>
      </c>
      <c r="AU242" s="469">
        <v>0</v>
      </c>
      <c r="AV242" s="469">
        <v>0</v>
      </c>
      <c r="AW242" s="469">
        <v>1.0340985568335437E-5</v>
      </c>
      <c r="AX242" s="469">
        <v>0</v>
      </c>
      <c r="AY242" s="469">
        <v>3.6260923905416478E-15</v>
      </c>
      <c r="AZ242" s="469">
        <v>0</v>
      </c>
      <c r="BA242" s="469">
        <v>0</v>
      </c>
      <c r="BB242" s="469">
        <v>0</v>
      </c>
      <c r="BC242" s="469">
        <v>0</v>
      </c>
      <c r="BD242" s="469">
        <v>0</v>
      </c>
      <c r="BE242" s="469">
        <v>0</v>
      </c>
      <c r="BF242" s="469">
        <v>5.4038275182735152E-4</v>
      </c>
      <c r="BG242" s="469">
        <v>0</v>
      </c>
      <c r="BH242" s="469">
        <v>1.3804743258166911E-3</v>
      </c>
      <c r="BI242" s="469">
        <v>0</v>
      </c>
      <c r="BJ242" s="469">
        <v>0</v>
      </c>
      <c r="BK242" s="469">
        <v>0</v>
      </c>
    </row>
    <row r="243" spans="2:63" x14ac:dyDescent="0.2">
      <c r="B243" s="666" t="s">
        <v>485</v>
      </c>
      <c r="C243" s="666">
        <v>18.242091092086515</v>
      </c>
      <c r="D243" s="666" t="s">
        <v>486</v>
      </c>
      <c r="E243" s="666" t="s">
        <v>428</v>
      </c>
      <c r="F243" s="666">
        <v>0</v>
      </c>
      <c r="G243" s="666">
        <v>559</v>
      </c>
      <c r="H243" s="666">
        <v>65.725740000000002</v>
      </c>
      <c r="I243" s="666">
        <v>68.102383469803627</v>
      </c>
      <c r="J243" s="666">
        <v>8.4330771924180821E-3</v>
      </c>
      <c r="K243" s="666" t="s">
        <v>574</v>
      </c>
      <c r="L243" s="666" t="s">
        <v>574</v>
      </c>
      <c r="M243" s="666" t="s">
        <v>574</v>
      </c>
      <c r="N243" s="666">
        <v>1</v>
      </c>
      <c r="O243" s="666">
        <v>8.8366453286944039E-3</v>
      </c>
      <c r="P243" s="666">
        <v>1.4398796382774142E-2</v>
      </c>
      <c r="Q243" s="666">
        <v>2.3235441711468546E-2</v>
      </c>
      <c r="R243" s="666">
        <v>0</v>
      </c>
      <c r="S243" s="666">
        <v>2.3235441711468546E-2</v>
      </c>
      <c r="T243" s="666">
        <v>0</v>
      </c>
      <c r="U243" s="666">
        <v>0</v>
      </c>
      <c r="V243" s="666">
        <v>4.6533633833667778E-5</v>
      </c>
      <c r="W243" s="666">
        <v>1.65774545392383E-17</v>
      </c>
      <c r="X243" s="666">
        <v>0</v>
      </c>
      <c r="Y243" s="666">
        <v>0</v>
      </c>
      <c r="Z243" s="666">
        <v>0</v>
      </c>
      <c r="AA243" s="666">
        <v>0</v>
      </c>
      <c r="AB243" s="666">
        <v>0</v>
      </c>
      <c r="AC243" s="666">
        <v>0</v>
      </c>
      <c r="AD243" s="666">
        <v>0</v>
      </c>
      <c r="AE243" s="666">
        <v>0</v>
      </c>
      <c r="AF243" s="666">
        <v>0</v>
      </c>
      <c r="AG243" s="666">
        <v>0</v>
      </c>
      <c r="AH243" s="666">
        <v>0</v>
      </c>
      <c r="AI243" s="666">
        <v>0</v>
      </c>
      <c r="AJ243" s="666">
        <v>0</v>
      </c>
      <c r="AK243" s="666">
        <v>7.0888132498082469E-5</v>
      </c>
      <c r="AL243" s="666">
        <v>0</v>
      </c>
      <c r="AM243" s="666">
        <v>9.373968083655174E-6</v>
      </c>
      <c r="AN243" s="666">
        <v>0</v>
      </c>
      <c r="AO243" s="666">
        <v>0</v>
      </c>
      <c r="AP243" s="666">
        <v>0</v>
      </c>
      <c r="AQ243" s="666">
        <v>0</v>
      </c>
      <c r="AR243" s="666">
        <v>0</v>
      </c>
      <c r="AS243" s="666">
        <v>0</v>
      </c>
      <c r="AT243" s="666">
        <v>0</v>
      </c>
      <c r="AU243" s="666">
        <v>0</v>
      </c>
      <c r="AV243" s="666">
        <v>0</v>
      </c>
      <c r="AW243" s="666">
        <v>1.0340985568335437E-5</v>
      </c>
      <c r="AX243" s="666">
        <v>0</v>
      </c>
      <c r="AY243" s="666">
        <v>3.6260923905416478E-15</v>
      </c>
      <c r="AZ243" s="666">
        <v>0</v>
      </c>
      <c r="BA243" s="666">
        <v>0</v>
      </c>
      <c r="BB243" s="666">
        <v>0</v>
      </c>
      <c r="BC243" s="666">
        <v>0</v>
      </c>
      <c r="BD243" s="666">
        <v>0</v>
      </c>
      <c r="BE243" s="666">
        <v>0</v>
      </c>
      <c r="BF243" s="666">
        <v>5.4038275182735152E-4</v>
      </c>
      <c r="BG243" s="666">
        <v>0</v>
      </c>
      <c r="BH243" s="666">
        <v>1.3804743258166911E-3</v>
      </c>
      <c r="BI243" s="666">
        <v>0</v>
      </c>
      <c r="BJ243" s="666">
        <v>0</v>
      </c>
      <c r="BK243" s="666">
        <v>0</v>
      </c>
    </row>
    <row r="244" spans="2:63" x14ac:dyDescent="0.2">
      <c r="B244" s="469" t="s">
        <v>485</v>
      </c>
      <c r="C244" s="469">
        <v>18.242091092086515</v>
      </c>
      <c r="D244" s="469" t="s">
        <v>486</v>
      </c>
      <c r="E244" s="469" t="s">
        <v>428</v>
      </c>
      <c r="F244" s="469">
        <v>0</v>
      </c>
      <c r="G244" s="469">
        <v>559</v>
      </c>
      <c r="H244" s="469">
        <v>65.725740000000002</v>
      </c>
      <c r="I244" s="469">
        <v>68.102383469803627</v>
      </c>
      <c r="J244" s="469">
        <v>8.4330771924180821E-3</v>
      </c>
      <c r="K244" s="469" t="s">
        <v>574</v>
      </c>
      <c r="L244" s="469" t="s">
        <v>574</v>
      </c>
      <c r="M244" s="469" t="s">
        <v>574</v>
      </c>
      <c r="N244" s="469">
        <v>1</v>
      </c>
      <c r="O244" s="469">
        <v>8.8366453286944039E-3</v>
      </c>
      <c r="P244" s="469">
        <v>1.4398796382774142E-2</v>
      </c>
      <c r="Q244" s="469">
        <v>2.3235441711468546E-2</v>
      </c>
      <c r="R244" s="469">
        <v>0</v>
      </c>
      <c r="S244" s="469">
        <v>2.3235441711468546E-2</v>
      </c>
      <c r="T244" s="469">
        <v>0</v>
      </c>
      <c r="U244" s="469">
        <v>0</v>
      </c>
      <c r="V244" s="469">
        <v>4.6533633833667778E-5</v>
      </c>
      <c r="W244" s="469">
        <v>1.65774545392383E-17</v>
      </c>
      <c r="X244" s="469">
        <v>0</v>
      </c>
      <c r="Y244" s="469">
        <v>0</v>
      </c>
      <c r="Z244" s="469">
        <v>0</v>
      </c>
      <c r="AA244" s="469">
        <v>0</v>
      </c>
      <c r="AB244" s="469">
        <v>0</v>
      </c>
      <c r="AC244" s="469">
        <v>0</v>
      </c>
      <c r="AD244" s="469">
        <v>0</v>
      </c>
      <c r="AE244" s="469">
        <v>0</v>
      </c>
      <c r="AF244" s="469">
        <v>0</v>
      </c>
      <c r="AG244" s="469">
        <v>0</v>
      </c>
      <c r="AH244" s="469">
        <v>0</v>
      </c>
      <c r="AI244" s="469">
        <v>0</v>
      </c>
      <c r="AJ244" s="469">
        <v>0</v>
      </c>
      <c r="AK244" s="469">
        <v>7.0888132498082469E-5</v>
      </c>
      <c r="AL244" s="469">
        <v>0</v>
      </c>
      <c r="AM244" s="469">
        <v>9.373968083655174E-6</v>
      </c>
      <c r="AN244" s="469">
        <v>0</v>
      </c>
      <c r="AO244" s="469">
        <v>0</v>
      </c>
      <c r="AP244" s="469">
        <v>0</v>
      </c>
      <c r="AQ244" s="469">
        <v>0</v>
      </c>
      <c r="AR244" s="469">
        <v>0</v>
      </c>
      <c r="AS244" s="469">
        <v>0</v>
      </c>
      <c r="AT244" s="469">
        <v>0</v>
      </c>
      <c r="AU244" s="469">
        <v>0</v>
      </c>
      <c r="AV244" s="469">
        <v>0</v>
      </c>
      <c r="AW244" s="469">
        <v>1.0340985568335437E-5</v>
      </c>
      <c r="AX244" s="469">
        <v>0</v>
      </c>
      <c r="AY244" s="469">
        <v>3.6260923905416478E-15</v>
      </c>
      <c r="AZ244" s="469">
        <v>0</v>
      </c>
      <c r="BA244" s="469">
        <v>0</v>
      </c>
      <c r="BB244" s="469">
        <v>0</v>
      </c>
      <c r="BC244" s="469">
        <v>0</v>
      </c>
      <c r="BD244" s="469">
        <v>0</v>
      </c>
      <c r="BE244" s="469">
        <v>0</v>
      </c>
      <c r="BF244" s="469">
        <v>5.4038275182735152E-4</v>
      </c>
      <c r="BG244" s="469">
        <v>0</v>
      </c>
      <c r="BH244" s="469">
        <v>1.3804743258166911E-3</v>
      </c>
      <c r="BI244" s="469">
        <v>0</v>
      </c>
      <c r="BJ244" s="469">
        <v>0</v>
      </c>
      <c r="BK244" s="469">
        <v>0</v>
      </c>
    </row>
    <row r="245" spans="2:63" x14ac:dyDescent="0.2">
      <c r="B245" s="666" t="s">
        <v>485</v>
      </c>
      <c r="C245" s="666">
        <v>18.242091092086515</v>
      </c>
      <c r="D245" s="666" t="s">
        <v>486</v>
      </c>
      <c r="E245" s="666" t="s">
        <v>428</v>
      </c>
      <c r="F245" s="666">
        <v>0</v>
      </c>
      <c r="G245" s="666">
        <v>559</v>
      </c>
      <c r="H245" s="666">
        <v>65.725740000000002</v>
      </c>
      <c r="I245" s="666">
        <v>68.102383469803627</v>
      </c>
      <c r="J245" s="666">
        <v>8.4330771924180821E-3</v>
      </c>
      <c r="K245" s="666" t="s">
        <v>574</v>
      </c>
      <c r="L245" s="666" t="s">
        <v>574</v>
      </c>
      <c r="M245" s="666" t="s">
        <v>574</v>
      </c>
      <c r="N245" s="666">
        <v>1</v>
      </c>
      <c r="O245" s="666">
        <v>8.8366453286944039E-3</v>
      </c>
      <c r="P245" s="666">
        <v>1.4398796382774142E-2</v>
      </c>
      <c r="Q245" s="666">
        <v>2.3235441711468546E-2</v>
      </c>
      <c r="R245" s="666">
        <v>0</v>
      </c>
      <c r="S245" s="666">
        <v>2.3235441711468546E-2</v>
      </c>
      <c r="T245" s="666">
        <v>0</v>
      </c>
      <c r="U245" s="666">
        <v>0</v>
      </c>
      <c r="V245" s="666">
        <v>4.6533633833667778E-5</v>
      </c>
      <c r="W245" s="666">
        <v>1.65774545392383E-17</v>
      </c>
      <c r="X245" s="666">
        <v>0</v>
      </c>
      <c r="Y245" s="666">
        <v>0</v>
      </c>
      <c r="Z245" s="666">
        <v>0</v>
      </c>
      <c r="AA245" s="666">
        <v>0</v>
      </c>
      <c r="AB245" s="666">
        <v>0</v>
      </c>
      <c r="AC245" s="666">
        <v>0</v>
      </c>
      <c r="AD245" s="666">
        <v>0</v>
      </c>
      <c r="AE245" s="666">
        <v>0</v>
      </c>
      <c r="AF245" s="666">
        <v>0</v>
      </c>
      <c r="AG245" s="666">
        <v>0</v>
      </c>
      <c r="AH245" s="666">
        <v>0</v>
      </c>
      <c r="AI245" s="666">
        <v>0</v>
      </c>
      <c r="AJ245" s="666">
        <v>0</v>
      </c>
      <c r="AK245" s="666">
        <v>7.0888132498082469E-5</v>
      </c>
      <c r="AL245" s="666">
        <v>0</v>
      </c>
      <c r="AM245" s="666">
        <v>9.373968083655174E-6</v>
      </c>
      <c r="AN245" s="666">
        <v>0</v>
      </c>
      <c r="AO245" s="666">
        <v>0</v>
      </c>
      <c r="AP245" s="666">
        <v>0</v>
      </c>
      <c r="AQ245" s="666">
        <v>0</v>
      </c>
      <c r="AR245" s="666">
        <v>0</v>
      </c>
      <c r="AS245" s="666">
        <v>0</v>
      </c>
      <c r="AT245" s="666">
        <v>0</v>
      </c>
      <c r="AU245" s="666">
        <v>0</v>
      </c>
      <c r="AV245" s="666">
        <v>0</v>
      </c>
      <c r="AW245" s="666">
        <v>1.0340985568335437E-5</v>
      </c>
      <c r="AX245" s="666">
        <v>0</v>
      </c>
      <c r="AY245" s="666">
        <v>3.6260923905416478E-15</v>
      </c>
      <c r="AZ245" s="666">
        <v>0</v>
      </c>
      <c r="BA245" s="666">
        <v>0</v>
      </c>
      <c r="BB245" s="666">
        <v>0</v>
      </c>
      <c r="BC245" s="666">
        <v>0</v>
      </c>
      <c r="BD245" s="666">
        <v>0</v>
      </c>
      <c r="BE245" s="666">
        <v>0</v>
      </c>
      <c r="BF245" s="666">
        <v>5.4038275182735152E-4</v>
      </c>
      <c r="BG245" s="666">
        <v>0</v>
      </c>
      <c r="BH245" s="666">
        <v>1.3804743258166911E-3</v>
      </c>
      <c r="BI245" s="666">
        <v>0</v>
      </c>
      <c r="BJ245" s="666">
        <v>0</v>
      </c>
      <c r="BK245" s="666">
        <v>0</v>
      </c>
    </row>
    <row r="246" spans="2:63" x14ac:dyDescent="0.2">
      <c r="B246" s="469" t="s">
        <v>485</v>
      </c>
      <c r="C246" s="469">
        <v>18.242091092086515</v>
      </c>
      <c r="D246" s="469" t="s">
        <v>486</v>
      </c>
      <c r="E246" s="469" t="s">
        <v>428</v>
      </c>
      <c r="F246" s="469">
        <v>0</v>
      </c>
      <c r="G246" s="469">
        <v>559</v>
      </c>
      <c r="H246" s="469">
        <v>65.725740000000002</v>
      </c>
      <c r="I246" s="469">
        <v>68.102383469803627</v>
      </c>
      <c r="J246" s="469">
        <v>8.4330771924180821E-3</v>
      </c>
      <c r="K246" s="469" t="s">
        <v>574</v>
      </c>
      <c r="L246" s="469" t="s">
        <v>574</v>
      </c>
      <c r="M246" s="469" t="s">
        <v>574</v>
      </c>
      <c r="N246" s="469">
        <v>1</v>
      </c>
      <c r="O246" s="469">
        <v>8.8366453286944039E-3</v>
      </c>
      <c r="P246" s="469">
        <v>1.4398796382774142E-2</v>
      </c>
      <c r="Q246" s="469">
        <v>2.3235441711468546E-2</v>
      </c>
      <c r="R246" s="469">
        <v>0</v>
      </c>
      <c r="S246" s="469">
        <v>2.3235441711468546E-2</v>
      </c>
      <c r="T246" s="469">
        <v>0</v>
      </c>
      <c r="U246" s="469">
        <v>0</v>
      </c>
      <c r="V246" s="469">
        <v>4.6533633833667778E-5</v>
      </c>
      <c r="W246" s="469">
        <v>1.65774545392383E-17</v>
      </c>
      <c r="X246" s="469">
        <v>0</v>
      </c>
      <c r="Y246" s="469">
        <v>0</v>
      </c>
      <c r="Z246" s="469">
        <v>0</v>
      </c>
      <c r="AA246" s="469">
        <v>0</v>
      </c>
      <c r="AB246" s="469">
        <v>0</v>
      </c>
      <c r="AC246" s="469">
        <v>0</v>
      </c>
      <c r="AD246" s="469">
        <v>0</v>
      </c>
      <c r="AE246" s="469">
        <v>0</v>
      </c>
      <c r="AF246" s="469">
        <v>0</v>
      </c>
      <c r="AG246" s="469">
        <v>0</v>
      </c>
      <c r="AH246" s="469">
        <v>0</v>
      </c>
      <c r="AI246" s="469">
        <v>0</v>
      </c>
      <c r="AJ246" s="469">
        <v>0</v>
      </c>
      <c r="AK246" s="469">
        <v>7.0888132498082469E-5</v>
      </c>
      <c r="AL246" s="469">
        <v>0</v>
      </c>
      <c r="AM246" s="469">
        <v>9.373968083655174E-6</v>
      </c>
      <c r="AN246" s="469">
        <v>0</v>
      </c>
      <c r="AO246" s="469">
        <v>0</v>
      </c>
      <c r="AP246" s="469">
        <v>0</v>
      </c>
      <c r="AQ246" s="469">
        <v>0</v>
      </c>
      <c r="AR246" s="469">
        <v>0</v>
      </c>
      <c r="AS246" s="469">
        <v>0</v>
      </c>
      <c r="AT246" s="469">
        <v>0</v>
      </c>
      <c r="AU246" s="469">
        <v>0</v>
      </c>
      <c r="AV246" s="469">
        <v>0</v>
      </c>
      <c r="AW246" s="469">
        <v>1.0340985568335437E-5</v>
      </c>
      <c r="AX246" s="469">
        <v>0</v>
      </c>
      <c r="AY246" s="469">
        <v>3.6260923905416478E-15</v>
      </c>
      <c r="AZ246" s="469">
        <v>0</v>
      </c>
      <c r="BA246" s="469">
        <v>0</v>
      </c>
      <c r="BB246" s="469">
        <v>0</v>
      </c>
      <c r="BC246" s="469">
        <v>0</v>
      </c>
      <c r="BD246" s="469">
        <v>0</v>
      </c>
      <c r="BE246" s="469">
        <v>0</v>
      </c>
      <c r="BF246" s="469">
        <v>5.4038275182735152E-4</v>
      </c>
      <c r="BG246" s="469">
        <v>0</v>
      </c>
      <c r="BH246" s="469">
        <v>1.3804743258166911E-3</v>
      </c>
      <c r="BI246" s="469">
        <v>0</v>
      </c>
      <c r="BJ246" s="469">
        <v>0</v>
      </c>
      <c r="BK246" s="469">
        <v>0</v>
      </c>
    </row>
    <row r="247" spans="2:63" x14ac:dyDescent="0.2">
      <c r="B247" s="666" t="s">
        <v>485</v>
      </c>
      <c r="C247" s="666">
        <v>18.242091092086515</v>
      </c>
      <c r="D247" s="666" t="s">
        <v>486</v>
      </c>
      <c r="E247" s="666" t="s">
        <v>428</v>
      </c>
      <c r="F247" s="666">
        <v>0</v>
      </c>
      <c r="G247" s="666">
        <v>559</v>
      </c>
      <c r="H247" s="666">
        <v>65.725740000000002</v>
      </c>
      <c r="I247" s="666">
        <v>68.102383469803627</v>
      </c>
      <c r="J247" s="666">
        <v>8.4330771924180821E-3</v>
      </c>
      <c r="K247" s="666" t="s">
        <v>574</v>
      </c>
      <c r="L247" s="666" t="s">
        <v>574</v>
      </c>
      <c r="M247" s="666" t="s">
        <v>574</v>
      </c>
      <c r="N247" s="666">
        <v>1</v>
      </c>
      <c r="O247" s="666">
        <v>8.8366453286944039E-3</v>
      </c>
      <c r="P247" s="666">
        <v>1.4398796382774142E-2</v>
      </c>
      <c r="Q247" s="666">
        <v>2.3235441711468546E-2</v>
      </c>
      <c r="R247" s="666">
        <v>0</v>
      </c>
      <c r="S247" s="666">
        <v>2.3235441711468546E-2</v>
      </c>
      <c r="T247" s="666">
        <v>0</v>
      </c>
      <c r="U247" s="666">
        <v>0</v>
      </c>
      <c r="V247" s="666">
        <v>4.6533633833667778E-5</v>
      </c>
      <c r="W247" s="666">
        <v>1.65774545392383E-17</v>
      </c>
      <c r="X247" s="666">
        <v>0</v>
      </c>
      <c r="Y247" s="666">
        <v>0</v>
      </c>
      <c r="Z247" s="666">
        <v>0</v>
      </c>
      <c r="AA247" s="666">
        <v>0</v>
      </c>
      <c r="AB247" s="666">
        <v>0</v>
      </c>
      <c r="AC247" s="666">
        <v>0</v>
      </c>
      <c r="AD247" s="666">
        <v>0</v>
      </c>
      <c r="AE247" s="666">
        <v>0</v>
      </c>
      <c r="AF247" s="666">
        <v>0</v>
      </c>
      <c r="AG247" s="666">
        <v>0</v>
      </c>
      <c r="AH247" s="666">
        <v>0</v>
      </c>
      <c r="AI247" s="666">
        <v>0</v>
      </c>
      <c r="AJ247" s="666">
        <v>0</v>
      </c>
      <c r="AK247" s="666">
        <v>7.0888132498082469E-5</v>
      </c>
      <c r="AL247" s="666">
        <v>0</v>
      </c>
      <c r="AM247" s="666">
        <v>9.373968083655174E-6</v>
      </c>
      <c r="AN247" s="666">
        <v>0</v>
      </c>
      <c r="AO247" s="666">
        <v>0</v>
      </c>
      <c r="AP247" s="666">
        <v>0</v>
      </c>
      <c r="AQ247" s="666">
        <v>0</v>
      </c>
      <c r="AR247" s="666">
        <v>0</v>
      </c>
      <c r="AS247" s="666">
        <v>0</v>
      </c>
      <c r="AT247" s="666">
        <v>0</v>
      </c>
      <c r="AU247" s="666">
        <v>0</v>
      </c>
      <c r="AV247" s="666">
        <v>0</v>
      </c>
      <c r="AW247" s="666">
        <v>1.0340985568335437E-5</v>
      </c>
      <c r="AX247" s="666">
        <v>0</v>
      </c>
      <c r="AY247" s="666">
        <v>3.6260923905416478E-15</v>
      </c>
      <c r="AZ247" s="666">
        <v>0</v>
      </c>
      <c r="BA247" s="666">
        <v>0</v>
      </c>
      <c r="BB247" s="666">
        <v>0</v>
      </c>
      <c r="BC247" s="666">
        <v>0</v>
      </c>
      <c r="BD247" s="666">
        <v>0</v>
      </c>
      <c r="BE247" s="666">
        <v>0</v>
      </c>
      <c r="BF247" s="666">
        <v>5.4038275182735152E-4</v>
      </c>
      <c r="BG247" s="666">
        <v>0</v>
      </c>
      <c r="BH247" s="666">
        <v>1.3804743258166911E-3</v>
      </c>
      <c r="BI247" s="666">
        <v>0</v>
      </c>
      <c r="BJ247" s="666">
        <v>0</v>
      </c>
      <c r="BK247" s="666">
        <v>0</v>
      </c>
    </row>
    <row r="248" spans="2:63" x14ac:dyDescent="0.2">
      <c r="B248" s="469" t="s">
        <v>485</v>
      </c>
      <c r="C248" s="469">
        <v>18.242091092086515</v>
      </c>
      <c r="D248" s="469" t="s">
        <v>486</v>
      </c>
      <c r="E248" s="469" t="s">
        <v>428</v>
      </c>
      <c r="F248" s="469">
        <v>0</v>
      </c>
      <c r="G248" s="469">
        <v>559</v>
      </c>
      <c r="H248" s="469">
        <v>65.725740000000002</v>
      </c>
      <c r="I248" s="469">
        <v>68.102383469803627</v>
      </c>
      <c r="J248" s="469">
        <v>8.4330771924180821E-3</v>
      </c>
      <c r="K248" s="469" t="s">
        <v>574</v>
      </c>
      <c r="L248" s="469" t="s">
        <v>574</v>
      </c>
      <c r="M248" s="469" t="s">
        <v>574</v>
      </c>
      <c r="N248" s="469">
        <v>1</v>
      </c>
      <c r="O248" s="469">
        <v>8.8366453286944039E-3</v>
      </c>
      <c r="P248" s="469">
        <v>1.4398796382774142E-2</v>
      </c>
      <c r="Q248" s="469">
        <v>2.3235441711468546E-2</v>
      </c>
      <c r="R248" s="469">
        <v>0</v>
      </c>
      <c r="S248" s="469">
        <v>2.3235441711468546E-2</v>
      </c>
      <c r="T248" s="469">
        <v>0</v>
      </c>
      <c r="U248" s="469">
        <v>0</v>
      </c>
      <c r="V248" s="469">
        <v>4.6533633833667778E-5</v>
      </c>
      <c r="W248" s="469">
        <v>1.65774545392383E-17</v>
      </c>
      <c r="X248" s="469">
        <v>0</v>
      </c>
      <c r="Y248" s="469">
        <v>0</v>
      </c>
      <c r="Z248" s="469">
        <v>0</v>
      </c>
      <c r="AA248" s="469">
        <v>0</v>
      </c>
      <c r="AB248" s="469">
        <v>0</v>
      </c>
      <c r="AC248" s="469">
        <v>0</v>
      </c>
      <c r="AD248" s="469">
        <v>0</v>
      </c>
      <c r="AE248" s="469">
        <v>0</v>
      </c>
      <c r="AF248" s="469">
        <v>0</v>
      </c>
      <c r="AG248" s="469">
        <v>0</v>
      </c>
      <c r="AH248" s="469">
        <v>0</v>
      </c>
      <c r="AI248" s="469">
        <v>0</v>
      </c>
      <c r="AJ248" s="469">
        <v>0</v>
      </c>
      <c r="AK248" s="469">
        <v>7.0888132498082469E-5</v>
      </c>
      <c r="AL248" s="469">
        <v>0</v>
      </c>
      <c r="AM248" s="469">
        <v>9.373968083655174E-6</v>
      </c>
      <c r="AN248" s="469">
        <v>0</v>
      </c>
      <c r="AO248" s="469">
        <v>0</v>
      </c>
      <c r="AP248" s="469">
        <v>0</v>
      </c>
      <c r="AQ248" s="469">
        <v>0</v>
      </c>
      <c r="AR248" s="469">
        <v>0</v>
      </c>
      <c r="AS248" s="469">
        <v>0</v>
      </c>
      <c r="AT248" s="469">
        <v>0</v>
      </c>
      <c r="AU248" s="469">
        <v>0</v>
      </c>
      <c r="AV248" s="469">
        <v>0</v>
      </c>
      <c r="AW248" s="469">
        <v>1.0340985568335437E-5</v>
      </c>
      <c r="AX248" s="469">
        <v>0</v>
      </c>
      <c r="AY248" s="469">
        <v>3.6260923905416478E-15</v>
      </c>
      <c r="AZ248" s="469">
        <v>0</v>
      </c>
      <c r="BA248" s="469">
        <v>0</v>
      </c>
      <c r="BB248" s="469">
        <v>0</v>
      </c>
      <c r="BC248" s="469">
        <v>0</v>
      </c>
      <c r="BD248" s="469">
        <v>0</v>
      </c>
      <c r="BE248" s="469">
        <v>0</v>
      </c>
      <c r="BF248" s="469">
        <v>5.4038275182735152E-4</v>
      </c>
      <c r="BG248" s="469">
        <v>0</v>
      </c>
      <c r="BH248" s="469">
        <v>1.3804743258166911E-3</v>
      </c>
      <c r="BI248" s="469">
        <v>0</v>
      </c>
      <c r="BJ248" s="469">
        <v>0</v>
      </c>
      <c r="BK248" s="469">
        <v>0</v>
      </c>
    </row>
    <row r="249" spans="2:63" x14ac:dyDescent="0.2">
      <c r="B249" s="666" t="s">
        <v>485</v>
      </c>
      <c r="C249" s="666">
        <v>18.242091092086515</v>
      </c>
      <c r="D249" s="666" t="s">
        <v>486</v>
      </c>
      <c r="E249" s="666" t="s">
        <v>428</v>
      </c>
      <c r="F249" s="666">
        <v>0</v>
      </c>
      <c r="G249" s="666">
        <v>559</v>
      </c>
      <c r="H249" s="666">
        <v>65.725740000000002</v>
      </c>
      <c r="I249" s="666">
        <v>68.102383469803627</v>
      </c>
      <c r="J249" s="666">
        <v>8.4330771924180821E-3</v>
      </c>
      <c r="K249" s="666" t="s">
        <v>574</v>
      </c>
      <c r="L249" s="666" t="s">
        <v>574</v>
      </c>
      <c r="M249" s="666" t="s">
        <v>574</v>
      </c>
      <c r="N249" s="666">
        <v>1</v>
      </c>
      <c r="O249" s="666">
        <v>8.8366453286944039E-3</v>
      </c>
      <c r="P249" s="666">
        <v>1.4398796382774142E-2</v>
      </c>
      <c r="Q249" s="666">
        <v>2.3235441711468546E-2</v>
      </c>
      <c r="R249" s="666">
        <v>0</v>
      </c>
      <c r="S249" s="666">
        <v>2.3235441711468546E-2</v>
      </c>
      <c r="T249" s="666">
        <v>0</v>
      </c>
      <c r="U249" s="666">
        <v>0</v>
      </c>
      <c r="V249" s="666">
        <v>4.6533633833667778E-5</v>
      </c>
      <c r="W249" s="666">
        <v>1.65774545392383E-17</v>
      </c>
      <c r="X249" s="666">
        <v>0</v>
      </c>
      <c r="Y249" s="666">
        <v>0</v>
      </c>
      <c r="Z249" s="666">
        <v>0</v>
      </c>
      <c r="AA249" s="666">
        <v>0</v>
      </c>
      <c r="AB249" s="666">
        <v>0</v>
      </c>
      <c r="AC249" s="666">
        <v>0</v>
      </c>
      <c r="AD249" s="666">
        <v>0</v>
      </c>
      <c r="AE249" s="666">
        <v>0</v>
      </c>
      <c r="AF249" s="666">
        <v>0</v>
      </c>
      <c r="AG249" s="666">
        <v>0</v>
      </c>
      <c r="AH249" s="666">
        <v>0</v>
      </c>
      <c r="AI249" s="666">
        <v>0</v>
      </c>
      <c r="AJ249" s="666">
        <v>0</v>
      </c>
      <c r="AK249" s="666">
        <v>7.0888132498082469E-5</v>
      </c>
      <c r="AL249" s="666">
        <v>0</v>
      </c>
      <c r="AM249" s="666">
        <v>9.373968083655174E-6</v>
      </c>
      <c r="AN249" s="666">
        <v>0</v>
      </c>
      <c r="AO249" s="666">
        <v>0</v>
      </c>
      <c r="AP249" s="666">
        <v>0</v>
      </c>
      <c r="AQ249" s="666">
        <v>0</v>
      </c>
      <c r="AR249" s="666">
        <v>0</v>
      </c>
      <c r="AS249" s="666">
        <v>0</v>
      </c>
      <c r="AT249" s="666">
        <v>0</v>
      </c>
      <c r="AU249" s="666">
        <v>0</v>
      </c>
      <c r="AV249" s="666">
        <v>0</v>
      </c>
      <c r="AW249" s="666">
        <v>1.0340985568335437E-5</v>
      </c>
      <c r="AX249" s="666">
        <v>0</v>
      </c>
      <c r="AY249" s="666">
        <v>3.6260923905416478E-15</v>
      </c>
      <c r="AZ249" s="666">
        <v>0</v>
      </c>
      <c r="BA249" s="666">
        <v>0</v>
      </c>
      <c r="BB249" s="666">
        <v>0</v>
      </c>
      <c r="BC249" s="666">
        <v>0</v>
      </c>
      <c r="BD249" s="666">
        <v>0</v>
      </c>
      <c r="BE249" s="666">
        <v>0</v>
      </c>
      <c r="BF249" s="666">
        <v>5.4038275182735152E-4</v>
      </c>
      <c r="BG249" s="666">
        <v>0</v>
      </c>
      <c r="BH249" s="666">
        <v>1.3804743258166911E-3</v>
      </c>
      <c r="BI249" s="666">
        <v>0</v>
      </c>
      <c r="BJ249" s="666">
        <v>0</v>
      </c>
      <c r="BK249" s="666">
        <v>0</v>
      </c>
    </row>
    <row r="250" spans="2:63" x14ac:dyDescent="0.2">
      <c r="B250" s="469" t="s">
        <v>485</v>
      </c>
      <c r="C250" s="469">
        <v>18.242091092086515</v>
      </c>
      <c r="D250" s="469" t="s">
        <v>486</v>
      </c>
      <c r="E250" s="469" t="s">
        <v>428</v>
      </c>
      <c r="F250" s="469">
        <v>0</v>
      </c>
      <c r="G250" s="469">
        <v>559</v>
      </c>
      <c r="H250" s="469">
        <v>65.725740000000002</v>
      </c>
      <c r="I250" s="469">
        <v>68.102383469803627</v>
      </c>
      <c r="J250" s="469">
        <v>8.4330771924180821E-3</v>
      </c>
      <c r="K250" s="469" t="s">
        <v>574</v>
      </c>
      <c r="L250" s="469" t="s">
        <v>574</v>
      </c>
      <c r="M250" s="469" t="s">
        <v>574</v>
      </c>
      <c r="N250" s="469">
        <v>1</v>
      </c>
      <c r="O250" s="469">
        <v>8.8366453286944039E-3</v>
      </c>
      <c r="P250" s="469">
        <v>1.4398796382774142E-2</v>
      </c>
      <c r="Q250" s="469">
        <v>2.3235441711468546E-2</v>
      </c>
      <c r="R250" s="469">
        <v>0</v>
      </c>
      <c r="S250" s="469">
        <v>2.3235441711468546E-2</v>
      </c>
      <c r="T250" s="469">
        <v>0</v>
      </c>
      <c r="U250" s="469">
        <v>0</v>
      </c>
      <c r="V250" s="469">
        <v>4.6533633833667778E-5</v>
      </c>
      <c r="W250" s="469">
        <v>1.65774545392383E-17</v>
      </c>
      <c r="X250" s="469">
        <v>0</v>
      </c>
      <c r="Y250" s="469">
        <v>0</v>
      </c>
      <c r="Z250" s="469">
        <v>0</v>
      </c>
      <c r="AA250" s="469">
        <v>0</v>
      </c>
      <c r="AB250" s="469">
        <v>0</v>
      </c>
      <c r="AC250" s="469">
        <v>0</v>
      </c>
      <c r="AD250" s="469">
        <v>0</v>
      </c>
      <c r="AE250" s="469">
        <v>0</v>
      </c>
      <c r="AF250" s="469">
        <v>0</v>
      </c>
      <c r="AG250" s="469">
        <v>0</v>
      </c>
      <c r="AH250" s="469">
        <v>0</v>
      </c>
      <c r="AI250" s="469">
        <v>0</v>
      </c>
      <c r="AJ250" s="469">
        <v>0</v>
      </c>
      <c r="AK250" s="469">
        <v>7.0888132498082469E-5</v>
      </c>
      <c r="AL250" s="469">
        <v>0</v>
      </c>
      <c r="AM250" s="469">
        <v>9.373968083655174E-6</v>
      </c>
      <c r="AN250" s="469">
        <v>0</v>
      </c>
      <c r="AO250" s="469">
        <v>0</v>
      </c>
      <c r="AP250" s="469">
        <v>0</v>
      </c>
      <c r="AQ250" s="469">
        <v>0</v>
      </c>
      <c r="AR250" s="469">
        <v>0</v>
      </c>
      <c r="AS250" s="469">
        <v>0</v>
      </c>
      <c r="AT250" s="469">
        <v>0</v>
      </c>
      <c r="AU250" s="469">
        <v>0</v>
      </c>
      <c r="AV250" s="469">
        <v>0</v>
      </c>
      <c r="AW250" s="469">
        <v>1.0340985568335437E-5</v>
      </c>
      <c r="AX250" s="469">
        <v>0</v>
      </c>
      <c r="AY250" s="469">
        <v>3.6260923905416478E-15</v>
      </c>
      <c r="AZ250" s="469">
        <v>0</v>
      </c>
      <c r="BA250" s="469">
        <v>0</v>
      </c>
      <c r="BB250" s="469">
        <v>0</v>
      </c>
      <c r="BC250" s="469">
        <v>0</v>
      </c>
      <c r="BD250" s="469">
        <v>0</v>
      </c>
      <c r="BE250" s="469">
        <v>0</v>
      </c>
      <c r="BF250" s="469">
        <v>5.4038275182735152E-4</v>
      </c>
      <c r="BG250" s="469">
        <v>0</v>
      </c>
      <c r="BH250" s="469">
        <v>1.3804743258166911E-3</v>
      </c>
      <c r="BI250" s="469">
        <v>0</v>
      </c>
      <c r="BJ250" s="469">
        <v>0</v>
      </c>
      <c r="BK250" s="469">
        <v>0</v>
      </c>
    </row>
    <row r="251" spans="2:63" x14ac:dyDescent="0.2">
      <c r="B251" s="666" t="s">
        <v>485</v>
      </c>
      <c r="C251" s="666">
        <v>18.242091092086515</v>
      </c>
      <c r="D251" s="666" t="s">
        <v>486</v>
      </c>
      <c r="E251" s="666" t="s">
        <v>428</v>
      </c>
      <c r="F251" s="666">
        <v>0</v>
      </c>
      <c r="G251" s="666">
        <v>559</v>
      </c>
      <c r="H251" s="666">
        <v>65.725740000000002</v>
      </c>
      <c r="I251" s="666">
        <v>68.102383469803627</v>
      </c>
      <c r="J251" s="666">
        <v>8.4330771924180821E-3</v>
      </c>
      <c r="K251" s="666" t="s">
        <v>574</v>
      </c>
      <c r="L251" s="666" t="s">
        <v>574</v>
      </c>
      <c r="M251" s="666" t="s">
        <v>574</v>
      </c>
      <c r="N251" s="666">
        <v>1</v>
      </c>
      <c r="O251" s="666">
        <v>8.8366453286944039E-3</v>
      </c>
      <c r="P251" s="666">
        <v>1.4398796382774142E-2</v>
      </c>
      <c r="Q251" s="666">
        <v>2.3235441711468546E-2</v>
      </c>
      <c r="R251" s="666">
        <v>0</v>
      </c>
      <c r="S251" s="666">
        <v>2.3235441711468546E-2</v>
      </c>
      <c r="T251" s="666">
        <v>0</v>
      </c>
      <c r="U251" s="666">
        <v>0</v>
      </c>
      <c r="V251" s="666">
        <v>4.6533633833667778E-5</v>
      </c>
      <c r="W251" s="666">
        <v>1.65774545392383E-17</v>
      </c>
      <c r="X251" s="666">
        <v>0</v>
      </c>
      <c r="Y251" s="666">
        <v>0</v>
      </c>
      <c r="Z251" s="666">
        <v>0</v>
      </c>
      <c r="AA251" s="666">
        <v>0</v>
      </c>
      <c r="AB251" s="666">
        <v>0</v>
      </c>
      <c r="AC251" s="666">
        <v>0</v>
      </c>
      <c r="AD251" s="666">
        <v>0</v>
      </c>
      <c r="AE251" s="666">
        <v>0</v>
      </c>
      <c r="AF251" s="666">
        <v>0</v>
      </c>
      <c r="AG251" s="666">
        <v>0</v>
      </c>
      <c r="AH251" s="666">
        <v>0</v>
      </c>
      <c r="AI251" s="666">
        <v>0</v>
      </c>
      <c r="AJ251" s="666">
        <v>0</v>
      </c>
      <c r="AK251" s="666">
        <v>7.0888132498082469E-5</v>
      </c>
      <c r="AL251" s="666">
        <v>0</v>
      </c>
      <c r="AM251" s="666">
        <v>9.373968083655174E-6</v>
      </c>
      <c r="AN251" s="666">
        <v>0</v>
      </c>
      <c r="AO251" s="666">
        <v>0</v>
      </c>
      <c r="AP251" s="666">
        <v>0</v>
      </c>
      <c r="AQ251" s="666">
        <v>0</v>
      </c>
      <c r="AR251" s="666">
        <v>0</v>
      </c>
      <c r="AS251" s="666">
        <v>0</v>
      </c>
      <c r="AT251" s="666">
        <v>0</v>
      </c>
      <c r="AU251" s="666">
        <v>0</v>
      </c>
      <c r="AV251" s="666">
        <v>0</v>
      </c>
      <c r="AW251" s="666">
        <v>1.0340985568335437E-5</v>
      </c>
      <c r="AX251" s="666">
        <v>0</v>
      </c>
      <c r="AY251" s="666">
        <v>3.6260923905416478E-15</v>
      </c>
      <c r="AZ251" s="666">
        <v>0</v>
      </c>
      <c r="BA251" s="666">
        <v>0</v>
      </c>
      <c r="BB251" s="666">
        <v>0</v>
      </c>
      <c r="BC251" s="666">
        <v>0</v>
      </c>
      <c r="BD251" s="666">
        <v>0</v>
      </c>
      <c r="BE251" s="666">
        <v>0</v>
      </c>
      <c r="BF251" s="666">
        <v>5.4038275182735152E-4</v>
      </c>
      <c r="BG251" s="666">
        <v>0</v>
      </c>
      <c r="BH251" s="666">
        <v>1.3804743258166911E-3</v>
      </c>
      <c r="BI251" s="666">
        <v>0</v>
      </c>
      <c r="BJ251" s="666">
        <v>0</v>
      </c>
      <c r="BK251" s="666">
        <v>0</v>
      </c>
    </row>
    <row r="252" spans="2:63" x14ac:dyDescent="0.2">
      <c r="B252" s="469" t="s">
        <v>485</v>
      </c>
      <c r="C252" s="469">
        <v>18.242091092086515</v>
      </c>
      <c r="D252" s="469" t="s">
        <v>486</v>
      </c>
      <c r="E252" s="469" t="s">
        <v>428</v>
      </c>
      <c r="F252" s="469">
        <v>0</v>
      </c>
      <c r="G252" s="469">
        <v>559</v>
      </c>
      <c r="H252" s="469">
        <v>64.560380000000009</v>
      </c>
      <c r="I252" s="469">
        <v>66.636482614977638</v>
      </c>
      <c r="J252" s="469">
        <v>8.0458466842468612E-3</v>
      </c>
      <c r="K252" s="469" t="s">
        <v>574</v>
      </c>
      <c r="L252" s="469" t="s">
        <v>574</v>
      </c>
      <c r="M252" s="469" t="s">
        <v>574</v>
      </c>
      <c r="N252" s="469">
        <v>1</v>
      </c>
      <c r="O252" s="469">
        <v>8.187110388420989E-3</v>
      </c>
      <c r="P252" s="469">
        <v>1.3783558078055046E-2</v>
      </c>
      <c r="Q252" s="469">
        <v>2.1970668466476037E-2</v>
      </c>
      <c r="R252" s="469">
        <v>0</v>
      </c>
      <c r="S252" s="469">
        <v>2.1970668466476037E-2</v>
      </c>
      <c r="T252" s="469">
        <v>0</v>
      </c>
      <c r="U252" s="469">
        <v>0</v>
      </c>
      <c r="V252" s="469">
        <v>4.4341887189175777E-5</v>
      </c>
      <c r="W252" s="469">
        <v>1.4227188813119195E-17</v>
      </c>
      <c r="X252" s="469">
        <v>0</v>
      </c>
      <c r="Y252" s="469">
        <v>0</v>
      </c>
      <c r="Z252" s="469">
        <v>0</v>
      </c>
      <c r="AA252" s="469">
        <v>0</v>
      </c>
      <c r="AB252" s="469">
        <v>0</v>
      </c>
      <c r="AC252" s="469">
        <v>0</v>
      </c>
      <c r="AD252" s="469">
        <v>0</v>
      </c>
      <c r="AE252" s="469">
        <v>0</v>
      </c>
      <c r="AF252" s="469">
        <v>0</v>
      </c>
      <c r="AG252" s="469">
        <v>0</v>
      </c>
      <c r="AH252" s="469">
        <v>0</v>
      </c>
      <c r="AI252" s="469">
        <v>0</v>
      </c>
      <c r="AJ252" s="469">
        <v>0</v>
      </c>
      <c r="AK252" s="469">
        <v>6.6873378597150343E-5</v>
      </c>
      <c r="AL252" s="469">
        <v>0</v>
      </c>
      <c r="AM252" s="469">
        <v>8.9538083403298193E-6</v>
      </c>
      <c r="AN252" s="469">
        <v>0</v>
      </c>
      <c r="AO252" s="469">
        <v>0</v>
      </c>
      <c r="AP252" s="469">
        <v>0</v>
      </c>
      <c r="AQ252" s="469">
        <v>0</v>
      </c>
      <c r="AR252" s="469">
        <v>0</v>
      </c>
      <c r="AS252" s="469">
        <v>0</v>
      </c>
      <c r="AT252" s="469">
        <v>0</v>
      </c>
      <c r="AU252" s="469">
        <v>0</v>
      </c>
      <c r="AV252" s="469">
        <v>0</v>
      </c>
      <c r="AW252" s="469">
        <v>9.6123188799872133E-6</v>
      </c>
      <c r="AX252" s="469">
        <v>0</v>
      </c>
      <c r="AY252" s="469">
        <v>3.1407243537056949E-15</v>
      </c>
      <c r="AZ252" s="469">
        <v>0</v>
      </c>
      <c r="BA252" s="469">
        <v>0</v>
      </c>
      <c r="BB252" s="469">
        <v>0</v>
      </c>
      <c r="BC252" s="469">
        <v>0</v>
      </c>
      <c r="BD252" s="469">
        <v>0</v>
      </c>
      <c r="BE252" s="469">
        <v>0</v>
      </c>
      <c r="BF252" s="469">
        <v>5.1250369266421189E-4</v>
      </c>
      <c r="BG252" s="469">
        <v>0</v>
      </c>
      <c r="BH252" s="469">
        <v>1.3017469930309252E-3</v>
      </c>
      <c r="BI252" s="469">
        <v>0</v>
      </c>
      <c r="BJ252" s="469">
        <v>0</v>
      </c>
      <c r="BK252" s="469">
        <v>0</v>
      </c>
    </row>
    <row r="253" spans="2:63" x14ac:dyDescent="0.2">
      <c r="B253" s="666" t="s">
        <v>485</v>
      </c>
      <c r="C253" s="666">
        <v>18.242091092086515</v>
      </c>
      <c r="D253" s="666" t="s">
        <v>486</v>
      </c>
      <c r="E253" s="666" t="s">
        <v>428</v>
      </c>
      <c r="F253" s="666">
        <v>0</v>
      </c>
      <c r="G253" s="666">
        <v>559</v>
      </c>
      <c r="H253" s="666">
        <v>64.560380000000009</v>
      </c>
      <c r="I253" s="666">
        <v>66.636482614977638</v>
      </c>
      <c r="J253" s="666">
        <v>8.0458466842468612E-3</v>
      </c>
      <c r="K253" s="666" t="s">
        <v>574</v>
      </c>
      <c r="L253" s="666" t="s">
        <v>574</v>
      </c>
      <c r="M253" s="666" t="s">
        <v>574</v>
      </c>
      <c r="N253" s="666">
        <v>1</v>
      </c>
      <c r="O253" s="666">
        <v>8.187110388420989E-3</v>
      </c>
      <c r="P253" s="666">
        <v>1.3783558078055046E-2</v>
      </c>
      <c r="Q253" s="666">
        <v>2.1970668466476037E-2</v>
      </c>
      <c r="R253" s="666">
        <v>0</v>
      </c>
      <c r="S253" s="666">
        <v>2.1970668466476037E-2</v>
      </c>
      <c r="T253" s="666">
        <v>0</v>
      </c>
      <c r="U253" s="666">
        <v>0</v>
      </c>
      <c r="V253" s="666">
        <v>4.4341887189175777E-5</v>
      </c>
      <c r="W253" s="666">
        <v>1.4227188813119195E-17</v>
      </c>
      <c r="X253" s="666">
        <v>0</v>
      </c>
      <c r="Y253" s="666">
        <v>0</v>
      </c>
      <c r="Z253" s="666">
        <v>0</v>
      </c>
      <c r="AA253" s="666">
        <v>0</v>
      </c>
      <c r="AB253" s="666">
        <v>0</v>
      </c>
      <c r="AC253" s="666">
        <v>0</v>
      </c>
      <c r="AD253" s="666">
        <v>0</v>
      </c>
      <c r="AE253" s="666">
        <v>0</v>
      </c>
      <c r="AF253" s="666">
        <v>0</v>
      </c>
      <c r="AG253" s="666">
        <v>0</v>
      </c>
      <c r="AH253" s="666">
        <v>0</v>
      </c>
      <c r="AI253" s="666">
        <v>0</v>
      </c>
      <c r="AJ253" s="666">
        <v>0</v>
      </c>
      <c r="AK253" s="666">
        <v>6.6873378597150343E-5</v>
      </c>
      <c r="AL253" s="666">
        <v>0</v>
      </c>
      <c r="AM253" s="666">
        <v>8.9538083403298193E-6</v>
      </c>
      <c r="AN253" s="666">
        <v>0</v>
      </c>
      <c r="AO253" s="666">
        <v>0</v>
      </c>
      <c r="AP253" s="666">
        <v>0</v>
      </c>
      <c r="AQ253" s="666">
        <v>0</v>
      </c>
      <c r="AR253" s="666">
        <v>0</v>
      </c>
      <c r="AS253" s="666">
        <v>0</v>
      </c>
      <c r="AT253" s="666">
        <v>0</v>
      </c>
      <c r="AU253" s="666">
        <v>0</v>
      </c>
      <c r="AV253" s="666">
        <v>0</v>
      </c>
      <c r="AW253" s="666">
        <v>9.6123188799872133E-6</v>
      </c>
      <c r="AX253" s="666">
        <v>0</v>
      </c>
      <c r="AY253" s="666">
        <v>3.1407243537056949E-15</v>
      </c>
      <c r="AZ253" s="666">
        <v>0</v>
      </c>
      <c r="BA253" s="666">
        <v>0</v>
      </c>
      <c r="BB253" s="666">
        <v>0</v>
      </c>
      <c r="BC253" s="666">
        <v>0</v>
      </c>
      <c r="BD253" s="666">
        <v>0</v>
      </c>
      <c r="BE253" s="666">
        <v>0</v>
      </c>
      <c r="BF253" s="666">
        <v>5.1250369266421189E-4</v>
      </c>
      <c r="BG253" s="666">
        <v>0</v>
      </c>
      <c r="BH253" s="666">
        <v>1.3017469930309252E-3</v>
      </c>
      <c r="BI253" s="666">
        <v>0</v>
      </c>
      <c r="BJ253" s="666">
        <v>0</v>
      </c>
      <c r="BK253" s="666">
        <v>0</v>
      </c>
    </row>
    <row r="254" spans="2:63" x14ac:dyDescent="0.2">
      <c r="B254" s="469" t="s">
        <v>485</v>
      </c>
      <c r="C254" s="469">
        <v>18.242091092086515</v>
      </c>
      <c r="D254" s="469" t="s">
        <v>486</v>
      </c>
      <c r="E254" s="469" t="s">
        <v>428</v>
      </c>
      <c r="F254" s="469">
        <v>0</v>
      </c>
      <c r="G254" s="469">
        <v>559</v>
      </c>
      <c r="H254" s="469">
        <v>64.560380000000009</v>
      </c>
      <c r="I254" s="469">
        <v>66.636482614977638</v>
      </c>
      <c r="J254" s="469">
        <v>8.0458466842468612E-3</v>
      </c>
      <c r="K254" s="469" t="s">
        <v>574</v>
      </c>
      <c r="L254" s="469" t="s">
        <v>574</v>
      </c>
      <c r="M254" s="469" t="s">
        <v>574</v>
      </c>
      <c r="N254" s="469">
        <v>1</v>
      </c>
      <c r="O254" s="469">
        <v>8.187110388420989E-3</v>
      </c>
      <c r="P254" s="469">
        <v>1.3783558078055046E-2</v>
      </c>
      <c r="Q254" s="469">
        <v>2.1970668466476037E-2</v>
      </c>
      <c r="R254" s="469">
        <v>0</v>
      </c>
      <c r="S254" s="469">
        <v>2.1970668466476037E-2</v>
      </c>
      <c r="T254" s="469">
        <v>0</v>
      </c>
      <c r="U254" s="469">
        <v>0</v>
      </c>
      <c r="V254" s="469">
        <v>4.4341887189175777E-5</v>
      </c>
      <c r="W254" s="469">
        <v>1.4227188813119195E-17</v>
      </c>
      <c r="X254" s="469">
        <v>0</v>
      </c>
      <c r="Y254" s="469">
        <v>0</v>
      </c>
      <c r="Z254" s="469">
        <v>0</v>
      </c>
      <c r="AA254" s="469">
        <v>0</v>
      </c>
      <c r="AB254" s="469">
        <v>0</v>
      </c>
      <c r="AC254" s="469">
        <v>0</v>
      </c>
      <c r="AD254" s="469">
        <v>0</v>
      </c>
      <c r="AE254" s="469">
        <v>0</v>
      </c>
      <c r="AF254" s="469">
        <v>0</v>
      </c>
      <c r="AG254" s="469">
        <v>0</v>
      </c>
      <c r="AH254" s="469">
        <v>0</v>
      </c>
      <c r="AI254" s="469">
        <v>0</v>
      </c>
      <c r="AJ254" s="469">
        <v>0</v>
      </c>
      <c r="AK254" s="469">
        <v>6.6873378597150343E-5</v>
      </c>
      <c r="AL254" s="469">
        <v>0</v>
      </c>
      <c r="AM254" s="469">
        <v>8.9538083403298193E-6</v>
      </c>
      <c r="AN254" s="469">
        <v>0</v>
      </c>
      <c r="AO254" s="469">
        <v>0</v>
      </c>
      <c r="AP254" s="469">
        <v>0</v>
      </c>
      <c r="AQ254" s="469">
        <v>0</v>
      </c>
      <c r="AR254" s="469">
        <v>0</v>
      </c>
      <c r="AS254" s="469">
        <v>0</v>
      </c>
      <c r="AT254" s="469">
        <v>0</v>
      </c>
      <c r="AU254" s="469">
        <v>0</v>
      </c>
      <c r="AV254" s="469">
        <v>0</v>
      </c>
      <c r="AW254" s="469">
        <v>9.6123188799872133E-6</v>
      </c>
      <c r="AX254" s="469">
        <v>0</v>
      </c>
      <c r="AY254" s="469">
        <v>3.1407243537056949E-15</v>
      </c>
      <c r="AZ254" s="469">
        <v>0</v>
      </c>
      <c r="BA254" s="469">
        <v>0</v>
      </c>
      <c r="BB254" s="469">
        <v>0</v>
      </c>
      <c r="BC254" s="469">
        <v>0</v>
      </c>
      <c r="BD254" s="469">
        <v>0</v>
      </c>
      <c r="BE254" s="469">
        <v>0</v>
      </c>
      <c r="BF254" s="469">
        <v>5.1250369266421189E-4</v>
      </c>
      <c r="BG254" s="469">
        <v>0</v>
      </c>
      <c r="BH254" s="469">
        <v>1.3017469930309252E-3</v>
      </c>
      <c r="BI254" s="469">
        <v>0</v>
      </c>
      <c r="BJ254" s="469">
        <v>0</v>
      </c>
      <c r="BK254" s="469">
        <v>0</v>
      </c>
    </row>
    <row r="255" spans="2:63" x14ac:dyDescent="0.2">
      <c r="B255" s="666" t="s">
        <v>485</v>
      </c>
      <c r="C255" s="666">
        <v>18.242091092086515</v>
      </c>
      <c r="D255" s="666" t="s">
        <v>486</v>
      </c>
      <c r="E255" s="666" t="s">
        <v>428</v>
      </c>
      <c r="F255" s="666">
        <v>0</v>
      </c>
      <c r="G255" s="666">
        <v>559</v>
      </c>
      <c r="H255" s="666">
        <v>64.560380000000009</v>
      </c>
      <c r="I255" s="666">
        <v>66.636482614977638</v>
      </c>
      <c r="J255" s="666">
        <v>8.0458466842468612E-3</v>
      </c>
      <c r="K255" s="666" t="s">
        <v>574</v>
      </c>
      <c r="L255" s="666" t="s">
        <v>574</v>
      </c>
      <c r="M255" s="666" t="s">
        <v>574</v>
      </c>
      <c r="N255" s="666">
        <v>1</v>
      </c>
      <c r="O255" s="666">
        <v>8.187110388420989E-3</v>
      </c>
      <c r="P255" s="666">
        <v>1.3783558078055046E-2</v>
      </c>
      <c r="Q255" s="666">
        <v>2.1970668466476037E-2</v>
      </c>
      <c r="R255" s="666">
        <v>0</v>
      </c>
      <c r="S255" s="666">
        <v>2.1970668466476037E-2</v>
      </c>
      <c r="T255" s="666">
        <v>0</v>
      </c>
      <c r="U255" s="666">
        <v>0</v>
      </c>
      <c r="V255" s="666">
        <v>4.4341887189175777E-5</v>
      </c>
      <c r="W255" s="666">
        <v>1.4227188813119195E-17</v>
      </c>
      <c r="X255" s="666">
        <v>0</v>
      </c>
      <c r="Y255" s="666">
        <v>0</v>
      </c>
      <c r="Z255" s="666">
        <v>0</v>
      </c>
      <c r="AA255" s="666">
        <v>0</v>
      </c>
      <c r="AB255" s="666">
        <v>0</v>
      </c>
      <c r="AC255" s="666">
        <v>0</v>
      </c>
      <c r="AD255" s="666">
        <v>0</v>
      </c>
      <c r="AE255" s="666">
        <v>0</v>
      </c>
      <c r="AF255" s="666">
        <v>0</v>
      </c>
      <c r="AG255" s="666">
        <v>0</v>
      </c>
      <c r="AH255" s="666">
        <v>0</v>
      </c>
      <c r="AI255" s="666">
        <v>0</v>
      </c>
      <c r="AJ255" s="666">
        <v>0</v>
      </c>
      <c r="AK255" s="666">
        <v>6.6873378597150343E-5</v>
      </c>
      <c r="AL255" s="666">
        <v>0</v>
      </c>
      <c r="AM255" s="666">
        <v>8.9538083403298193E-6</v>
      </c>
      <c r="AN255" s="666">
        <v>0</v>
      </c>
      <c r="AO255" s="666">
        <v>0</v>
      </c>
      <c r="AP255" s="666">
        <v>0</v>
      </c>
      <c r="AQ255" s="666">
        <v>0</v>
      </c>
      <c r="AR255" s="666">
        <v>0</v>
      </c>
      <c r="AS255" s="666">
        <v>0</v>
      </c>
      <c r="AT255" s="666">
        <v>0</v>
      </c>
      <c r="AU255" s="666">
        <v>0</v>
      </c>
      <c r="AV255" s="666">
        <v>0</v>
      </c>
      <c r="AW255" s="666">
        <v>9.6123188799872133E-6</v>
      </c>
      <c r="AX255" s="666">
        <v>0</v>
      </c>
      <c r="AY255" s="666">
        <v>3.1407243537056949E-15</v>
      </c>
      <c r="AZ255" s="666">
        <v>0</v>
      </c>
      <c r="BA255" s="666">
        <v>0</v>
      </c>
      <c r="BB255" s="666">
        <v>0</v>
      </c>
      <c r="BC255" s="666">
        <v>0</v>
      </c>
      <c r="BD255" s="666">
        <v>0</v>
      </c>
      <c r="BE255" s="666">
        <v>0</v>
      </c>
      <c r="BF255" s="666">
        <v>5.1250369266421189E-4</v>
      </c>
      <c r="BG255" s="666">
        <v>0</v>
      </c>
      <c r="BH255" s="666">
        <v>1.3017469930309252E-3</v>
      </c>
      <c r="BI255" s="666">
        <v>0</v>
      </c>
      <c r="BJ255" s="666">
        <v>0</v>
      </c>
      <c r="BK255" s="666">
        <v>0</v>
      </c>
    </row>
    <row r="256" spans="2:63" x14ac:dyDescent="0.2">
      <c r="B256" s="469" t="s">
        <v>485</v>
      </c>
      <c r="C256" s="469">
        <v>18.242091092086515</v>
      </c>
      <c r="D256" s="469" t="s">
        <v>486</v>
      </c>
      <c r="E256" s="469" t="s">
        <v>428</v>
      </c>
      <c r="F256" s="469">
        <v>0</v>
      </c>
      <c r="G256" s="469">
        <v>559</v>
      </c>
      <c r="H256" s="469">
        <v>64.560380000000009</v>
      </c>
      <c r="I256" s="469">
        <v>66.636482614977638</v>
      </c>
      <c r="J256" s="469">
        <v>8.0458466842468612E-3</v>
      </c>
      <c r="K256" s="469" t="s">
        <v>574</v>
      </c>
      <c r="L256" s="469" t="s">
        <v>574</v>
      </c>
      <c r="M256" s="469" t="s">
        <v>574</v>
      </c>
      <c r="N256" s="469">
        <v>1</v>
      </c>
      <c r="O256" s="469">
        <v>8.187110388420989E-3</v>
      </c>
      <c r="P256" s="469">
        <v>1.3783558078055046E-2</v>
      </c>
      <c r="Q256" s="469">
        <v>2.1970668466476037E-2</v>
      </c>
      <c r="R256" s="469">
        <v>0</v>
      </c>
      <c r="S256" s="469">
        <v>2.1970668466476037E-2</v>
      </c>
      <c r="T256" s="469">
        <v>0</v>
      </c>
      <c r="U256" s="469">
        <v>0</v>
      </c>
      <c r="V256" s="469">
        <v>4.4341887189175777E-5</v>
      </c>
      <c r="W256" s="469">
        <v>1.4227188813119195E-17</v>
      </c>
      <c r="X256" s="469">
        <v>0</v>
      </c>
      <c r="Y256" s="469">
        <v>0</v>
      </c>
      <c r="Z256" s="469">
        <v>0</v>
      </c>
      <c r="AA256" s="469">
        <v>0</v>
      </c>
      <c r="AB256" s="469">
        <v>0</v>
      </c>
      <c r="AC256" s="469">
        <v>0</v>
      </c>
      <c r="AD256" s="469">
        <v>0</v>
      </c>
      <c r="AE256" s="469">
        <v>0</v>
      </c>
      <c r="AF256" s="469">
        <v>0</v>
      </c>
      <c r="AG256" s="469">
        <v>0</v>
      </c>
      <c r="AH256" s="469">
        <v>0</v>
      </c>
      <c r="AI256" s="469">
        <v>0</v>
      </c>
      <c r="AJ256" s="469">
        <v>0</v>
      </c>
      <c r="AK256" s="469">
        <v>6.6873378597150343E-5</v>
      </c>
      <c r="AL256" s="469">
        <v>0</v>
      </c>
      <c r="AM256" s="469">
        <v>8.9538083403298193E-6</v>
      </c>
      <c r="AN256" s="469">
        <v>0</v>
      </c>
      <c r="AO256" s="469">
        <v>0</v>
      </c>
      <c r="AP256" s="469">
        <v>0</v>
      </c>
      <c r="AQ256" s="469">
        <v>0</v>
      </c>
      <c r="AR256" s="469">
        <v>0</v>
      </c>
      <c r="AS256" s="469">
        <v>0</v>
      </c>
      <c r="AT256" s="469">
        <v>0</v>
      </c>
      <c r="AU256" s="469">
        <v>0</v>
      </c>
      <c r="AV256" s="469">
        <v>0</v>
      </c>
      <c r="AW256" s="469">
        <v>9.6123188799872133E-6</v>
      </c>
      <c r="AX256" s="469">
        <v>0</v>
      </c>
      <c r="AY256" s="469">
        <v>3.1407243537056949E-15</v>
      </c>
      <c r="AZ256" s="469">
        <v>0</v>
      </c>
      <c r="BA256" s="469">
        <v>0</v>
      </c>
      <c r="BB256" s="469">
        <v>0</v>
      </c>
      <c r="BC256" s="469">
        <v>0</v>
      </c>
      <c r="BD256" s="469">
        <v>0</v>
      </c>
      <c r="BE256" s="469">
        <v>0</v>
      </c>
      <c r="BF256" s="469">
        <v>5.1250369266421189E-4</v>
      </c>
      <c r="BG256" s="469">
        <v>0</v>
      </c>
      <c r="BH256" s="469">
        <v>1.3017469930309252E-3</v>
      </c>
      <c r="BI256" s="469">
        <v>0</v>
      </c>
      <c r="BJ256" s="469">
        <v>0</v>
      </c>
      <c r="BK256" s="469">
        <v>0</v>
      </c>
    </row>
    <row r="257" spans="2:63" x14ac:dyDescent="0.2">
      <c r="B257" s="666" t="s">
        <v>485</v>
      </c>
      <c r="C257" s="666">
        <v>18.242091092086515</v>
      </c>
      <c r="D257" s="666" t="s">
        <v>486</v>
      </c>
      <c r="E257" s="666" t="s">
        <v>428</v>
      </c>
      <c r="F257" s="666">
        <v>0</v>
      </c>
      <c r="G257" s="666">
        <v>559</v>
      </c>
      <c r="H257" s="666">
        <v>64.560380000000009</v>
      </c>
      <c r="I257" s="666">
        <v>66.636482614977638</v>
      </c>
      <c r="J257" s="666">
        <v>8.0458466842468612E-3</v>
      </c>
      <c r="K257" s="666" t="s">
        <v>574</v>
      </c>
      <c r="L257" s="666" t="s">
        <v>574</v>
      </c>
      <c r="M257" s="666" t="s">
        <v>574</v>
      </c>
      <c r="N257" s="666">
        <v>1</v>
      </c>
      <c r="O257" s="666">
        <v>8.187110388420989E-3</v>
      </c>
      <c r="P257" s="666">
        <v>1.3783558078055046E-2</v>
      </c>
      <c r="Q257" s="666">
        <v>2.1970668466476037E-2</v>
      </c>
      <c r="R257" s="666">
        <v>0</v>
      </c>
      <c r="S257" s="666">
        <v>2.1970668466476037E-2</v>
      </c>
      <c r="T257" s="666">
        <v>0</v>
      </c>
      <c r="U257" s="666">
        <v>0</v>
      </c>
      <c r="V257" s="666">
        <v>4.4341887189175777E-5</v>
      </c>
      <c r="W257" s="666">
        <v>1.4227188813119195E-17</v>
      </c>
      <c r="X257" s="666">
        <v>0</v>
      </c>
      <c r="Y257" s="666">
        <v>0</v>
      </c>
      <c r="Z257" s="666">
        <v>0</v>
      </c>
      <c r="AA257" s="666">
        <v>0</v>
      </c>
      <c r="AB257" s="666">
        <v>0</v>
      </c>
      <c r="AC257" s="666">
        <v>0</v>
      </c>
      <c r="AD257" s="666">
        <v>0</v>
      </c>
      <c r="AE257" s="666">
        <v>0</v>
      </c>
      <c r="AF257" s="666">
        <v>0</v>
      </c>
      <c r="AG257" s="666">
        <v>0</v>
      </c>
      <c r="AH257" s="666">
        <v>0</v>
      </c>
      <c r="AI257" s="666">
        <v>0</v>
      </c>
      <c r="AJ257" s="666">
        <v>0</v>
      </c>
      <c r="AK257" s="666">
        <v>6.6873378597150343E-5</v>
      </c>
      <c r="AL257" s="666">
        <v>0</v>
      </c>
      <c r="AM257" s="666">
        <v>8.9538083403298193E-6</v>
      </c>
      <c r="AN257" s="666">
        <v>0</v>
      </c>
      <c r="AO257" s="666">
        <v>0</v>
      </c>
      <c r="AP257" s="666">
        <v>0</v>
      </c>
      <c r="AQ257" s="666">
        <v>0</v>
      </c>
      <c r="AR257" s="666">
        <v>0</v>
      </c>
      <c r="AS257" s="666">
        <v>0</v>
      </c>
      <c r="AT257" s="666">
        <v>0</v>
      </c>
      <c r="AU257" s="666">
        <v>0</v>
      </c>
      <c r="AV257" s="666">
        <v>0</v>
      </c>
      <c r="AW257" s="666">
        <v>9.6123188799872133E-6</v>
      </c>
      <c r="AX257" s="666">
        <v>0</v>
      </c>
      <c r="AY257" s="666">
        <v>3.1407243537056949E-15</v>
      </c>
      <c r="AZ257" s="666">
        <v>0</v>
      </c>
      <c r="BA257" s="666">
        <v>0</v>
      </c>
      <c r="BB257" s="666">
        <v>0</v>
      </c>
      <c r="BC257" s="666">
        <v>0</v>
      </c>
      <c r="BD257" s="666">
        <v>0</v>
      </c>
      <c r="BE257" s="666">
        <v>0</v>
      </c>
      <c r="BF257" s="666">
        <v>5.1250369266421189E-4</v>
      </c>
      <c r="BG257" s="666">
        <v>0</v>
      </c>
      <c r="BH257" s="666">
        <v>1.3017469930309252E-3</v>
      </c>
      <c r="BI257" s="666">
        <v>0</v>
      </c>
      <c r="BJ257" s="666">
        <v>0</v>
      </c>
      <c r="BK257" s="666">
        <v>0</v>
      </c>
    </row>
    <row r="258" spans="2:63" x14ac:dyDescent="0.2">
      <c r="B258" s="469" t="s">
        <v>485</v>
      </c>
      <c r="C258" s="469">
        <v>18.242091092086515</v>
      </c>
      <c r="D258" s="469" t="s">
        <v>486</v>
      </c>
      <c r="E258" s="469" t="s">
        <v>428</v>
      </c>
      <c r="F258" s="469">
        <v>0</v>
      </c>
      <c r="G258" s="469">
        <v>559</v>
      </c>
      <c r="H258" s="469">
        <v>64.560380000000009</v>
      </c>
      <c r="I258" s="469">
        <v>66.636482614977638</v>
      </c>
      <c r="J258" s="469">
        <v>8.0458466842468612E-3</v>
      </c>
      <c r="K258" s="469" t="s">
        <v>574</v>
      </c>
      <c r="L258" s="469" t="s">
        <v>574</v>
      </c>
      <c r="M258" s="469" t="s">
        <v>574</v>
      </c>
      <c r="N258" s="469">
        <v>1</v>
      </c>
      <c r="O258" s="469">
        <v>8.187110388420989E-3</v>
      </c>
      <c r="P258" s="469">
        <v>1.3783558078055046E-2</v>
      </c>
      <c r="Q258" s="469">
        <v>2.1970668466476037E-2</v>
      </c>
      <c r="R258" s="469">
        <v>0</v>
      </c>
      <c r="S258" s="469">
        <v>2.1970668466476037E-2</v>
      </c>
      <c r="T258" s="469">
        <v>0</v>
      </c>
      <c r="U258" s="469">
        <v>0</v>
      </c>
      <c r="V258" s="469">
        <v>4.4341887189175777E-5</v>
      </c>
      <c r="W258" s="469">
        <v>1.4227188813119195E-17</v>
      </c>
      <c r="X258" s="469">
        <v>0</v>
      </c>
      <c r="Y258" s="469">
        <v>0</v>
      </c>
      <c r="Z258" s="469">
        <v>0</v>
      </c>
      <c r="AA258" s="469">
        <v>0</v>
      </c>
      <c r="AB258" s="469">
        <v>0</v>
      </c>
      <c r="AC258" s="469">
        <v>0</v>
      </c>
      <c r="AD258" s="469">
        <v>0</v>
      </c>
      <c r="AE258" s="469">
        <v>0</v>
      </c>
      <c r="AF258" s="469">
        <v>0</v>
      </c>
      <c r="AG258" s="469">
        <v>0</v>
      </c>
      <c r="AH258" s="469">
        <v>0</v>
      </c>
      <c r="AI258" s="469">
        <v>0</v>
      </c>
      <c r="AJ258" s="469">
        <v>0</v>
      </c>
      <c r="AK258" s="469">
        <v>6.6873378597150343E-5</v>
      </c>
      <c r="AL258" s="469">
        <v>0</v>
      </c>
      <c r="AM258" s="469">
        <v>8.9538083403298193E-6</v>
      </c>
      <c r="AN258" s="469">
        <v>0</v>
      </c>
      <c r="AO258" s="469">
        <v>0</v>
      </c>
      <c r="AP258" s="469">
        <v>0</v>
      </c>
      <c r="AQ258" s="469">
        <v>0</v>
      </c>
      <c r="AR258" s="469">
        <v>0</v>
      </c>
      <c r="AS258" s="469">
        <v>0</v>
      </c>
      <c r="AT258" s="469">
        <v>0</v>
      </c>
      <c r="AU258" s="469">
        <v>0</v>
      </c>
      <c r="AV258" s="469">
        <v>0</v>
      </c>
      <c r="AW258" s="469">
        <v>9.6123188799872133E-6</v>
      </c>
      <c r="AX258" s="469">
        <v>0</v>
      </c>
      <c r="AY258" s="469">
        <v>3.1407243537056949E-15</v>
      </c>
      <c r="AZ258" s="469">
        <v>0</v>
      </c>
      <c r="BA258" s="469">
        <v>0</v>
      </c>
      <c r="BB258" s="469">
        <v>0</v>
      </c>
      <c r="BC258" s="469">
        <v>0</v>
      </c>
      <c r="BD258" s="469">
        <v>0</v>
      </c>
      <c r="BE258" s="469">
        <v>0</v>
      </c>
      <c r="BF258" s="469">
        <v>5.1250369266421189E-4</v>
      </c>
      <c r="BG258" s="469">
        <v>0</v>
      </c>
      <c r="BH258" s="469">
        <v>1.3017469930309252E-3</v>
      </c>
      <c r="BI258" s="469">
        <v>0</v>
      </c>
      <c r="BJ258" s="469">
        <v>0</v>
      </c>
      <c r="BK258" s="469">
        <v>0</v>
      </c>
    </row>
    <row r="259" spans="2:63" x14ac:dyDescent="0.2">
      <c r="B259" s="666" t="s">
        <v>485</v>
      </c>
      <c r="C259" s="666">
        <v>18.242091092086515</v>
      </c>
      <c r="D259" s="666" t="s">
        <v>486</v>
      </c>
      <c r="E259" s="666" t="s">
        <v>428</v>
      </c>
      <c r="F259" s="666">
        <v>0</v>
      </c>
      <c r="G259" s="666">
        <v>559</v>
      </c>
      <c r="H259" s="666">
        <v>64.560380000000009</v>
      </c>
      <c r="I259" s="666">
        <v>66.636482614977638</v>
      </c>
      <c r="J259" s="666">
        <v>8.0458466842468612E-3</v>
      </c>
      <c r="K259" s="666" t="s">
        <v>574</v>
      </c>
      <c r="L259" s="666" t="s">
        <v>574</v>
      </c>
      <c r="M259" s="666" t="s">
        <v>574</v>
      </c>
      <c r="N259" s="666">
        <v>1</v>
      </c>
      <c r="O259" s="666">
        <v>8.187110388420989E-3</v>
      </c>
      <c r="P259" s="666">
        <v>1.3783558078055046E-2</v>
      </c>
      <c r="Q259" s="666">
        <v>2.1970668466476037E-2</v>
      </c>
      <c r="R259" s="666">
        <v>0</v>
      </c>
      <c r="S259" s="666">
        <v>2.1970668466476037E-2</v>
      </c>
      <c r="T259" s="666">
        <v>0</v>
      </c>
      <c r="U259" s="666">
        <v>0</v>
      </c>
      <c r="V259" s="666">
        <v>4.4341887189175777E-5</v>
      </c>
      <c r="W259" s="666">
        <v>1.4227188813119195E-17</v>
      </c>
      <c r="X259" s="666">
        <v>0</v>
      </c>
      <c r="Y259" s="666">
        <v>0</v>
      </c>
      <c r="Z259" s="666">
        <v>0</v>
      </c>
      <c r="AA259" s="666">
        <v>0</v>
      </c>
      <c r="AB259" s="666">
        <v>0</v>
      </c>
      <c r="AC259" s="666">
        <v>0</v>
      </c>
      <c r="AD259" s="666">
        <v>0</v>
      </c>
      <c r="AE259" s="666">
        <v>0</v>
      </c>
      <c r="AF259" s="666">
        <v>0</v>
      </c>
      <c r="AG259" s="666">
        <v>0</v>
      </c>
      <c r="AH259" s="666">
        <v>0</v>
      </c>
      <c r="AI259" s="666">
        <v>0</v>
      </c>
      <c r="AJ259" s="666">
        <v>0</v>
      </c>
      <c r="AK259" s="666">
        <v>6.6873378597150343E-5</v>
      </c>
      <c r="AL259" s="666">
        <v>0</v>
      </c>
      <c r="AM259" s="666">
        <v>8.9538083403298193E-6</v>
      </c>
      <c r="AN259" s="666">
        <v>0</v>
      </c>
      <c r="AO259" s="666">
        <v>0</v>
      </c>
      <c r="AP259" s="666">
        <v>0</v>
      </c>
      <c r="AQ259" s="666">
        <v>0</v>
      </c>
      <c r="AR259" s="666">
        <v>0</v>
      </c>
      <c r="AS259" s="666">
        <v>0</v>
      </c>
      <c r="AT259" s="666">
        <v>0</v>
      </c>
      <c r="AU259" s="666">
        <v>0</v>
      </c>
      <c r="AV259" s="666">
        <v>0</v>
      </c>
      <c r="AW259" s="666">
        <v>9.6123188799872133E-6</v>
      </c>
      <c r="AX259" s="666">
        <v>0</v>
      </c>
      <c r="AY259" s="666">
        <v>3.1407243537056949E-15</v>
      </c>
      <c r="AZ259" s="666">
        <v>0</v>
      </c>
      <c r="BA259" s="666">
        <v>0</v>
      </c>
      <c r="BB259" s="666">
        <v>0</v>
      </c>
      <c r="BC259" s="666">
        <v>0</v>
      </c>
      <c r="BD259" s="666">
        <v>0</v>
      </c>
      <c r="BE259" s="666">
        <v>0</v>
      </c>
      <c r="BF259" s="666">
        <v>5.1250369266421189E-4</v>
      </c>
      <c r="BG259" s="666">
        <v>0</v>
      </c>
      <c r="BH259" s="666">
        <v>1.3017469930309252E-3</v>
      </c>
      <c r="BI259" s="666">
        <v>0</v>
      </c>
      <c r="BJ259" s="666">
        <v>0</v>
      </c>
      <c r="BK259" s="666">
        <v>0</v>
      </c>
    </row>
    <row r="260" spans="2:63" x14ac:dyDescent="0.2">
      <c r="B260" s="469" t="s">
        <v>485</v>
      </c>
      <c r="C260" s="469">
        <v>18.242091092086515</v>
      </c>
      <c r="D260" s="469" t="s">
        <v>486</v>
      </c>
      <c r="E260" s="469" t="s">
        <v>428</v>
      </c>
      <c r="F260" s="469">
        <v>0</v>
      </c>
      <c r="G260" s="469">
        <v>559</v>
      </c>
      <c r="H260" s="469">
        <v>64.560380000000009</v>
      </c>
      <c r="I260" s="469">
        <v>66.636482614977638</v>
      </c>
      <c r="J260" s="469">
        <v>8.0458466842468612E-3</v>
      </c>
      <c r="K260" s="469" t="s">
        <v>574</v>
      </c>
      <c r="L260" s="469" t="s">
        <v>574</v>
      </c>
      <c r="M260" s="469" t="s">
        <v>574</v>
      </c>
      <c r="N260" s="469">
        <v>1</v>
      </c>
      <c r="O260" s="469">
        <v>8.187110388420989E-3</v>
      </c>
      <c r="P260" s="469">
        <v>1.3783558078055046E-2</v>
      </c>
      <c r="Q260" s="469">
        <v>2.1970668466476037E-2</v>
      </c>
      <c r="R260" s="469">
        <v>0</v>
      </c>
      <c r="S260" s="469">
        <v>2.1970668466476037E-2</v>
      </c>
      <c r="T260" s="469">
        <v>0</v>
      </c>
      <c r="U260" s="469">
        <v>0</v>
      </c>
      <c r="V260" s="469">
        <v>4.4341887189175777E-5</v>
      </c>
      <c r="W260" s="469">
        <v>1.4227188813119195E-17</v>
      </c>
      <c r="X260" s="469">
        <v>0</v>
      </c>
      <c r="Y260" s="469">
        <v>0</v>
      </c>
      <c r="Z260" s="469">
        <v>0</v>
      </c>
      <c r="AA260" s="469">
        <v>0</v>
      </c>
      <c r="AB260" s="469">
        <v>0</v>
      </c>
      <c r="AC260" s="469">
        <v>0</v>
      </c>
      <c r="AD260" s="469">
        <v>0</v>
      </c>
      <c r="AE260" s="469">
        <v>0</v>
      </c>
      <c r="AF260" s="469">
        <v>0</v>
      </c>
      <c r="AG260" s="469">
        <v>0</v>
      </c>
      <c r="AH260" s="469">
        <v>0</v>
      </c>
      <c r="AI260" s="469">
        <v>0</v>
      </c>
      <c r="AJ260" s="469">
        <v>0</v>
      </c>
      <c r="AK260" s="469">
        <v>6.6873378597150343E-5</v>
      </c>
      <c r="AL260" s="469">
        <v>0</v>
      </c>
      <c r="AM260" s="469">
        <v>8.9538083403298193E-6</v>
      </c>
      <c r="AN260" s="469">
        <v>0</v>
      </c>
      <c r="AO260" s="469">
        <v>0</v>
      </c>
      <c r="AP260" s="469">
        <v>0</v>
      </c>
      <c r="AQ260" s="469">
        <v>0</v>
      </c>
      <c r="AR260" s="469">
        <v>0</v>
      </c>
      <c r="AS260" s="469">
        <v>0</v>
      </c>
      <c r="AT260" s="469">
        <v>0</v>
      </c>
      <c r="AU260" s="469">
        <v>0</v>
      </c>
      <c r="AV260" s="469">
        <v>0</v>
      </c>
      <c r="AW260" s="469">
        <v>9.6123188799872133E-6</v>
      </c>
      <c r="AX260" s="469">
        <v>0</v>
      </c>
      <c r="AY260" s="469">
        <v>3.1407243537056949E-15</v>
      </c>
      <c r="AZ260" s="469">
        <v>0</v>
      </c>
      <c r="BA260" s="469">
        <v>0</v>
      </c>
      <c r="BB260" s="469">
        <v>0</v>
      </c>
      <c r="BC260" s="469">
        <v>0</v>
      </c>
      <c r="BD260" s="469">
        <v>0</v>
      </c>
      <c r="BE260" s="469">
        <v>0</v>
      </c>
      <c r="BF260" s="469">
        <v>5.1250369266421189E-4</v>
      </c>
      <c r="BG260" s="469">
        <v>0</v>
      </c>
      <c r="BH260" s="469">
        <v>1.3017469930309252E-3</v>
      </c>
      <c r="BI260" s="469">
        <v>0</v>
      </c>
      <c r="BJ260" s="469">
        <v>0</v>
      </c>
      <c r="BK260" s="469">
        <v>0</v>
      </c>
    </row>
    <row r="261" spans="2:63" x14ac:dyDescent="0.2">
      <c r="B261" s="666" t="s">
        <v>485</v>
      </c>
      <c r="C261" s="666">
        <v>18.242091092086515</v>
      </c>
      <c r="D261" s="666" t="s">
        <v>486</v>
      </c>
      <c r="E261" s="666" t="s">
        <v>428</v>
      </c>
      <c r="F261" s="666">
        <v>0</v>
      </c>
      <c r="G261" s="666">
        <v>559</v>
      </c>
      <c r="H261" s="666">
        <v>64.560380000000009</v>
      </c>
      <c r="I261" s="666">
        <v>66.636482614977638</v>
      </c>
      <c r="J261" s="666">
        <v>8.0458466842468612E-3</v>
      </c>
      <c r="K261" s="666" t="s">
        <v>574</v>
      </c>
      <c r="L261" s="666" t="s">
        <v>574</v>
      </c>
      <c r="M261" s="666" t="s">
        <v>574</v>
      </c>
      <c r="N261" s="666">
        <v>1</v>
      </c>
      <c r="O261" s="666">
        <v>8.187110388420989E-3</v>
      </c>
      <c r="P261" s="666">
        <v>1.3783558078055046E-2</v>
      </c>
      <c r="Q261" s="666">
        <v>2.1970668466476037E-2</v>
      </c>
      <c r="R261" s="666">
        <v>0</v>
      </c>
      <c r="S261" s="666">
        <v>2.1970668466476037E-2</v>
      </c>
      <c r="T261" s="666">
        <v>0</v>
      </c>
      <c r="U261" s="666">
        <v>0</v>
      </c>
      <c r="V261" s="666">
        <v>4.4341887189175777E-5</v>
      </c>
      <c r="W261" s="666">
        <v>1.4227188813119195E-17</v>
      </c>
      <c r="X261" s="666">
        <v>0</v>
      </c>
      <c r="Y261" s="666">
        <v>0</v>
      </c>
      <c r="Z261" s="666">
        <v>0</v>
      </c>
      <c r="AA261" s="666">
        <v>0</v>
      </c>
      <c r="AB261" s="666">
        <v>0</v>
      </c>
      <c r="AC261" s="666">
        <v>0</v>
      </c>
      <c r="AD261" s="666">
        <v>0</v>
      </c>
      <c r="AE261" s="666">
        <v>0</v>
      </c>
      <c r="AF261" s="666">
        <v>0</v>
      </c>
      <c r="AG261" s="666">
        <v>0</v>
      </c>
      <c r="AH261" s="666">
        <v>0</v>
      </c>
      <c r="AI261" s="666">
        <v>0</v>
      </c>
      <c r="AJ261" s="666">
        <v>0</v>
      </c>
      <c r="AK261" s="666">
        <v>6.6873378597150343E-5</v>
      </c>
      <c r="AL261" s="666">
        <v>0</v>
      </c>
      <c r="AM261" s="666">
        <v>8.9538083403298193E-6</v>
      </c>
      <c r="AN261" s="666">
        <v>0</v>
      </c>
      <c r="AO261" s="666">
        <v>0</v>
      </c>
      <c r="AP261" s="666">
        <v>0</v>
      </c>
      <c r="AQ261" s="666">
        <v>0</v>
      </c>
      <c r="AR261" s="666">
        <v>0</v>
      </c>
      <c r="AS261" s="666">
        <v>0</v>
      </c>
      <c r="AT261" s="666">
        <v>0</v>
      </c>
      <c r="AU261" s="666">
        <v>0</v>
      </c>
      <c r="AV261" s="666">
        <v>0</v>
      </c>
      <c r="AW261" s="666">
        <v>9.6123188799872133E-6</v>
      </c>
      <c r="AX261" s="666">
        <v>0</v>
      </c>
      <c r="AY261" s="666">
        <v>3.1407243537056949E-15</v>
      </c>
      <c r="AZ261" s="666">
        <v>0</v>
      </c>
      <c r="BA261" s="666">
        <v>0</v>
      </c>
      <c r="BB261" s="666">
        <v>0</v>
      </c>
      <c r="BC261" s="666">
        <v>0</v>
      </c>
      <c r="BD261" s="666">
        <v>0</v>
      </c>
      <c r="BE261" s="666">
        <v>0</v>
      </c>
      <c r="BF261" s="666">
        <v>5.1250369266421189E-4</v>
      </c>
      <c r="BG261" s="666">
        <v>0</v>
      </c>
      <c r="BH261" s="666">
        <v>1.3017469930309252E-3</v>
      </c>
      <c r="BI261" s="666">
        <v>0</v>
      </c>
      <c r="BJ261" s="666">
        <v>0</v>
      </c>
      <c r="BK261" s="666">
        <v>0</v>
      </c>
    </row>
    <row r="262" spans="2:63" x14ac:dyDescent="0.2">
      <c r="B262" s="469" t="s">
        <v>485</v>
      </c>
      <c r="C262" s="469">
        <v>18.242091092086515</v>
      </c>
      <c r="D262" s="469" t="s">
        <v>486</v>
      </c>
      <c r="E262" s="469" t="s">
        <v>428</v>
      </c>
      <c r="F262" s="469">
        <v>0</v>
      </c>
      <c r="G262" s="469">
        <v>559</v>
      </c>
      <c r="H262" s="469">
        <v>64.560380000000009</v>
      </c>
      <c r="I262" s="469">
        <v>66.636482614977638</v>
      </c>
      <c r="J262" s="469">
        <v>8.0458466842468612E-3</v>
      </c>
      <c r="K262" s="469" t="s">
        <v>574</v>
      </c>
      <c r="L262" s="469" t="s">
        <v>574</v>
      </c>
      <c r="M262" s="469" t="s">
        <v>574</v>
      </c>
      <c r="N262" s="469">
        <v>1</v>
      </c>
      <c r="O262" s="469">
        <v>8.187110388420989E-3</v>
      </c>
      <c r="P262" s="469">
        <v>1.3783558078055046E-2</v>
      </c>
      <c r="Q262" s="469">
        <v>2.1970668466476037E-2</v>
      </c>
      <c r="R262" s="469">
        <v>0</v>
      </c>
      <c r="S262" s="469">
        <v>2.1970668466476037E-2</v>
      </c>
      <c r="T262" s="469">
        <v>0</v>
      </c>
      <c r="U262" s="469">
        <v>0</v>
      </c>
      <c r="V262" s="469">
        <v>4.4341887189175777E-5</v>
      </c>
      <c r="W262" s="469">
        <v>1.4227188813119195E-17</v>
      </c>
      <c r="X262" s="469">
        <v>0</v>
      </c>
      <c r="Y262" s="469">
        <v>0</v>
      </c>
      <c r="Z262" s="469">
        <v>0</v>
      </c>
      <c r="AA262" s="469">
        <v>0</v>
      </c>
      <c r="AB262" s="469">
        <v>0</v>
      </c>
      <c r="AC262" s="469">
        <v>0</v>
      </c>
      <c r="AD262" s="469">
        <v>0</v>
      </c>
      <c r="AE262" s="469">
        <v>0</v>
      </c>
      <c r="AF262" s="469">
        <v>0</v>
      </c>
      <c r="AG262" s="469">
        <v>0</v>
      </c>
      <c r="AH262" s="469">
        <v>0</v>
      </c>
      <c r="AI262" s="469">
        <v>0</v>
      </c>
      <c r="AJ262" s="469">
        <v>0</v>
      </c>
      <c r="AK262" s="469">
        <v>6.6873378597150343E-5</v>
      </c>
      <c r="AL262" s="469">
        <v>0</v>
      </c>
      <c r="AM262" s="469">
        <v>8.9538083403298193E-6</v>
      </c>
      <c r="AN262" s="469">
        <v>0</v>
      </c>
      <c r="AO262" s="469">
        <v>0</v>
      </c>
      <c r="AP262" s="469">
        <v>0</v>
      </c>
      <c r="AQ262" s="469">
        <v>0</v>
      </c>
      <c r="AR262" s="469">
        <v>0</v>
      </c>
      <c r="AS262" s="469">
        <v>0</v>
      </c>
      <c r="AT262" s="469">
        <v>0</v>
      </c>
      <c r="AU262" s="469">
        <v>0</v>
      </c>
      <c r="AV262" s="469">
        <v>0</v>
      </c>
      <c r="AW262" s="469">
        <v>9.6123188799872133E-6</v>
      </c>
      <c r="AX262" s="469">
        <v>0</v>
      </c>
      <c r="AY262" s="469">
        <v>3.1407243537056949E-15</v>
      </c>
      <c r="AZ262" s="469">
        <v>0</v>
      </c>
      <c r="BA262" s="469">
        <v>0</v>
      </c>
      <c r="BB262" s="469">
        <v>0</v>
      </c>
      <c r="BC262" s="469">
        <v>0</v>
      </c>
      <c r="BD262" s="469">
        <v>0</v>
      </c>
      <c r="BE262" s="469">
        <v>0</v>
      </c>
      <c r="BF262" s="469">
        <v>5.1250369266421189E-4</v>
      </c>
      <c r="BG262" s="469">
        <v>0</v>
      </c>
      <c r="BH262" s="469">
        <v>1.3017469930309252E-3</v>
      </c>
      <c r="BI262" s="469">
        <v>0</v>
      </c>
      <c r="BJ262" s="469">
        <v>0</v>
      </c>
      <c r="BK262" s="469">
        <v>0</v>
      </c>
    </row>
    <row r="263" spans="2:63" x14ac:dyDescent="0.2">
      <c r="B263" s="666" t="s">
        <v>485</v>
      </c>
      <c r="C263" s="666">
        <v>18.242091092086515</v>
      </c>
      <c r="D263" s="666" t="s">
        <v>486</v>
      </c>
      <c r="E263" s="666" t="s">
        <v>428</v>
      </c>
      <c r="F263" s="666">
        <v>0</v>
      </c>
      <c r="G263" s="666">
        <v>559</v>
      </c>
      <c r="H263" s="666">
        <v>64.560380000000009</v>
      </c>
      <c r="I263" s="666">
        <v>66.636482614977638</v>
      </c>
      <c r="J263" s="666">
        <v>8.0458466842468612E-3</v>
      </c>
      <c r="K263" s="666" t="s">
        <v>574</v>
      </c>
      <c r="L263" s="666" t="s">
        <v>574</v>
      </c>
      <c r="M263" s="666" t="s">
        <v>574</v>
      </c>
      <c r="N263" s="666">
        <v>1</v>
      </c>
      <c r="O263" s="666">
        <v>8.187110388420989E-3</v>
      </c>
      <c r="P263" s="666">
        <v>1.3783558078055046E-2</v>
      </c>
      <c r="Q263" s="666">
        <v>2.1970668466476037E-2</v>
      </c>
      <c r="R263" s="666">
        <v>0</v>
      </c>
      <c r="S263" s="666">
        <v>2.1970668466476037E-2</v>
      </c>
      <c r="T263" s="666">
        <v>0</v>
      </c>
      <c r="U263" s="666">
        <v>0</v>
      </c>
      <c r="V263" s="666">
        <v>4.4341887189175777E-5</v>
      </c>
      <c r="W263" s="666">
        <v>1.4227188813119195E-17</v>
      </c>
      <c r="X263" s="666">
        <v>0</v>
      </c>
      <c r="Y263" s="666">
        <v>0</v>
      </c>
      <c r="Z263" s="666">
        <v>0</v>
      </c>
      <c r="AA263" s="666">
        <v>0</v>
      </c>
      <c r="AB263" s="666">
        <v>0</v>
      </c>
      <c r="AC263" s="666">
        <v>0</v>
      </c>
      <c r="AD263" s="666">
        <v>0</v>
      </c>
      <c r="AE263" s="666">
        <v>0</v>
      </c>
      <c r="AF263" s="666">
        <v>0</v>
      </c>
      <c r="AG263" s="666">
        <v>0</v>
      </c>
      <c r="AH263" s="666">
        <v>0</v>
      </c>
      <c r="AI263" s="666">
        <v>0</v>
      </c>
      <c r="AJ263" s="666">
        <v>0</v>
      </c>
      <c r="AK263" s="666">
        <v>6.6873378597150343E-5</v>
      </c>
      <c r="AL263" s="666">
        <v>0</v>
      </c>
      <c r="AM263" s="666">
        <v>8.9538083403298193E-6</v>
      </c>
      <c r="AN263" s="666">
        <v>0</v>
      </c>
      <c r="AO263" s="666">
        <v>0</v>
      </c>
      <c r="AP263" s="666">
        <v>0</v>
      </c>
      <c r="AQ263" s="666">
        <v>0</v>
      </c>
      <c r="AR263" s="666">
        <v>0</v>
      </c>
      <c r="AS263" s="666">
        <v>0</v>
      </c>
      <c r="AT263" s="666">
        <v>0</v>
      </c>
      <c r="AU263" s="666">
        <v>0</v>
      </c>
      <c r="AV263" s="666">
        <v>0</v>
      </c>
      <c r="AW263" s="666">
        <v>9.6123188799872133E-6</v>
      </c>
      <c r="AX263" s="666">
        <v>0</v>
      </c>
      <c r="AY263" s="666">
        <v>3.1407243537056949E-15</v>
      </c>
      <c r="AZ263" s="666">
        <v>0</v>
      </c>
      <c r="BA263" s="666">
        <v>0</v>
      </c>
      <c r="BB263" s="666">
        <v>0</v>
      </c>
      <c r="BC263" s="666">
        <v>0</v>
      </c>
      <c r="BD263" s="666">
        <v>0</v>
      </c>
      <c r="BE263" s="666">
        <v>0</v>
      </c>
      <c r="BF263" s="666">
        <v>5.1250369266421189E-4</v>
      </c>
      <c r="BG263" s="666">
        <v>0</v>
      </c>
      <c r="BH263" s="666">
        <v>1.3017469930309252E-3</v>
      </c>
      <c r="BI263" s="666">
        <v>0</v>
      </c>
      <c r="BJ263" s="666">
        <v>0</v>
      </c>
      <c r="BK263" s="666">
        <v>0</v>
      </c>
    </row>
    <row r="264" spans="2:63" x14ac:dyDescent="0.2">
      <c r="B264" s="469" t="s">
        <v>485</v>
      </c>
      <c r="C264" s="469">
        <v>18.242091092086515</v>
      </c>
      <c r="D264" s="469" t="s">
        <v>486</v>
      </c>
      <c r="E264" s="469" t="s">
        <v>428</v>
      </c>
      <c r="F264" s="469">
        <v>0</v>
      </c>
      <c r="G264" s="469">
        <v>559</v>
      </c>
      <c r="H264" s="469">
        <v>64.560380000000009</v>
      </c>
      <c r="I264" s="469">
        <v>66.636482614977638</v>
      </c>
      <c r="J264" s="469">
        <v>8.0458466842468612E-3</v>
      </c>
      <c r="K264" s="469" t="s">
        <v>574</v>
      </c>
      <c r="L264" s="469" t="s">
        <v>574</v>
      </c>
      <c r="M264" s="469" t="s">
        <v>574</v>
      </c>
      <c r="N264" s="469">
        <v>1</v>
      </c>
      <c r="O264" s="469">
        <v>8.187110388420989E-3</v>
      </c>
      <c r="P264" s="469">
        <v>1.3783558078055046E-2</v>
      </c>
      <c r="Q264" s="469">
        <v>2.1970668466476037E-2</v>
      </c>
      <c r="R264" s="469">
        <v>0</v>
      </c>
      <c r="S264" s="469">
        <v>2.1970668466476037E-2</v>
      </c>
      <c r="T264" s="469">
        <v>0</v>
      </c>
      <c r="U264" s="469">
        <v>0</v>
      </c>
      <c r="V264" s="469">
        <v>4.4341887189175777E-5</v>
      </c>
      <c r="W264" s="469">
        <v>1.4227188813119195E-17</v>
      </c>
      <c r="X264" s="469">
        <v>0</v>
      </c>
      <c r="Y264" s="469">
        <v>0</v>
      </c>
      <c r="Z264" s="469">
        <v>0</v>
      </c>
      <c r="AA264" s="469">
        <v>0</v>
      </c>
      <c r="AB264" s="469">
        <v>0</v>
      </c>
      <c r="AC264" s="469">
        <v>0</v>
      </c>
      <c r="AD264" s="469">
        <v>0</v>
      </c>
      <c r="AE264" s="469">
        <v>0</v>
      </c>
      <c r="AF264" s="469">
        <v>0</v>
      </c>
      <c r="AG264" s="469">
        <v>0</v>
      </c>
      <c r="AH264" s="469">
        <v>0</v>
      </c>
      <c r="AI264" s="469">
        <v>0</v>
      </c>
      <c r="AJ264" s="469">
        <v>0</v>
      </c>
      <c r="AK264" s="469">
        <v>6.6873378597150343E-5</v>
      </c>
      <c r="AL264" s="469">
        <v>0</v>
      </c>
      <c r="AM264" s="469">
        <v>8.9538083403298193E-6</v>
      </c>
      <c r="AN264" s="469">
        <v>0</v>
      </c>
      <c r="AO264" s="469">
        <v>0</v>
      </c>
      <c r="AP264" s="469">
        <v>0</v>
      </c>
      <c r="AQ264" s="469">
        <v>0</v>
      </c>
      <c r="AR264" s="469">
        <v>0</v>
      </c>
      <c r="AS264" s="469">
        <v>0</v>
      </c>
      <c r="AT264" s="469">
        <v>0</v>
      </c>
      <c r="AU264" s="469">
        <v>0</v>
      </c>
      <c r="AV264" s="469">
        <v>0</v>
      </c>
      <c r="AW264" s="469">
        <v>9.6123188799872133E-6</v>
      </c>
      <c r="AX264" s="469">
        <v>0</v>
      </c>
      <c r="AY264" s="469">
        <v>3.1407243537056949E-15</v>
      </c>
      <c r="AZ264" s="469">
        <v>0</v>
      </c>
      <c r="BA264" s="469">
        <v>0</v>
      </c>
      <c r="BB264" s="469">
        <v>0</v>
      </c>
      <c r="BC264" s="469">
        <v>0</v>
      </c>
      <c r="BD264" s="469">
        <v>0</v>
      </c>
      <c r="BE264" s="469">
        <v>0</v>
      </c>
      <c r="BF264" s="469">
        <v>5.1250369266421189E-4</v>
      </c>
      <c r="BG264" s="469">
        <v>0</v>
      </c>
      <c r="BH264" s="469">
        <v>1.3017469930309252E-3</v>
      </c>
      <c r="BI264" s="469">
        <v>0</v>
      </c>
      <c r="BJ264" s="469">
        <v>0</v>
      </c>
      <c r="BK264" s="469">
        <v>0</v>
      </c>
    </row>
    <row r="265" spans="2:63" x14ac:dyDescent="0.2">
      <c r="B265" s="666" t="s">
        <v>485</v>
      </c>
      <c r="C265" s="666">
        <v>18.242091092086515</v>
      </c>
      <c r="D265" s="666" t="s">
        <v>486</v>
      </c>
      <c r="E265" s="666" t="s">
        <v>428</v>
      </c>
      <c r="F265" s="666">
        <v>0</v>
      </c>
      <c r="G265" s="666">
        <v>559</v>
      </c>
      <c r="H265" s="666">
        <v>64.560380000000009</v>
      </c>
      <c r="I265" s="666">
        <v>66.636482614977638</v>
      </c>
      <c r="J265" s="666">
        <v>8.0458466842468612E-3</v>
      </c>
      <c r="K265" s="666" t="s">
        <v>574</v>
      </c>
      <c r="L265" s="666" t="s">
        <v>574</v>
      </c>
      <c r="M265" s="666" t="s">
        <v>574</v>
      </c>
      <c r="N265" s="666">
        <v>1</v>
      </c>
      <c r="O265" s="666">
        <v>8.187110388420989E-3</v>
      </c>
      <c r="P265" s="666">
        <v>1.3783558078055046E-2</v>
      </c>
      <c r="Q265" s="666">
        <v>2.1970668466476037E-2</v>
      </c>
      <c r="R265" s="666">
        <v>0</v>
      </c>
      <c r="S265" s="666">
        <v>2.1970668466476037E-2</v>
      </c>
      <c r="T265" s="666">
        <v>0</v>
      </c>
      <c r="U265" s="666">
        <v>0</v>
      </c>
      <c r="V265" s="666">
        <v>4.4341887189175777E-5</v>
      </c>
      <c r="W265" s="666">
        <v>1.4227188813119195E-17</v>
      </c>
      <c r="X265" s="666">
        <v>0</v>
      </c>
      <c r="Y265" s="666">
        <v>0</v>
      </c>
      <c r="Z265" s="666">
        <v>0</v>
      </c>
      <c r="AA265" s="666">
        <v>0</v>
      </c>
      <c r="AB265" s="666">
        <v>0</v>
      </c>
      <c r="AC265" s="666">
        <v>0</v>
      </c>
      <c r="AD265" s="666">
        <v>0</v>
      </c>
      <c r="AE265" s="666">
        <v>0</v>
      </c>
      <c r="AF265" s="666">
        <v>0</v>
      </c>
      <c r="AG265" s="666">
        <v>0</v>
      </c>
      <c r="AH265" s="666">
        <v>0</v>
      </c>
      <c r="AI265" s="666">
        <v>0</v>
      </c>
      <c r="AJ265" s="666">
        <v>0</v>
      </c>
      <c r="AK265" s="666">
        <v>6.6873378597150343E-5</v>
      </c>
      <c r="AL265" s="666">
        <v>0</v>
      </c>
      <c r="AM265" s="666">
        <v>8.9538083403298193E-6</v>
      </c>
      <c r="AN265" s="666">
        <v>0</v>
      </c>
      <c r="AO265" s="666">
        <v>0</v>
      </c>
      <c r="AP265" s="666">
        <v>0</v>
      </c>
      <c r="AQ265" s="666">
        <v>0</v>
      </c>
      <c r="AR265" s="666">
        <v>0</v>
      </c>
      <c r="AS265" s="666">
        <v>0</v>
      </c>
      <c r="AT265" s="666">
        <v>0</v>
      </c>
      <c r="AU265" s="666">
        <v>0</v>
      </c>
      <c r="AV265" s="666">
        <v>0</v>
      </c>
      <c r="AW265" s="666">
        <v>9.6123188799872133E-6</v>
      </c>
      <c r="AX265" s="666">
        <v>0</v>
      </c>
      <c r="AY265" s="666">
        <v>3.1407243537056949E-15</v>
      </c>
      <c r="AZ265" s="666">
        <v>0</v>
      </c>
      <c r="BA265" s="666">
        <v>0</v>
      </c>
      <c r="BB265" s="666">
        <v>0</v>
      </c>
      <c r="BC265" s="666">
        <v>0</v>
      </c>
      <c r="BD265" s="666">
        <v>0</v>
      </c>
      <c r="BE265" s="666">
        <v>0</v>
      </c>
      <c r="BF265" s="666">
        <v>5.1250369266421189E-4</v>
      </c>
      <c r="BG265" s="666">
        <v>0</v>
      </c>
      <c r="BH265" s="666">
        <v>1.3017469930309252E-3</v>
      </c>
      <c r="BI265" s="666">
        <v>0</v>
      </c>
      <c r="BJ265" s="666">
        <v>0</v>
      </c>
      <c r="BK265" s="666">
        <v>0</v>
      </c>
    </row>
    <row r="266" spans="2:63" x14ac:dyDescent="0.2">
      <c r="B266" s="469" t="s">
        <v>485</v>
      </c>
      <c r="C266" s="469">
        <v>18.242091092086515</v>
      </c>
      <c r="D266" s="469" t="s">
        <v>486</v>
      </c>
      <c r="E266" s="469" t="s">
        <v>428</v>
      </c>
      <c r="F266" s="469">
        <v>0</v>
      </c>
      <c r="G266" s="469">
        <v>559</v>
      </c>
      <c r="H266" s="469">
        <v>64.560380000000009</v>
      </c>
      <c r="I266" s="469">
        <v>66.636482614977638</v>
      </c>
      <c r="J266" s="469">
        <v>8.0458466842468612E-3</v>
      </c>
      <c r="K266" s="469" t="s">
        <v>574</v>
      </c>
      <c r="L266" s="469" t="s">
        <v>574</v>
      </c>
      <c r="M266" s="469" t="s">
        <v>574</v>
      </c>
      <c r="N266" s="469">
        <v>1</v>
      </c>
      <c r="O266" s="469">
        <v>8.187110388420989E-3</v>
      </c>
      <c r="P266" s="469">
        <v>1.3783558078055046E-2</v>
      </c>
      <c r="Q266" s="469">
        <v>2.1970668466476037E-2</v>
      </c>
      <c r="R266" s="469">
        <v>0</v>
      </c>
      <c r="S266" s="469">
        <v>2.1970668466476037E-2</v>
      </c>
      <c r="T266" s="469">
        <v>0</v>
      </c>
      <c r="U266" s="469">
        <v>0</v>
      </c>
      <c r="V266" s="469">
        <v>4.4341887189175777E-5</v>
      </c>
      <c r="W266" s="469">
        <v>1.4227188813119195E-17</v>
      </c>
      <c r="X266" s="469">
        <v>0</v>
      </c>
      <c r="Y266" s="469">
        <v>0</v>
      </c>
      <c r="Z266" s="469">
        <v>0</v>
      </c>
      <c r="AA266" s="469">
        <v>0</v>
      </c>
      <c r="AB266" s="469">
        <v>0</v>
      </c>
      <c r="AC266" s="469">
        <v>0</v>
      </c>
      <c r="AD266" s="469">
        <v>0</v>
      </c>
      <c r="AE266" s="469">
        <v>0</v>
      </c>
      <c r="AF266" s="469">
        <v>0</v>
      </c>
      <c r="AG266" s="469">
        <v>0</v>
      </c>
      <c r="AH266" s="469">
        <v>0</v>
      </c>
      <c r="AI266" s="469">
        <v>0</v>
      </c>
      <c r="AJ266" s="469">
        <v>0</v>
      </c>
      <c r="AK266" s="469">
        <v>6.6873378597150343E-5</v>
      </c>
      <c r="AL266" s="469">
        <v>0</v>
      </c>
      <c r="AM266" s="469">
        <v>8.9538083403298193E-6</v>
      </c>
      <c r="AN266" s="469">
        <v>0</v>
      </c>
      <c r="AO266" s="469">
        <v>0</v>
      </c>
      <c r="AP266" s="469">
        <v>0</v>
      </c>
      <c r="AQ266" s="469">
        <v>0</v>
      </c>
      <c r="AR266" s="469">
        <v>0</v>
      </c>
      <c r="AS266" s="469">
        <v>0</v>
      </c>
      <c r="AT266" s="469">
        <v>0</v>
      </c>
      <c r="AU266" s="469">
        <v>0</v>
      </c>
      <c r="AV266" s="469">
        <v>0</v>
      </c>
      <c r="AW266" s="469">
        <v>9.6123188799872133E-6</v>
      </c>
      <c r="AX266" s="469">
        <v>0</v>
      </c>
      <c r="AY266" s="469">
        <v>3.1407243537056949E-15</v>
      </c>
      <c r="AZ266" s="469">
        <v>0</v>
      </c>
      <c r="BA266" s="469">
        <v>0</v>
      </c>
      <c r="BB266" s="469">
        <v>0</v>
      </c>
      <c r="BC266" s="469">
        <v>0</v>
      </c>
      <c r="BD266" s="469">
        <v>0</v>
      </c>
      <c r="BE266" s="469">
        <v>0</v>
      </c>
      <c r="BF266" s="469">
        <v>5.1250369266421189E-4</v>
      </c>
      <c r="BG266" s="469">
        <v>0</v>
      </c>
      <c r="BH266" s="469">
        <v>1.3017469930309252E-3</v>
      </c>
      <c r="BI266" s="469">
        <v>0</v>
      </c>
      <c r="BJ266" s="469">
        <v>0</v>
      </c>
      <c r="BK266" s="469">
        <v>0</v>
      </c>
    </row>
    <row r="267" spans="2:63" x14ac:dyDescent="0.2">
      <c r="B267" s="666" t="s">
        <v>485</v>
      </c>
      <c r="C267" s="666">
        <v>18.242091092086515</v>
      </c>
      <c r="D267" s="666" t="s">
        <v>486</v>
      </c>
      <c r="E267" s="666" t="s">
        <v>428</v>
      </c>
      <c r="F267" s="666">
        <v>0</v>
      </c>
      <c r="G267" s="666">
        <v>559</v>
      </c>
      <c r="H267" s="666">
        <v>64.560380000000009</v>
      </c>
      <c r="I267" s="666">
        <v>66.636482614977638</v>
      </c>
      <c r="J267" s="666">
        <v>8.0458466842468612E-3</v>
      </c>
      <c r="K267" s="666" t="s">
        <v>574</v>
      </c>
      <c r="L267" s="666" t="s">
        <v>574</v>
      </c>
      <c r="M267" s="666" t="s">
        <v>574</v>
      </c>
      <c r="N267" s="666">
        <v>1</v>
      </c>
      <c r="O267" s="666">
        <v>8.187110388420989E-3</v>
      </c>
      <c r="P267" s="666">
        <v>1.3783558078055046E-2</v>
      </c>
      <c r="Q267" s="666">
        <v>2.1970668466476037E-2</v>
      </c>
      <c r="R267" s="666">
        <v>0</v>
      </c>
      <c r="S267" s="666">
        <v>2.1970668466476037E-2</v>
      </c>
      <c r="T267" s="666">
        <v>0</v>
      </c>
      <c r="U267" s="666">
        <v>0</v>
      </c>
      <c r="V267" s="666">
        <v>4.4341887189175777E-5</v>
      </c>
      <c r="W267" s="666">
        <v>1.4227188813119195E-17</v>
      </c>
      <c r="X267" s="666">
        <v>0</v>
      </c>
      <c r="Y267" s="666">
        <v>0</v>
      </c>
      <c r="Z267" s="666">
        <v>0</v>
      </c>
      <c r="AA267" s="666">
        <v>0</v>
      </c>
      <c r="AB267" s="666">
        <v>0</v>
      </c>
      <c r="AC267" s="666">
        <v>0</v>
      </c>
      <c r="AD267" s="666">
        <v>0</v>
      </c>
      <c r="AE267" s="666">
        <v>0</v>
      </c>
      <c r="AF267" s="666">
        <v>0</v>
      </c>
      <c r="AG267" s="666">
        <v>0</v>
      </c>
      <c r="AH267" s="666">
        <v>0</v>
      </c>
      <c r="AI267" s="666">
        <v>0</v>
      </c>
      <c r="AJ267" s="666">
        <v>0</v>
      </c>
      <c r="AK267" s="666">
        <v>6.6873378597150343E-5</v>
      </c>
      <c r="AL267" s="666">
        <v>0</v>
      </c>
      <c r="AM267" s="666">
        <v>8.9538083403298193E-6</v>
      </c>
      <c r="AN267" s="666">
        <v>0</v>
      </c>
      <c r="AO267" s="666">
        <v>0</v>
      </c>
      <c r="AP267" s="666">
        <v>0</v>
      </c>
      <c r="AQ267" s="666">
        <v>0</v>
      </c>
      <c r="AR267" s="666">
        <v>0</v>
      </c>
      <c r="AS267" s="666">
        <v>0</v>
      </c>
      <c r="AT267" s="666">
        <v>0</v>
      </c>
      <c r="AU267" s="666">
        <v>0</v>
      </c>
      <c r="AV267" s="666">
        <v>0</v>
      </c>
      <c r="AW267" s="666">
        <v>9.6123188799872133E-6</v>
      </c>
      <c r="AX267" s="666">
        <v>0</v>
      </c>
      <c r="AY267" s="666">
        <v>3.1407243537056949E-15</v>
      </c>
      <c r="AZ267" s="666">
        <v>0</v>
      </c>
      <c r="BA267" s="666">
        <v>0</v>
      </c>
      <c r="BB267" s="666">
        <v>0</v>
      </c>
      <c r="BC267" s="666">
        <v>0</v>
      </c>
      <c r="BD267" s="666">
        <v>0</v>
      </c>
      <c r="BE267" s="666">
        <v>0</v>
      </c>
      <c r="BF267" s="666">
        <v>5.1250369266421189E-4</v>
      </c>
      <c r="BG267" s="666">
        <v>0</v>
      </c>
      <c r="BH267" s="666">
        <v>1.3017469930309252E-3</v>
      </c>
      <c r="BI267" s="666">
        <v>0</v>
      </c>
      <c r="BJ267" s="666">
        <v>0</v>
      </c>
      <c r="BK267" s="666">
        <v>0</v>
      </c>
    </row>
    <row r="268" spans="2:63" x14ac:dyDescent="0.2">
      <c r="B268" s="469" t="s">
        <v>485</v>
      </c>
      <c r="C268" s="469">
        <v>18.242091092086515</v>
      </c>
      <c r="D268" s="469" t="s">
        <v>486</v>
      </c>
      <c r="E268" s="469" t="s">
        <v>428</v>
      </c>
      <c r="F268" s="469">
        <v>0</v>
      </c>
      <c r="G268" s="469">
        <v>559</v>
      </c>
      <c r="H268" s="469">
        <v>64.560380000000009</v>
      </c>
      <c r="I268" s="469">
        <v>66.636482614977638</v>
      </c>
      <c r="J268" s="469">
        <v>8.0458466842468612E-3</v>
      </c>
      <c r="K268" s="469" t="s">
        <v>574</v>
      </c>
      <c r="L268" s="469" t="s">
        <v>574</v>
      </c>
      <c r="M268" s="469" t="s">
        <v>574</v>
      </c>
      <c r="N268" s="469">
        <v>1</v>
      </c>
      <c r="O268" s="469">
        <v>8.187110388420989E-3</v>
      </c>
      <c r="P268" s="469">
        <v>1.3783558078055046E-2</v>
      </c>
      <c r="Q268" s="469">
        <v>2.1970668466476037E-2</v>
      </c>
      <c r="R268" s="469">
        <v>0</v>
      </c>
      <c r="S268" s="469">
        <v>2.1970668466476037E-2</v>
      </c>
      <c r="T268" s="469">
        <v>0</v>
      </c>
      <c r="U268" s="469">
        <v>0</v>
      </c>
      <c r="V268" s="469">
        <v>4.4341887189175777E-5</v>
      </c>
      <c r="W268" s="469">
        <v>1.4227188813119195E-17</v>
      </c>
      <c r="X268" s="469">
        <v>0</v>
      </c>
      <c r="Y268" s="469">
        <v>0</v>
      </c>
      <c r="Z268" s="469">
        <v>0</v>
      </c>
      <c r="AA268" s="469">
        <v>0</v>
      </c>
      <c r="AB268" s="469">
        <v>0</v>
      </c>
      <c r="AC268" s="469">
        <v>0</v>
      </c>
      <c r="AD268" s="469">
        <v>0</v>
      </c>
      <c r="AE268" s="469">
        <v>0</v>
      </c>
      <c r="AF268" s="469">
        <v>0</v>
      </c>
      <c r="AG268" s="469">
        <v>0</v>
      </c>
      <c r="AH268" s="469">
        <v>0</v>
      </c>
      <c r="AI268" s="469">
        <v>0</v>
      </c>
      <c r="AJ268" s="469">
        <v>0</v>
      </c>
      <c r="AK268" s="469">
        <v>6.6873378597150343E-5</v>
      </c>
      <c r="AL268" s="469">
        <v>0</v>
      </c>
      <c r="AM268" s="469">
        <v>8.9538083403298193E-6</v>
      </c>
      <c r="AN268" s="469">
        <v>0</v>
      </c>
      <c r="AO268" s="469">
        <v>0</v>
      </c>
      <c r="AP268" s="469">
        <v>0</v>
      </c>
      <c r="AQ268" s="469">
        <v>0</v>
      </c>
      <c r="AR268" s="469">
        <v>0</v>
      </c>
      <c r="AS268" s="469">
        <v>0</v>
      </c>
      <c r="AT268" s="469">
        <v>0</v>
      </c>
      <c r="AU268" s="469">
        <v>0</v>
      </c>
      <c r="AV268" s="469">
        <v>0</v>
      </c>
      <c r="AW268" s="469">
        <v>9.6123188799872133E-6</v>
      </c>
      <c r="AX268" s="469">
        <v>0</v>
      </c>
      <c r="AY268" s="469">
        <v>3.1407243537056949E-15</v>
      </c>
      <c r="AZ268" s="469">
        <v>0</v>
      </c>
      <c r="BA268" s="469">
        <v>0</v>
      </c>
      <c r="BB268" s="469">
        <v>0</v>
      </c>
      <c r="BC268" s="469">
        <v>0</v>
      </c>
      <c r="BD268" s="469">
        <v>0</v>
      </c>
      <c r="BE268" s="469">
        <v>0</v>
      </c>
      <c r="BF268" s="469">
        <v>5.1250369266421189E-4</v>
      </c>
      <c r="BG268" s="469">
        <v>0</v>
      </c>
      <c r="BH268" s="469">
        <v>1.3017469930309252E-3</v>
      </c>
      <c r="BI268" s="469">
        <v>0</v>
      </c>
      <c r="BJ268" s="469">
        <v>0</v>
      </c>
      <c r="BK268" s="469">
        <v>0</v>
      </c>
    </row>
    <row r="269" spans="2:63" x14ac:dyDescent="0.2">
      <c r="B269" s="666" t="s">
        <v>485</v>
      </c>
      <c r="C269" s="666">
        <v>18.242091092086515</v>
      </c>
      <c r="D269" s="666" t="s">
        <v>486</v>
      </c>
      <c r="E269" s="666" t="s">
        <v>428</v>
      </c>
      <c r="F269" s="666">
        <v>0</v>
      </c>
      <c r="G269" s="666">
        <v>559</v>
      </c>
      <c r="H269" s="666">
        <v>64.560380000000009</v>
      </c>
      <c r="I269" s="666">
        <v>66.636482614977638</v>
      </c>
      <c r="J269" s="666">
        <v>8.0458466842468612E-3</v>
      </c>
      <c r="K269" s="666" t="s">
        <v>574</v>
      </c>
      <c r="L269" s="666" t="s">
        <v>574</v>
      </c>
      <c r="M269" s="666" t="s">
        <v>574</v>
      </c>
      <c r="N269" s="666">
        <v>1</v>
      </c>
      <c r="O269" s="666">
        <v>8.187110388420989E-3</v>
      </c>
      <c r="P269" s="666">
        <v>1.3783558078055046E-2</v>
      </c>
      <c r="Q269" s="666">
        <v>2.1970668466476037E-2</v>
      </c>
      <c r="R269" s="666">
        <v>0</v>
      </c>
      <c r="S269" s="666">
        <v>2.1970668466476037E-2</v>
      </c>
      <c r="T269" s="666">
        <v>0</v>
      </c>
      <c r="U269" s="666">
        <v>0</v>
      </c>
      <c r="V269" s="666">
        <v>4.4341887189175777E-5</v>
      </c>
      <c r="W269" s="666">
        <v>1.4227188813119195E-17</v>
      </c>
      <c r="X269" s="666">
        <v>0</v>
      </c>
      <c r="Y269" s="666">
        <v>0</v>
      </c>
      <c r="Z269" s="666">
        <v>0</v>
      </c>
      <c r="AA269" s="666">
        <v>0</v>
      </c>
      <c r="AB269" s="666">
        <v>0</v>
      </c>
      <c r="AC269" s="666">
        <v>0</v>
      </c>
      <c r="AD269" s="666">
        <v>0</v>
      </c>
      <c r="AE269" s="666">
        <v>0</v>
      </c>
      <c r="AF269" s="666">
        <v>0</v>
      </c>
      <c r="AG269" s="666">
        <v>0</v>
      </c>
      <c r="AH269" s="666">
        <v>0</v>
      </c>
      <c r="AI269" s="666">
        <v>0</v>
      </c>
      <c r="AJ269" s="666">
        <v>0</v>
      </c>
      <c r="AK269" s="666">
        <v>6.6873378597150343E-5</v>
      </c>
      <c r="AL269" s="666">
        <v>0</v>
      </c>
      <c r="AM269" s="666">
        <v>8.9538083403298193E-6</v>
      </c>
      <c r="AN269" s="666">
        <v>0</v>
      </c>
      <c r="AO269" s="666">
        <v>0</v>
      </c>
      <c r="AP269" s="666">
        <v>0</v>
      </c>
      <c r="AQ269" s="666">
        <v>0</v>
      </c>
      <c r="AR269" s="666">
        <v>0</v>
      </c>
      <c r="AS269" s="666">
        <v>0</v>
      </c>
      <c r="AT269" s="666">
        <v>0</v>
      </c>
      <c r="AU269" s="666">
        <v>0</v>
      </c>
      <c r="AV269" s="666">
        <v>0</v>
      </c>
      <c r="AW269" s="666">
        <v>9.6123188799872133E-6</v>
      </c>
      <c r="AX269" s="666">
        <v>0</v>
      </c>
      <c r="AY269" s="666">
        <v>3.1407243537056949E-15</v>
      </c>
      <c r="AZ269" s="666">
        <v>0</v>
      </c>
      <c r="BA269" s="666">
        <v>0</v>
      </c>
      <c r="BB269" s="666">
        <v>0</v>
      </c>
      <c r="BC269" s="666">
        <v>0</v>
      </c>
      <c r="BD269" s="666">
        <v>0</v>
      </c>
      <c r="BE269" s="666">
        <v>0</v>
      </c>
      <c r="BF269" s="666">
        <v>5.1250369266421189E-4</v>
      </c>
      <c r="BG269" s="666">
        <v>0</v>
      </c>
      <c r="BH269" s="666">
        <v>1.3017469930309252E-3</v>
      </c>
      <c r="BI269" s="666">
        <v>0</v>
      </c>
      <c r="BJ269" s="666">
        <v>0</v>
      </c>
      <c r="BK269" s="666">
        <v>0</v>
      </c>
    </row>
    <row r="270" spans="2:63" x14ac:dyDescent="0.2">
      <c r="B270" s="469" t="s">
        <v>485</v>
      </c>
      <c r="C270" s="469">
        <v>18.242091092086515</v>
      </c>
      <c r="D270" s="469" t="s">
        <v>486</v>
      </c>
      <c r="E270" s="469" t="s">
        <v>428</v>
      </c>
      <c r="F270" s="469">
        <v>0</v>
      </c>
      <c r="G270" s="469">
        <v>559</v>
      </c>
      <c r="H270" s="469">
        <v>64.560380000000009</v>
      </c>
      <c r="I270" s="469">
        <v>66.636482614977638</v>
      </c>
      <c r="J270" s="469">
        <v>8.0458466842468612E-3</v>
      </c>
      <c r="K270" s="469" t="s">
        <v>574</v>
      </c>
      <c r="L270" s="469" t="s">
        <v>574</v>
      </c>
      <c r="M270" s="469" t="s">
        <v>574</v>
      </c>
      <c r="N270" s="469">
        <v>1</v>
      </c>
      <c r="O270" s="469">
        <v>8.187110388420989E-3</v>
      </c>
      <c r="P270" s="469">
        <v>1.3783558078055046E-2</v>
      </c>
      <c r="Q270" s="469">
        <v>2.1970668466476037E-2</v>
      </c>
      <c r="R270" s="469">
        <v>0</v>
      </c>
      <c r="S270" s="469">
        <v>2.1970668466476037E-2</v>
      </c>
      <c r="T270" s="469">
        <v>0</v>
      </c>
      <c r="U270" s="469">
        <v>0</v>
      </c>
      <c r="V270" s="469">
        <v>4.4341887189175777E-5</v>
      </c>
      <c r="W270" s="469">
        <v>1.4227188813119195E-17</v>
      </c>
      <c r="X270" s="469">
        <v>0</v>
      </c>
      <c r="Y270" s="469">
        <v>0</v>
      </c>
      <c r="Z270" s="469">
        <v>0</v>
      </c>
      <c r="AA270" s="469">
        <v>0</v>
      </c>
      <c r="AB270" s="469">
        <v>0</v>
      </c>
      <c r="AC270" s="469">
        <v>0</v>
      </c>
      <c r="AD270" s="469">
        <v>0</v>
      </c>
      <c r="AE270" s="469">
        <v>0</v>
      </c>
      <c r="AF270" s="469">
        <v>0</v>
      </c>
      <c r="AG270" s="469">
        <v>0</v>
      </c>
      <c r="AH270" s="469">
        <v>0</v>
      </c>
      <c r="AI270" s="469">
        <v>0</v>
      </c>
      <c r="AJ270" s="469">
        <v>0</v>
      </c>
      <c r="AK270" s="469">
        <v>6.6873378597150343E-5</v>
      </c>
      <c r="AL270" s="469">
        <v>0</v>
      </c>
      <c r="AM270" s="469">
        <v>8.9538083403298193E-6</v>
      </c>
      <c r="AN270" s="469">
        <v>0</v>
      </c>
      <c r="AO270" s="469">
        <v>0</v>
      </c>
      <c r="AP270" s="469">
        <v>0</v>
      </c>
      <c r="AQ270" s="469">
        <v>0</v>
      </c>
      <c r="AR270" s="469">
        <v>0</v>
      </c>
      <c r="AS270" s="469">
        <v>0</v>
      </c>
      <c r="AT270" s="469">
        <v>0</v>
      </c>
      <c r="AU270" s="469">
        <v>0</v>
      </c>
      <c r="AV270" s="469">
        <v>0</v>
      </c>
      <c r="AW270" s="469">
        <v>9.6123188799872133E-6</v>
      </c>
      <c r="AX270" s="469">
        <v>0</v>
      </c>
      <c r="AY270" s="469">
        <v>3.1407243537056949E-15</v>
      </c>
      <c r="AZ270" s="469">
        <v>0</v>
      </c>
      <c r="BA270" s="469">
        <v>0</v>
      </c>
      <c r="BB270" s="469">
        <v>0</v>
      </c>
      <c r="BC270" s="469">
        <v>0</v>
      </c>
      <c r="BD270" s="469">
        <v>0</v>
      </c>
      <c r="BE270" s="469">
        <v>0</v>
      </c>
      <c r="BF270" s="469">
        <v>5.1250369266421189E-4</v>
      </c>
      <c r="BG270" s="469">
        <v>0</v>
      </c>
      <c r="BH270" s="469">
        <v>1.3017469930309252E-3</v>
      </c>
      <c r="BI270" s="469">
        <v>0</v>
      </c>
      <c r="BJ270" s="469">
        <v>0</v>
      </c>
      <c r="BK270" s="469">
        <v>0</v>
      </c>
    </row>
    <row r="271" spans="2:63" x14ac:dyDescent="0.2">
      <c r="B271" s="666" t="s">
        <v>485</v>
      </c>
      <c r="C271" s="666">
        <v>18.242091092086515</v>
      </c>
      <c r="D271" s="666" t="s">
        <v>486</v>
      </c>
      <c r="E271" s="666" t="s">
        <v>428</v>
      </c>
      <c r="F271" s="666">
        <v>0</v>
      </c>
      <c r="G271" s="666">
        <v>559</v>
      </c>
      <c r="H271" s="666">
        <v>64.560380000000009</v>
      </c>
      <c r="I271" s="666">
        <v>66.636482614977638</v>
      </c>
      <c r="J271" s="666">
        <v>8.0458466842468612E-3</v>
      </c>
      <c r="K271" s="666" t="s">
        <v>574</v>
      </c>
      <c r="L271" s="666" t="s">
        <v>574</v>
      </c>
      <c r="M271" s="666" t="s">
        <v>574</v>
      </c>
      <c r="N271" s="666">
        <v>1</v>
      </c>
      <c r="O271" s="666">
        <v>8.187110388420989E-3</v>
      </c>
      <c r="P271" s="666">
        <v>1.3783558078055046E-2</v>
      </c>
      <c r="Q271" s="666">
        <v>2.1970668466476037E-2</v>
      </c>
      <c r="R271" s="666">
        <v>0</v>
      </c>
      <c r="S271" s="666">
        <v>2.1970668466476037E-2</v>
      </c>
      <c r="T271" s="666">
        <v>0</v>
      </c>
      <c r="U271" s="666">
        <v>0</v>
      </c>
      <c r="V271" s="666">
        <v>4.4341887189175777E-5</v>
      </c>
      <c r="W271" s="666">
        <v>1.4227188813119195E-17</v>
      </c>
      <c r="X271" s="666">
        <v>0</v>
      </c>
      <c r="Y271" s="666">
        <v>0</v>
      </c>
      <c r="Z271" s="666">
        <v>0</v>
      </c>
      <c r="AA271" s="666">
        <v>0</v>
      </c>
      <c r="AB271" s="666">
        <v>0</v>
      </c>
      <c r="AC271" s="666">
        <v>0</v>
      </c>
      <c r="AD271" s="666">
        <v>0</v>
      </c>
      <c r="AE271" s="666">
        <v>0</v>
      </c>
      <c r="AF271" s="666">
        <v>0</v>
      </c>
      <c r="AG271" s="666">
        <v>0</v>
      </c>
      <c r="AH271" s="666">
        <v>0</v>
      </c>
      <c r="AI271" s="666">
        <v>0</v>
      </c>
      <c r="AJ271" s="666">
        <v>0</v>
      </c>
      <c r="AK271" s="666">
        <v>6.6873378597150343E-5</v>
      </c>
      <c r="AL271" s="666">
        <v>0</v>
      </c>
      <c r="AM271" s="666">
        <v>8.9538083403298193E-6</v>
      </c>
      <c r="AN271" s="666">
        <v>0</v>
      </c>
      <c r="AO271" s="666">
        <v>0</v>
      </c>
      <c r="AP271" s="666">
        <v>0</v>
      </c>
      <c r="AQ271" s="666">
        <v>0</v>
      </c>
      <c r="AR271" s="666">
        <v>0</v>
      </c>
      <c r="AS271" s="666">
        <v>0</v>
      </c>
      <c r="AT271" s="666">
        <v>0</v>
      </c>
      <c r="AU271" s="666">
        <v>0</v>
      </c>
      <c r="AV271" s="666">
        <v>0</v>
      </c>
      <c r="AW271" s="666">
        <v>9.6123188799872133E-6</v>
      </c>
      <c r="AX271" s="666">
        <v>0</v>
      </c>
      <c r="AY271" s="666">
        <v>3.1407243537056949E-15</v>
      </c>
      <c r="AZ271" s="666">
        <v>0</v>
      </c>
      <c r="BA271" s="666">
        <v>0</v>
      </c>
      <c r="BB271" s="666">
        <v>0</v>
      </c>
      <c r="BC271" s="666">
        <v>0</v>
      </c>
      <c r="BD271" s="666">
        <v>0</v>
      </c>
      <c r="BE271" s="666">
        <v>0</v>
      </c>
      <c r="BF271" s="666">
        <v>5.1250369266421189E-4</v>
      </c>
      <c r="BG271" s="666">
        <v>0</v>
      </c>
      <c r="BH271" s="666">
        <v>1.3017469930309252E-3</v>
      </c>
      <c r="BI271" s="666">
        <v>0</v>
      </c>
      <c r="BJ271" s="666">
        <v>0</v>
      </c>
      <c r="BK271" s="666">
        <v>0</v>
      </c>
    </row>
    <row r="272" spans="2:63" x14ac:dyDescent="0.2">
      <c r="B272" s="469" t="s">
        <v>485</v>
      </c>
      <c r="C272" s="469">
        <v>18.242091092086515</v>
      </c>
      <c r="D272" s="469" t="s">
        <v>486</v>
      </c>
      <c r="E272" s="469" t="s">
        <v>428</v>
      </c>
      <c r="F272" s="469">
        <v>0</v>
      </c>
      <c r="G272" s="469">
        <v>559</v>
      </c>
      <c r="H272" s="469">
        <v>64.560380000000009</v>
      </c>
      <c r="I272" s="469">
        <v>66.636482614977638</v>
      </c>
      <c r="J272" s="469">
        <v>8.0458466842468612E-3</v>
      </c>
      <c r="K272" s="469" t="s">
        <v>574</v>
      </c>
      <c r="L272" s="469" t="s">
        <v>574</v>
      </c>
      <c r="M272" s="469" t="s">
        <v>574</v>
      </c>
      <c r="N272" s="469">
        <v>1</v>
      </c>
      <c r="O272" s="469">
        <v>8.187110388420989E-3</v>
      </c>
      <c r="P272" s="469">
        <v>1.3783558078055046E-2</v>
      </c>
      <c r="Q272" s="469">
        <v>2.1970668466476037E-2</v>
      </c>
      <c r="R272" s="469">
        <v>0</v>
      </c>
      <c r="S272" s="469">
        <v>2.1970668466476037E-2</v>
      </c>
      <c r="T272" s="469">
        <v>0</v>
      </c>
      <c r="U272" s="469">
        <v>0</v>
      </c>
      <c r="V272" s="469">
        <v>4.4341887189175777E-5</v>
      </c>
      <c r="W272" s="469">
        <v>1.4227188813119195E-17</v>
      </c>
      <c r="X272" s="469">
        <v>0</v>
      </c>
      <c r="Y272" s="469">
        <v>0</v>
      </c>
      <c r="Z272" s="469">
        <v>0</v>
      </c>
      <c r="AA272" s="469">
        <v>0</v>
      </c>
      <c r="AB272" s="469">
        <v>0</v>
      </c>
      <c r="AC272" s="469">
        <v>0</v>
      </c>
      <c r="AD272" s="469">
        <v>0</v>
      </c>
      <c r="AE272" s="469">
        <v>0</v>
      </c>
      <c r="AF272" s="469">
        <v>0</v>
      </c>
      <c r="AG272" s="469">
        <v>0</v>
      </c>
      <c r="AH272" s="469">
        <v>0</v>
      </c>
      <c r="AI272" s="469">
        <v>0</v>
      </c>
      <c r="AJ272" s="469">
        <v>0</v>
      </c>
      <c r="AK272" s="469">
        <v>6.6873378597150343E-5</v>
      </c>
      <c r="AL272" s="469">
        <v>0</v>
      </c>
      <c r="AM272" s="469">
        <v>8.9538083403298193E-6</v>
      </c>
      <c r="AN272" s="469">
        <v>0</v>
      </c>
      <c r="AO272" s="469">
        <v>0</v>
      </c>
      <c r="AP272" s="469">
        <v>0</v>
      </c>
      <c r="AQ272" s="469">
        <v>0</v>
      </c>
      <c r="AR272" s="469">
        <v>0</v>
      </c>
      <c r="AS272" s="469">
        <v>0</v>
      </c>
      <c r="AT272" s="469">
        <v>0</v>
      </c>
      <c r="AU272" s="469">
        <v>0</v>
      </c>
      <c r="AV272" s="469">
        <v>0</v>
      </c>
      <c r="AW272" s="469">
        <v>9.6123188799872133E-6</v>
      </c>
      <c r="AX272" s="469">
        <v>0</v>
      </c>
      <c r="AY272" s="469">
        <v>3.1407243537056949E-15</v>
      </c>
      <c r="AZ272" s="469">
        <v>0</v>
      </c>
      <c r="BA272" s="469">
        <v>0</v>
      </c>
      <c r="BB272" s="469">
        <v>0</v>
      </c>
      <c r="BC272" s="469">
        <v>0</v>
      </c>
      <c r="BD272" s="469">
        <v>0</v>
      </c>
      <c r="BE272" s="469">
        <v>0</v>
      </c>
      <c r="BF272" s="469">
        <v>5.1250369266421189E-4</v>
      </c>
      <c r="BG272" s="469">
        <v>0</v>
      </c>
      <c r="BH272" s="469">
        <v>1.3017469930309252E-3</v>
      </c>
      <c r="BI272" s="469">
        <v>0</v>
      </c>
      <c r="BJ272" s="469">
        <v>0</v>
      </c>
      <c r="BK272" s="469">
        <v>0</v>
      </c>
    </row>
    <row r="273" spans="2:63" x14ac:dyDescent="0.2">
      <c r="B273" s="666" t="s">
        <v>485</v>
      </c>
      <c r="C273" s="666">
        <v>18.242091092086515</v>
      </c>
      <c r="D273" s="666" t="s">
        <v>486</v>
      </c>
      <c r="E273" s="666" t="s">
        <v>428</v>
      </c>
      <c r="F273" s="666">
        <v>0</v>
      </c>
      <c r="G273" s="666">
        <v>559</v>
      </c>
      <c r="H273" s="666">
        <v>64.560380000000009</v>
      </c>
      <c r="I273" s="666">
        <v>66.636482614977638</v>
      </c>
      <c r="J273" s="666">
        <v>8.0458466842468612E-3</v>
      </c>
      <c r="K273" s="666" t="s">
        <v>574</v>
      </c>
      <c r="L273" s="666" t="s">
        <v>574</v>
      </c>
      <c r="M273" s="666" t="s">
        <v>574</v>
      </c>
      <c r="N273" s="666">
        <v>1</v>
      </c>
      <c r="O273" s="666">
        <v>8.187110388420989E-3</v>
      </c>
      <c r="P273" s="666">
        <v>1.3783558078055046E-2</v>
      </c>
      <c r="Q273" s="666">
        <v>2.1970668466476037E-2</v>
      </c>
      <c r="R273" s="666">
        <v>0</v>
      </c>
      <c r="S273" s="666">
        <v>2.1970668466476037E-2</v>
      </c>
      <c r="T273" s="666">
        <v>0</v>
      </c>
      <c r="U273" s="666">
        <v>0</v>
      </c>
      <c r="V273" s="666">
        <v>4.4341887189175777E-5</v>
      </c>
      <c r="W273" s="666">
        <v>1.4227188813119195E-17</v>
      </c>
      <c r="X273" s="666">
        <v>0</v>
      </c>
      <c r="Y273" s="666">
        <v>0</v>
      </c>
      <c r="Z273" s="666">
        <v>0</v>
      </c>
      <c r="AA273" s="666">
        <v>0</v>
      </c>
      <c r="AB273" s="666">
        <v>0</v>
      </c>
      <c r="AC273" s="666">
        <v>0</v>
      </c>
      <c r="AD273" s="666">
        <v>0</v>
      </c>
      <c r="AE273" s="666">
        <v>0</v>
      </c>
      <c r="AF273" s="666">
        <v>0</v>
      </c>
      <c r="AG273" s="666">
        <v>0</v>
      </c>
      <c r="AH273" s="666">
        <v>0</v>
      </c>
      <c r="AI273" s="666">
        <v>0</v>
      </c>
      <c r="AJ273" s="666">
        <v>0</v>
      </c>
      <c r="AK273" s="666">
        <v>6.6873378597150343E-5</v>
      </c>
      <c r="AL273" s="666">
        <v>0</v>
      </c>
      <c r="AM273" s="666">
        <v>8.9538083403298193E-6</v>
      </c>
      <c r="AN273" s="666">
        <v>0</v>
      </c>
      <c r="AO273" s="666">
        <v>0</v>
      </c>
      <c r="AP273" s="666">
        <v>0</v>
      </c>
      <c r="AQ273" s="666">
        <v>0</v>
      </c>
      <c r="AR273" s="666">
        <v>0</v>
      </c>
      <c r="AS273" s="666">
        <v>0</v>
      </c>
      <c r="AT273" s="666">
        <v>0</v>
      </c>
      <c r="AU273" s="666">
        <v>0</v>
      </c>
      <c r="AV273" s="666">
        <v>0</v>
      </c>
      <c r="AW273" s="666">
        <v>9.6123188799872133E-6</v>
      </c>
      <c r="AX273" s="666">
        <v>0</v>
      </c>
      <c r="AY273" s="666">
        <v>3.1407243537056949E-15</v>
      </c>
      <c r="AZ273" s="666">
        <v>0</v>
      </c>
      <c r="BA273" s="666">
        <v>0</v>
      </c>
      <c r="BB273" s="666">
        <v>0</v>
      </c>
      <c r="BC273" s="666">
        <v>0</v>
      </c>
      <c r="BD273" s="666">
        <v>0</v>
      </c>
      <c r="BE273" s="666">
        <v>0</v>
      </c>
      <c r="BF273" s="666">
        <v>5.1250369266421189E-4</v>
      </c>
      <c r="BG273" s="666">
        <v>0</v>
      </c>
      <c r="BH273" s="666">
        <v>1.3017469930309252E-3</v>
      </c>
      <c r="BI273" s="666">
        <v>0</v>
      </c>
      <c r="BJ273" s="666">
        <v>0</v>
      </c>
      <c r="BK273" s="666">
        <v>0</v>
      </c>
    </row>
    <row r="274" spans="2:63" x14ac:dyDescent="0.2">
      <c r="B274" s="469" t="s">
        <v>485</v>
      </c>
      <c r="C274" s="469">
        <v>18.242091092086515</v>
      </c>
      <c r="D274" s="469" t="s">
        <v>486</v>
      </c>
      <c r="E274" s="469" t="s">
        <v>428</v>
      </c>
      <c r="F274" s="469">
        <v>0</v>
      </c>
      <c r="G274" s="469">
        <v>559</v>
      </c>
      <c r="H274" s="469">
        <v>64.560380000000009</v>
      </c>
      <c r="I274" s="469">
        <v>66.636482614977638</v>
      </c>
      <c r="J274" s="469">
        <v>8.0458466842468612E-3</v>
      </c>
      <c r="K274" s="469" t="s">
        <v>574</v>
      </c>
      <c r="L274" s="469" t="s">
        <v>574</v>
      </c>
      <c r="M274" s="469" t="s">
        <v>574</v>
      </c>
      <c r="N274" s="469">
        <v>1</v>
      </c>
      <c r="O274" s="469">
        <v>8.187110388420989E-3</v>
      </c>
      <c r="P274" s="469">
        <v>1.3783558078055046E-2</v>
      </c>
      <c r="Q274" s="469">
        <v>2.1970668466476037E-2</v>
      </c>
      <c r="R274" s="469">
        <v>0</v>
      </c>
      <c r="S274" s="469">
        <v>2.1970668466476037E-2</v>
      </c>
      <c r="T274" s="469">
        <v>0</v>
      </c>
      <c r="U274" s="469">
        <v>0</v>
      </c>
      <c r="V274" s="469">
        <v>4.4341887189175777E-5</v>
      </c>
      <c r="W274" s="469">
        <v>1.4227188813119195E-17</v>
      </c>
      <c r="X274" s="469">
        <v>0</v>
      </c>
      <c r="Y274" s="469">
        <v>0</v>
      </c>
      <c r="Z274" s="469">
        <v>0</v>
      </c>
      <c r="AA274" s="469">
        <v>0</v>
      </c>
      <c r="AB274" s="469">
        <v>0</v>
      </c>
      <c r="AC274" s="469">
        <v>0</v>
      </c>
      <c r="AD274" s="469">
        <v>0</v>
      </c>
      <c r="AE274" s="469">
        <v>0</v>
      </c>
      <c r="AF274" s="469">
        <v>0</v>
      </c>
      <c r="AG274" s="469">
        <v>0</v>
      </c>
      <c r="AH274" s="469">
        <v>0</v>
      </c>
      <c r="AI274" s="469">
        <v>0</v>
      </c>
      <c r="AJ274" s="469">
        <v>0</v>
      </c>
      <c r="AK274" s="469">
        <v>6.6873378597150343E-5</v>
      </c>
      <c r="AL274" s="469">
        <v>0</v>
      </c>
      <c r="AM274" s="469">
        <v>8.9538083403298193E-6</v>
      </c>
      <c r="AN274" s="469">
        <v>0</v>
      </c>
      <c r="AO274" s="469">
        <v>0</v>
      </c>
      <c r="AP274" s="469">
        <v>0</v>
      </c>
      <c r="AQ274" s="469">
        <v>0</v>
      </c>
      <c r="AR274" s="469">
        <v>0</v>
      </c>
      <c r="AS274" s="469">
        <v>0</v>
      </c>
      <c r="AT274" s="469">
        <v>0</v>
      </c>
      <c r="AU274" s="469">
        <v>0</v>
      </c>
      <c r="AV274" s="469">
        <v>0</v>
      </c>
      <c r="AW274" s="469">
        <v>9.6123188799872133E-6</v>
      </c>
      <c r="AX274" s="469">
        <v>0</v>
      </c>
      <c r="AY274" s="469">
        <v>3.1407243537056949E-15</v>
      </c>
      <c r="AZ274" s="469">
        <v>0</v>
      </c>
      <c r="BA274" s="469">
        <v>0</v>
      </c>
      <c r="BB274" s="469">
        <v>0</v>
      </c>
      <c r="BC274" s="469">
        <v>0</v>
      </c>
      <c r="BD274" s="469">
        <v>0</v>
      </c>
      <c r="BE274" s="469">
        <v>0</v>
      </c>
      <c r="BF274" s="469">
        <v>5.1250369266421189E-4</v>
      </c>
      <c r="BG274" s="469">
        <v>0</v>
      </c>
      <c r="BH274" s="469">
        <v>1.3017469930309252E-3</v>
      </c>
      <c r="BI274" s="469">
        <v>0</v>
      </c>
      <c r="BJ274" s="469">
        <v>0</v>
      </c>
      <c r="BK274" s="469">
        <v>0</v>
      </c>
    </row>
    <row r="275" spans="2:63" x14ac:dyDescent="0.2">
      <c r="B275" s="666" t="s">
        <v>485</v>
      </c>
      <c r="C275" s="666">
        <v>18.242091092086515</v>
      </c>
      <c r="D275" s="666" t="s">
        <v>486</v>
      </c>
      <c r="E275" s="666" t="s">
        <v>428</v>
      </c>
      <c r="F275" s="666">
        <v>0</v>
      </c>
      <c r="G275" s="666">
        <v>559</v>
      </c>
      <c r="H275" s="666">
        <v>64.560380000000009</v>
      </c>
      <c r="I275" s="666">
        <v>66.636482614977638</v>
      </c>
      <c r="J275" s="666">
        <v>8.0458466842468612E-3</v>
      </c>
      <c r="K275" s="666" t="s">
        <v>574</v>
      </c>
      <c r="L275" s="666" t="s">
        <v>574</v>
      </c>
      <c r="M275" s="666" t="s">
        <v>574</v>
      </c>
      <c r="N275" s="666">
        <v>1</v>
      </c>
      <c r="O275" s="666">
        <v>8.187110388420989E-3</v>
      </c>
      <c r="P275" s="666">
        <v>1.3783558078055046E-2</v>
      </c>
      <c r="Q275" s="666">
        <v>2.1970668466476037E-2</v>
      </c>
      <c r="R275" s="666">
        <v>0</v>
      </c>
      <c r="S275" s="666">
        <v>2.1970668466476037E-2</v>
      </c>
      <c r="T275" s="666">
        <v>0</v>
      </c>
      <c r="U275" s="666">
        <v>0</v>
      </c>
      <c r="V275" s="666">
        <v>4.4341887189175777E-5</v>
      </c>
      <c r="W275" s="666">
        <v>1.4227188813119195E-17</v>
      </c>
      <c r="X275" s="666">
        <v>0</v>
      </c>
      <c r="Y275" s="666">
        <v>0</v>
      </c>
      <c r="Z275" s="666">
        <v>0</v>
      </c>
      <c r="AA275" s="666">
        <v>0</v>
      </c>
      <c r="AB275" s="666">
        <v>0</v>
      </c>
      <c r="AC275" s="666">
        <v>0</v>
      </c>
      <c r="AD275" s="666">
        <v>0</v>
      </c>
      <c r="AE275" s="666">
        <v>0</v>
      </c>
      <c r="AF275" s="666">
        <v>0</v>
      </c>
      <c r="AG275" s="666">
        <v>0</v>
      </c>
      <c r="AH275" s="666">
        <v>0</v>
      </c>
      <c r="AI275" s="666">
        <v>0</v>
      </c>
      <c r="AJ275" s="666">
        <v>0</v>
      </c>
      <c r="AK275" s="666">
        <v>6.6873378597150343E-5</v>
      </c>
      <c r="AL275" s="666">
        <v>0</v>
      </c>
      <c r="AM275" s="666">
        <v>8.9538083403298193E-6</v>
      </c>
      <c r="AN275" s="666">
        <v>0</v>
      </c>
      <c r="AO275" s="666">
        <v>0</v>
      </c>
      <c r="AP275" s="666">
        <v>0</v>
      </c>
      <c r="AQ275" s="666">
        <v>0</v>
      </c>
      <c r="AR275" s="666">
        <v>0</v>
      </c>
      <c r="AS275" s="666">
        <v>0</v>
      </c>
      <c r="AT275" s="666">
        <v>0</v>
      </c>
      <c r="AU275" s="666">
        <v>0</v>
      </c>
      <c r="AV275" s="666">
        <v>0</v>
      </c>
      <c r="AW275" s="666">
        <v>9.6123188799872133E-6</v>
      </c>
      <c r="AX275" s="666">
        <v>0</v>
      </c>
      <c r="AY275" s="666">
        <v>3.1407243537056949E-15</v>
      </c>
      <c r="AZ275" s="666">
        <v>0</v>
      </c>
      <c r="BA275" s="666">
        <v>0</v>
      </c>
      <c r="BB275" s="666">
        <v>0</v>
      </c>
      <c r="BC275" s="666">
        <v>0</v>
      </c>
      <c r="BD275" s="666">
        <v>0</v>
      </c>
      <c r="BE275" s="666">
        <v>0</v>
      </c>
      <c r="BF275" s="666">
        <v>5.1250369266421189E-4</v>
      </c>
      <c r="BG275" s="666">
        <v>0</v>
      </c>
      <c r="BH275" s="666">
        <v>1.3017469930309252E-3</v>
      </c>
      <c r="BI275" s="666">
        <v>0</v>
      </c>
      <c r="BJ275" s="666">
        <v>0</v>
      </c>
      <c r="BK275" s="666">
        <v>0</v>
      </c>
    </row>
    <row r="276" spans="2:63" x14ac:dyDescent="0.2">
      <c r="B276" s="469" t="s">
        <v>485</v>
      </c>
      <c r="C276" s="469">
        <v>18.242091092086515</v>
      </c>
      <c r="D276" s="469" t="s">
        <v>486</v>
      </c>
      <c r="E276" s="469" t="s">
        <v>428</v>
      </c>
      <c r="F276" s="469">
        <v>0</v>
      </c>
      <c r="G276" s="469">
        <v>559</v>
      </c>
      <c r="H276" s="469">
        <v>64.560380000000009</v>
      </c>
      <c r="I276" s="469">
        <v>66.636482614977638</v>
      </c>
      <c r="J276" s="469">
        <v>8.0458466842468612E-3</v>
      </c>
      <c r="K276" s="469" t="s">
        <v>574</v>
      </c>
      <c r="L276" s="469" t="s">
        <v>574</v>
      </c>
      <c r="M276" s="469" t="s">
        <v>574</v>
      </c>
      <c r="N276" s="469">
        <v>1</v>
      </c>
      <c r="O276" s="469">
        <v>8.187110388420989E-3</v>
      </c>
      <c r="P276" s="469">
        <v>1.3783558078055046E-2</v>
      </c>
      <c r="Q276" s="469">
        <v>2.1970668466476037E-2</v>
      </c>
      <c r="R276" s="469">
        <v>0</v>
      </c>
      <c r="S276" s="469">
        <v>2.1970668466476037E-2</v>
      </c>
      <c r="T276" s="469">
        <v>0</v>
      </c>
      <c r="U276" s="469">
        <v>0</v>
      </c>
      <c r="V276" s="469">
        <v>4.4341887189175777E-5</v>
      </c>
      <c r="W276" s="469">
        <v>1.4227188813119195E-17</v>
      </c>
      <c r="X276" s="469">
        <v>0</v>
      </c>
      <c r="Y276" s="469">
        <v>0</v>
      </c>
      <c r="Z276" s="469">
        <v>0</v>
      </c>
      <c r="AA276" s="469">
        <v>0</v>
      </c>
      <c r="AB276" s="469">
        <v>0</v>
      </c>
      <c r="AC276" s="469">
        <v>0</v>
      </c>
      <c r="AD276" s="469">
        <v>0</v>
      </c>
      <c r="AE276" s="469">
        <v>0</v>
      </c>
      <c r="AF276" s="469">
        <v>0</v>
      </c>
      <c r="AG276" s="469">
        <v>0</v>
      </c>
      <c r="AH276" s="469">
        <v>0</v>
      </c>
      <c r="AI276" s="469">
        <v>0</v>
      </c>
      <c r="AJ276" s="469">
        <v>0</v>
      </c>
      <c r="AK276" s="469">
        <v>6.6873378597150343E-5</v>
      </c>
      <c r="AL276" s="469">
        <v>0</v>
      </c>
      <c r="AM276" s="469">
        <v>8.9538083403298193E-6</v>
      </c>
      <c r="AN276" s="469">
        <v>0</v>
      </c>
      <c r="AO276" s="469">
        <v>0</v>
      </c>
      <c r="AP276" s="469">
        <v>0</v>
      </c>
      <c r="AQ276" s="469">
        <v>0</v>
      </c>
      <c r="AR276" s="469">
        <v>0</v>
      </c>
      <c r="AS276" s="469">
        <v>0</v>
      </c>
      <c r="AT276" s="469">
        <v>0</v>
      </c>
      <c r="AU276" s="469">
        <v>0</v>
      </c>
      <c r="AV276" s="469">
        <v>0</v>
      </c>
      <c r="AW276" s="469">
        <v>9.6123188799872133E-6</v>
      </c>
      <c r="AX276" s="469">
        <v>0</v>
      </c>
      <c r="AY276" s="469">
        <v>3.1407243537056949E-15</v>
      </c>
      <c r="AZ276" s="469">
        <v>0</v>
      </c>
      <c r="BA276" s="469">
        <v>0</v>
      </c>
      <c r="BB276" s="469">
        <v>0</v>
      </c>
      <c r="BC276" s="469">
        <v>0</v>
      </c>
      <c r="BD276" s="469">
        <v>0</v>
      </c>
      <c r="BE276" s="469">
        <v>0</v>
      </c>
      <c r="BF276" s="469">
        <v>5.1250369266421189E-4</v>
      </c>
      <c r="BG276" s="469">
        <v>0</v>
      </c>
      <c r="BH276" s="469">
        <v>1.3017469930309252E-3</v>
      </c>
      <c r="BI276" s="469">
        <v>0</v>
      </c>
      <c r="BJ276" s="469">
        <v>0</v>
      </c>
      <c r="BK276" s="469">
        <v>0</v>
      </c>
    </row>
    <row r="277" spans="2:63" x14ac:dyDescent="0.2">
      <c r="B277" s="666" t="s">
        <v>485</v>
      </c>
      <c r="C277" s="666">
        <v>18.242091092086515</v>
      </c>
      <c r="D277" s="666" t="s">
        <v>486</v>
      </c>
      <c r="E277" s="666" t="s">
        <v>428</v>
      </c>
      <c r="F277" s="666">
        <v>0</v>
      </c>
      <c r="G277" s="666">
        <v>559</v>
      </c>
      <c r="H277" s="666">
        <v>64.560380000000009</v>
      </c>
      <c r="I277" s="666">
        <v>66.636482614977638</v>
      </c>
      <c r="J277" s="666">
        <v>8.0458466842468612E-3</v>
      </c>
      <c r="K277" s="666" t="s">
        <v>574</v>
      </c>
      <c r="L277" s="666" t="s">
        <v>574</v>
      </c>
      <c r="M277" s="666" t="s">
        <v>574</v>
      </c>
      <c r="N277" s="666">
        <v>1</v>
      </c>
      <c r="O277" s="666">
        <v>8.187110388420989E-3</v>
      </c>
      <c r="P277" s="666">
        <v>1.3783558078055046E-2</v>
      </c>
      <c r="Q277" s="666">
        <v>2.1970668466476037E-2</v>
      </c>
      <c r="R277" s="666">
        <v>0</v>
      </c>
      <c r="S277" s="666">
        <v>2.1970668466476037E-2</v>
      </c>
      <c r="T277" s="666">
        <v>0</v>
      </c>
      <c r="U277" s="666">
        <v>0</v>
      </c>
      <c r="V277" s="666">
        <v>4.4341887189175777E-5</v>
      </c>
      <c r="W277" s="666">
        <v>1.4227188813119195E-17</v>
      </c>
      <c r="X277" s="666">
        <v>0</v>
      </c>
      <c r="Y277" s="666">
        <v>0</v>
      </c>
      <c r="Z277" s="666">
        <v>0</v>
      </c>
      <c r="AA277" s="666">
        <v>0</v>
      </c>
      <c r="AB277" s="666">
        <v>0</v>
      </c>
      <c r="AC277" s="666">
        <v>0</v>
      </c>
      <c r="AD277" s="666">
        <v>0</v>
      </c>
      <c r="AE277" s="666">
        <v>0</v>
      </c>
      <c r="AF277" s="666">
        <v>0</v>
      </c>
      <c r="AG277" s="666">
        <v>0</v>
      </c>
      <c r="AH277" s="666">
        <v>0</v>
      </c>
      <c r="AI277" s="666">
        <v>0</v>
      </c>
      <c r="AJ277" s="666">
        <v>0</v>
      </c>
      <c r="AK277" s="666">
        <v>6.6873378597150343E-5</v>
      </c>
      <c r="AL277" s="666">
        <v>0</v>
      </c>
      <c r="AM277" s="666">
        <v>8.9538083403298193E-6</v>
      </c>
      <c r="AN277" s="666">
        <v>0</v>
      </c>
      <c r="AO277" s="666">
        <v>0</v>
      </c>
      <c r="AP277" s="666">
        <v>0</v>
      </c>
      <c r="AQ277" s="666">
        <v>0</v>
      </c>
      <c r="AR277" s="666">
        <v>0</v>
      </c>
      <c r="AS277" s="666">
        <v>0</v>
      </c>
      <c r="AT277" s="666">
        <v>0</v>
      </c>
      <c r="AU277" s="666">
        <v>0</v>
      </c>
      <c r="AV277" s="666">
        <v>0</v>
      </c>
      <c r="AW277" s="666">
        <v>9.6123188799872133E-6</v>
      </c>
      <c r="AX277" s="666">
        <v>0</v>
      </c>
      <c r="AY277" s="666">
        <v>3.1407243537056949E-15</v>
      </c>
      <c r="AZ277" s="666">
        <v>0</v>
      </c>
      <c r="BA277" s="666">
        <v>0</v>
      </c>
      <c r="BB277" s="666">
        <v>0</v>
      </c>
      <c r="BC277" s="666">
        <v>0</v>
      </c>
      <c r="BD277" s="666">
        <v>0</v>
      </c>
      <c r="BE277" s="666">
        <v>0</v>
      </c>
      <c r="BF277" s="666">
        <v>5.1250369266421189E-4</v>
      </c>
      <c r="BG277" s="666">
        <v>0</v>
      </c>
      <c r="BH277" s="666">
        <v>1.3017469930309252E-3</v>
      </c>
      <c r="BI277" s="666">
        <v>0</v>
      </c>
      <c r="BJ277" s="666">
        <v>0</v>
      </c>
      <c r="BK277" s="666">
        <v>0</v>
      </c>
    </row>
    <row r="278" spans="2:63" x14ac:dyDescent="0.2">
      <c r="B278" s="469" t="s">
        <v>485</v>
      </c>
      <c r="C278" s="469">
        <v>18.242091092086515</v>
      </c>
      <c r="D278" s="469" t="s">
        <v>486</v>
      </c>
      <c r="E278" s="469" t="s">
        <v>428</v>
      </c>
      <c r="F278" s="469">
        <v>0</v>
      </c>
      <c r="G278" s="469">
        <v>559</v>
      </c>
      <c r="H278" s="469">
        <v>64.560380000000009</v>
      </c>
      <c r="I278" s="469">
        <v>66.636482614977638</v>
      </c>
      <c r="J278" s="469">
        <v>8.0458466842468612E-3</v>
      </c>
      <c r="K278" s="469" t="s">
        <v>574</v>
      </c>
      <c r="L278" s="469" t="s">
        <v>574</v>
      </c>
      <c r="M278" s="469" t="s">
        <v>574</v>
      </c>
      <c r="N278" s="469">
        <v>1</v>
      </c>
      <c r="O278" s="469">
        <v>8.187110388420989E-3</v>
      </c>
      <c r="P278" s="469">
        <v>1.3783558078055046E-2</v>
      </c>
      <c r="Q278" s="469">
        <v>2.1970668466476037E-2</v>
      </c>
      <c r="R278" s="469">
        <v>0</v>
      </c>
      <c r="S278" s="469">
        <v>2.1970668466476037E-2</v>
      </c>
      <c r="T278" s="469">
        <v>0</v>
      </c>
      <c r="U278" s="469">
        <v>0</v>
      </c>
      <c r="V278" s="469">
        <v>4.4341887189175777E-5</v>
      </c>
      <c r="W278" s="469">
        <v>1.4227188813119195E-17</v>
      </c>
      <c r="X278" s="469">
        <v>0</v>
      </c>
      <c r="Y278" s="469">
        <v>0</v>
      </c>
      <c r="Z278" s="469">
        <v>0</v>
      </c>
      <c r="AA278" s="469">
        <v>0</v>
      </c>
      <c r="AB278" s="469">
        <v>0</v>
      </c>
      <c r="AC278" s="469">
        <v>0</v>
      </c>
      <c r="AD278" s="469">
        <v>0</v>
      </c>
      <c r="AE278" s="469">
        <v>0</v>
      </c>
      <c r="AF278" s="469">
        <v>0</v>
      </c>
      <c r="AG278" s="469">
        <v>0</v>
      </c>
      <c r="AH278" s="469">
        <v>0</v>
      </c>
      <c r="AI278" s="469">
        <v>0</v>
      </c>
      <c r="AJ278" s="469">
        <v>0</v>
      </c>
      <c r="AK278" s="469">
        <v>6.6873378597150343E-5</v>
      </c>
      <c r="AL278" s="469">
        <v>0</v>
      </c>
      <c r="AM278" s="469">
        <v>8.9538083403298193E-6</v>
      </c>
      <c r="AN278" s="469">
        <v>0</v>
      </c>
      <c r="AO278" s="469">
        <v>0</v>
      </c>
      <c r="AP278" s="469">
        <v>0</v>
      </c>
      <c r="AQ278" s="469">
        <v>0</v>
      </c>
      <c r="AR278" s="469">
        <v>0</v>
      </c>
      <c r="AS278" s="469">
        <v>0</v>
      </c>
      <c r="AT278" s="469">
        <v>0</v>
      </c>
      <c r="AU278" s="469">
        <v>0</v>
      </c>
      <c r="AV278" s="469">
        <v>0</v>
      </c>
      <c r="AW278" s="469">
        <v>9.6123188799872133E-6</v>
      </c>
      <c r="AX278" s="469">
        <v>0</v>
      </c>
      <c r="AY278" s="469">
        <v>3.1407243537056949E-15</v>
      </c>
      <c r="AZ278" s="469">
        <v>0</v>
      </c>
      <c r="BA278" s="469">
        <v>0</v>
      </c>
      <c r="BB278" s="469">
        <v>0</v>
      </c>
      <c r="BC278" s="469">
        <v>0</v>
      </c>
      <c r="BD278" s="469">
        <v>0</v>
      </c>
      <c r="BE278" s="469">
        <v>0</v>
      </c>
      <c r="BF278" s="469">
        <v>5.1250369266421189E-4</v>
      </c>
      <c r="BG278" s="469">
        <v>0</v>
      </c>
      <c r="BH278" s="469">
        <v>1.3017469930309252E-3</v>
      </c>
      <c r="BI278" s="469">
        <v>0</v>
      </c>
      <c r="BJ278" s="469">
        <v>0</v>
      </c>
      <c r="BK278" s="469">
        <v>0</v>
      </c>
    </row>
    <row r="279" spans="2:63" x14ac:dyDescent="0.2">
      <c r="B279" s="666" t="s">
        <v>485</v>
      </c>
      <c r="C279" s="666">
        <v>18.242091092086515</v>
      </c>
      <c r="D279" s="666" t="s">
        <v>486</v>
      </c>
      <c r="E279" s="666" t="s">
        <v>428</v>
      </c>
      <c r="F279" s="666">
        <v>0</v>
      </c>
      <c r="G279" s="666">
        <v>559</v>
      </c>
      <c r="H279" s="666">
        <v>64.560380000000009</v>
      </c>
      <c r="I279" s="666">
        <v>66.636482614977638</v>
      </c>
      <c r="J279" s="666">
        <v>8.0458466842468612E-3</v>
      </c>
      <c r="K279" s="666" t="s">
        <v>574</v>
      </c>
      <c r="L279" s="666" t="s">
        <v>574</v>
      </c>
      <c r="M279" s="666" t="s">
        <v>574</v>
      </c>
      <c r="N279" s="666">
        <v>1</v>
      </c>
      <c r="O279" s="666">
        <v>8.187110388420989E-3</v>
      </c>
      <c r="P279" s="666">
        <v>1.3783558078055046E-2</v>
      </c>
      <c r="Q279" s="666">
        <v>2.1970668466476037E-2</v>
      </c>
      <c r="R279" s="666">
        <v>0</v>
      </c>
      <c r="S279" s="666">
        <v>2.1970668466476037E-2</v>
      </c>
      <c r="T279" s="666">
        <v>0</v>
      </c>
      <c r="U279" s="666">
        <v>0</v>
      </c>
      <c r="V279" s="666">
        <v>4.4341887189175777E-5</v>
      </c>
      <c r="W279" s="666">
        <v>1.4227188813119195E-17</v>
      </c>
      <c r="X279" s="666">
        <v>0</v>
      </c>
      <c r="Y279" s="666">
        <v>0</v>
      </c>
      <c r="Z279" s="666">
        <v>0</v>
      </c>
      <c r="AA279" s="666">
        <v>0</v>
      </c>
      <c r="AB279" s="666">
        <v>0</v>
      </c>
      <c r="AC279" s="666">
        <v>0</v>
      </c>
      <c r="AD279" s="666">
        <v>0</v>
      </c>
      <c r="AE279" s="666">
        <v>0</v>
      </c>
      <c r="AF279" s="666">
        <v>0</v>
      </c>
      <c r="AG279" s="666">
        <v>0</v>
      </c>
      <c r="AH279" s="666">
        <v>0</v>
      </c>
      <c r="AI279" s="666">
        <v>0</v>
      </c>
      <c r="AJ279" s="666">
        <v>0</v>
      </c>
      <c r="AK279" s="666">
        <v>6.6873378597150343E-5</v>
      </c>
      <c r="AL279" s="666">
        <v>0</v>
      </c>
      <c r="AM279" s="666">
        <v>8.9538083403298193E-6</v>
      </c>
      <c r="AN279" s="666">
        <v>0</v>
      </c>
      <c r="AO279" s="666">
        <v>0</v>
      </c>
      <c r="AP279" s="666">
        <v>0</v>
      </c>
      <c r="AQ279" s="666">
        <v>0</v>
      </c>
      <c r="AR279" s="666">
        <v>0</v>
      </c>
      <c r="AS279" s="666">
        <v>0</v>
      </c>
      <c r="AT279" s="666">
        <v>0</v>
      </c>
      <c r="AU279" s="666">
        <v>0</v>
      </c>
      <c r="AV279" s="666">
        <v>0</v>
      </c>
      <c r="AW279" s="666">
        <v>9.6123188799872133E-6</v>
      </c>
      <c r="AX279" s="666">
        <v>0</v>
      </c>
      <c r="AY279" s="666">
        <v>3.1407243537056949E-15</v>
      </c>
      <c r="AZ279" s="666">
        <v>0</v>
      </c>
      <c r="BA279" s="666">
        <v>0</v>
      </c>
      <c r="BB279" s="666">
        <v>0</v>
      </c>
      <c r="BC279" s="666">
        <v>0</v>
      </c>
      <c r="BD279" s="666">
        <v>0</v>
      </c>
      <c r="BE279" s="666">
        <v>0</v>
      </c>
      <c r="BF279" s="666">
        <v>5.1250369266421189E-4</v>
      </c>
      <c r="BG279" s="666">
        <v>0</v>
      </c>
      <c r="BH279" s="666">
        <v>1.3017469930309252E-3</v>
      </c>
      <c r="BI279" s="666">
        <v>0</v>
      </c>
      <c r="BJ279" s="666">
        <v>0</v>
      </c>
      <c r="BK279" s="666">
        <v>0</v>
      </c>
    </row>
    <row r="280" spans="2:63" x14ac:dyDescent="0.2">
      <c r="B280" s="469" t="s">
        <v>485</v>
      </c>
      <c r="C280" s="469">
        <v>18.242091092086515</v>
      </c>
      <c r="D280" s="469" t="s">
        <v>486</v>
      </c>
      <c r="E280" s="469" t="s">
        <v>428</v>
      </c>
      <c r="F280" s="469">
        <v>0</v>
      </c>
      <c r="G280" s="469">
        <v>559</v>
      </c>
      <c r="H280" s="469">
        <v>64.560380000000009</v>
      </c>
      <c r="I280" s="469">
        <v>66.636482614977638</v>
      </c>
      <c r="J280" s="469">
        <v>8.0458466842468612E-3</v>
      </c>
      <c r="K280" s="469" t="s">
        <v>574</v>
      </c>
      <c r="L280" s="469" t="s">
        <v>574</v>
      </c>
      <c r="M280" s="469" t="s">
        <v>574</v>
      </c>
      <c r="N280" s="469">
        <v>1</v>
      </c>
      <c r="O280" s="469">
        <v>8.187110388420989E-3</v>
      </c>
      <c r="P280" s="469">
        <v>1.3783558078055046E-2</v>
      </c>
      <c r="Q280" s="469">
        <v>2.1970668466476037E-2</v>
      </c>
      <c r="R280" s="469">
        <v>0</v>
      </c>
      <c r="S280" s="469">
        <v>2.1970668466476037E-2</v>
      </c>
      <c r="T280" s="469">
        <v>0</v>
      </c>
      <c r="U280" s="469">
        <v>0</v>
      </c>
      <c r="V280" s="469">
        <v>4.4341887189175777E-5</v>
      </c>
      <c r="W280" s="469">
        <v>1.4227188813119195E-17</v>
      </c>
      <c r="X280" s="469">
        <v>0</v>
      </c>
      <c r="Y280" s="469">
        <v>0</v>
      </c>
      <c r="Z280" s="469">
        <v>0</v>
      </c>
      <c r="AA280" s="469">
        <v>0</v>
      </c>
      <c r="AB280" s="469">
        <v>0</v>
      </c>
      <c r="AC280" s="469">
        <v>0</v>
      </c>
      <c r="AD280" s="469">
        <v>0</v>
      </c>
      <c r="AE280" s="469">
        <v>0</v>
      </c>
      <c r="AF280" s="469">
        <v>0</v>
      </c>
      <c r="AG280" s="469">
        <v>0</v>
      </c>
      <c r="AH280" s="469">
        <v>0</v>
      </c>
      <c r="AI280" s="469">
        <v>0</v>
      </c>
      <c r="AJ280" s="469">
        <v>0</v>
      </c>
      <c r="AK280" s="469">
        <v>6.6873378597150343E-5</v>
      </c>
      <c r="AL280" s="469">
        <v>0</v>
      </c>
      <c r="AM280" s="469">
        <v>8.9538083403298193E-6</v>
      </c>
      <c r="AN280" s="469">
        <v>0</v>
      </c>
      <c r="AO280" s="469">
        <v>0</v>
      </c>
      <c r="AP280" s="469">
        <v>0</v>
      </c>
      <c r="AQ280" s="469">
        <v>0</v>
      </c>
      <c r="AR280" s="469">
        <v>0</v>
      </c>
      <c r="AS280" s="469">
        <v>0</v>
      </c>
      <c r="AT280" s="469">
        <v>0</v>
      </c>
      <c r="AU280" s="469">
        <v>0</v>
      </c>
      <c r="AV280" s="469">
        <v>0</v>
      </c>
      <c r="AW280" s="469">
        <v>9.6123188799872133E-6</v>
      </c>
      <c r="AX280" s="469">
        <v>0</v>
      </c>
      <c r="AY280" s="469">
        <v>3.1407243537056949E-15</v>
      </c>
      <c r="AZ280" s="469">
        <v>0</v>
      </c>
      <c r="BA280" s="469">
        <v>0</v>
      </c>
      <c r="BB280" s="469">
        <v>0</v>
      </c>
      <c r="BC280" s="469">
        <v>0</v>
      </c>
      <c r="BD280" s="469">
        <v>0</v>
      </c>
      <c r="BE280" s="469">
        <v>0</v>
      </c>
      <c r="BF280" s="469">
        <v>5.1250369266421189E-4</v>
      </c>
      <c r="BG280" s="469">
        <v>0</v>
      </c>
      <c r="BH280" s="469">
        <v>1.3017469930309252E-3</v>
      </c>
      <c r="BI280" s="469">
        <v>0</v>
      </c>
      <c r="BJ280" s="469">
        <v>0</v>
      </c>
      <c r="BK280" s="469">
        <v>0</v>
      </c>
    </row>
    <row r="281" spans="2:63" x14ac:dyDescent="0.2">
      <c r="B281" s="666" t="s">
        <v>485</v>
      </c>
      <c r="C281" s="666">
        <v>18.242091092086515</v>
      </c>
      <c r="D281" s="666" t="s">
        <v>486</v>
      </c>
      <c r="E281" s="666" t="s">
        <v>428</v>
      </c>
      <c r="F281" s="666">
        <v>0</v>
      </c>
      <c r="G281" s="666">
        <v>559</v>
      </c>
      <c r="H281" s="666">
        <v>64.560380000000009</v>
      </c>
      <c r="I281" s="666">
        <v>66.636482614977638</v>
      </c>
      <c r="J281" s="666">
        <v>8.0458466842468612E-3</v>
      </c>
      <c r="K281" s="666" t="s">
        <v>574</v>
      </c>
      <c r="L281" s="666" t="s">
        <v>574</v>
      </c>
      <c r="M281" s="666" t="s">
        <v>574</v>
      </c>
      <c r="N281" s="666">
        <v>1</v>
      </c>
      <c r="O281" s="666">
        <v>8.187110388420989E-3</v>
      </c>
      <c r="P281" s="666">
        <v>1.3783558078055046E-2</v>
      </c>
      <c r="Q281" s="666">
        <v>2.1970668466476037E-2</v>
      </c>
      <c r="R281" s="666">
        <v>0</v>
      </c>
      <c r="S281" s="666">
        <v>2.1970668466476037E-2</v>
      </c>
      <c r="T281" s="666">
        <v>0</v>
      </c>
      <c r="U281" s="666">
        <v>0</v>
      </c>
      <c r="V281" s="666">
        <v>4.4341887189175777E-5</v>
      </c>
      <c r="W281" s="666">
        <v>1.4227188813119195E-17</v>
      </c>
      <c r="X281" s="666">
        <v>0</v>
      </c>
      <c r="Y281" s="666">
        <v>0</v>
      </c>
      <c r="Z281" s="666">
        <v>0</v>
      </c>
      <c r="AA281" s="666">
        <v>0</v>
      </c>
      <c r="AB281" s="666">
        <v>0</v>
      </c>
      <c r="AC281" s="666">
        <v>0</v>
      </c>
      <c r="AD281" s="666">
        <v>0</v>
      </c>
      <c r="AE281" s="666">
        <v>0</v>
      </c>
      <c r="AF281" s="666">
        <v>0</v>
      </c>
      <c r="AG281" s="666">
        <v>0</v>
      </c>
      <c r="AH281" s="666">
        <v>0</v>
      </c>
      <c r="AI281" s="666">
        <v>0</v>
      </c>
      <c r="AJ281" s="666">
        <v>0</v>
      </c>
      <c r="AK281" s="666">
        <v>6.6873378597150343E-5</v>
      </c>
      <c r="AL281" s="666">
        <v>0</v>
      </c>
      <c r="AM281" s="666">
        <v>8.9538083403298193E-6</v>
      </c>
      <c r="AN281" s="666">
        <v>0</v>
      </c>
      <c r="AO281" s="666">
        <v>0</v>
      </c>
      <c r="AP281" s="666">
        <v>0</v>
      </c>
      <c r="AQ281" s="666">
        <v>0</v>
      </c>
      <c r="AR281" s="666">
        <v>0</v>
      </c>
      <c r="AS281" s="666">
        <v>0</v>
      </c>
      <c r="AT281" s="666">
        <v>0</v>
      </c>
      <c r="AU281" s="666">
        <v>0</v>
      </c>
      <c r="AV281" s="666">
        <v>0</v>
      </c>
      <c r="AW281" s="666">
        <v>9.6123188799872133E-6</v>
      </c>
      <c r="AX281" s="666">
        <v>0</v>
      </c>
      <c r="AY281" s="666">
        <v>3.1407243537056949E-15</v>
      </c>
      <c r="AZ281" s="666">
        <v>0</v>
      </c>
      <c r="BA281" s="666">
        <v>0</v>
      </c>
      <c r="BB281" s="666">
        <v>0</v>
      </c>
      <c r="BC281" s="666">
        <v>0</v>
      </c>
      <c r="BD281" s="666">
        <v>0</v>
      </c>
      <c r="BE281" s="666">
        <v>0</v>
      </c>
      <c r="BF281" s="666">
        <v>5.1250369266421189E-4</v>
      </c>
      <c r="BG281" s="666">
        <v>0</v>
      </c>
      <c r="BH281" s="666">
        <v>1.3017469930309252E-3</v>
      </c>
      <c r="BI281" s="666">
        <v>0</v>
      </c>
      <c r="BJ281" s="666">
        <v>0</v>
      </c>
      <c r="BK281" s="666">
        <v>0</v>
      </c>
    </row>
    <row r="282" spans="2:63" x14ac:dyDescent="0.2">
      <c r="B282" s="469" t="s">
        <v>485</v>
      </c>
      <c r="C282" s="469">
        <v>18.242091092086515</v>
      </c>
      <c r="D282" s="469" t="s">
        <v>486</v>
      </c>
      <c r="E282" s="469" t="s">
        <v>428</v>
      </c>
      <c r="F282" s="469">
        <v>0</v>
      </c>
      <c r="G282" s="469">
        <v>559</v>
      </c>
      <c r="H282" s="469">
        <v>64.560380000000009</v>
      </c>
      <c r="I282" s="469">
        <v>66.636482614977638</v>
      </c>
      <c r="J282" s="469">
        <v>8.0458466842468612E-3</v>
      </c>
      <c r="K282" s="469" t="s">
        <v>574</v>
      </c>
      <c r="L282" s="469" t="s">
        <v>574</v>
      </c>
      <c r="M282" s="469" t="s">
        <v>574</v>
      </c>
      <c r="N282" s="469">
        <v>1</v>
      </c>
      <c r="O282" s="469">
        <v>8.187110388420989E-3</v>
      </c>
      <c r="P282" s="469">
        <v>1.3783558078055046E-2</v>
      </c>
      <c r="Q282" s="469">
        <v>2.1970668466476037E-2</v>
      </c>
      <c r="R282" s="469">
        <v>0</v>
      </c>
      <c r="S282" s="469">
        <v>2.1970668466476037E-2</v>
      </c>
      <c r="T282" s="469">
        <v>0</v>
      </c>
      <c r="U282" s="469">
        <v>0</v>
      </c>
      <c r="V282" s="469">
        <v>4.4341887189175777E-5</v>
      </c>
      <c r="W282" s="469">
        <v>1.4227188813119195E-17</v>
      </c>
      <c r="X282" s="469">
        <v>0</v>
      </c>
      <c r="Y282" s="469">
        <v>0</v>
      </c>
      <c r="Z282" s="469">
        <v>0</v>
      </c>
      <c r="AA282" s="469">
        <v>0</v>
      </c>
      <c r="AB282" s="469">
        <v>0</v>
      </c>
      <c r="AC282" s="469">
        <v>0</v>
      </c>
      <c r="AD282" s="469">
        <v>0</v>
      </c>
      <c r="AE282" s="469">
        <v>0</v>
      </c>
      <c r="AF282" s="469">
        <v>0</v>
      </c>
      <c r="AG282" s="469">
        <v>0</v>
      </c>
      <c r="AH282" s="469">
        <v>0</v>
      </c>
      <c r="AI282" s="469">
        <v>0</v>
      </c>
      <c r="AJ282" s="469">
        <v>0</v>
      </c>
      <c r="AK282" s="469">
        <v>6.6873378597150343E-5</v>
      </c>
      <c r="AL282" s="469">
        <v>0</v>
      </c>
      <c r="AM282" s="469">
        <v>8.9538083403298193E-6</v>
      </c>
      <c r="AN282" s="469">
        <v>0</v>
      </c>
      <c r="AO282" s="469">
        <v>0</v>
      </c>
      <c r="AP282" s="469">
        <v>0</v>
      </c>
      <c r="AQ282" s="469">
        <v>0</v>
      </c>
      <c r="AR282" s="469">
        <v>0</v>
      </c>
      <c r="AS282" s="469">
        <v>0</v>
      </c>
      <c r="AT282" s="469">
        <v>0</v>
      </c>
      <c r="AU282" s="469">
        <v>0</v>
      </c>
      <c r="AV282" s="469">
        <v>0</v>
      </c>
      <c r="AW282" s="469">
        <v>9.6123188799872133E-6</v>
      </c>
      <c r="AX282" s="469">
        <v>0</v>
      </c>
      <c r="AY282" s="469">
        <v>3.1407243537056949E-15</v>
      </c>
      <c r="AZ282" s="469">
        <v>0</v>
      </c>
      <c r="BA282" s="469">
        <v>0</v>
      </c>
      <c r="BB282" s="469">
        <v>0</v>
      </c>
      <c r="BC282" s="469">
        <v>0</v>
      </c>
      <c r="BD282" s="469">
        <v>0</v>
      </c>
      <c r="BE282" s="469">
        <v>0</v>
      </c>
      <c r="BF282" s="469">
        <v>5.1250369266421189E-4</v>
      </c>
      <c r="BG282" s="469">
        <v>0</v>
      </c>
      <c r="BH282" s="469">
        <v>1.3017469930309252E-3</v>
      </c>
      <c r="BI282" s="469">
        <v>0</v>
      </c>
      <c r="BJ282" s="469">
        <v>0</v>
      </c>
      <c r="BK282" s="469">
        <v>0</v>
      </c>
    </row>
    <row r="283" spans="2:63" x14ac:dyDescent="0.2">
      <c r="B283" s="666" t="s">
        <v>485</v>
      </c>
      <c r="C283" s="666">
        <v>18.242091092086515</v>
      </c>
      <c r="D283" s="666" t="s">
        <v>486</v>
      </c>
      <c r="E283" s="666" t="s">
        <v>428</v>
      </c>
      <c r="F283" s="666">
        <v>0</v>
      </c>
      <c r="G283" s="666">
        <v>559</v>
      </c>
      <c r="H283" s="666">
        <v>57.173742499999996</v>
      </c>
      <c r="I283" s="666">
        <v>58.828920992758896</v>
      </c>
      <c r="J283" s="666">
        <v>6.2358837036127482E-3</v>
      </c>
      <c r="K283" s="666" t="s">
        <v>574</v>
      </c>
      <c r="L283" s="666" t="s">
        <v>574</v>
      </c>
      <c r="M283" s="666" t="s">
        <v>574</v>
      </c>
      <c r="N283" s="666">
        <v>1</v>
      </c>
      <c r="O283" s="666">
        <v>6.0805356106302423E-3</v>
      </c>
      <c r="P283" s="666">
        <v>1.0851857063958179E-2</v>
      </c>
      <c r="Q283" s="666">
        <v>1.6932392674588421E-2</v>
      </c>
      <c r="R283" s="666">
        <v>0</v>
      </c>
      <c r="S283" s="666">
        <v>1.6932392674588421E-2</v>
      </c>
      <c r="T283" s="666">
        <v>0</v>
      </c>
      <c r="U283" s="666">
        <v>0</v>
      </c>
      <c r="V283" s="666">
        <v>3.5605428938103205E-5</v>
      </c>
      <c r="W283" s="666">
        <v>6.4833951113801978E-18</v>
      </c>
      <c r="X283" s="666">
        <v>0</v>
      </c>
      <c r="Y283" s="666">
        <v>0</v>
      </c>
      <c r="Z283" s="666">
        <v>0</v>
      </c>
      <c r="AA283" s="666">
        <v>0</v>
      </c>
      <c r="AB283" s="666">
        <v>0</v>
      </c>
      <c r="AC283" s="666">
        <v>0</v>
      </c>
      <c r="AD283" s="666">
        <v>0</v>
      </c>
      <c r="AE283" s="666">
        <v>0</v>
      </c>
      <c r="AF283" s="666">
        <v>0</v>
      </c>
      <c r="AG283" s="666">
        <v>0</v>
      </c>
      <c r="AH283" s="666">
        <v>0</v>
      </c>
      <c r="AI283" s="666">
        <v>0</v>
      </c>
      <c r="AJ283" s="666">
        <v>0</v>
      </c>
      <c r="AK283" s="666">
        <v>5.082711689934908E-5</v>
      </c>
      <c r="AL283" s="666">
        <v>0</v>
      </c>
      <c r="AM283" s="666">
        <v>7.2842075491346391E-6</v>
      </c>
      <c r="AN283" s="666">
        <v>0</v>
      </c>
      <c r="AO283" s="666">
        <v>0</v>
      </c>
      <c r="AP283" s="666">
        <v>0</v>
      </c>
      <c r="AQ283" s="666">
        <v>0</v>
      </c>
      <c r="AR283" s="666">
        <v>0</v>
      </c>
      <c r="AS283" s="666">
        <v>0</v>
      </c>
      <c r="AT283" s="666">
        <v>0</v>
      </c>
      <c r="AU283" s="666">
        <v>0</v>
      </c>
      <c r="AV283" s="666">
        <v>0</v>
      </c>
      <c r="AW283" s="666">
        <v>6.7410283270563864E-6</v>
      </c>
      <c r="AX283" s="666">
        <v>0</v>
      </c>
      <c r="AY283" s="666">
        <v>1.5043293308820956E-15</v>
      </c>
      <c r="AZ283" s="666">
        <v>0</v>
      </c>
      <c r="BA283" s="666">
        <v>0</v>
      </c>
      <c r="BB283" s="666">
        <v>0</v>
      </c>
      <c r="BC283" s="666">
        <v>0</v>
      </c>
      <c r="BD283" s="666">
        <v>0</v>
      </c>
      <c r="BE283" s="666">
        <v>0</v>
      </c>
      <c r="BF283" s="666">
        <v>4.0109754523415871E-4</v>
      </c>
      <c r="BG283" s="666">
        <v>0</v>
      </c>
      <c r="BH283" s="666">
        <v>9.8720794656612055E-4</v>
      </c>
      <c r="BI283" s="666">
        <v>0</v>
      </c>
      <c r="BJ283" s="666">
        <v>0</v>
      </c>
      <c r="BK283" s="666">
        <v>0</v>
      </c>
    </row>
    <row r="284" spans="2:63" x14ac:dyDescent="0.2">
      <c r="B284" s="469" t="s">
        <v>485</v>
      </c>
      <c r="C284" s="469">
        <v>18.242091092086515</v>
      </c>
      <c r="D284" s="469" t="s">
        <v>486</v>
      </c>
      <c r="E284" s="469" t="s">
        <v>428</v>
      </c>
      <c r="F284" s="469">
        <v>0</v>
      </c>
      <c r="G284" s="469">
        <v>559</v>
      </c>
      <c r="H284" s="469">
        <v>57.173742499999996</v>
      </c>
      <c r="I284" s="469">
        <v>58.828920992758896</v>
      </c>
      <c r="J284" s="469">
        <v>6.2358837036127482E-3</v>
      </c>
      <c r="K284" s="469" t="s">
        <v>574</v>
      </c>
      <c r="L284" s="469" t="s">
        <v>574</v>
      </c>
      <c r="M284" s="469" t="s">
        <v>574</v>
      </c>
      <c r="N284" s="469">
        <v>1</v>
      </c>
      <c r="O284" s="469">
        <v>6.0805356106302423E-3</v>
      </c>
      <c r="P284" s="469">
        <v>1.0851857063958179E-2</v>
      </c>
      <c r="Q284" s="469">
        <v>1.6932392674588421E-2</v>
      </c>
      <c r="R284" s="469">
        <v>0</v>
      </c>
      <c r="S284" s="469">
        <v>1.6932392674588421E-2</v>
      </c>
      <c r="T284" s="469">
        <v>0</v>
      </c>
      <c r="U284" s="469">
        <v>0</v>
      </c>
      <c r="V284" s="469">
        <v>3.5605428938103205E-5</v>
      </c>
      <c r="W284" s="469">
        <v>6.4833951113801978E-18</v>
      </c>
      <c r="X284" s="469">
        <v>0</v>
      </c>
      <c r="Y284" s="469">
        <v>0</v>
      </c>
      <c r="Z284" s="469">
        <v>0</v>
      </c>
      <c r="AA284" s="469">
        <v>0</v>
      </c>
      <c r="AB284" s="469">
        <v>0</v>
      </c>
      <c r="AC284" s="469">
        <v>0</v>
      </c>
      <c r="AD284" s="469">
        <v>0</v>
      </c>
      <c r="AE284" s="469">
        <v>0</v>
      </c>
      <c r="AF284" s="469">
        <v>0</v>
      </c>
      <c r="AG284" s="469">
        <v>0</v>
      </c>
      <c r="AH284" s="469">
        <v>0</v>
      </c>
      <c r="AI284" s="469">
        <v>0</v>
      </c>
      <c r="AJ284" s="469">
        <v>0</v>
      </c>
      <c r="AK284" s="469">
        <v>5.082711689934908E-5</v>
      </c>
      <c r="AL284" s="469">
        <v>0</v>
      </c>
      <c r="AM284" s="469">
        <v>7.2842075491346391E-6</v>
      </c>
      <c r="AN284" s="469">
        <v>0</v>
      </c>
      <c r="AO284" s="469">
        <v>0</v>
      </c>
      <c r="AP284" s="469">
        <v>0</v>
      </c>
      <c r="AQ284" s="469">
        <v>0</v>
      </c>
      <c r="AR284" s="469">
        <v>0</v>
      </c>
      <c r="AS284" s="469">
        <v>0</v>
      </c>
      <c r="AT284" s="469">
        <v>0</v>
      </c>
      <c r="AU284" s="469">
        <v>0</v>
      </c>
      <c r="AV284" s="469">
        <v>0</v>
      </c>
      <c r="AW284" s="469">
        <v>6.7410283270563864E-6</v>
      </c>
      <c r="AX284" s="469">
        <v>0</v>
      </c>
      <c r="AY284" s="469">
        <v>1.5043293308820956E-15</v>
      </c>
      <c r="AZ284" s="469">
        <v>0</v>
      </c>
      <c r="BA284" s="469">
        <v>0</v>
      </c>
      <c r="BB284" s="469">
        <v>0</v>
      </c>
      <c r="BC284" s="469">
        <v>0</v>
      </c>
      <c r="BD284" s="469">
        <v>0</v>
      </c>
      <c r="BE284" s="469">
        <v>0</v>
      </c>
      <c r="BF284" s="469">
        <v>4.0109754523415871E-4</v>
      </c>
      <c r="BG284" s="469">
        <v>0</v>
      </c>
      <c r="BH284" s="469">
        <v>9.8720794656612055E-4</v>
      </c>
      <c r="BI284" s="469">
        <v>0</v>
      </c>
      <c r="BJ284" s="469">
        <v>0</v>
      </c>
      <c r="BK284" s="469">
        <v>0</v>
      </c>
    </row>
    <row r="285" spans="2:63" x14ac:dyDescent="0.2">
      <c r="B285" s="666" t="s">
        <v>485</v>
      </c>
      <c r="C285" s="666">
        <v>18.242091092086515</v>
      </c>
      <c r="D285" s="666" t="s">
        <v>486</v>
      </c>
      <c r="E285" s="666" t="s">
        <v>428</v>
      </c>
      <c r="F285" s="666">
        <v>0</v>
      </c>
      <c r="G285" s="666">
        <v>559</v>
      </c>
      <c r="H285" s="666">
        <v>57.173742499999996</v>
      </c>
      <c r="I285" s="666">
        <v>58.828920992758896</v>
      </c>
      <c r="J285" s="666">
        <v>6.2358837036127482E-3</v>
      </c>
      <c r="K285" s="666" t="s">
        <v>574</v>
      </c>
      <c r="L285" s="666" t="s">
        <v>574</v>
      </c>
      <c r="M285" s="666" t="s">
        <v>574</v>
      </c>
      <c r="N285" s="666">
        <v>1</v>
      </c>
      <c r="O285" s="666">
        <v>6.0805356106302423E-3</v>
      </c>
      <c r="P285" s="666">
        <v>1.0851857063958179E-2</v>
      </c>
      <c r="Q285" s="666">
        <v>1.6932392674588421E-2</v>
      </c>
      <c r="R285" s="666">
        <v>0</v>
      </c>
      <c r="S285" s="666">
        <v>1.6932392674588421E-2</v>
      </c>
      <c r="T285" s="666">
        <v>0</v>
      </c>
      <c r="U285" s="666">
        <v>0</v>
      </c>
      <c r="V285" s="666">
        <v>3.5605428938103205E-5</v>
      </c>
      <c r="W285" s="666">
        <v>6.4833951113801978E-18</v>
      </c>
      <c r="X285" s="666">
        <v>0</v>
      </c>
      <c r="Y285" s="666">
        <v>0</v>
      </c>
      <c r="Z285" s="666">
        <v>0</v>
      </c>
      <c r="AA285" s="666">
        <v>0</v>
      </c>
      <c r="AB285" s="666">
        <v>0</v>
      </c>
      <c r="AC285" s="666">
        <v>0</v>
      </c>
      <c r="AD285" s="666">
        <v>0</v>
      </c>
      <c r="AE285" s="666">
        <v>0</v>
      </c>
      <c r="AF285" s="666">
        <v>0</v>
      </c>
      <c r="AG285" s="666">
        <v>0</v>
      </c>
      <c r="AH285" s="666">
        <v>0</v>
      </c>
      <c r="AI285" s="666">
        <v>0</v>
      </c>
      <c r="AJ285" s="666">
        <v>0</v>
      </c>
      <c r="AK285" s="666">
        <v>5.082711689934908E-5</v>
      </c>
      <c r="AL285" s="666">
        <v>0</v>
      </c>
      <c r="AM285" s="666">
        <v>7.2842075491346391E-6</v>
      </c>
      <c r="AN285" s="666">
        <v>0</v>
      </c>
      <c r="AO285" s="666">
        <v>0</v>
      </c>
      <c r="AP285" s="666">
        <v>0</v>
      </c>
      <c r="AQ285" s="666">
        <v>0</v>
      </c>
      <c r="AR285" s="666">
        <v>0</v>
      </c>
      <c r="AS285" s="666">
        <v>0</v>
      </c>
      <c r="AT285" s="666">
        <v>0</v>
      </c>
      <c r="AU285" s="666">
        <v>0</v>
      </c>
      <c r="AV285" s="666">
        <v>0</v>
      </c>
      <c r="AW285" s="666">
        <v>6.7410283270563864E-6</v>
      </c>
      <c r="AX285" s="666">
        <v>0</v>
      </c>
      <c r="AY285" s="666">
        <v>1.5043293308820956E-15</v>
      </c>
      <c r="AZ285" s="666">
        <v>0</v>
      </c>
      <c r="BA285" s="666">
        <v>0</v>
      </c>
      <c r="BB285" s="666">
        <v>0</v>
      </c>
      <c r="BC285" s="666">
        <v>0</v>
      </c>
      <c r="BD285" s="666">
        <v>0</v>
      </c>
      <c r="BE285" s="666">
        <v>0</v>
      </c>
      <c r="BF285" s="666">
        <v>4.0109754523415871E-4</v>
      </c>
      <c r="BG285" s="666">
        <v>0</v>
      </c>
      <c r="BH285" s="666">
        <v>9.8720794656612055E-4</v>
      </c>
      <c r="BI285" s="666">
        <v>0</v>
      </c>
      <c r="BJ285" s="666">
        <v>0</v>
      </c>
      <c r="BK285" s="666">
        <v>0</v>
      </c>
    </row>
    <row r="286" spans="2:63" x14ac:dyDescent="0.2">
      <c r="B286" s="469" t="s">
        <v>485</v>
      </c>
      <c r="C286" s="469">
        <v>18.242091092086515</v>
      </c>
      <c r="D286" s="469" t="s">
        <v>486</v>
      </c>
      <c r="E286" s="469" t="s">
        <v>428</v>
      </c>
      <c r="F286" s="469">
        <v>0</v>
      </c>
      <c r="G286" s="469">
        <v>559</v>
      </c>
      <c r="H286" s="469">
        <v>57.173742499999996</v>
      </c>
      <c r="I286" s="469">
        <v>58.828920992758896</v>
      </c>
      <c r="J286" s="469">
        <v>6.2358837036127482E-3</v>
      </c>
      <c r="K286" s="469" t="s">
        <v>574</v>
      </c>
      <c r="L286" s="469" t="s">
        <v>574</v>
      </c>
      <c r="M286" s="469" t="s">
        <v>574</v>
      </c>
      <c r="N286" s="469">
        <v>1</v>
      </c>
      <c r="O286" s="469">
        <v>6.0805356106302423E-3</v>
      </c>
      <c r="P286" s="469">
        <v>1.0851857063958179E-2</v>
      </c>
      <c r="Q286" s="469">
        <v>1.6932392674588421E-2</v>
      </c>
      <c r="R286" s="469">
        <v>0</v>
      </c>
      <c r="S286" s="469">
        <v>1.6932392674588421E-2</v>
      </c>
      <c r="T286" s="469">
        <v>0</v>
      </c>
      <c r="U286" s="469">
        <v>0</v>
      </c>
      <c r="V286" s="469">
        <v>3.5605428938103205E-5</v>
      </c>
      <c r="W286" s="469">
        <v>6.4833951113801978E-18</v>
      </c>
      <c r="X286" s="469">
        <v>0</v>
      </c>
      <c r="Y286" s="469">
        <v>0</v>
      </c>
      <c r="Z286" s="469">
        <v>0</v>
      </c>
      <c r="AA286" s="469">
        <v>0</v>
      </c>
      <c r="AB286" s="469">
        <v>0</v>
      </c>
      <c r="AC286" s="469">
        <v>0</v>
      </c>
      <c r="AD286" s="469">
        <v>0</v>
      </c>
      <c r="AE286" s="469">
        <v>0</v>
      </c>
      <c r="AF286" s="469">
        <v>0</v>
      </c>
      <c r="AG286" s="469">
        <v>0</v>
      </c>
      <c r="AH286" s="469">
        <v>0</v>
      </c>
      <c r="AI286" s="469">
        <v>0</v>
      </c>
      <c r="AJ286" s="469">
        <v>0</v>
      </c>
      <c r="AK286" s="469">
        <v>5.082711689934908E-5</v>
      </c>
      <c r="AL286" s="469">
        <v>0</v>
      </c>
      <c r="AM286" s="469">
        <v>7.2842075491346391E-6</v>
      </c>
      <c r="AN286" s="469">
        <v>0</v>
      </c>
      <c r="AO286" s="469">
        <v>0</v>
      </c>
      <c r="AP286" s="469">
        <v>0</v>
      </c>
      <c r="AQ286" s="469">
        <v>0</v>
      </c>
      <c r="AR286" s="469">
        <v>0</v>
      </c>
      <c r="AS286" s="469">
        <v>0</v>
      </c>
      <c r="AT286" s="469">
        <v>0</v>
      </c>
      <c r="AU286" s="469">
        <v>0</v>
      </c>
      <c r="AV286" s="469">
        <v>0</v>
      </c>
      <c r="AW286" s="469">
        <v>6.7410283270563864E-6</v>
      </c>
      <c r="AX286" s="469">
        <v>0</v>
      </c>
      <c r="AY286" s="469">
        <v>1.5043293308820956E-15</v>
      </c>
      <c r="AZ286" s="469">
        <v>0</v>
      </c>
      <c r="BA286" s="469">
        <v>0</v>
      </c>
      <c r="BB286" s="469">
        <v>0</v>
      </c>
      <c r="BC286" s="469">
        <v>0</v>
      </c>
      <c r="BD286" s="469">
        <v>0</v>
      </c>
      <c r="BE286" s="469">
        <v>0</v>
      </c>
      <c r="BF286" s="469">
        <v>4.0109754523415871E-4</v>
      </c>
      <c r="BG286" s="469">
        <v>0</v>
      </c>
      <c r="BH286" s="469">
        <v>9.8720794656612055E-4</v>
      </c>
      <c r="BI286" s="469">
        <v>0</v>
      </c>
      <c r="BJ286" s="469">
        <v>0</v>
      </c>
      <c r="BK286" s="469">
        <v>0</v>
      </c>
    </row>
    <row r="287" spans="2:63" x14ac:dyDescent="0.2">
      <c r="B287" s="666" t="s">
        <v>485</v>
      </c>
      <c r="C287" s="666">
        <v>18.242091092086515</v>
      </c>
      <c r="D287" s="666" t="s">
        <v>486</v>
      </c>
      <c r="E287" s="666" t="s">
        <v>428</v>
      </c>
      <c r="F287" s="666">
        <v>0</v>
      </c>
      <c r="G287" s="666">
        <v>559</v>
      </c>
      <c r="H287" s="666">
        <v>57.173742499999996</v>
      </c>
      <c r="I287" s="666">
        <v>58.828920992758896</v>
      </c>
      <c r="J287" s="666">
        <v>6.2358837036127482E-3</v>
      </c>
      <c r="K287" s="666" t="s">
        <v>574</v>
      </c>
      <c r="L287" s="666" t="s">
        <v>574</v>
      </c>
      <c r="M287" s="666" t="s">
        <v>574</v>
      </c>
      <c r="N287" s="666">
        <v>1</v>
      </c>
      <c r="O287" s="666">
        <v>6.0805356106302423E-3</v>
      </c>
      <c r="P287" s="666">
        <v>1.0851857063958179E-2</v>
      </c>
      <c r="Q287" s="666">
        <v>1.6932392674588421E-2</v>
      </c>
      <c r="R287" s="666">
        <v>0</v>
      </c>
      <c r="S287" s="666">
        <v>1.6932392674588421E-2</v>
      </c>
      <c r="T287" s="666">
        <v>0</v>
      </c>
      <c r="U287" s="666">
        <v>0</v>
      </c>
      <c r="V287" s="666">
        <v>3.5605428938103205E-5</v>
      </c>
      <c r="W287" s="666">
        <v>6.4833951113801978E-18</v>
      </c>
      <c r="X287" s="666">
        <v>0</v>
      </c>
      <c r="Y287" s="666">
        <v>0</v>
      </c>
      <c r="Z287" s="666">
        <v>0</v>
      </c>
      <c r="AA287" s="666">
        <v>0</v>
      </c>
      <c r="AB287" s="666">
        <v>0</v>
      </c>
      <c r="AC287" s="666">
        <v>0</v>
      </c>
      <c r="AD287" s="666">
        <v>0</v>
      </c>
      <c r="AE287" s="666">
        <v>0</v>
      </c>
      <c r="AF287" s="666">
        <v>0</v>
      </c>
      <c r="AG287" s="666">
        <v>0</v>
      </c>
      <c r="AH287" s="666">
        <v>0</v>
      </c>
      <c r="AI287" s="666">
        <v>0</v>
      </c>
      <c r="AJ287" s="666">
        <v>0</v>
      </c>
      <c r="AK287" s="666">
        <v>5.082711689934908E-5</v>
      </c>
      <c r="AL287" s="666">
        <v>0</v>
      </c>
      <c r="AM287" s="666">
        <v>7.2842075491346391E-6</v>
      </c>
      <c r="AN287" s="666">
        <v>0</v>
      </c>
      <c r="AO287" s="666">
        <v>0</v>
      </c>
      <c r="AP287" s="666">
        <v>0</v>
      </c>
      <c r="AQ287" s="666">
        <v>0</v>
      </c>
      <c r="AR287" s="666">
        <v>0</v>
      </c>
      <c r="AS287" s="666">
        <v>0</v>
      </c>
      <c r="AT287" s="666">
        <v>0</v>
      </c>
      <c r="AU287" s="666">
        <v>0</v>
      </c>
      <c r="AV287" s="666">
        <v>0</v>
      </c>
      <c r="AW287" s="666">
        <v>6.7410283270563864E-6</v>
      </c>
      <c r="AX287" s="666">
        <v>0</v>
      </c>
      <c r="AY287" s="666">
        <v>1.5043293308820956E-15</v>
      </c>
      <c r="AZ287" s="666">
        <v>0</v>
      </c>
      <c r="BA287" s="666">
        <v>0</v>
      </c>
      <c r="BB287" s="666">
        <v>0</v>
      </c>
      <c r="BC287" s="666">
        <v>0</v>
      </c>
      <c r="BD287" s="666">
        <v>0</v>
      </c>
      <c r="BE287" s="666">
        <v>0</v>
      </c>
      <c r="BF287" s="666">
        <v>4.0109754523415871E-4</v>
      </c>
      <c r="BG287" s="666">
        <v>0</v>
      </c>
      <c r="BH287" s="666">
        <v>9.8720794656612055E-4</v>
      </c>
      <c r="BI287" s="666">
        <v>0</v>
      </c>
      <c r="BJ287" s="666">
        <v>0</v>
      </c>
      <c r="BK287" s="666">
        <v>0</v>
      </c>
    </row>
    <row r="288" spans="2:63" x14ac:dyDescent="0.2">
      <c r="B288" s="469" t="s">
        <v>485</v>
      </c>
      <c r="C288" s="469">
        <v>18.242091092086515</v>
      </c>
      <c r="D288" s="469" t="s">
        <v>486</v>
      </c>
      <c r="E288" s="469" t="s">
        <v>428</v>
      </c>
      <c r="F288" s="469">
        <v>0</v>
      </c>
      <c r="G288" s="469">
        <v>559</v>
      </c>
      <c r="H288" s="469">
        <v>57.173742499999996</v>
      </c>
      <c r="I288" s="469">
        <v>58.828920992758896</v>
      </c>
      <c r="J288" s="469">
        <v>6.2358837036127482E-3</v>
      </c>
      <c r="K288" s="469" t="s">
        <v>574</v>
      </c>
      <c r="L288" s="469" t="s">
        <v>574</v>
      </c>
      <c r="M288" s="469" t="s">
        <v>574</v>
      </c>
      <c r="N288" s="469">
        <v>1</v>
      </c>
      <c r="O288" s="469">
        <v>6.0805356106302423E-3</v>
      </c>
      <c r="P288" s="469">
        <v>1.0851857063958179E-2</v>
      </c>
      <c r="Q288" s="469">
        <v>1.6932392674588421E-2</v>
      </c>
      <c r="R288" s="469">
        <v>0</v>
      </c>
      <c r="S288" s="469">
        <v>1.6932392674588421E-2</v>
      </c>
      <c r="T288" s="469">
        <v>0</v>
      </c>
      <c r="U288" s="469">
        <v>0</v>
      </c>
      <c r="V288" s="469">
        <v>3.5605428938103205E-5</v>
      </c>
      <c r="W288" s="469">
        <v>6.4833951113801978E-18</v>
      </c>
      <c r="X288" s="469">
        <v>0</v>
      </c>
      <c r="Y288" s="469">
        <v>0</v>
      </c>
      <c r="Z288" s="469">
        <v>0</v>
      </c>
      <c r="AA288" s="469">
        <v>0</v>
      </c>
      <c r="AB288" s="469">
        <v>0</v>
      </c>
      <c r="AC288" s="469">
        <v>0</v>
      </c>
      <c r="AD288" s="469">
        <v>0</v>
      </c>
      <c r="AE288" s="469">
        <v>0</v>
      </c>
      <c r="AF288" s="469">
        <v>0</v>
      </c>
      <c r="AG288" s="469">
        <v>0</v>
      </c>
      <c r="AH288" s="469">
        <v>0</v>
      </c>
      <c r="AI288" s="469">
        <v>0</v>
      </c>
      <c r="AJ288" s="469">
        <v>0</v>
      </c>
      <c r="AK288" s="469">
        <v>5.082711689934908E-5</v>
      </c>
      <c r="AL288" s="469">
        <v>0</v>
      </c>
      <c r="AM288" s="469">
        <v>7.2842075491346391E-6</v>
      </c>
      <c r="AN288" s="469">
        <v>0</v>
      </c>
      <c r="AO288" s="469">
        <v>0</v>
      </c>
      <c r="AP288" s="469">
        <v>0</v>
      </c>
      <c r="AQ288" s="469">
        <v>0</v>
      </c>
      <c r="AR288" s="469">
        <v>0</v>
      </c>
      <c r="AS288" s="469">
        <v>0</v>
      </c>
      <c r="AT288" s="469">
        <v>0</v>
      </c>
      <c r="AU288" s="469">
        <v>0</v>
      </c>
      <c r="AV288" s="469">
        <v>0</v>
      </c>
      <c r="AW288" s="469">
        <v>6.7410283270563864E-6</v>
      </c>
      <c r="AX288" s="469">
        <v>0</v>
      </c>
      <c r="AY288" s="469">
        <v>1.5043293308820956E-15</v>
      </c>
      <c r="AZ288" s="469">
        <v>0</v>
      </c>
      <c r="BA288" s="469">
        <v>0</v>
      </c>
      <c r="BB288" s="469">
        <v>0</v>
      </c>
      <c r="BC288" s="469">
        <v>0</v>
      </c>
      <c r="BD288" s="469">
        <v>0</v>
      </c>
      <c r="BE288" s="469">
        <v>0</v>
      </c>
      <c r="BF288" s="469">
        <v>4.0109754523415871E-4</v>
      </c>
      <c r="BG288" s="469">
        <v>0</v>
      </c>
      <c r="BH288" s="469">
        <v>9.8720794656612055E-4</v>
      </c>
      <c r="BI288" s="469">
        <v>0</v>
      </c>
      <c r="BJ288" s="469">
        <v>0</v>
      </c>
      <c r="BK288" s="469">
        <v>0</v>
      </c>
    </row>
    <row r="289" spans="2:63" x14ac:dyDescent="0.2">
      <c r="B289" s="666" t="s">
        <v>485</v>
      </c>
      <c r="C289" s="666">
        <v>18.242091092086515</v>
      </c>
      <c r="D289" s="666" t="s">
        <v>486</v>
      </c>
      <c r="E289" s="666" t="s">
        <v>428</v>
      </c>
      <c r="F289" s="666">
        <v>0</v>
      </c>
      <c r="G289" s="666">
        <v>559</v>
      </c>
      <c r="H289" s="666">
        <v>57.173742499999996</v>
      </c>
      <c r="I289" s="666">
        <v>58.828920992758896</v>
      </c>
      <c r="J289" s="666">
        <v>6.2358837036127482E-3</v>
      </c>
      <c r="K289" s="666" t="s">
        <v>574</v>
      </c>
      <c r="L289" s="666" t="s">
        <v>574</v>
      </c>
      <c r="M289" s="666" t="s">
        <v>574</v>
      </c>
      <c r="N289" s="666">
        <v>1</v>
      </c>
      <c r="O289" s="666">
        <v>6.0805356106302423E-3</v>
      </c>
      <c r="P289" s="666">
        <v>1.0851857063958179E-2</v>
      </c>
      <c r="Q289" s="666">
        <v>1.6932392674588421E-2</v>
      </c>
      <c r="R289" s="666">
        <v>0</v>
      </c>
      <c r="S289" s="666">
        <v>1.6932392674588421E-2</v>
      </c>
      <c r="T289" s="666">
        <v>0</v>
      </c>
      <c r="U289" s="666">
        <v>0</v>
      </c>
      <c r="V289" s="666">
        <v>3.5605428938103205E-5</v>
      </c>
      <c r="W289" s="666">
        <v>6.4833951113801978E-18</v>
      </c>
      <c r="X289" s="666">
        <v>0</v>
      </c>
      <c r="Y289" s="666">
        <v>0</v>
      </c>
      <c r="Z289" s="666">
        <v>0</v>
      </c>
      <c r="AA289" s="666">
        <v>0</v>
      </c>
      <c r="AB289" s="666">
        <v>0</v>
      </c>
      <c r="AC289" s="666">
        <v>0</v>
      </c>
      <c r="AD289" s="666">
        <v>0</v>
      </c>
      <c r="AE289" s="666">
        <v>0</v>
      </c>
      <c r="AF289" s="666">
        <v>0</v>
      </c>
      <c r="AG289" s="666">
        <v>0</v>
      </c>
      <c r="AH289" s="666">
        <v>0</v>
      </c>
      <c r="AI289" s="666">
        <v>0</v>
      </c>
      <c r="AJ289" s="666">
        <v>0</v>
      </c>
      <c r="AK289" s="666">
        <v>5.082711689934908E-5</v>
      </c>
      <c r="AL289" s="666">
        <v>0</v>
      </c>
      <c r="AM289" s="666">
        <v>7.2842075491346391E-6</v>
      </c>
      <c r="AN289" s="666">
        <v>0</v>
      </c>
      <c r="AO289" s="666">
        <v>0</v>
      </c>
      <c r="AP289" s="666">
        <v>0</v>
      </c>
      <c r="AQ289" s="666">
        <v>0</v>
      </c>
      <c r="AR289" s="666">
        <v>0</v>
      </c>
      <c r="AS289" s="666">
        <v>0</v>
      </c>
      <c r="AT289" s="666">
        <v>0</v>
      </c>
      <c r="AU289" s="666">
        <v>0</v>
      </c>
      <c r="AV289" s="666">
        <v>0</v>
      </c>
      <c r="AW289" s="666">
        <v>6.7410283270563864E-6</v>
      </c>
      <c r="AX289" s="666">
        <v>0</v>
      </c>
      <c r="AY289" s="666">
        <v>1.5043293308820956E-15</v>
      </c>
      <c r="AZ289" s="666">
        <v>0</v>
      </c>
      <c r="BA289" s="666">
        <v>0</v>
      </c>
      <c r="BB289" s="666">
        <v>0</v>
      </c>
      <c r="BC289" s="666">
        <v>0</v>
      </c>
      <c r="BD289" s="666">
        <v>0</v>
      </c>
      <c r="BE289" s="666">
        <v>0</v>
      </c>
      <c r="BF289" s="666">
        <v>4.0109754523415871E-4</v>
      </c>
      <c r="BG289" s="666">
        <v>0</v>
      </c>
      <c r="BH289" s="666">
        <v>9.8720794656612055E-4</v>
      </c>
      <c r="BI289" s="666">
        <v>0</v>
      </c>
      <c r="BJ289" s="666">
        <v>0</v>
      </c>
      <c r="BK289" s="666">
        <v>0</v>
      </c>
    </row>
    <row r="290" spans="2:63" x14ac:dyDescent="0.2">
      <c r="B290" s="469" t="s">
        <v>485</v>
      </c>
      <c r="C290" s="469">
        <v>18.242091092086515</v>
      </c>
      <c r="D290" s="469" t="s">
        <v>486</v>
      </c>
      <c r="E290" s="469" t="s">
        <v>428</v>
      </c>
      <c r="F290" s="469">
        <v>0</v>
      </c>
      <c r="G290" s="469">
        <v>559</v>
      </c>
      <c r="H290" s="469">
        <v>57.173742499999996</v>
      </c>
      <c r="I290" s="469">
        <v>58.828920992758896</v>
      </c>
      <c r="J290" s="469">
        <v>6.2358837036127482E-3</v>
      </c>
      <c r="K290" s="469" t="s">
        <v>574</v>
      </c>
      <c r="L290" s="469" t="s">
        <v>574</v>
      </c>
      <c r="M290" s="469" t="s">
        <v>574</v>
      </c>
      <c r="N290" s="469">
        <v>1</v>
      </c>
      <c r="O290" s="469">
        <v>6.0805356106302423E-3</v>
      </c>
      <c r="P290" s="469">
        <v>1.0851857063958179E-2</v>
      </c>
      <c r="Q290" s="469">
        <v>1.6932392674588421E-2</v>
      </c>
      <c r="R290" s="469">
        <v>0</v>
      </c>
      <c r="S290" s="469">
        <v>1.6932392674588421E-2</v>
      </c>
      <c r="T290" s="469">
        <v>0</v>
      </c>
      <c r="U290" s="469">
        <v>0</v>
      </c>
      <c r="V290" s="469">
        <v>3.5605428938103205E-5</v>
      </c>
      <c r="W290" s="469">
        <v>6.4833951113801978E-18</v>
      </c>
      <c r="X290" s="469">
        <v>0</v>
      </c>
      <c r="Y290" s="469">
        <v>0</v>
      </c>
      <c r="Z290" s="469">
        <v>0</v>
      </c>
      <c r="AA290" s="469">
        <v>0</v>
      </c>
      <c r="AB290" s="469">
        <v>0</v>
      </c>
      <c r="AC290" s="469">
        <v>0</v>
      </c>
      <c r="AD290" s="469">
        <v>0</v>
      </c>
      <c r="AE290" s="469">
        <v>0</v>
      </c>
      <c r="AF290" s="469">
        <v>0</v>
      </c>
      <c r="AG290" s="469">
        <v>0</v>
      </c>
      <c r="AH290" s="469">
        <v>0</v>
      </c>
      <c r="AI290" s="469">
        <v>0</v>
      </c>
      <c r="AJ290" s="469">
        <v>0</v>
      </c>
      <c r="AK290" s="469">
        <v>5.082711689934908E-5</v>
      </c>
      <c r="AL290" s="469">
        <v>0</v>
      </c>
      <c r="AM290" s="469">
        <v>7.2842075491346391E-6</v>
      </c>
      <c r="AN290" s="469">
        <v>0</v>
      </c>
      <c r="AO290" s="469">
        <v>0</v>
      </c>
      <c r="AP290" s="469">
        <v>0</v>
      </c>
      <c r="AQ290" s="469">
        <v>0</v>
      </c>
      <c r="AR290" s="469">
        <v>0</v>
      </c>
      <c r="AS290" s="469">
        <v>0</v>
      </c>
      <c r="AT290" s="469">
        <v>0</v>
      </c>
      <c r="AU290" s="469">
        <v>0</v>
      </c>
      <c r="AV290" s="469">
        <v>0</v>
      </c>
      <c r="AW290" s="469">
        <v>6.7410283270563864E-6</v>
      </c>
      <c r="AX290" s="469">
        <v>0</v>
      </c>
      <c r="AY290" s="469">
        <v>1.5043293308820956E-15</v>
      </c>
      <c r="AZ290" s="469">
        <v>0</v>
      </c>
      <c r="BA290" s="469">
        <v>0</v>
      </c>
      <c r="BB290" s="469">
        <v>0</v>
      </c>
      <c r="BC290" s="469">
        <v>0</v>
      </c>
      <c r="BD290" s="469">
        <v>0</v>
      </c>
      <c r="BE290" s="469">
        <v>0</v>
      </c>
      <c r="BF290" s="469">
        <v>4.0109754523415871E-4</v>
      </c>
      <c r="BG290" s="469">
        <v>0</v>
      </c>
      <c r="BH290" s="469">
        <v>9.8720794656612055E-4</v>
      </c>
      <c r="BI290" s="469">
        <v>0</v>
      </c>
      <c r="BJ290" s="469">
        <v>0</v>
      </c>
      <c r="BK290" s="469">
        <v>0</v>
      </c>
    </row>
    <row r="291" spans="2:63" x14ac:dyDescent="0.2">
      <c r="B291" s="666" t="s">
        <v>485</v>
      </c>
      <c r="C291" s="666">
        <v>18.242091092086515</v>
      </c>
      <c r="D291" s="666" t="s">
        <v>486</v>
      </c>
      <c r="E291" s="666" t="s">
        <v>428</v>
      </c>
      <c r="F291" s="666">
        <v>0</v>
      </c>
      <c r="G291" s="666">
        <v>559</v>
      </c>
      <c r="H291" s="666">
        <v>57.173742499999996</v>
      </c>
      <c r="I291" s="666">
        <v>58.828920992758896</v>
      </c>
      <c r="J291" s="666">
        <v>6.2358837036127482E-3</v>
      </c>
      <c r="K291" s="666" t="s">
        <v>574</v>
      </c>
      <c r="L291" s="666" t="s">
        <v>574</v>
      </c>
      <c r="M291" s="666" t="s">
        <v>574</v>
      </c>
      <c r="N291" s="666">
        <v>1</v>
      </c>
      <c r="O291" s="666">
        <v>6.0805356106302423E-3</v>
      </c>
      <c r="P291" s="666">
        <v>1.0851857063958179E-2</v>
      </c>
      <c r="Q291" s="666">
        <v>1.6932392674588421E-2</v>
      </c>
      <c r="R291" s="666">
        <v>0</v>
      </c>
      <c r="S291" s="666">
        <v>1.6932392674588421E-2</v>
      </c>
      <c r="T291" s="666">
        <v>0</v>
      </c>
      <c r="U291" s="666">
        <v>0</v>
      </c>
      <c r="V291" s="666">
        <v>3.5605428938103205E-5</v>
      </c>
      <c r="W291" s="666">
        <v>6.4833951113801978E-18</v>
      </c>
      <c r="X291" s="666">
        <v>0</v>
      </c>
      <c r="Y291" s="666">
        <v>0</v>
      </c>
      <c r="Z291" s="666">
        <v>0</v>
      </c>
      <c r="AA291" s="666">
        <v>0</v>
      </c>
      <c r="AB291" s="666">
        <v>0</v>
      </c>
      <c r="AC291" s="666">
        <v>0</v>
      </c>
      <c r="AD291" s="666">
        <v>0</v>
      </c>
      <c r="AE291" s="666">
        <v>0</v>
      </c>
      <c r="AF291" s="666">
        <v>0</v>
      </c>
      <c r="AG291" s="666">
        <v>0</v>
      </c>
      <c r="AH291" s="666">
        <v>0</v>
      </c>
      <c r="AI291" s="666">
        <v>0</v>
      </c>
      <c r="AJ291" s="666">
        <v>0</v>
      </c>
      <c r="AK291" s="666">
        <v>5.082711689934908E-5</v>
      </c>
      <c r="AL291" s="666">
        <v>0</v>
      </c>
      <c r="AM291" s="666">
        <v>7.2842075491346391E-6</v>
      </c>
      <c r="AN291" s="666">
        <v>0</v>
      </c>
      <c r="AO291" s="666">
        <v>0</v>
      </c>
      <c r="AP291" s="666">
        <v>0</v>
      </c>
      <c r="AQ291" s="666">
        <v>0</v>
      </c>
      <c r="AR291" s="666">
        <v>0</v>
      </c>
      <c r="AS291" s="666">
        <v>0</v>
      </c>
      <c r="AT291" s="666">
        <v>0</v>
      </c>
      <c r="AU291" s="666">
        <v>0</v>
      </c>
      <c r="AV291" s="666">
        <v>0</v>
      </c>
      <c r="AW291" s="666">
        <v>6.7410283270563864E-6</v>
      </c>
      <c r="AX291" s="666">
        <v>0</v>
      </c>
      <c r="AY291" s="666">
        <v>1.5043293308820956E-15</v>
      </c>
      <c r="AZ291" s="666">
        <v>0</v>
      </c>
      <c r="BA291" s="666">
        <v>0</v>
      </c>
      <c r="BB291" s="666">
        <v>0</v>
      </c>
      <c r="BC291" s="666">
        <v>0</v>
      </c>
      <c r="BD291" s="666">
        <v>0</v>
      </c>
      <c r="BE291" s="666">
        <v>0</v>
      </c>
      <c r="BF291" s="666">
        <v>4.0109754523415871E-4</v>
      </c>
      <c r="BG291" s="666">
        <v>0</v>
      </c>
      <c r="BH291" s="666">
        <v>9.8720794656612055E-4</v>
      </c>
      <c r="BI291" s="666">
        <v>0</v>
      </c>
      <c r="BJ291" s="666">
        <v>0</v>
      </c>
      <c r="BK291" s="666">
        <v>0</v>
      </c>
    </row>
    <row r="292" spans="2:63" x14ac:dyDescent="0.2">
      <c r="B292" s="469" t="s">
        <v>485</v>
      </c>
      <c r="C292" s="469">
        <v>18.242091092086515</v>
      </c>
      <c r="D292" s="469" t="s">
        <v>486</v>
      </c>
      <c r="E292" s="469" t="s">
        <v>428</v>
      </c>
      <c r="F292" s="469">
        <v>0</v>
      </c>
      <c r="G292" s="469">
        <v>559</v>
      </c>
      <c r="H292" s="469">
        <v>57.173742499999996</v>
      </c>
      <c r="I292" s="469">
        <v>58.828920992758896</v>
      </c>
      <c r="J292" s="469">
        <v>6.2358837036127482E-3</v>
      </c>
      <c r="K292" s="469" t="s">
        <v>574</v>
      </c>
      <c r="L292" s="469" t="s">
        <v>574</v>
      </c>
      <c r="M292" s="469" t="s">
        <v>574</v>
      </c>
      <c r="N292" s="469">
        <v>1</v>
      </c>
      <c r="O292" s="469">
        <v>6.0805356106302423E-3</v>
      </c>
      <c r="P292" s="469">
        <v>1.0851857063958179E-2</v>
      </c>
      <c r="Q292" s="469">
        <v>1.6932392674588421E-2</v>
      </c>
      <c r="R292" s="469">
        <v>0</v>
      </c>
      <c r="S292" s="469">
        <v>1.6932392674588421E-2</v>
      </c>
      <c r="T292" s="469">
        <v>0</v>
      </c>
      <c r="U292" s="469">
        <v>0</v>
      </c>
      <c r="V292" s="469">
        <v>3.5605428938103205E-5</v>
      </c>
      <c r="W292" s="469">
        <v>6.4833951113801978E-18</v>
      </c>
      <c r="X292" s="469">
        <v>0</v>
      </c>
      <c r="Y292" s="469">
        <v>0</v>
      </c>
      <c r="Z292" s="469">
        <v>0</v>
      </c>
      <c r="AA292" s="469">
        <v>0</v>
      </c>
      <c r="AB292" s="469">
        <v>0</v>
      </c>
      <c r="AC292" s="469">
        <v>0</v>
      </c>
      <c r="AD292" s="469">
        <v>0</v>
      </c>
      <c r="AE292" s="469">
        <v>0</v>
      </c>
      <c r="AF292" s="469">
        <v>0</v>
      </c>
      <c r="AG292" s="469">
        <v>0</v>
      </c>
      <c r="AH292" s="469">
        <v>0</v>
      </c>
      <c r="AI292" s="469">
        <v>0</v>
      </c>
      <c r="AJ292" s="469">
        <v>0</v>
      </c>
      <c r="AK292" s="469">
        <v>5.082711689934908E-5</v>
      </c>
      <c r="AL292" s="469">
        <v>0</v>
      </c>
      <c r="AM292" s="469">
        <v>7.2842075491346391E-6</v>
      </c>
      <c r="AN292" s="469">
        <v>0</v>
      </c>
      <c r="AO292" s="469">
        <v>0</v>
      </c>
      <c r="AP292" s="469">
        <v>0</v>
      </c>
      <c r="AQ292" s="469">
        <v>0</v>
      </c>
      <c r="AR292" s="469">
        <v>0</v>
      </c>
      <c r="AS292" s="469">
        <v>0</v>
      </c>
      <c r="AT292" s="469">
        <v>0</v>
      </c>
      <c r="AU292" s="469">
        <v>0</v>
      </c>
      <c r="AV292" s="469">
        <v>0</v>
      </c>
      <c r="AW292" s="469">
        <v>6.7410283270563864E-6</v>
      </c>
      <c r="AX292" s="469">
        <v>0</v>
      </c>
      <c r="AY292" s="469">
        <v>1.5043293308820956E-15</v>
      </c>
      <c r="AZ292" s="469">
        <v>0</v>
      </c>
      <c r="BA292" s="469">
        <v>0</v>
      </c>
      <c r="BB292" s="469">
        <v>0</v>
      </c>
      <c r="BC292" s="469">
        <v>0</v>
      </c>
      <c r="BD292" s="469">
        <v>0</v>
      </c>
      <c r="BE292" s="469">
        <v>0</v>
      </c>
      <c r="BF292" s="469">
        <v>4.0109754523415871E-4</v>
      </c>
      <c r="BG292" s="469">
        <v>0</v>
      </c>
      <c r="BH292" s="469">
        <v>9.8720794656612055E-4</v>
      </c>
      <c r="BI292" s="469">
        <v>0</v>
      </c>
      <c r="BJ292" s="469">
        <v>0</v>
      </c>
      <c r="BK292" s="469">
        <v>0</v>
      </c>
    </row>
    <row r="293" spans="2:63" x14ac:dyDescent="0.2">
      <c r="B293" s="666" t="s">
        <v>485</v>
      </c>
      <c r="C293" s="666">
        <v>18.242091092086515</v>
      </c>
      <c r="D293" s="666" t="s">
        <v>486</v>
      </c>
      <c r="E293" s="666" t="s">
        <v>428</v>
      </c>
      <c r="F293" s="666">
        <v>0</v>
      </c>
      <c r="G293" s="666">
        <v>559</v>
      </c>
      <c r="H293" s="666">
        <v>57.173742499999996</v>
      </c>
      <c r="I293" s="666">
        <v>58.828920992758896</v>
      </c>
      <c r="J293" s="666">
        <v>6.2358837036127482E-3</v>
      </c>
      <c r="K293" s="666" t="s">
        <v>574</v>
      </c>
      <c r="L293" s="666" t="s">
        <v>574</v>
      </c>
      <c r="M293" s="666" t="s">
        <v>574</v>
      </c>
      <c r="N293" s="666">
        <v>1</v>
      </c>
      <c r="O293" s="666">
        <v>6.0805356106302423E-3</v>
      </c>
      <c r="P293" s="666">
        <v>1.0851857063958179E-2</v>
      </c>
      <c r="Q293" s="666">
        <v>1.6932392674588421E-2</v>
      </c>
      <c r="R293" s="666">
        <v>0</v>
      </c>
      <c r="S293" s="666">
        <v>1.6932392674588421E-2</v>
      </c>
      <c r="T293" s="666">
        <v>0</v>
      </c>
      <c r="U293" s="666">
        <v>0</v>
      </c>
      <c r="V293" s="666">
        <v>3.5605428938103205E-5</v>
      </c>
      <c r="W293" s="666">
        <v>6.4833951113801978E-18</v>
      </c>
      <c r="X293" s="666">
        <v>0</v>
      </c>
      <c r="Y293" s="666">
        <v>0</v>
      </c>
      <c r="Z293" s="666">
        <v>0</v>
      </c>
      <c r="AA293" s="666">
        <v>0</v>
      </c>
      <c r="AB293" s="666">
        <v>0</v>
      </c>
      <c r="AC293" s="666">
        <v>0</v>
      </c>
      <c r="AD293" s="666">
        <v>0</v>
      </c>
      <c r="AE293" s="666">
        <v>0</v>
      </c>
      <c r="AF293" s="666">
        <v>0</v>
      </c>
      <c r="AG293" s="666">
        <v>0</v>
      </c>
      <c r="AH293" s="666">
        <v>0</v>
      </c>
      <c r="AI293" s="666">
        <v>0</v>
      </c>
      <c r="AJ293" s="666">
        <v>0</v>
      </c>
      <c r="AK293" s="666">
        <v>5.082711689934908E-5</v>
      </c>
      <c r="AL293" s="666">
        <v>0</v>
      </c>
      <c r="AM293" s="666">
        <v>7.2842075491346391E-6</v>
      </c>
      <c r="AN293" s="666">
        <v>0</v>
      </c>
      <c r="AO293" s="666">
        <v>0</v>
      </c>
      <c r="AP293" s="666">
        <v>0</v>
      </c>
      <c r="AQ293" s="666">
        <v>0</v>
      </c>
      <c r="AR293" s="666">
        <v>0</v>
      </c>
      <c r="AS293" s="666">
        <v>0</v>
      </c>
      <c r="AT293" s="666">
        <v>0</v>
      </c>
      <c r="AU293" s="666">
        <v>0</v>
      </c>
      <c r="AV293" s="666">
        <v>0</v>
      </c>
      <c r="AW293" s="666">
        <v>6.7410283270563864E-6</v>
      </c>
      <c r="AX293" s="666">
        <v>0</v>
      </c>
      <c r="AY293" s="666">
        <v>1.5043293308820956E-15</v>
      </c>
      <c r="AZ293" s="666">
        <v>0</v>
      </c>
      <c r="BA293" s="666">
        <v>0</v>
      </c>
      <c r="BB293" s="666">
        <v>0</v>
      </c>
      <c r="BC293" s="666">
        <v>0</v>
      </c>
      <c r="BD293" s="666">
        <v>0</v>
      </c>
      <c r="BE293" s="666">
        <v>0</v>
      </c>
      <c r="BF293" s="666">
        <v>4.0109754523415871E-4</v>
      </c>
      <c r="BG293" s="666">
        <v>0</v>
      </c>
      <c r="BH293" s="666">
        <v>9.8720794656612055E-4</v>
      </c>
      <c r="BI293" s="666">
        <v>0</v>
      </c>
      <c r="BJ293" s="666">
        <v>0</v>
      </c>
      <c r="BK293" s="666">
        <v>0</v>
      </c>
    </row>
    <row r="294" spans="2:63" x14ac:dyDescent="0.2">
      <c r="B294" s="469" t="s">
        <v>485</v>
      </c>
      <c r="C294" s="469">
        <v>18.242091092086515</v>
      </c>
      <c r="D294" s="469" t="s">
        <v>486</v>
      </c>
      <c r="E294" s="469" t="s">
        <v>428</v>
      </c>
      <c r="F294" s="469">
        <v>0</v>
      </c>
      <c r="G294" s="469">
        <v>559</v>
      </c>
      <c r="H294" s="469">
        <v>57.173742499999996</v>
      </c>
      <c r="I294" s="469">
        <v>58.828920992758896</v>
      </c>
      <c r="J294" s="469">
        <v>6.2358837036127482E-3</v>
      </c>
      <c r="K294" s="469" t="s">
        <v>574</v>
      </c>
      <c r="L294" s="469" t="s">
        <v>574</v>
      </c>
      <c r="M294" s="469" t="s">
        <v>574</v>
      </c>
      <c r="N294" s="469">
        <v>1</v>
      </c>
      <c r="O294" s="469">
        <v>6.0805356106302423E-3</v>
      </c>
      <c r="P294" s="469">
        <v>1.0851857063958179E-2</v>
      </c>
      <c r="Q294" s="469">
        <v>1.6932392674588421E-2</v>
      </c>
      <c r="R294" s="469">
        <v>0</v>
      </c>
      <c r="S294" s="469">
        <v>1.6932392674588421E-2</v>
      </c>
      <c r="T294" s="469">
        <v>0</v>
      </c>
      <c r="U294" s="469">
        <v>0</v>
      </c>
      <c r="V294" s="469">
        <v>3.5605428938103205E-5</v>
      </c>
      <c r="W294" s="469">
        <v>6.4833951113801978E-18</v>
      </c>
      <c r="X294" s="469">
        <v>0</v>
      </c>
      <c r="Y294" s="469">
        <v>0</v>
      </c>
      <c r="Z294" s="469">
        <v>0</v>
      </c>
      <c r="AA294" s="469">
        <v>0</v>
      </c>
      <c r="AB294" s="469">
        <v>0</v>
      </c>
      <c r="AC294" s="469">
        <v>0</v>
      </c>
      <c r="AD294" s="469">
        <v>0</v>
      </c>
      <c r="AE294" s="469">
        <v>0</v>
      </c>
      <c r="AF294" s="469">
        <v>0</v>
      </c>
      <c r="AG294" s="469">
        <v>0</v>
      </c>
      <c r="AH294" s="469">
        <v>0</v>
      </c>
      <c r="AI294" s="469">
        <v>0</v>
      </c>
      <c r="AJ294" s="469">
        <v>0</v>
      </c>
      <c r="AK294" s="469">
        <v>5.082711689934908E-5</v>
      </c>
      <c r="AL294" s="469">
        <v>0</v>
      </c>
      <c r="AM294" s="469">
        <v>7.2842075491346391E-6</v>
      </c>
      <c r="AN294" s="469">
        <v>0</v>
      </c>
      <c r="AO294" s="469">
        <v>0</v>
      </c>
      <c r="AP294" s="469">
        <v>0</v>
      </c>
      <c r="AQ294" s="469">
        <v>0</v>
      </c>
      <c r="AR294" s="469">
        <v>0</v>
      </c>
      <c r="AS294" s="469">
        <v>0</v>
      </c>
      <c r="AT294" s="469">
        <v>0</v>
      </c>
      <c r="AU294" s="469">
        <v>0</v>
      </c>
      <c r="AV294" s="469">
        <v>0</v>
      </c>
      <c r="AW294" s="469">
        <v>6.7410283270563864E-6</v>
      </c>
      <c r="AX294" s="469">
        <v>0</v>
      </c>
      <c r="AY294" s="469">
        <v>1.5043293308820956E-15</v>
      </c>
      <c r="AZ294" s="469">
        <v>0</v>
      </c>
      <c r="BA294" s="469">
        <v>0</v>
      </c>
      <c r="BB294" s="469">
        <v>0</v>
      </c>
      <c r="BC294" s="469">
        <v>0</v>
      </c>
      <c r="BD294" s="469">
        <v>0</v>
      </c>
      <c r="BE294" s="469">
        <v>0</v>
      </c>
      <c r="BF294" s="469">
        <v>4.0109754523415871E-4</v>
      </c>
      <c r="BG294" s="469">
        <v>0</v>
      </c>
      <c r="BH294" s="469">
        <v>9.8720794656612055E-4</v>
      </c>
      <c r="BI294" s="469">
        <v>0</v>
      </c>
      <c r="BJ294" s="469">
        <v>0</v>
      </c>
      <c r="BK294" s="469">
        <v>0</v>
      </c>
    </row>
    <row r="295" spans="2:63" x14ac:dyDescent="0.2">
      <c r="B295" s="666" t="s">
        <v>485</v>
      </c>
      <c r="C295" s="666">
        <v>18.242091092086515</v>
      </c>
      <c r="D295" s="666" t="s">
        <v>486</v>
      </c>
      <c r="E295" s="666" t="s">
        <v>428</v>
      </c>
      <c r="F295" s="666">
        <v>0</v>
      </c>
      <c r="G295" s="666">
        <v>559</v>
      </c>
      <c r="H295" s="666">
        <v>57.173742499999996</v>
      </c>
      <c r="I295" s="666">
        <v>58.828920992758896</v>
      </c>
      <c r="J295" s="666">
        <v>6.2358837036127482E-3</v>
      </c>
      <c r="K295" s="666" t="s">
        <v>574</v>
      </c>
      <c r="L295" s="666" t="s">
        <v>574</v>
      </c>
      <c r="M295" s="666" t="s">
        <v>574</v>
      </c>
      <c r="N295" s="666">
        <v>1</v>
      </c>
      <c r="O295" s="666">
        <v>6.0805356106302423E-3</v>
      </c>
      <c r="P295" s="666">
        <v>1.0851857063958179E-2</v>
      </c>
      <c r="Q295" s="666">
        <v>1.6932392674588421E-2</v>
      </c>
      <c r="R295" s="666">
        <v>0</v>
      </c>
      <c r="S295" s="666">
        <v>1.6932392674588421E-2</v>
      </c>
      <c r="T295" s="666">
        <v>0</v>
      </c>
      <c r="U295" s="666">
        <v>0</v>
      </c>
      <c r="V295" s="666">
        <v>3.5605428938103205E-5</v>
      </c>
      <c r="W295" s="666">
        <v>6.4833951113801978E-18</v>
      </c>
      <c r="X295" s="666">
        <v>0</v>
      </c>
      <c r="Y295" s="666">
        <v>0</v>
      </c>
      <c r="Z295" s="666">
        <v>0</v>
      </c>
      <c r="AA295" s="666">
        <v>0</v>
      </c>
      <c r="AB295" s="666">
        <v>0</v>
      </c>
      <c r="AC295" s="666">
        <v>0</v>
      </c>
      <c r="AD295" s="666">
        <v>0</v>
      </c>
      <c r="AE295" s="666">
        <v>0</v>
      </c>
      <c r="AF295" s="666">
        <v>0</v>
      </c>
      <c r="AG295" s="666">
        <v>0</v>
      </c>
      <c r="AH295" s="666">
        <v>0</v>
      </c>
      <c r="AI295" s="666">
        <v>0</v>
      </c>
      <c r="AJ295" s="666">
        <v>0</v>
      </c>
      <c r="AK295" s="666">
        <v>5.082711689934908E-5</v>
      </c>
      <c r="AL295" s="666">
        <v>0</v>
      </c>
      <c r="AM295" s="666">
        <v>7.2842075491346391E-6</v>
      </c>
      <c r="AN295" s="666">
        <v>0</v>
      </c>
      <c r="AO295" s="666">
        <v>0</v>
      </c>
      <c r="AP295" s="666">
        <v>0</v>
      </c>
      <c r="AQ295" s="666">
        <v>0</v>
      </c>
      <c r="AR295" s="666">
        <v>0</v>
      </c>
      <c r="AS295" s="666">
        <v>0</v>
      </c>
      <c r="AT295" s="666">
        <v>0</v>
      </c>
      <c r="AU295" s="666">
        <v>0</v>
      </c>
      <c r="AV295" s="666">
        <v>0</v>
      </c>
      <c r="AW295" s="666">
        <v>6.7410283270563864E-6</v>
      </c>
      <c r="AX295" s="666">
        <v>0</v>
      </c>
      <c r="AY295" s="666">
        <v>1.5043293308820956E-15</v>
      </c>
      <c r="AZ295" s="666">
        <v>0</v>
      </c>
      <c r="BA295" s="666">
        <v>0</v>
      </c>
      <c r="BB295" s="666">
        <v>0</v>
      </c>
      <c r="BC295" s="666">
        <v>0</v>
      </c>
      <c r="BD295" s="666">
        <v>0</v>
      </c>
      <c r="BE295" s="666">
        <v>0</v>
      </c>
      <c r="BF295" s="666">
        <v>4.0109754523415871E-4</v>
      </c>
      <c r="BG295" s="666">
        <v>0</v>
      </c>
      <c r="BH295" s="666">
        <v>9.8720794656612055E-4</v>
      </c>
      <c r="BI295" s="666">
        <v>0</v>
      </c>
      <c r="BJ295" s="666">
        <v>0</v>
      </c>
      <c r="BK295" s="666">
        <v>0</v>
      </c>
    </row>
    <row r="296" spans="2:63" x14ac:dyDescent="0.2">
      <c r="B296" s="469" t="s">
        <v>485</v>
      </c>
      <c r="C296" s="469">
        <v>18.242091092086515</v>
      </c>
      <c r="D296" s="469" t="s">
        <v>486</v>
      </c>
      <c r="E296" s="469" t="s">
        <v>428</v>
      </c>
      <c r="F296" s="469">
        <v>0</v>
      </c>
      <c r="G296" s="469">
        <v>559</v>
      </c>
      <c r="H296" s="469">
        <v>57.173742499999996</v>
      </c>
      <c r="I296" s="469">
        <v>58.828920992758896</v>
      </c>
      <c r="J296" s="469">
        <v>6.2358837036127482E-3</v>
      </c>
      <c r="K296" s="469" t="s">
        <v>574</v>
      </c>
      <c r="L296" s="469" t="s">
        <v>574</v>
      </c>
      <c r="M296" s="469" t="s">
        <v>574</v>
      </c>
      <c r="N296" s="469">
        <v>1</v>
      </c>
      <c r="O296" s="469">
        <v>6.0805356106302423E-3</v>
      </c>
      <c r="P296" s="469">
        <v>1.0851857063958179E-2</v>
      </c>
      <c r="Q296" s="469">
        <v>1.6932392674588421E-2</v>
      </c>
      <c r="R296" s="469">
        <v>0</v>
      </c>
      <c r="S296" s="469">
        <v>1.6932392674588421E-2</v>
      </c>
      <c r="T296" s="469">
        <v>0</v>
      </c>
      <c r="U296" s="469">
        <v>0</v>
      </c>
      <c r="V296" s="469">
        <v>3.5605428938103205E-5</v>
      </c>
      <c r="W296" s="469">
        <v>6.4833951113801978E-18</v>
      </c>
      <c r="X296" s="469">
        <v>0</v>
      </c>
      <c r="Y296" s="469">
        <v>0</v>
      </c>
      <c r="Z296" s="469">
        <v>0</v>
      </c>
      <c r="AA296" s="469">
        <v>0</v>
      </c>
      <c r="AB296" s="469">
        <v>0</v>
      </c>
      <c r="AC296" s="469">
        <v>0</v>
      </c>
      <c r="AD296" s="469">
        <v>0</v>
      </c>
      <c r="AE296" s="469">
        <v>0</v>
      </c>
      <c r="AF296" s="469">
        <v>0</v>
      </c>
      <c r="AG296" s="469">
        <v>0</v>
      </c>
      <c r="AH296" s="469">
        <v>0</v>
      </c>
      <c r="AI296" s="469">
        <v>0</v>
      </c>
      <c r="AJ296" s="469">
        <v>0</v>
      </c>
      <c r="AK296" s="469">
        <v>5.082711689934908E-5</v>
      </c>
      <c r="AL296" s="469">
        <v>0</v>
      </c>
      <c r="AM296" s="469">
        <v>7.2842075491346391E-6</v>
      </c>
      <c r="AN296" s="469">
        <v>0</v>
      </c>
      <c r="AO296" s="469">
        <v>0</v>
      </c>
      <c r="AP296" s="469">
        <v>0</v>
      </c>
      <c r="AQ296" s="469">
        <v>0</v>
      </c>
      <c r="AR296" s="469">
        <v>0</v>
      </c>
      <c r="AS296" s="469">
        <v>0</v>
      </c>
      <c r="AT296" s="469">
        <v>0</v>
      </c>
      <c r="AU296" s="469">
        <v>0</v>
      </c>
      <c r="AV296" s="469">
        <v>0</v>
      </c>
      <c r="AW296" s="469">
        <v>6.7410283270563864E-6</v>
      </c>
      <c r="AX296" s="469">
        <v>0</v>
      </c>
      <c r="AY296" s="469">
        <v>1.5043293308820956E-15</v>
      </c>
      <c r="AZ296" s="469">
        <v>0</v>
      </c>
      <c r="BA296" s="469">
        <v>0</v>
      </c>
      <c r="BB296" s="469">
        <v>0</v>
      </c>
      <c r="BC296" s="469">
        <v>0</v>
      </c>
      <c r="BD296" s="469">
        <v>0</v>
      </c>
      <c r="BE296" s="469">
        <v>0</v>
      </c>
      <c r="BF296" s="469">
        <v>4.0109754523415871E-4</v>
      </c>
      <c r="BG296" s="469">
        <v>0</v>
      </c>
      <c r="BH296" s="469">
        <v>9.8720794656612055E-4</v>
      </c>
      <c r="BI296" s="469">
        <v>0</v>
      </c>
      <c r="BJ296" s="469">
        <v>0</v>
      </c>
      <c r="BK296" s="469">
        <v>0</v>
      </c>
    </row>
    <row r="297" spans="2:63" x14ac:dyDescent="0.2">
      <c r="B297" s="666" t="s">
        <v>485</v>
      </c>
      <c r="C297" s="666">
        <v>18.242091092086515</v>
      </c>
      <c r="D297" s="666" t="s">
        <v>486</v>
      </c>
      <c r="E297" s="666" t="s">
        <v>428</v>
      </c>
      <c r="F297" s="666">
        <v>0</v>
      </c>
      <c r="G297" s="666">
        <v>559</v>
      </c>
      <c r="H297" s="666">
        <v>57.173742499999996</v>
      </c>
      <c r="I297" s="666">
        <v>58.828920992758896</v>
      </c>
      <c r="J297" s="666">
        <v>6.2358837036127482E-3</v>
      </c>
      <c r="K297" s="666" t="s">
        <v>574</v>
      </c>
      <c r="L297" s="666" t="s">
        <v>574</v>
      </c>
      <c r="M297" s="666" t="s">
        <v>574</v>
      </c>
      <c r="N297" s="666">
        <v>1</v>
      </c>
      <c r="O297" s="666">
        <v>6.0805356106302423E-3</v>
      </c>
      <c r="P297" s="666">
        <v>1.0851857063958179E-2</v>
      </c>
      <c r="Q297" s="666">
        <v>1.6932392674588421E-2</v>
      </c>
      <c r="R297" s="666">
        <v>0</v>
      </c>
      <c r="S297" s="666">
        <v>1.6932392674588421E-2</v>
      </c>
      <c r="T297" s="666">
        <v>0</v>
      </c>
      <c r="U297" s="666">
        <v>0</v>
      </c>
      <c r="V297" s="666">
        <v>3.5605428938103205E-5</v>
      </c>
      <c r="W297" s="666">
        <v>6.4833951113801978E-18</v>
      </c>
      <c r="X297" s="666">
        <v>0</v>
      </c>
      <c r="Y297" s="666">
        <v>0</v>
      </c>
      <c r="Z297" s="666">
        <v>0</v>
      </c>
      <c r="AA297" s="666">
        <v>0</v>
      </c>
      <c r="AB297" s="666">
        <v>0</v>
      </c>
      <c r="AC297" s="666">
        <v>0</v>
      </c>
      <c r="AD297" s="666">
        <v>0</v>
      </c>
      <c r="AE297" s="666">
        <v>0</v>
      </c>
      <c r="AF297" s="666">
        <v>0</v>
      </c>
      <c r="AG297" s="666">
        <v>0</v>
      </c>
      <c r="AH297" s="666">
        <v>0</v>
      </c>
      <c r="AI297" s="666">
        <v>0</v>
      </c>
      <c r="AJ297" s="666">
        <v>0</v>
      </c>
      <c r="AK297" s="666">
        <v>5.082711689934908E-5</v>
      </c>
      <c r="AL297" s="666">
        <v>0</v>
      </c>
      <c r="AM297" s="666">
        <v>7.2842075491346391E-6</v>
      </c>
      <c r="AN297" s="666">
        <v>0</v>
      </c>
      <c r="AO297" s="666">
        <v>0</v>
      </c>
      <c r="AP297" s="666">
        <v>0</v>
      </c>
      <c r="AQ297" s="666">
        <v>0</v>
      </c>
      <c r="AR297" s="666">
        <v>0</v>
      </c>
      <c r="AS297" s="666">
        <v>0</v>
      </c>
      <c r="AT297" s="666">
        <v>0</v>
      </c>
      <c r="AU297" s="666">
        <v>0</v>
      </c>
      <c r="AV297" s="666">
        <v>0</v>
      </c>
      <c r="AW297" s="666">
        <v>6.7410283270563864E-6</v>
      </c>
      <c r="AX297" s="666">
        <v>0</v>
      </c>
      <c r="AY297" s="666">
        <v>1.5043293308820956E-15</v>
      </c>
      <c r="AZ297" s="666">
        <v>0</v>
      </c>
      <c r="BA297" s="666">
        <v>0</v>
      </c>
      <c r="BB297" s="666">
        <v>0</v>
      </c>
      <c r="BC297" s="666">
        <v>0</v>
      </c>
      <c r="BD297" s="666">
        <v>0</v>
      </c>
      <c r="BE297" s="666">
        <v>0</v>
      </c>
      <c r="BF297" s="666">
        <v>4.0109754523415871E-4</v>
      </c>
      <c r="BG297" s="666">
        <v>0</v>
      </c>
      <c r="BH297" s="666">
        <v>9.8720794656612055E-4</v>
      </c>
      <c r="BI297" s="666">
        <v>0</v>
      </c>
      <c r="BJ297" s="666">
        <v>0</v>
      </c>
      <c r="BK297" s="666">
        <v>0</v>
      </c>
    </row>
    <row r="298" spans="2:63" x14ac:dyDescent="0.2">
      <c r="B298" s="469" t="s">
        <v>485</v>
      </c>
      <c r="C298" s="469">
        <v>18.242091092086515</v>
      </c>
      <c r="D298" s="469" t="s">
        <v>486</v>
      </c>
      <c r="E298" s="469" t="s">
        <v>428</v>
      </c>
      <c r="F298" s="469">
        <v>0</v>
      </c>
      <c r="G298" s="469">
        <v>559</v>
      </c>
      <c r="H298" s="469">
        <v>57.173742499999996</v>
      </c>
      <c r="I298" s="469">
        <v>58.828920992758896</v>
      </c>
      <c r="J298" s="469">
        <v>6.2358837036127482E-3</v>
      </c>
      <c r="K298" s="469" t="s">
        <v>574</v>
      </c>
      <c r="L298" s="469" t="s">
        <v>574</v>
      </c>
      <c r="M298" s="469" t="s">
        <v>574</v>
      </c>
      <c r="N298" s="469">
        <v>1</v>
      </c>
      <c r="O298" s="469">
        <v>6.0805356106302423E-3</v>
      </c>
      <c r="P298" s="469">
        <v>1.0851857063958179E-2</v>
      </c>
      <c r="Q298" s="469">
        <v>1.6932392674588421E-2</v>
      </c>
      <c r="R298" s="469">
        <v>0</v>
      </c>
      <c r="S298" s="469">
        <v>1.6932392674588421E-2</v>
      </c>
      <c r="T298" s="469">
        <v>0</v>
      </c>
      <c r="U298" s="469">
        <v>0</v>
      </c>
      <c r="V298" s="469">
        <v>3.5605428938103205E-5</v>
      </c>
      <c r="W298" s="469">
        <v>6.4833951113801978E-18</v>
      </c>
      <c r="X298" s="469">
        <v>0</v>
      </c>
      <c r="Y298" s="469">
        <v>0</v>
      </c>
      <c r="Z298" s="469">
        <v>0</v>
      </c>
      <c r="AA298" s="469">
        <v>0</v>
      </c>
      <c r="AB298" s="469">
        <v>0</v>
      </c>
      <c r="AC298" s="469">
        <v>0</v>
      </c>
      <c r="AD298" s="469">
        <v>0</v>
      </c>
      <c r="AE298" s="469">
        <v>0</v>
      </c>
      <c r="AF298" s="469">
        <v>0</v>
      </c>
      <c r="AG298" s="469">
        <v>0</v>
      </c>
      <c r="AH298" s="469">
        <v>0</v>
      </c>
      <c r="AI298" s="469">
        <v>0</v>
      </c>
      <c r="AJ298" s="469">
        <v>0</v>
      </c>
      <c r="AK298" s="469">
        <v>5.082711689934908E-5</v>
      </c>
      <c r="AL298" s="469">
        <v>0</v>
      </c>
      <c r="AM298" s="469">
        <v>7.2842075491346391E-6</v>
      </c>
      <c r="AN298" s="469">
        <v>0</v>
      </c>
      <c r="AO298" s="469">
        <v>0</v>
      </c>
      <c r="AP298" s="469">
        <v>0</v>
      </c>
      <c r="AQ298" s="469">
        <v>0</v>
      </c>
      <c r="AR298" s="469">
        <v>0</v>
      </c>
      <c r="AS298" s="469">
        <v>0</v>
      </c>
      <c r="AT298" s="469">
        <v>0</v>
      </c>
      <c r="AU298" s="469">
        <v>0</v>
      </c>
      <c r="AV298" s="469">
        <v>0</v>
      </c>
      <c r="AW298" s="469">
        <v>6.7410283270563864E-6</v>
      </c>
      <c r="AX298" s="469">
        <v>0</v>
      </c>
      <c r="AY298" s="469">
        <v>1.5043293308820956E-15</v>
      </c>
      <c r="AZ298" s="469">
        <v>0</v>
      </c>
      <c r="BA298" s="469">
        <v>0</v>
      </c>
      <c r="BB298" s="469">
        <v>0</v>
      </c>
      <c r="BC298" s="469">
        <v>0</v>
      </c>
      <c r="BD298" s="469">
        <v>0</v>
      </c>
      <c r="BE298" s="469">
        <v>0</v>
      </c>
      <c r="BF298" s="469">
        <v>4.0109754523415871E-4</v>
      </c>
      <c r="BG298" s="469">
        <v>0</v>
      </c>
      <c r="BH298" s="469">
        <v>9.8720794656612055E-4</v>
      </c>
      <c r="BI298" s="469">
        <v>0</v>
      </c>
      <c r="BJ298" s="469">
        <v>0</v>
      </c>
      <c r="BK298" s="469">
        <v>0</v>
      </c>
    </row>
    <row r="299" spans="2:63" x14ac:dyDescent="0.2">
      <c r="B299" s="666" t="s">
        <v>485</v>
      </c>
      <c r="C299" s="666">
        <v>18.242091092086515</v>
      </c>
      <c r="D299" s="666" t="s">
        <v>486</v>
      </c>
      <c r="E299" s="666" t="s">
        <v>428</v>
      </c>
      <c r="F299" s="666">
        <v>0</v>
      </c>
      <c r="G299" s="666">
        <v>559</v>
      </c>
      <c r="H299" s="666">
        <v>57.173742499999996</v>
      </c>
      <c r="I299" s="666">
        <v>58.828920992758896</v>
      </c>
      <c r="J299" s="666">
        <v>6.2358837036127482E-3</v>
      </c>
      <c r="K299" s="666" t="s">
        <v>574</v>
      </c>
      <c r="L299" s="666" t="s">
        <v>574</v>
      </c>
      <c r="M299" s="666" t="s">
        <v>574</v>
      </c>
      <c r="N299" s="666">
        <v>1</v>
      </c>
      <c r="O299" s="666">
        <v>6.0805356106302423E-3</v>
      </c>
      <c r="P299" s="666">
        <v>1.0851857063958179E-2</v>
      </c>
      <c r="Q299" s="666">
        <v>1.6932392674588421E-2</v>
      </c>
      <c r="R299" s="666">
        <v>0</v>
      </c>
      <c r="S299" s="666">
        <v>1.6932392674588421E-2</v>
      </c>
      <c r="T299" s="666">
        <v>0</v>
      </c>
      <c r="U299" s="666">
        <v>0</v>
      </c>
      <c r="V299" s="666">
        <v>3.5605428938103205E-5</v>
      </c>
      <c r="W299" s="666">
        <v>6.4833951113801978E-18</v>
      </c>
      <c r="X299" s="666">
        <v>0</v>
      </c>
      <c r="Y299" s="666">
        <v>0</v>
      </c>
      <c r="Z299" s="666">
        <v>0</v>
      </c>
      <c r="AA299" s="666">
        <v>0</v>
      </c>
      <c r="AB299" s="666">
        <v>0</v>
      </c>
      <c r="AC299" s="666">
        <v>0</v>
      </c>
      <c r="AD299" s="666">
        <v>0</v>
      </c>
      <c r="AE299" s="666">
        <v>0</v>
      </c>
      <c r="AF299" s="666">
        <v>0</v>
      </c>
      <c r="AG299" s="666">
        <v>0</v>
      </c>
      <c r="AH299" s="666">
        <v>0</v>
      </c>
      <c r="AI299" s="666">
        <v>0</v>
      </c>
      <c r="AJ299" s="666">
        <v>0</v>
      </c>
      <c r="AK299" s="666">
        <v>5.082711689934908E-5</v>
      </c>
      <c r="AL299" s="666">
        <v>0</v>
      </c>
      <c r="AM299" s="666">
        <v>7.2842075491346391E-6</v>
      </c>
      <c r="AN299" s="666">
        <v>0</v>
      </c>
      <c r="AO299" s="666">
        <v>0</v>
      </c>
      <c r="AP299" s="666">
        <v>0</v>
      </c>
      <c r="AQ299" s="666">
        <v>0</v>
      </c>
      <c r="AR299" s="666">
        <v>0</v>
      </c>
      <c r="AS299" s="666">
        <v>0</v>
      </c>
      <c r="AT299" s="666">
        <v>0</v>
      </c>
      <c r="AU299" s="666">
        <v>0</v>
      </c>
      <c r="AV299" s="666">
        <v>0</v>
      </c>
      <c r="AW299" s="666">
        <v>6.7410283270563864E-6</v>
      </c>
      <c r="AX299" s="666">
        <v>0</v>
      </c>
      <c r="AY299" s="666">
        <v>1.5043293308820956E-15</v>
      </c>
      <c r="AZ299" s="666">
        <v>0</v>
      </c>
      <c r="BA299" s="666">
        <v>0</v>
      </c>
      <c r="BB299" s="666">
        <v>0</v>
      </c>
      <c r="BC299" s="666">
        <v>0</v>
      </c>
      <c r="BD299" s="666">
        <v>0</v>
      </c>
      <c r="BE299" s="666">
        <v>0</v>
      </c>
      <c r="BF299" s="666">
        <v>4.0109754523415871E-4</v>
      </c>
      <c r="BG299" s="666">
        <v>0</v>
      </c>
      <c r="BH299" s="666">
        <v>9.8720794656612055E-4</v>
      </c>
      <c r="BI299" s="666">
        <v>0</v>
      </c>
      <c r="BJ299" s="666">
        <v>0</v>
      </c>
      <c r="BK299" s="666">
        <v>0</v>
      </c>
    </row>
    <row r="300" spans="2:63" x14ac:dyDescent="0.2">
      <c r="B300" s="469" t="s">
        <v>485</v>
      </c>
      <c r="C300" s="469">
        <v>18.242091092086515</v>
      </c>
      <c r="D300" s="469" t="s">
        <v>486</v>
      </c>
      <c r="E300" s="469" t="s">
        <v>428</v>
      </c>
      <c r="F300" s="469">
        <v>0</v>
      </c>
      <c r="G300" s="469">
        <v>559</v>
      </c>
      <c r="H300" s="469">
        <v>57.173742499999996</v>
      </c>
      <c r="I300" s="469">
        <v>58.828920992758896</v>
      </c>
      <c r="J300" s="469">
        <v>6.2358837036127482E-3</v>
      </c>
      <c r="K300" s="469" t="s">
        <v>574</v>
      </c>
      <c r="L300" s="469" t="s">
        <v>574</v>
      </c>
      <c r="M300" s="469" t="s">
        <v>574</v>
      </c>
      <c r="N300" s="469">
        <v>1</v>
      </c>
      <c r="O300" s="469">
        <v>6.0805356106302423E-3</v>
      </c>
      <c r="P300" s="469">
        <v>1.0851857063958179E-2</v>
      </c>
      <c r="Q300" s="469">
        <v>1.6932392674588421E-2</v>
      </c>
      <c r="R300" s="469">
        <v>0</v>
      </c>
      <c r="S300" s="469">
        <v>1.6932392674588421E-2</v>
      </c>
      <c r="T300" s="469">
        <v>0</v>
      </c>
      <c r="U300" s="469">
        <v>0</v>
      </c>
      <c r="V300" s="469">
        <v>3.5605428938103205E-5</v>
      </c>
      <c r="W300" s="469">
        <v>6.4833951113801978E-18</v>
      </c>
      <c r="X300" s="469">
        <v>0</v>
      </c>
      <c r="Y300" s="469">
        <v>0</v>
      </c>
      <c r="Z300" s="469">
        <v>0</v>
      </c>
      <c r="AA300" s="469">
        <v>0</v>
      </c>
      <c r="AB300" s="469">
        <v>0</v>
      </c>
      <c r="AC300" s="469">
        <v>0</v>
      </c>
      <c r="AD300" s="469">
        <v>0</v>
      </c>
      <c r="AE300" s="469">
        <v>0</v>
      </c>
      <c r="AF300" s="469">
        <v>0</v>
      </c>
      <c r="AG300" s="469">
        <v>0</v>
      </c>
      <c r="AH300" s="469">
        <v>0</v>
      </c>
      <c r="AI300" s="469">
        <v>0</v>
      </c>
      <c r="AJ300" s="469">
        <v>0</v>
      </c>
      <c r="AK300" s="469">
        <v>5.082711689934908E-5</v>
      </c>
      <c r="AL300" s="469">
        <v>0</v>
      </c>
      <c r="AM300" s="469">
        <v>7.2842075491346391E-6</v>
      </c>
      <c r="AN300" s="469">
        <v>0</v>
      </c>
      <c r="AO300" s="469">
        <v>0</v>
      </c>
      <c r="AP300" s="469">
        <v>0</v>
      </c>
      <c r="AQ300" s="469">
        <v>0</v>
      </c>
      <c r="AR300" s="469">
        <v>0</v>
      </c>
      <c r="AS300" s="469">
        <v>0</v>
      </c>
      <c r="AT300" s="469">
        <v>0</v>
      </c>
      <c r="AU300" s="469">
        <v>0</v>
      </c>
      <c r="AV300" s="469">
        <v>0</v>
      </c>
      <c r="AW300" s="469">
        <v>6.7410283270563864E-6</v>
      </c>
      <c r="AX300" s="469">
        <v>0</v>
      </c>
      <c r="AY300" s="469">
        <v>1.5043293308820956E-15</v>
      </c>
      <c r="AZ300" s="469">
        <v>0</v>
      </c>
      <c r="BA300" s="469">
        <v>0</v>
      </c>
      <c r="BB300" s="469">
        <v>0</v>
      </c>
      <c r="BC300" s="469">
        <v>0</v>
      </c>
      <c r="BD300" s="469">
        <v>0</v>
      </c>
      <c r="BE300" s="469">
        <v>0</v>
      </c>
      <c r="BF300" s="469">
        <v>4.0109754523415871E-4</v>
      </c>
      <c r="BG300" s="469">
        <v>0</v>
      </c>
      <c r="BH300" s="469">
        <v>9.8720794656612055E-4</v>
      </c>
      <c r="BI300" s="469">
        <v>0</v>
      </c>
      <c r="BJ300" s="469">
        <v>0</v>
      </c>
      <c r="BK300" s="469">
        <v>0</v>
      </c>
    </row>
    <row r="301" spans="2:63" x14ac:dyDescent="0.2">
      <c r="B301" s="666" t="s">
        <v>485</v>
      </c>
      <c r="C301" s="666">
        <v>18.242091092086515</v>
      </c>
      <c r="D301" s="666" t="s">
        <v>486</v>
      </c>
      <c r="E301" s="666" t="s">
        <v>428</v>
      </c>
      <c r="F301" s="666">
        <v>0</v>
      </c>
      <c r="G301" s="666">
        <v>559</v>
      </c>
      <c r="H301" s="666">
        <v>57.173742499999996</v>
      </c>
      <c r="I301" s="666">
        <v>58.828920992758896</v>
      </c>
      <c r="J301" s="666">
        <v>6.2358837036127482E-3</v>
      </c>
      <c r="K301" s="666" t="s">
        <v>574</v>
      </c>
      <c r="L301" s="666" t="s">
        <v>574</v>
      </c>
      <c r="M301" s="666" t="s">
        <v>574</v>
      </c>
      <c r="N301" s="666">
        <v>1</v>
      </c>
      <c r="O301" s="666">
        <v>6.0805356106302423E-3</v>
      </c>
      <c r="P301" s="666">
        <v>1.0851857063958179E-2</v>
      </c>
      <c r="Q301" s="666">
        <v>1.6932392674588421E-2</v>
      </c>
      <c r="R301" s="666">
        <v>0</v>
      </c>
      <c r="S301" s="666">
        <v>1.6932392674588421E-2</v>
      </c>
      <c r="T301" s="666">
        <v>0</v>
      </c>
      <c r="U301" s="666">
        <v>0</v>
      </c>
      <c r="V301" s="666">
        <v>3.5605428938103205E-5</v>
      </c>
      <c r="W301" s="666">
        <v>6.4833951113801978E-18</v>
      </c>
      <c r="X301" s="666">
        <v>0</v>
      </c>
      <c r="Y301" s="666">
        <v>0</v>
      </c>
      <c r="Z301" s="666">
        <v>0</v>
      </c>
      <c r="AA301" s="666">
        <v>0</v>
      </c>
      <c r="AB301" s="666">
        <v>0</v>
      </c>
      <c r="AC301" s="666">
        <v>0</v>
      </c>
      <c r="AD301" s="666">
        <v>0</v>
      </c>
      <c r="AE301" s="666">
        <v>0</v>
      </c>
      <c r="AF301" s="666">
        <v>0</v>
      </c>
      <c r="AG301" s="666">
        <v>0</v>
      </c>
      <c r="AH301" s="666">
        <v>0</v>
      </c>
      <c r="AI301" s="666">
        <v>0</v>
      </c>
      <c r="AJ301" s="666">
        <v>0</v>
      </c>
      <c r="AK301" s="666">
        <v>5.082711689934908E-5</v>
      </c>
      <c r="AL301" s="666">
        <v>0</v>
      </c>
      <c r="AM301" s="666">
        <v>7.2842075491346391E-6</v>
      </c>
      <c r="AN301" s="666">
        <v>0</v>
      </c>
      <c r="AO301" s="666">
        <v>0</v>
      </c>
      <c r="AP301" s="666">
        <v>0</v>
      </c>
      <c r="AQ301" s="666">
        <v>0</v>
      </c>
      <c r="AR301" s="666">
        <v>0</v>
      </c>
      <c r="AS301" s="666">
        <v>0</v>
      </c>
      <c r="AT301" s="666">
        <v>0</v>
      </c>
      <c r="AU301" s="666">
        <v>0</v>
      </c>
      <c r="AV301" s="666">
        <v>0</v>
      </c>
      <c r="AW301" s="666">
        <v>6.7410283270563864E-6</v>
      </c>
      <c r="AX301" s="666">
        <v>0</v>
      </c>
      <c r="AY301" s="666">
        <v>1.5043293308820956E-15</v>
      </c>
      <c r="AZ301" s="666">
        <v>0</v>
      </c>
      <c r="BA301" s="666">
        <v>0</v>
      </c>
      <c r="BB301" s="666">
        <v>0</v>
      </c>
      <c r="BC301" s="666">
        <v>0</v>
      </c>
      <c r="BD301" s="666">
        <v>0</v>
      </c>
      <c r="BE301" s="666">
        <v>0</v>
      </c>
      <c r="BF301" s="666">
        <v>4.0109754523415871E-4</v>
      </c>
      <c r="BG301" s="666">
        <v>0</v>
      </c>
      <c r="BH301" s="666">
        <v>9.8720794656612055E-4</v>
      </c>
      <c r="BI301" s="666">
        <v>0</v>
      </c>
      <c r="BJ301" s="666">
        <v>0</v>
      </c>
      <c r="BK301" s="666">
        <v>0</v>
      </c>
    </row>
    <row r="302" spans="2:63" x14ac:dyDescent="0.2">
      <c r="B302" s="469" t="s">
        <v>485</v>
      </c>
      <c r="C302" s="469">
        <v>18.242091092086515</v>
      </c>
      <c r="D302" s="469" t="s">
        <v>486</v>
      </c>
      <c r="E302" s="469" t="s">
        <v>428</v>
      </c>
      <c r="F302" s="469">
        <v>0</v>
      </c>
      <c r="G302" s="469">
        <v>559</v>
      </c>
      <c r="H302" s="469">
        <v>57.173742499999996</v>
      </c>
      <c r="I302" s="469">
        <v>58.828920992758896</v>
      </c>
      <c r="J302" s="469">
        <v>6.2358837036127482E-3</v>
      </c>
      <c r="K302" s="469" t="s">
        <v>574</v>
      </c>
      <c r="L302" s="469" t="s">
        <v>574</v>
      </c>
      <c r="M302" s="469" t="s">
        <v>574</v>
      </c>
      <c r="N302" s="469">
        <v>1</v>
      </c>
      <c r="O302" s="469">
        <v>6.0805356106302423E-3</v>
      </c>
      <c r="P302" s="469">
        <v>1.0851857063958179E-2</v>
      </c>
      <c r="Q302" s="469">
        <v>1.6932392674588421E-2</v>
      </c>
      <c r="R302" s="469">
        <v>0</v>
      </c>
      <c r="S302" s="469">
        <v>1.6932392674588421E-2</v>
      </c>
      <c r="T302" s="469">
        <v>0</v>
      </c>
      <c r="U302" s="469">
        <v>0</v>
      </c>
      <c r="V302" s="469">
        <v>3.5605428938103205E-5</v>
      </c>
      <c r="W302" s="469">
        <v>6.4833951113801978E-18</v>
      </c>
      <c r="X302" s="469">
        <v>0</v>
      </c>
      <c r="Y302" s="469">
        <v>0</v>
      </c>
      <c r="Z302" s="469">
        <v>0</v>
      </c>
      <c r="AA302" s="469">
        <v>0</v>
      </c>
      <c r="AB302" s="469">
        <v>0</v>
      </c>
      <c r="AC302" s="469">
        <v>0</v>
      </c>
      <c r="AD302" s="469">
        <v>0</v>
      </c>
      <c r="AE302" s="469">
        <v>0</v>
      </c>
      <c r="AF302" s="469">
        <v>0</v>
      </c>
      <c r="AG302" s="469">
        <v>0</v>
      </c>
      <c r="AH302" s="469">
        <v>0</v>
      </c>
      <c r="AI302" s="469">
        <v>0</v>
      </c>
      <c r="AJ302" s="469">
        <v>0</v>
      </c>
      <c r="AK302" s="469">
        <v>5.082711689934908E-5</v>
      </c>
      <c r="AL302" s="469">
        <v>0</v>
      </c>
      <c r="AM302" s="469">
        <v>7.2842075491346391E-6</v>
      </c>
      <c r="AN302" s="469">
        <v>0</v>
      </c>
      <c r="AO302" s="469">
        <v>0</v>
      </c>
      <c r="AP302" s="469">
        <v>0</v>
      </c>
      <c r="AQ302" s="469">
        <v>0</v>
      </c>
      <c r="AR302" s="469">
        <v>0</v>
      </c>
      <c r="AS302" s="469">
        <v>0</v>
      </c>
      <c r="AT302" s="469">
        <v>0</v>
      </c>
      <c r="AU302" s="469">
        <v>0</v>
      </c>
      <c r="AV302" s="469">
        <v>0</v>
      </c>
      <c r="AW302" s="469">
        <v>6.7410283270563864E-6</v>
      </c>
      <c r="AX302" s="469">
        <v>0</v>
      </c>
      <c r="AY302" s="469">
        <v>1.5043293308820956E-15</v>
      </c>
      <c r="AZ302" s="469">
        <v>0</v>
      </c>
      <c r="BA302" s="469">
        <v>0</v>
      </c>
      <c r="BB302" s="469">
        <v>0</v>
      </c>
      <c r="BC302" s="469">
        <v>0</v>
      </c>
      <c r="BD302" s="469">
        <v>0</v>
      </c>
      <c r="BE302" s="469">
        <v>0</v>
      </c>
      <c r="BF302" s="469">
        <v>4.0109754523415871E-4</v>
      </c>
      <c r="BG302" s="469">
        <v>0</v>
      </c>
      <c r="BH302" s="469">
        <v>9.8720794656612055E-4</v>
      </c>
      <c r="BI302" s="469">
        <v>0</v>
      </c>
      <c r="BJ302" s="469">
        <v>0</v>
      </c>
      <c r="BK302" s="469">
        <v>0</v>
      </c>
    </row>
    <row r="303" spans="2:63" x14ac:dyDescent="0.2">
      <c r="B303" s="666" t="s">
        <v>485</v>
      </c>
      <c r="C303" s="666">
        <v>18.242091092086515</v>
      </c>
      <c r="D303" s="666" t="s">
        <v>486</v>
      </c>
      <c r="E303" s="666" t="s">
        <v>428</v>
      </c>
      <c r="F303" s="666">
        <v>0</v>
      </c>
      <c r="G303" s="666">
        <v>559</v>
      </c>
      <c r="H303" s="666">
        <v>57.173742499999996</v>
      </c>
      <c r="I303" s="666">
        <v>58.828920992758896</v>
      </c>
      <c r="J303" s="666">
        <v>6.2358837036127482E-3</v>
      </c>
      <c r="K303" s="666" t="s">
        <v>574</v>
      </c>
      <c r="L303" s="666" t="s">
        <v>574</v>
      </c>
      <c r="M303" s="666" t="s">
        <v>574</v>
      </c>
      <c r="N303" s="666">
        <v>1</v>
      </c>
      <c r="O303" s="666">
        <v>6.0805356106302423E-3</v>
      </c>
      <c r="P303" s="666">
        <v>1.0851857063958179E-2</v>
      </c>
      <c r="Q303" s="666">
        <v>1.6932392674588421E-2</v>
      </c>
      <c r="R303" s="666">
        <v>0</v>
      </c>
      <c r="S303" s="666">
        <v>1.6932392674588421E-2</v>
      </c>
      <c r="T303" s="666">
        <v>0</v>
      </c>
      <c r="U303" s="666">
        <v>0</v>
      </c>
      <c r="V303" s="666">
        <v>3.5605428938103205E-5</v>
      </c>
      <c r="W303" s="666">
        <v>6.4833951113801978E-18</v>
      </c>
      <c r="X303" s="666">
        <v>0</v>
      </c>
      <c r="Y303" s="666">
        <v>0</v>
      </c>
      <c r="Z303" s="666">
        <v>0</v>
      </c>
      <c r="AA303" s="666">
        <v>0</v>
      </c>
      <c r="AB303" s="666">
        <v>0</v>
      </c>
      <c r="AC303" s="666">
        <v>0</v>
      </c>
      <c r="AD303" s="666">
        <v>0</v>
      </c>
      <c r="AE303" s="666">
        <v>0</v>
      </c>
      <c r="AF303" s="666">
        <v>0</v>
      </c>
      <c r="AG303" s="666">
        <v>0</v>
      </c>
      <c r="AH303" s="666">
        <v>0</v>
      </c>
      <c r="AI303" s="666">
        <v>0</v>
      </c>
      <c r="AJ303" s="666">
        <v>0</v>
      </c>
      <c r="AK303" s="666">
        <v>5.082711689934908E-5</v>
      </c>
      <c r="AL303" s="666">
        <v>0</v>
      </c>
      <c r="AM303" s="666">
        <v>7.2842075491346391E-6</v>
      </c>
      <c r="AN303" s="666">
        <v>0</v>
      </c>
      <c r="AO303" s="666">
        <v>0</v>
      </c>
      <c r="AP303" s="666">
        <v>0</v>
      </c>
      <c r="AQ303" s="666">
        <v>0</v>
      </c>
      <c r="AR303" s="666">
        <v>0</v>
      </c>
      <c r="AS303" s="666">
        <v>0</v>
      </c>
      <c r="AT303" s="666">
        <v>0</v>
      </c>
      <c r="AU303" s="666">
        <v>0</v>
      </c>
      <c r="AV303" s="666">
        <v>0</v>
      </c>
      <c r="AW303" s="666">
        <v>6.7410283270563864E-6</v>
      </c>
      <c r="AX303" s="666">
        <v>0</v>
      </c>
      <c r="AY303" s="666">
        <v>1.5043293308820956E-15</v>
      </c>
      <c r="AZ303" s="666">
        <v>0</v>
      </c>
      <c r="BA303" s="666">
        <v>0</v>
      </c>
      <c r="BB303" s="666">
        <v>0</v>
      </c>
      <c r="BC303" s="666">
        <v>0</v>
      </c>
      <c r="BD303" s="666">
        <v>0</v>
      </c>
      <c r="BE303" s="666">
        <v>0</v>
      </c>
      <c r="BF303" s="666">
        <v>4.0109754523415871E-4</v>
      </c>
      <c r="BG303" s="666">
        <v>0</v>
      </c>
      <c r="BH303" s="666">
        <v>9.8720794656612055E-4</v>
      </c>
      <c r="BI303" s="666">
        <v>0</v>
      </c>
      <c r="BJ303" s="666">
        <v>0</v>
      </c>
      <c r="BK303" s="666">
        <v>0</v>
      </c>
    </row>
    <row r="304" spans="2:63" x14ac:dyDescent="0.2">
      <c r="B304" s="469" t="s">
        <v>485</v>
      </c>
      <c r="C304" s="469">
        <v>18.242091092086515</v>
      </c>
      <c r="D304" s="469" t="s">
        <v>486</v>
      </c>
      <c r="E304" s="469" t="s">
        <v>428</v>
      </c>
      <c r="F304" s="469">
        <v>0</v>
      </c>
      <c r="G304" s="469">
        <v>559</v>
      </c>
      <c r="H304" s="469">
        <v>57.173742499999996</v>
      </c>
      <c r="I304" s="469">
        <v>58.828920992758896</v>
      </c>
      <c r="J304" s="469">
        <v>6.2358837036127482E-3</v>
      </c>
      <c r="K304" s="469" t="s">
        <v>574</v>
      </c>
      <c r="L304" s="469" t="s">
        <v>574</v>
      </c>
      <c r="M304" s="469" t="s">
        <v>574</v>
      </c>
      <c r="N304" s="469">
        <v>1</v>
      </c>
      <c r="O304" s="469">
        <v>6.0805356106302423E-3</v>
      </c>
      <c r="P304" s="469">
        <v>1.0851857063958179E-2</v>
      </c>
      <c r="Q304" s="469">
        <v>1.6932392674588421E-2</v>
      </c>
      <c r="R304" s="469">
        <v>0</v>
      </c>
      <c r="S304" s="469">
        <v>1.6932392674588421E-2</v>
      </c>
      <c r="T304" s="469">
        <v>0</v>
      </c>
      <c r="U304" s="469">
        <v>0</v>
      </c>
      <c r="V304" s="469">
        <v>3.5605428938103205E-5</v>
      </c>
      <c r="W304" s="469">
        <v>6.4833951113801978E-18</v>
      </c>
      <c r="X304" s="469">
        <v>0</v>
      </c>
      <c r="Y304" s="469">
        <v>0</v>
      </c>
      <c r="Z304" s="469">
        <v>0</v>
      </c>
      <c r="AA304" s="469">
        <v>0</v>
      </c>
      <c r="AB304" s="469">
        <v>0</v>
      </c>
      <c r="AC304" s="469">
        <v>0</v>
      </c>
      <c r="AD304" s="469">
        <v>0</v>
      </c>
      <c r="AE304" s="469">
        <v>0</v>
      </c>
      <c r="AF304" s="469">
        <v>0</v>
      </c>
      <c r="AG304" s="469">
        <v>0</v>
      </c>
      <c r="AH304" s="469">
        <v>0</v>
      </c>
      <c r="AI304" s="469">
        <v>0</v>
      </c>
      <c r="AJ304" s="469">
        <v>0</v>
      </c>
      <c r="AK304" s="469">
        <v>5.082711689934908E-5</v>
      </c>
      <c r="AL304" s="469">
        <v>0</v>
      </c>
      <c r="AM304" s="469">
        <v>7.2842075491346391E-6</v>
      </c>
      <c r="AN304" s="469">
        <v>0</v>
      </c>
      <c r="AO304" s="469">
        <v>0</v>
      </c>
      <c r="AP304" s="469">
        <v>0</v>
      </c>
      <c r="AQ304" s="469">
        <v>0</v>
      </c>
      <c r="AR304" s="469">
        <v>0</v>
      </c>
      <c r="AS304" s="469">
        <v>0</v>
      </c>
      <c r="AT304" s="469">
        <v>0</v>
      </c>
      <c r="AU304" s="469">
        <v>0</v>
      </c>
      <c r="AV304" s="469">
        <v>0</v>
      </c>
      <c r="AW304" s="469">
        <v>6.7410283270563864E-6</v>
      </c>
      <c r="AX304" s="469">
        <v>0</v>
      </c>
      <c r="AY304" s="469">
        <v>1.5043293308820956E-15</v>
      </c>
      <c r="AZ304" s="469">
        <v>0</v>
      </c>
      <c r="BA304" s="469">
        <v>0</v>
      </c>
      <c r="BB304" s="469">
        <v>0</v>
      </c>
      <c r="BC304" s="469">
        <v>0</v>
      </c>
      <c r="BD304" s="469">
        <v>0</v>
      </c>
      <c r="BE304" s="469">
        <v>0</v>
      </c>
      <c r="BF304" s="469">
        <v>4.0109754523415871E-4</v>
      </c>
      <c r="BG304" s="469">
        <v>0</v>
      </c>
      <c r="BH304" s="469">
        <v>9.8720794656612055E-4</v>
      </c>
      <c r="BI304" s="469">
        <v>0</v>
      </c>
      <c r="BJ304" s="469">
        <v>0</v>
      </c>
      <c r="BK304" s="469">
        <v>0</v>
      </c>
    </row>
    <row r="305" spans="2:63" x14ac:dyDescent="0.2">
      <c r="B305" s="666" t="s">
        <v>485</v>
      </c>
      <c r="C305" s="666">
        <v>18.242091092086515</v>
      </c>
      <c r="D305" s="666" t="s">
        <v>486</v>
      </c>
      <c r="E305" s="666" t="s">
        <v>428</v>
      </c>
      <c r="F305" s="666">
        <v>0</v>
      </c>
      <c r="G305" s="666">
        <v>559</v>
      </c>
      <c r="H305" s="666">
        <v>57.173742499999996</v>
      </c>
      <c r="I305" s="666">
        <v>58.828920992758896</v>
      </c>
      <c r="J305" s="666">
        <v>6.2358837036127482E-3</v>
      </c>
      <c r="K305" s="666" t="s">
        <v>574</v>
      </c>
      <c r="L305" s="666" t="s">
        <v>574</v>
      </c>
      <c r="M305" s="666" t="s">
        <v>574</v>
      </c>
      <c r="N305" s="666">
        <v>1</v>
      </c>
      <c r="O305" s="666">
        <v>6.0805356106302423E-3</v>
      </c>
      <c r="P305" s="666">
        <v>1.0851857063958179E-2</v>
      </c>
      <c r="Q305" s="666">
        <v>1.6932392674588421E-2</v>
      </c>
      <c r="R305" s="666">
        <v>0</v>
      </c>
      <c r="S305" s="666">
        <v>1.6932392674588421E-2</v>
      </c>
      <c r="T305" s="666">
        <v>0</v>
      </c>
      <c r="U305" s="666">
        <v>0</v>
      </c>
      <c r="V305" s="666">
        <v>3.5605428938103205E-5</v>
      </c>
      <c r="W305" s="666">
        <v>6.4833951113801978E-18</v>
      </c>
      <c r="X305" s="666">
        <v>0</v>
      </c>
      <c r="Y305" s="666">
        <v>0</v>
      </c>
      <c r="Z305" s="666">
        <v>0</v>
      </c>
      <c r="AA305" s="666">
        <v>0</v>
      </c>
      <c r="AB305" s="666">
        <v>0</v>
      </c>
      <c r="AC305" s="666">
        <v>0</v>
      </c>
      <c r="AD305" s="666">
        <v>0</v>
      </c>
      <c r="AE305" s="666">
        <v>0</v>
      </c>
      <c r="AF305" s="666">
        <v>0</v>
      </c>
      <c r="AG305" s="666">
        <v>0</v>
      </c>
      <c r="AH305" s="666">
        <v>0</v>
      </c>
      <c r="AI305" s="666">
        <v>0</v>
      </c>
      <c r="AJ305" s="666">
        <v>0</v>
      </c>
      <c r="AK305" s="666">
        <v>5.082711689934908E-5</v>
      </c>
      <c r="AL305" s="666">
        <v>0</v>
      </c>
      <c r="AM305" s="666">
        <v>7.2842075491346391E-6</v>
      </c>
      <c r="AN305" s="666">
        <v>0</v>
      </c>
      <c r="AO305" s="666">
        <v>0</v>
      </c>
      <c r="AP305" s="666">
        <v>0</v>
      </c>
      <c r="AQ305" s="666">
        <v>0</v>
      </c>
      <c r="AR305" s="666">
        <v>0</v>
      </c>
      <c r="AS305" s="666">
        <v>0</v>
      </c>
      <c r="AT305" s="666">
        <v>0</v>
      </c>
      <c r="AU305" s="666">
        <v>0</v>
      </c>
      <c r="AV305" s="666">
        <v>0</v>
      </c>
      <c r="AW305" s="666">
        <v>6.7410283270563864E-6</v>
      </c>
      <c r="AX305" s="666">
        <v>0</v>
      </c>
      <c r="AY305" s="666">
        <v>1.5043293308820956E-15</v>
      </c>
      <c r="AZ305" s="666">
        <v>0</v>
      </c>
      <c r="BA305" s="666">
        <v>0</v>
      </c>
      <c r="BB305" s="666">
        <v>0</v>
      </c>
      <c r="BC305" s="666">
        <v>0</v>
      </c>
      <c r="BD305" s="666">
        <v>0</v>
      </c>
      <c r="BE305" s="666">
        <v>0</v>
      </c>
      <c r="BF305" s="666">
        <v>4.0109754523415871E-4</v>
      </c>
      <c r="BG305" s="666">
        <v>0</v>
      </c>
      <c r="BH305" s="666">
        <v>9.8720794656612055E-4</v>
      </c>
      <c r="BI305" s="666">
        <v>0</v>
      </c>
      <c r="BJ305" s="666">
        <v>0</v>
      </c>
      <c r="BK305" s="666">
        <v>0</v>
      </c>
    </row>
    <row r="306" spans="2:63" x14ac:dyDescent="0.2">
      <c r="B306" s="469" t="s">
        <v>485</v>
      </c>
      <c r="C306" s="469">
        <v>18.242091092086515</v>
      </c>
      <c r="D306" s="469" t="s">
        <v>486</v>
      </c>
      <c r="E306" s="469" t="s">
        <v>428</v>
      </c>
      <c r="F306" s="469">
        <v>0</v>
      </c>
      <c r="G306" s="469">
        <v>559</v>
      </c>
      <c r="H306" s="469">
        <v>57.173742499999996</v>
      </c>
      <c r="I306" s="469">
        <v>58.828920992758896</v>
      </c>
      <c r="J306" s="469">
        <v>6.2358837036127482E-3</v>
      </c>
      <c r="K306" s="469" t="s">
        <v>574</v>
      </c>
      <c r="L306" s="469" t="s">
        <v>574</v>
      </c>
      <c r="M306" s="469" t="s">
        <v>574</v>
      </c>
      <c r="N306" s="469">
        <v>1</v>
      </c>
      <c r="O306" s="469">
        <v>6.0805356106302423E-3</v>
      </c>
      <c r="P306" s="469">
        <v>1.0851857063958179E-2</v>
      </c>
      <c r="Q306" s="469">
        <v>1.6932392674588421E-2</v>
      </c>
      <c r="R306" s="469">
        <v>0</v>
      </c>
      <c r="S306" s="469">
        <v>1.6932392674588421E-2</v>
      </c>
      <c r="T306" s="469">
        <v>0</v>
      </c>
      <c r="U306" s="469">
        <v>0</v>
      </c>
      <c r="V306" s="469">
        <v>3.5605428938103205E-5</v>
      </c>
      <c r="W306" s="469">
        <v>6.4833951113801978E-18</v>
      </c>
      <c r="X306" s="469">
        <v>0</v>
      </c>
      <c r="Y306" s="469">
        <v>0</v>
      </c>
      <c r="Z306" s="469">
        <v>0</v>
      </c>
      <c r="AA306" s="469">
        <v>0</v>
      </c>
      <c r="AB306" s="469">
        <v>0</v>
      </c>
      <c r="AC306" s="469">
        <v>0</v>
      </c>
      <c r="AD306" s="469">
        <v>0</v>
      </c>
      <c r="AE306" s="469">
        <v>0</v>
      </c>
      <c r="AF306" s="469">
        <v>0</v>
      </c>
      <c r="AG306" s="469">
        <v>0</v>
      </c>
      <c r="AH306" s="469">
        <v>0</v>
      </c>
      <c r="AI306" s="469">
        <v>0</v>
      </c>
      <c r="AJ306" s="469">
        <v>0</v>
      </c>
      <c r="AK306" s="469">
        <v>5.082711689934908E-5</v>
      </c>
      <c r="AL306" s="469">
        <v>0</v>
      </c>
      <c r="AM306" s="469">
        <v>7.2842075491346391E-6</v>
      </c>
      <c r="AN306" s="469">
        <v>0</v>
      </c>
      <c r="AO306" s="469">
        <v>0</v>
      </c>
      <c r="AP306" s="469">
        <v>0</v>
      </c>
      <c r="AQ306" s="469">
        <v>0</v>
      </c>
      <c r="AR306" s="469">
        <v>0</v>
      </c>
      <c r="AS306" s="469">
        <v>0</v>
      </c>
      <c r="AT306" s="469">
        <v>0</v>
      </c>
      <c r="AU306" s="469">
        <v>0</v>
      </c>
      <c r="AV306" s="469">
        <v>0</v>
      </c>
      <c r="AW306" s="469">
        <v>6.7410283270563864E-6</v>
      </c>
      <c r="AX306" s="469">
        <v>0</v>
      </c>
      <c r="AY306" s="469">
        <v>1.5043293308820956E-15</v>
      </c>
      <c r="AZ306" s="469">
        <v>0</v>
      </c>
      <c r="BA306" s="469">
        <v>0</v>
      </c>
      <c r="BB306" s="469">
        <v>0</v>
      </c>
      <c r="BC306" s="469">
        <v>0</v>
      </c>
      <c r="BD306" s="469">
        <v>0</v>
      </c>
      <c r="BE306" s="469">
        <v>0</v>
      </c>
      <c r="BF306" s="469">
        <v>4.0109754523415871E-4</v>
      </c>
      <c r="BG306" s="469">
        <v>0</v>
      </c>
      <c r="BH306" s="469">
        <v>9.8720794656612055E-4</v>
      </c>
      <c r="BI306" s="469">
        <v>0</v>
      </c>
      <c r="BJ306" s="469">
        <v>0</v>
      </c>
      <c r="BK306" s="469">
        <v>0</v>
      </c>
    </row>
    <row r="307" spans="2:63" x14ac:dyDescent="0.2">
      <c r="B307" s="666" t="s">
        <v>485</v>
      </c>
      <c r="C307" s="666">
        <v>18.242091092086515</v>
      </c>
      <c r="D307" s="666" t="s">
        <v>486</v>
      </c>
      <c r="E307" s="666" t="s">
        <v>428</v>
      </c>
      <c r="F307" s="666">
        <v>0</v>
      </c>
      <c r="G307" s="666">
        <v>559</v>
      </c>
      <c r="H307" s="666">
        <v>57.173742499999996</v>
      </c>
      <c r="I307" s="666">
        <v>58.828920992758896</v>
      </c>
      <c r="J307" s="666">
        <v>6.2358837036127482E-3</v>
      </c>
      <c r="K307" s="666" t="s">
        <v>574</v>
      </c>
      <c r="L307" s="666" t="s">
        <v>574</v>
      </c>
      <c r="M307" s="666" t="s">
        <v>574</v>
      </c>
      <c r="N307" s="666">
        <v>1</v>
      </c>
      <c r="O307" s="666">
        <v>6.0805356106302423E-3</v>
      </c>
      <c r="P307" s="666">
        <v>1.0851857063958179E-2</v>
      </c>
      <c r="Q307" s="666">
        <v>1.6932392674588421E-2</v>
      </c>
      <c r="R307" s="666">
        <v>0</v>
      </c>
      <c r="S307" s="666">
        <v>1.6932392674588421E-2</v>
      </c>
      <c r="T307" s="666">
        <v>0</v>
      </c>
      <c r="U307" s="666">
        <v>0</v>
      </c>
      <c r="V307" s="666">
        <v>3.5605428938103205E-5</v>
      </c>
      <c r="W307" s="666">
        <v>6.4833951113801978E-18</v>
      </c>
      <c r="X307" s="666">
        <v>0</v>
      </c>
      <c r="Y307" s="666">
        <v>0</v>
      </c>
      <c r="Z307" s="666">
        <v>0</v>
      </c>
      <c r="AA307" s="666">
        <v>0</v>
      </c>
      <c r="AB307" s="666">
        <v>0</v>
      </c>
      <c r="AC307" s="666">
        <v>0</v>
      </c>
      <c r="AD307" s="666">
        <v>0</v>
      </c>
      <c r="AE307" s="666">
        <v>0</v>
      </c>
      <c r="AF307" s="666">
        <v>0</v>
      </c>
      <c r="AG307" s="666">
        <v>0</v>
      </c>
      <c r="AH307" s="666">
        <v>0</v>
      </c>
      <c r="AI307" s="666">
        <v>0</v>
      </c>
      <c r="AJ307" s="666">
        <v>0</v>
      </c>
      <c r="AK307" s="666">
        <v>5.082711689934908E-5</v>
      </c>
      <c r="AL307" s="666">
        <v>0</v>
      </c>
      <c r="AM307" s="666">
        <v>7.2842075491346391E-6</v>
      </c>
      <c r="AN307" s="666">
        <v>0</v>
      </c>
      <c r="AO307" s="666">
        <v>0</v>
      </c>
      <c r="AP307" s="666">
        <v>0</v>
      </c>
      <c r="AQ307" s="666">
        <v>0</v>
      </c>
      <c r="AR307" s="666">
        <v>0</v>
      </c>
      <c r="AS307" s="666">
        <v>0</v>
      </c>
      <c r="AT307" s="666">
        <v>0</v>
      </c>
      <c r="AU307" s="666">
        <v>0</v>
      </c>
      <c r="AV307" s="666">
        <v>0</v>
      </c>
      <c r="AW307" s="666">
        <v>6.7410283270563864E-6</v>
      </c>
      <c r="AX307" s="666">
        <v>0</v>
      </c>
      <c r="AY307" s="666">
        <v>1.5043293308820956E-15</v>
      </c>
      <c r="AZ307" s="666">
        <v>0</v>
      </c>
      <c r="BA307" s="666">
        <v>0</v>
      </c>
      <c r="BB307" s="666">
        <v>0</v>
      </c>
      <c r="BC307" s="666">
        <v>0</v>
      </c>
      <c r="BD307" s="666">
        <v>0</v>
      </c>
      <c r="BE307" s="666">
        <v>0</v>
      </c>
      <c r="BF307" s="666">
        <v>4.0109754523415871E-4</v>
      </c>
      <c r="BG307" s="666">
        <v>0</v>
      </c>
      <c r="BH307" s="666">
        <v>9.8720794656612055E-4</v>
      </c>
      <c r="BI307" s="666">
        <v>0</v>
      </c>
      <c r="BJ307" s="666">
        <v>0</v>
      </c>
      <c r="BK307" s="666">
        <v>0</v>
      </c>
    </row>
    <row r="308" spans="2:63" x14ac:dyDescent="0.2">
      <c r="B308" s="469" t="s">
        <v>485</v>
      </c>
      <c r="C308" s="469">
        <v>18.242091092086515</v>
      </c>
      <c r="D308" s="469" t="s">
        <v>486</v>
      </c>
      <c r="E308" s="469" t="s">
        <v>428</v>
      </c>
      <c r="F308" s="469">
        <v>0</v>
      </c>
      <c r="G308" s="469">
        <v>559</v>
      </c>
      <c r="H308" s="469">
        <v>57.173742499999996</v>
      </c>
      <c r="I308" s="469">
        <v>58.828920992758896</v>
      </c>
      <c r="J308" s="469">
        <v>6.2358837036127482E-3</v>
      </c>
      <c r="K308" s="469" t="s">
        <v>574</v>
      </c>
      <c r="L308" s="469" t="s">
        <v>574</v>
      </c>
      <c r="M308" s="469" t="s">
        <v>574</v>
      </c>
      <c r="N308" s="469">
        <v>1</v>
      </c>
      <c r="O308" s="469">
        <v>6.0805356106302423E-3</v>
      </c>
      <c r="P308" s="469">
        <v>1.0851857063958179E-2</v>
      </c>
      <c r="Q308" s="469">
        <v>1.6932392674588421E-2</v>
      </c>
      <c r="R308" s="469">
        <v>0</v>
      </c>
      <c r="S308" s="469">
        <v>1.6932392674588421E-2</v>
      </c>
      <c r="T308" s="469">
        <v>0</v>
      </c>
      <c r="U308" s="469">
        <v>0</v>
      </c>
      <c r="V308" s="469">
        <v>3.5605428938103205E-5</v>
      </c>
      <c r="W308" s="469">
        <v>6.4833951113801978E-18</v>
      </c>
      <c r="X308" s="469">
        <v>0</v>
      </c>
      <c r="Y308" s="469">
        <v>0</v>
      </c>
      <c r="Z308" s="469">
        <v>0</v>
      </c>
      <c r="AA308" s="469">
        <v>0</v>
      </c>
      <c r="AB308" s="469">
        <v>0</v>
      </c>
      <c r="AC308" s="469">
        <v>0</v>
      </c>
      <c r="AD308" s="469">
        <v>0</v>
      </c>
      <c r="AE308" s="469">
        <v>0</v>
      </c>
      <c r="AF308" s="469">
        <v>0</v>
      </c>
      <c r="AG308" s="469">
        <v>0</v>
      </c>
      <c r="AH308" s="469">
        <v>0</v>
      </c>
      <c r="AI308" s="469">
        <v>0</v>
      </c>
      <c r="AJ308" s="469">
        <v>0</v>
      </c>
      <c r="AK308" s="469">
        <v>5.082711689934908E-5</v>
      </c>
      <c r="AL308" s="469">
        <v>0</v>
      </c>
      <c r="AM308" s="469">
        <v>7.2842075491346391E-6</v>
      </c>
      <c r="AN308" s="469">
        <v>0</v>
      </c>
      <c r="AO308" s="469">
        <v>0</v>
      </c>
      <c r="AP308" s="469">
        <v>0</v>
      </c>
      <c r="AQ308" s="469">
        <v>0</v>
      </c>
      <c r="AR308" s="469">
        <v>0</v>
      </c>
      <c r="AS308" s="469">
        <v>0</v>
      </c>
      <c r="AT308" s="469">
        <v>0</v>
      </c>
      <c r="AU308" s="469">
        <v>0</v>
      </c>
      <c r="AV308" s="469">
        <v>0</v>
      </c>
      <c r="AW308" s="469">
        <v>6.7410283270563864E-6</v>
      </c>
      <c r="AX308" s="469">
        <v>0</v>
      </c>
      <c r="AY308" s="469">
        <v>1.5043293308820956E-15</v>
      </c>
      <c r="AZ308" s="469">
        <v>0</v>
      </c>
      <c r="BA308" s="469">
        <v>0</v>
      </c>
      <c r="BB308" s="469">
        <v>0</v>
      </c>
      <c r="BC308" s="469">
        <v>0</v>
      </c>
      <c r="BD308" s="469">
        <v>0</v>
      </c>
      <c r="BE308" s="469">
        <v>0</v>
      </c>
      <c r="BF308" s="469">
        <v>4.0109754523415871E-4</v>
      </c>
      <c r="BG308" s="469">
        <v>0</v>
      </c>
      <c r="BH308" s="469">
        <v>9.8720794656612055E-4</v>
      </c>
      <c r="BI308" s="469">
        <v>0</v>
      </c>
      <c r="BJ308" s="469">
        <v>0</v>
      </c>
      <c r="BK308" s="469">
        <v>0</v>
      </c>
    </row>
    <row r="309" spans="2:63" x14ac:dyDescent="0.2">
      <c r="B309" s="666" t="s">
        <v>485</v>
      </c>
      <c r="C309" s="666">
        <v>18.242091092086515</v>
      </c>
      <c r="D309" s="666" t="s">
        <v>486</v>
      </c>
      <c r="E309" s="666" t="s">
        <v>428</v>
      </c>
      <c r="F309" s="666">
        <v>0</v>
      </c>
      <c r="G309" s="666">
        <v>559</v>
      </c>
      <c r="H309" s="666">
        <v>57.173742499999996</v>
      </c>
      <c r="I309" s="666">
        <v>58.828920992758896</v>
      </c>
      <c r="J309" s="666">
        <v>6.2358837036127482E-3</v>
      </c>
      <c r="K309" s="666" t="s">
        <v>574</v>
      </c>
      <c r="L309" s="666" t="s">
        <v>574</v>
      </c>
      <c r="M309" s="666" t="s">
        <v>574</v>
      </c>
      <c r="N309" s="666">
        <v>1</v>
      </c>
      <c r="O309" s="666">
        <v>6.0805356106302423E-3</v>
      </c>
      <c r="P309" s="666">
        <v>1.0851857063958179E-2</v>
      </c>
      <c r="Q309" s="666">
        <v>1.6932392674588421E-2</v>
      </c>
      <c r="R309" s="666">
        <v>0</v>
      </c>
      <c r="S309" s="666">
        <v>1.6932392674588421E-2</v>
      </c>
      <c r="T309" s="666">
        <v>0</v>
      </c>
      <c r="U309" s="666">
        <v>0</v>
      </c>
      <c r="V309" s="666">
        <v>3.5605428938103205E-5</v>
      </c>
      <c r="W309" s="666">
        <v>6.4833951113801978E-18</v>
      </c>
      <c r="X309" s="666">
        <v>0</v>
      </c>
      <c r="Y309" s="666">
        <v>0</v>
      </c>
      <c r="Z309" s="666">
        <v>0</v>
      </c>
      <c r="AA309" s="666">
        <v>0</v>
      </c>
      <c r="AB309" s="666">
        <v>0</v>
      </c>
      <c r="AC309" s="666">
        <v>0</v>
      </c>
      <c r="AD309" s="666">
        <v>0</v>
      </c>
      <c r="AE309" s="666">
        <v>0</v>
      </c>
      <c r="AF309" s="666">
        <v>0</v>
      </c>
      <c r="AG309" s="666">
        <v>0</v>
      </c>
      <c r="AH309" s="666">
        <v>0</v>
      </c>
      <c r="AI309" s="666">
        <v>0</v>
      </c>
      <c r="AJ309" s="666">
        <v>0</v>
      </c>
      <c r="AK309" s="666">
        <v>5.082711689934908E-5</v>
      </c>
      <c r="AL309" s="666">
        <v>0</v>
      </c>
      <c r="AM309" s="666">
        <v>7.2842075491346391E-6</v>
      </c>
      <c r="AN309" s="666">
        <v>0</v>
      </c>
      <c r="AO309" s="666">
        <v>0</v>
      </c>
      <c r="AP309" s="666">
        <v>0</v>
      </c>
      <c r="AQ309" s="666">
        <v>0</v>
      </c>
      <c r="AR309" s="666">
        <v>0</v>
      </c>
      <c r="AS309" s="666">
        <v>0</v>
      </c>
      <c r="AT309" s="666">
        <v>0</v>
      </c>
      <c r="AU309" s="666">
        <v>0</v>
      </c>
      <c r="AV309" s="666">
        <v>0</v>
      </c>
      <c r="AW309" s="666">
        <v>6.7410283270563864E-6</v>
      </c>
      <c r="AX309" s="666">
        <v>0</v>
      </c>
      <c r="AY309" s="666">
        <v>1.5043293308820956E-15</v>
      </c>
      <c r="AZ309" s="666">
        <v>0</v>
      </c>
      <c r="BA309" s="666">
        <v>0</v>
      </c>
      <c r="BB309" s="666">
        <v>0</v>
      </c>
      <c r="BC309" s="666">
        <v>0</v>
      </c>
      <c r="BD309" s="666">
        <v>0</v>
      </c>
      <c r="BE309" s="666">
        <v>0</v>
      </c>
      <c r="BF309" s="666">
        <v>4.0109754523415871E-4</v>
      </c>
      <c r="BG309" s="666">
        <v>0</v>
      </c>
      <c r="BH309" s="666">
        <v>9.8720794656612055E-4</v>
      </c>
      <c r="BI309" s="666">
        <v>0</v>
      </c>
      <c r="BJ309" s="666">
        <v>0</v>
      </c>
      <c r="BK309" s="666">
        <v>0</v>
      </c>
    </row>
    <row r="310" spans="2:63" x14ac:dyDescent="0.2">
      <c r="B310" s="469" t="s">
        <v>485</v>
      </c>
      <c r="C310" s="469">
        <v>18.242091092086515</v>
      </c>
      <c r="D310" s="469" t="s">
        <v>486</v>
      </c>
      <c r="E310" s="469" t="s">
        <v>428</v>
      </c>
      <c r="F310" s="469">
        <v>0</v>
      </c>
      <c r="G310" s="469">
        <v>559</v>
      </c>
      <c r="H310" s="469">
        <v>57.173742499999996</v>
      </c>
      <c r="I310" s="469">
        <v>58.828920992758896</v>
      </c>
      <c r="J310" s="469">
        <v>6.2358837036127482E-3</v>
      </c>
      <c r="K310" s="469" t="s">
        <v>574</v>
      </c>
      <c r="L310" s="469" t="s">
        <v>574</v>
      </c>
      <c r="M310" s="469" t="s">
        <v>574</v>
      </c>
      <c r="N310" s="469">
        <v>1</v>
      </c>
      <c r="O310" s="469">
        <v>6.0805356106302423E-3</v>
      </c>
      <c r="P310" s="469">
        <v>1.0851857063958179E-2</v>
      </c>
      <c r="Q310" s="469">
        <v>1.6932392674588421E-2</v>
      </c>
      <c r="R310" s="469">
        <v>0</v>
      </c>
      <c r="S310" s="469">
        <v>1.6932392674588421E-2</v>
      </c>
      <c r="T310" s="469">
        <v>0</v>
      </c>
      <c r="U310" s="469">
        <v>0</v>
      </c>
      <c r="V310" s="469">
        <v>3.5605428938103205E-5</v>
      </c>
      <c r="W310" s="469">
        <v>6.4833951113801978E-18</v>
      </c>
      <c r="X310" s="469">
        <v>0</v>
      </c>
      <c r="Y310" s="469">
        <v>0</v>
      </c>
      <c r="Z310" s="469">
        <v>0</v>
      </c>
      <c r="AA310" s="469">
        <v>0</v>
      </c>
      <c r="AB310" s="469">
        <v>0</v>
      </c>
      <c r="AC310" s="469">
        <v>0</v>
      </c>
      <c r="AD310" s="469">
        <v>0</v>
      </c>
      <c r="AE310" s="469">
        <v>0</v>
      </c>
      <c r="AF310" s="469">
        <v>0</v>
      </c>
      <c r="AG310" s="469">
        <v>0</v>
      </c>
      <c r="AH310" s="469">
        <v>0</v>
      </c>
      <c r="AI310" s="469">
        <v>0</v>
      </c>
      <c r="AJ310" s="469">
        <v>0</v>
      </c>
      <c r="AK310" s="469">
        <v>5.082711689934908E-5</v>
      </c>
      <c r="AL310" s="469">
        <v>0</v>
      </c>
      <c r="AM310" s="469">
        <v>7.2842075491346391E-6</v>
      </c>
      <c r="AN310" s="469">
        <v>0</v>
      </c>
      <c r="AO310" s="469">
        <v>0</v>
      </c>
      <c r="AP310" s="469">
        <v>0</v>
      </c>
      <c r="AQ310" s="469">
        <v>0</v>
      </c>
      <c r="AR310" s="469">
        <v>0</v>
      </c>
      <c r="AS310" s="469">
        <v>0</v>
      </c>
      <c r="AT310" s="469">
        <v>0</v>
      </c>
      <c r="AU310" s="469">
        <v>0</v>
      </c>
      <c r="AV310" s="469">
        <v>0</v>
      </c>
      <c r="AW310" s="469">
        <v>6.7410283270563864E-6</v>
      </c>
      <c r="AX310" s="469">
        <v>0</v>
      </c>
      <c r="AY310" s="469">
        <v>1.5043293308820956E-15</v>
      </c>
      <c r="AZ310" s="469">
        <v>0</v>
      </c>
      <c r="BA310" s="469">
        <v>0</v>
      </c>
      <c r="BB310" s="469">
        <v>0</v>
      </c>
      <c r="BC310" s="469">
        <v>0</v>
      </c>
      <c r="BD310" s="469">
        <v>0</v>
      </c>
      <c r="BE310" s="469">
        <v>0</v>
      </c>
      <c r="BF310" s="469">
        <v>4.0109754523415871E-4</v>
      </c>
      <c r="BG310" s="469">
        <v>0</v>
      </c>
      <c r="BH310" s="469">
        <v>9.8720794656612055E-4</v>
      </c>
      <c r="BI310" s="469">
        <v>0</v>
      </c>
      <c r="BJ310" s="469">
        <v>0</v>
      </c>
      <c r="BK310" s="469">
        <v>0</v>
      </c>
    </row>
    <row r="311" spans="2:63" x14ac:dyDescent="0.2">
      <c r="B311" s="666" t="s">
        <v>485</v>
      </c>
      <c r="C311" s="666">
        <v>18.242091092086515</v>
      </c>
      <c r="D311" s="666" t="s">
        <v>486</v>
      </c>
      <c r="E311" s="666" t="s">
        <v>428</v>
      </c>
      <c r="F311" s="666">
        <v>0</v>
      </c>
      <c r="G311" s="666">
        <v>559</v>
      </c>
      <c r="H311" s="666">
        <v>57.173742499999996</v>
      </c>
      <c r="I311" s="666">
        <v>58.828920992758896</v>
      </c>
      <c r="J311" s="666">
        <v>6.2358837036127482E-3</v>
      </c>
      <c r="K311" s="666" t="s">
        <v>574</v>
      </c>
      <c r="L311" s="666" t="s">
        <v>574</v>
      </c>
      <c r="M311" s="666" t="s">
        <v>574</v>
      </c>
      <c r="N311" s="666">
        <v>1</v>
      </c>
      <c r="O311" s="666">
        <v>6.0805356106302423E-3</v>
      </c>
      <c r="P311" s="666">
        <v>1.0851857063958179E-2</v>
      </c>
      <c r="Q311" s="666">
        <v>1.6932392674588421E-2</v>
      </c>
      <c r="R311" s="666">
        <v>0</v>
      </c>
      <c r="S311" s="666">
        <v>1.6932392674588421E-2</v>
      </c>
      <c r="T311" s="666">
        <v>0</v>
      </c>
      <c r="U311" s="666">
        <v>0</v>
      </c>
      <c r="V311" s="666">
        <v>3.5605428938103205E-5</v>
      </c>
      <c r="W311" s="666">
        <v>6.4833951113801978E-18</v>
      </c>
      <c r="X311" s="666">
        <v>0</v>
      </c>
      <c r="Y311" s="666">
        <v>0</v>
      </c>
      <c r="Z311" s="666">
        <v>0</v>
      </c>
      <c r="AA311" s="666">
        <v>0</v>
      </c>
      <c r="AB311" s="666">
        <v>0</v>
      </c>
      <c r="AC311" s="666">
        <v>0</v>
      </c>
      <c r="AD311" s="666">
        <v>0</v>
      </c>
      <c r="AE311" s="666">
        <v>0</v>
      </c>
      <c r="AF311" s="666">
        <v>0</v>
      </c>
      <c r="AG311" s="666">
        <v>0</v>
      </c>
      <c r="AH311" s="666">
        <v>0</v>
      </c>
      <c r="AI311" s="666">
        <v>0</v>
      </c>
      <c r="AJ311" s="666">
        <v>0</v>
      </c>
      <c r="AK311" s="666">
        <v>5.082711689934908E-5</v>
      </c>
      <c r="AL311" s="666">
        <v>0</v>
      </c>
      <c r="AM311" s="666">
        <v>7.2842075491346391E-6</v>
      </c>
      <c r="AN311" s="666">
        <v>0</v>
      </c>
      <c r="AO311" s="666">
        <v>0</v>
      </c>
      <c r="AP311" s="666">
        <v>0</v>
      </c>
      <c r="AQ311" s="666">
        <v>0</v>
      </c>
      <c r="AR311" s="666">
        <v>0</v>
      </c>
      <c r="AS311" s="666">
        <v>0</v>
      </c>
      <c r="AT311" s="666">
        <v>0</v>
      </c>
      <c r="AU311" s="666">
        <v>0</v>
      </c>
      <c r="AV311" s="666">
        <v>0</v>
      </c>
      <c r="AW311" s="666">
        <v>6.7410283270563864E-6</v>
      </c>
      <c r="AX311" s="666">
        <v>0</v>
      </c>
      <c r="AY311" s="666">
        <v>1.5043293308820956E-15</v>
      </c>
      <c r="AZ311" s="666">
        <v>0</v>
      </c>
      <c r="BA311" s="666">
        <v>0</v>
      </c>
      <c r="BB311" s="666">
        <v>0</v>
      </c>
      <c r="BC311" s="666">
        <v>0</v>
      </c>
      <c r="BD311" s="666">
        <v>0</v>
      </c>
      <c r="BE311" s="666">
        <v>0</v>
      </c>
      <c r="BF311" s="666">
        <v>4.0109754523415871E-4</v>
      </c>
      <c r="BG311" s="666">
        <v>0</v>
      </c>
      <c r="BH311" s="666">
        <v>9.8720794656612055E-4</v>
      </c>
      <c r="BI311" s="666">
        <v>0</v>
      </c>
      <c r="BJ311" s="666">
        <v>0</v>
      </c>
      <c r="BK311" s="666">
        <v>0</v>
      </c>
    </row>
    <row r="312" spans="2:63" x14ac:dyDescent="0.2">
      <c r="B312" s="469" t="s">
        <v>485</v>
      </c>
      <c r="C312" s="469">
        <v>18.242091092086515</v>
      </c>
      <c r="D312" s="469" t="s">
        <v>486</v>
      </c>
      <c r="E312" s="469" t="s">
        <v>428</v>
      </c>
      <c r="F312" s="469">
        <v>0</v>
      </c>
      <c r="G312" s="469">
        <v>559</v>
      </c>
      <c r="H312" s="469">
        <v>57.173742499999996</v>
      </c>
      <c r="I312" s="469">
        <v>58.828920992758896</v>
      </c>
      <c r="J312" s="469">
        <v>6.2358837036127482E-3</v>
      </c>
      <c r="K312" s="469" t="s">
        <v>574</v>
      </c>
      <c r="L312" s="469" t="s">
        <v>574</v>
      </c>
      <c r="M312" s="469" t="s">
        <v>574</v>
      </c>
      <c r="N312" s="469">
        <v>1</v>
      </c>
      <c r="O312" s="469">
        <v>6.0805356106302423E-3</v>
      </c>
      <c r="P312" s="469">
        <v>1.0851857063958179E-2</v>
      </c>
      <c r="Q312" s="469">
        <v>1.6932392674588421E-2</v>
      </c>
      <c r="R312" s="469">
        <v>0</v>
      </c>
      <c r="S312" s="469">
        <v>1.6932392674588421E-2</v>
      </c>
      <c r="T312" s="469">
        <v>0</v>
      </c>
      <c r="U312" s="469">
        <v>0</v>
      </c>
      <c r="V312" s="469">
        <v>3.5605428938103205E-5</v>
      </c>
      <c r="W312" s="469">
        <v>6.4833951113801978E-18</v>
      </c>
      <c r="X312" s="469">
        <v>0</v>
      </c>
      <c r="Y312" s="469">
        <v>0</v>
      </c>
      <c r="Z312" s="469">
        <v>0</v>
      </c>
      <c r="AA312" s="469">
        <v>0</v>
      </c>
      <c r="AB312" s="469">
        <v>0</v>
      </c>
      <c r="AC312" s="469">
        <v>0</v>
      </c>
      <c r="AD312" s="469">
        <v>0</v>
      </c>
      <c r="AE312" s="469">
        <v>0</v>
      </c>
      <c r="AF312" s="469">
        <v>0</v>
      </c>
      <c r="AG312" s="469">
        <v>0</v>
      </c>
      <c r="AH312" s="469">
        <v>0</v>
      </c>
      <c r="AI312" s="469">
        <v>0</v>
      </c>
      <c r="AJ312" s="469">
        <v>0</v>
      </c>
      <c r="AK312" s="469">
        <v>5.082711689934908E-5</v>
      </c>
      <c r="AL312" s="469">
        <v>0</v>
      </c>
      <c r="AM312" s="469">
        <v>7.2842075491346391E-6</v>
      </c>
      <c r="AN312" s="469">
        <v>0</v>
      </c>
      <c r="AO312" s="469">
        <v>0</v>
      </c>
      <c r="AP312" s="469">
        <v>0</v>
      </c>
      <c r="AQ312" s="469">
        <v>0</v>
      </c>
      <c r="AR312" s="469">
        <v>0</v>
      </c>
      <c r="AS312" s="469">
        <v>0</v>
      </c>
      <c r="AT312" s="469">
        <v>0</v>
      </c>
      <c r="AU312" s="469">
        <v>0</v>
      </c>
      <c r="AV312" s="469">
        <v>0</v>
      </c>
      <c r="AW312" s="469">
        <v>6.7410283270563864E-6</v>
      </c>
      <c r="AX312" s="469">
        <v>0</v>
      </c>
      <c r="AY312" s="469">
        <v>1.5043293308820956E-15</v>
      </c>
      <c r="AZ312" s="469">
        <v>0</v>
      </c>
      <c r="BA312" s="469">
        <v>0</v>
      </c>
      <c r="BB312" s="469">
        <v>0</v>
      </c>
      <c r="BC312" s="469">
        <v>0</v>
      </c>
      <c r="BD312" s="469">
        <v>0</v>
      </c>
      <c r="BE312" s="469">
        <v>0</v>
      </c>
      <c r="BF312" s="469">
        <v>4.0109754523415871E-4</v>
      </c>
      <c r="BG312" s="469">
        <v>0</v>
      </c>
      <c r="BH312" s="469">
        <v>9.8720794656612055E-4</v>
      </c>
      <c r="BI312" s="469">
        <v>0</v>
      </c>
      <c r="BJ312" s="469">
        <v>0</v>
      </c>
      <c r="BK312" s="469">
        <v>0</v>
      </c>
    </row>
    <row r="313" spans="2:63" x14ac:dyDescent="0.2">
      <c r="B313" s="666" t="s">
        <v>485</v>
      </c>
      <c r="C313" s="666">
        <v>18.242091092086515</v>
      </c>
      <c r="D313" s="666" t="s">
        <v>486</v>
      </c>
      <c r="E313" s="666" t="s">
        <v>428</v>
      </c>
      <c r="F313" s="666">
        <v>0</v>
      </c>
      <c r="G313" s="666">
        <v>559</v>
      </c>
      <c r="H313" s="666">
        <v>46.057272500000003</v>
      </c>
      <c r="I313" s="666">
        <v>47.147942839454259</v>
      </c>
      <c r="J313" s="666">
        <v>4.1971142944793472E-3</v>
      </c>
      <c r="K313" s="666" t="s">
        <v>574</v>
      </c>
      <c r="L313" s="666" t="s">
        <v>574</v>
      </c>
      <c r="M313" s="666" t="s">
        <v>574</v>
      </c>
      <c r="N313" s="666">
        <v>1</v>
      </c>
      <c r="O313" s="666">
        <v>3.5310304594529818E-3</v>
      </c>
      <c r="P313" s="666">
        <v>7.480029341561981E-3</v>
      </c>
      <c r="Q313" s="666">
        <v>1.1011059801014963E-2</v>
      </c>
      <c r="R313" s="666">
        <v>0</v>
      </c>
      <c r="S313" s="666">
        <v>1.1011059801014963E-2</v>
      </c>
      <c r="T313" s="666">
        <v>0</v>
      </c>
      <c r="U313" s="666">
        <v>0</v>
      </c>
      <c r="V313" s="666">
        <v>2.4609542437607772E-5</v>
      </c>
      <c r="W313" s="666">
        <v>1.8637406080189824E-18</v>
      </c>
      <c r="X313" s="666">
        <v>0</v>
      </c>
      <c r="Y313" s="666">
        <v>0</v>
      </c>
      <c r="Z313" s="666">
        <v>0</v>
      </c>
      <c r="AA313" s="666">
        <v>0</v>
      </c>
      <c r="AB313" s="666">
        <v>0</v>
      </c>
      <c r="AC313" s="666">
        <v>0</v>
      </c>
      <c r="AD313" s="666">
        <v>0</v>
      </c>
      <c r="AE313" s="666">
        <v>0</v>
      </c>
      <c r="AF313" s="666">
        <v>0</v>
      </c>
      <c r="AG313" s="666">
        <v>0</v>
      </c>
      <c r="AH313" s="666">
        <v>0</v>
      </c>
      <c r="AI313" s="666">
        <v>0</v>
      </c>
      <c r="AJ313" s="666">
        <v>0</v>
      </c>
      <c r="AK313" s="666">
        <v>3.2210269937360176E-5</v>
      </c>
      <c r="AL313" s="666">
        <v>0</v>
      </c>
      <c r="AM313" s="666">
        <v>5.1398672151515951E-6</v>
      </c>
      <c r="AN313" s="666">
        <v>0</v>
      </c>
      <c r="AO313" s="666">
        <v>0</v>
      </c>
      <c r="AP313" s="666">
        <v>0</v>
      </c>
      <c r="AQ313" s="666">
        <v>0</v>
      </c>
      <c r="AR313" s="666">
        <v>0</v>
      </c>
      <c r="AS313" s="666">
        <v>0</v>
      </c>
      <c r="AT313" s="666">
        <v>0</v>
      </c>
      <c r="AU313" s="666">
        <v>0</v>
      </c>
      <c r="AV313" s="666">
        <v>0</v>
      </c>
      <c r="AW313" s="666">
        <v>3.7648161126438348E-6</v>
      </c>
      <c r="AX313" s="666">
        <v>0</v>
      </c>
      <c r="AY313" s="666">
        <v>4.6722996816782362E-16</v>
      </c>
      <c r="AZ313" s="666">
        <v>0</v>
      </c>
      <c r="BA313" s="666">
        <v>0</v>
      </c>
      <c r="BB313" s="666">
        <v>0</v>
      </c>
      <c r="BC313" s="666">
        <v>0</v>
      </c>
      <c r="BD313" s="666">
        <v>0</v>
      </c>
      <c r="BE313" s="666">
        <v>0</v>
      </c>
      <c r="BF313" s="666">
        <v>2.6633487494135712E-4</v>
      </c>
      <c r="BG313" s="666">
        <v>0</v>
      </c>
      <c r="BH313" s="666">
        <v>6.2358709750447877E-4</v>
      </c>
      <c r="BI313" s="666">
        <v>0</v>
      </c>
      <c r="BJ313" s="666">
        <v>0</v>
      </c>
      <c r="BK313" s="666">
        <v>0</v>
      </c>
    </row>
    <row r="314" spans="2:63" x14ac:dyDescent="0.2">
      <c r="B314" s="469" t="s">
        <v>485</v>
      </c>
      <c r="C314" s="469">
        <v>18.242091092086515</v>
      </c>
      <c r="D314" s="469" t="s">
        <v>486</v>
      </c>
      <c r="E314" s="469" t="s">
        <v>428</v>
      </c>
      <c r="F314" s="469">
        <v>0</v>
      </c>
      <c r="G314" s="469">
        <v>559</v>
      </c>
      <c r="H314" s="469">
        <v>46.057272500000003</v>
      </c>
      <c r="I314" s="469">
        <v>47.147942839454259</v>
      </c>
      <c r="J314" s="469">
        <v>4.1971142944793472E-3</v>
      </c>
      <c r="K314" s="469" t="s">
        <v>574</v>
      </c>
      <c r="L314" s="469" t="s">
        <v>574</v>
      </c>
      <c r="M314" s="469" t="s">
        <v>574</v>
      </c>
      <c r="N314" s="469">
        <v>1</v>
      </c>
      <c r="O314" s="469">
        <v>3.5310304594529818E-3</v>
      </c>
      <c r="P314" s="469">
        <v>7.480029341561981E-3</v>
      </c>
      <c r="Q314" s="469">
        <v>1.1011059801014963E-2</v>
      </c>
      <c r="R314" s="469">
        <v>0</v>
      </c>
      <c r="S314" s="469">
        <v>1.1011059801014963E-2</v>
      </c>
      <c r="T314" s="469">
        <v>0</v>
      </c>
      <c r="U314" s="469">
        <v>0</v>
      </c>
      <c r="V314" s="469">
        <v>2.4609542437607772E-5</v>
      </c>
      <c r="W314" s="469">
        <v>1.8637406080189824E-18</v>
      </c>
      <c r="X314" s="469">
        <v>0</v>
      </c>
      <c r="Y314" s="469">
        <v>0</v>
      </c>
      <c r="Z314" s="469">
        <v>0</v>
      </c>
      <c r="AA314" s="469">
        <v>0</v>
      </c>
      <c r="AB314" s="469">
        <v>0</v>
      </c>
      <c r="AC314" s="469">
        <v>0</v>
      </c>
      <c r="AD314" s="469">
        <v>0</v>
      </c>
      <c r="AE314" s="469">
        <v>0</v>
      </c>
      <c r="AF314" s="469">
        <v>0</v>
      </c>
      <c r="AG314" s="469">
        <v>0</v>
      </c>
      <c r="AH314" s="469">
        <v>0</v>
      </c>
      <c r="AI314" s="469">
        <v>0</v>
      </c>
      <c r="AJ314" s="469">
        <v>0</v>
      </c>
      <c r="AK314" s="469">
        <v>3.2210269937360176E-5</v>
      </c>
      <c r="AL314" s="469">
        <v>0</v>
      </c>
      <c r="AM314" s="469">
        <v>5.1398672151515951E-6</v>
      </c>
      <c r="AN314" s="469">
        <v>0</v>
      </c>
      <c r="AO314" s="469">
        <v>0</v>
      </c>
      <c r="AP314" s="469">
        <v>0</v>
      </c>
      <c r="AQ314" s="469">
        <v>0</v>
      </c>
      <c r="AR314" s="469">
        <v>0</v>
      </c>
      <c r="AS314" s="469">
        <v>0</v>
      </c>
      <c r="AT314" s="469">
        <v>0</v>
      </c>
      <c r="AU314" s="469">
        <v>0</v>
      </c>
      <c r="AV314" s="469">
        <v>0</v>
      </c>
      <c r="AW314" s="469">
        <v>3.7648161126438348E-6</v>
      </c>
      <c r="AX314" s="469">
        <v>0</v>
      </c>
      <c r="AY314" s="469">
        <v>4.6722996816782362E-16</v>
      </c>
      <c r="AZ314" s="469">
        <v>0</v>
      </c>
      <c r="BA314" s="469">
        <v>0</v>
      </c>
      <c r="BB314" s="469">
        <v>0</v>
      </c>
      <c r="BC314" s="469">
        <v>0</v>
      </c>
      <c r="BD314" s="469">
        <v>0</v>
      </c>
      <c r="BE314" s="469">
        <v>0</v>
      </c>
      <c r="BF314" s="469">
        <v>2.6633487494135712E-4</v>
      </c>
      <c r="BG314" s="469">
        <v>0</v>
      </c>
      <c r="BH314" s="469">
        <v>6.2358709750447877E-4</v>
      </c>
      <c r="BI314" s="469">
        <v>0</v>
      </c>
      <c r="BJ314" s="469">
        <v>0</v>
      </c>
      <c r="BK314" s="469">
        <v>0</v>
      </c>
    </row>
    <row r="315" spans="2:63" x14ac:dyDescent="0.2">
      <c r="B315" s="666" t="s">
        <v>485</v>
      </c>
      <c r="C315" s="666">
        <v>18.242091092086515</v>
      </c>
      <c r="D315" s="666" t="s">
        <v>486</v>
      </c>
      <c r="E315" s="666" t="s">
        <v>428</v>
      </c>
      <c r="F315" s="666">
        <v>0</v>
      </c>
      <c r="G315" s="666">
        <v>559</v>
      </c>
      <c r="H315" s="666">
        <v>46.057272500000003</v>
      </c>
      <c r="I315" s="666">
        <v>47.147942839454259</v>
      </c>
      <c r="J315" s="666">
        <v>4.1971142944793472E-3</v>
      </c>
      <c r="K315" s="666" t="s">
        <v>574</v>
      </c>
      <c r="L315" s="666" t="s">
        <v>574</v>
      </c>
      <c r="M315" s="666" t="s">
        <v>574</v>
      </c>
      <c r="N315" s="666">
        <v>1</v>
      </c>
      <c r="O315" s="666">
        <v>3.5310304594529818E-3</v>
      </c>
      <c r="P315" s="666">
        <v>7.480029341561981E-3</v>
      </c>
      <c r="Q315" s="666">
        <v>1.1011059801014963E-2</v>
      </c>
      <c r="R315" s="666">
        <v>0</v>
      </c>
      <c r="S315" s="666">
        <v>1.1011059801014963E-2</v>
      </c>
      <c r="T315" s="666">
        <v>0</v>
      </c>
      <c r="U315" s="666">
        <v>0</v>
      </c>
      <c r="V315" s="666">
        <v>2.4609542437607772E-5</v>
      </c>
      <c r="W315" s="666">
        <v>1.8637406080189824E-18</v>
      </c>
      <c r="X315" s="666">
        <v>0</v>
      </c>
      <c r="Y315" s="666">
        <v>0</v>
      </c>
      <c r="Z315" s="666">
        <v>0</v>
      </c>
      <c r="AA315" s="666">
        <v>0</v>
      </c>
      <c r="AB315" s="666">
        <v>0</v>
      </c>
      <c r="AC315" s="666">
        <v>0</v>
      </c>
      <c r="AD315" s="666">
        <v>0</v>
      </c>
      <c r="AE315" s="666">
        <v>0</v>
      </c>
      <c r="AF315" s="666">
        <v>0</v>
      </c>
      <c r="AG315" s="666">
        <v>0</v>
      </c>
      <c r="AH315" s="666">
        <v>0</v>
      </c>
      <c r="AI315" s="666">
        <v>0</v>
      </c>
      <c r="AJ315" s="666">
        <v>0</v>
      </c>
      <c r="AK315" s="666">
        <v>3.2210269937360176E-5</v>
      </c>
      <c r="AL315" s="666">
        <v>0</v>
      </c>
      <c r="AM315" s="666">
        <v>5.1398672151515951E-6</v>
      </c>
      <c r="AN315" s="666">
        <v>0</v>
      </c>
      <c r="AO315" s="666">
        <v>0</v>
      </c>
      <c r="AP315" s="666">
        <v>0</v>
      </c>
      <c r="AQ315" s="666">
        <v>0</v>
      </c>
      <c r="AR315" s="666">
        <v>0</v>
      </c>
      <c r="AS315" s="666">
        <v>0</v>
      </c>
      <c r="AT315" s="666">
        <v>0</v>
      </c>
      <c r="AU315" s="666">
        <v>0</v>
      </c>
      <c r="AV315" s="666">
        <v>0</v>
      </c>
      <c r="AW315" s="666">
        <v>3.7648161126438348E-6</v>
      </c>
      <c r="AX315" s="666">
        <v>0</v>
      </c>
      <c r="AY315" s="666">
        <v>4.6722996816782362E-16</v>
      </c>
      <c r="AZ315" s="666">
        <v>0</v>
      </c>
      <c r="BA315" s="666">
        <v>0</v>
      </c>
      <c r="BB315" s="666">
        <v>0</v>
      </c>
      <c r="BC315" s="666">
        <v>0</v>
      </c>
      <c r="BD315" s="666">
        <v>0</v>
      </c>
      <c r="BE315" s="666">
        <v>0</v>
      </c>
      <c r="BF315" s="666">
        <v>2.6633487494135712E-4</v>
      </c>
      <c r="BG315" s="666">
        <v>0</v>
      </c>
      <c r="BH315" s="666">
        <v>6.2358709750447877E-4</v>
      </c>
      <c r="BI315" s="666">
        <v>0</v>
      </c>
      <c r="BJ315" s="666">
        <v>0</v>
      </c>
      <c r="BK315" s="666">
        <v>0</v>
      </c>
    </row>
    <row r="316" spans="2:63" x14ac:dyDescent="0.2">
      <c r="B316" s="469" t="s">
        <v>485</v>
      </c>
      <c r="C316" s="469">
        <v>18.242091092086515</v>
      </c>
      <c r="D316" s="469" t="s">
        <v>486</v>
      </c>
      <c r="E316" s="469" t="s">
        <v>428</v>
      </c>
      <c r="F316" s="469">
        <v>0</v>
      </c>
      <c r="G316" s="469">
        <v>559</v>
      </c>
      <c r="H316" s="469">
        <v>46.057272500000003</v>
      </c>
      <c r="I316" s="469">
        <v>47.147942839454259</v>
      </c>
      <c r="J316" s="469">
        <v>4.1971142944793472E-3</v>
      </c>
      <c r="K316" s="469" t="s">
        <v>574</v>
      </c>
      <c r="L316" s="469" t="s">
        <v>574</v>
      </c>
      <c r="M316" s="469" t="s">
        <v>574</v>
      </c>
      <c r="N316" s="469">
        <v>1</v>
      </c>
      <c r="O316" s="469">
        <v>3.5310304594529818E-3</v>
      </c>
      <c r="P316" s="469">
        <v>7.480029341561981E-3</v>
      </c>
      <c r="Q316" s="469">
        <v>1.1011059801014963E-2</v>
      </c>
      <c r="R316" s="469">
        <v>0</v>
      </c>
      <c r="S316" s="469">
        <v>1.1011059801014963E-2</v>
      </c>
      <c r="T316" s="469">
        <v>0</v>
      </c>
      <c r="U316" s="469">
        <v>0</v>
      </c>
      <c r="V316" s="469">
        <v>2.4609542437607772E-5</v>
      </c>
      <c r="W316" s="469">
        <v>1.8637406080189824E-18</v>
      </c>
      <c r="X316" s="469">
        <v>0</v>
      </c>
      <c r="Y316" s="469">
        <v>0</v>
      </c>
      <c r="Z316" s="469">
        <v>0</v>
      </c>
      <c r="AA316" s="469">
        <v>0</v>
      </c>
      <c r="AB316" s="469">
        <v>0</v>
      </c>
      <c r="AC316" s="469">
        <v>0</v>
      </c>
      <c r="AD316" s="469">
        <v>0</v>
      </c>
      <c r="AE316" s="469">
        <v>0</v>
      </c>
      <c r="AF316" s="469">
        <v>0</v>
      </c>
      <c r="AG316" s="469">
        <v>0</v>
      </c>
      <c r="AH316" s="469">
        <v>0</v>
      </c>
      <c r="AI316" s="469">
        <v>0</v>
      </c>
      <c r="AJ316" s="469">
        <v>0</v>
      </c>
      <c r="AK316" s="469">
        <v>3.2210269937360176E-5</v>
      </c>
      <c r="AL316" s="469">
        <v>0</v>
      </c>
      <c r="AM316" s="469">
        <v>5.1398672151515951E-6</v>
      </c>
      <c r="AN316" s="469">
        <v>0</v>
      </c>
      <c r="AO316" s="469">
        <v>0</v>
      </c>
      <c r="AP316" s="469">
        <v>0</v>
      </c>
      <c r="AQ316" s="469">
        <v>0</v>
      </c>
      <c r="AR316" s="469">
        <v>0</v>
      </c>
      <c r="AS316" s="469">
        <v>0</v>
      </c>
      <c r="AT316" s="469">
        <v>0</v>
      </c>
      <c r="AU316" s="469">
        <v>0</v>
      </c>
      <c r="AV316" s="469">
        <v>0</v>
      </c>
      <c r="AW316" s="469">
        <v>3.7648161126438348E-6</v>
      </c>
      <c r="AX316" s="469">
        <v>0</v>
      </c>
      <c r="AY316" s="469">
        <v>4.6722996816782362E-16</v>
      </c>
      <c r="AZ316" s="469">
        <v>0</v>
      </c>
      <c r="BA316" s="469">
        <v>0</v>
      </c>
      <c r="BB316" s="469">
        <v>0</v>
      </c>
      <c r="BC316" s="469">
        <v>0</v>
      </c>
      <c r="BD316" s="469">
        <v>0</v>
      </c>
      <c r="BE316" s="469">
        <v>0</v>
      </c>
      <c r="BF316" s="469">
        <v>2.6633487494135712E-4</v>
      </c>
      <c r="BG316" s="469">
        <v>0</v>
      </c>
      <c r="BH316" s="469">
        <v>6.2358709750447877E-4</v>
      </c>
      <c r="BI316" s="469">
        <v>0</v>
      </c>
      <c r="BJ316" s="469">
        <v>0</v>
      </c>
      <c r="BK316" s="469">
        <v>0</v>
      </c>
    </row>
    <row r="317" spans="2:63" x14ac:dyDescent="0.2">
      <c r="B317" s="666" t="s">
        <v>485</v>
      </c>
      <c r="C317" s="666">
        <v>18.242091092086515</v>
      </c>
      <c r="D317" s="666" t="s">
        <v>486</v>
      </c>
      <c r="E317" s="666" t="s">
        <v>428</v>
      </c>
      <c r="F317" s="666">
        <v>0</v>
      </c>
      <c r="G317" s="666">
        <v>559</v>
      </c>
      <c r="H317" s="666">
        <v>46.057272500000003</v>
      </c>
      <c r="I317" s="666">
        <v>47.147942839454259</v>
      </c>
      <c r="J317" s="666">
        <v>4.1971142944793472E-3</v>
      </c>
      <c r="K317" s="666" t="s">
        <v>574</v>
      </c>
      <c r="L317" s="666" t="s">
        <v>574</v>
      </c>
      <c r="M317" s="666" t="s">
        <v>574</v>
      </c>
      <c r="N317" s="666">
        <v>1</v>
      </c>
      <c r="O317" s="666">
        <v>3.5310304594529818E-3</v>
      </c>
      <c r="P317" s="666">
        <v>7.480029341561981E-3</v>
      </c>
      <c r="Q317" s="666">
        <v>1.1011059801014963E-2</v>
      </c>
      <c r="R317" s="666">
        <v>0</v>
      </c>
      <c r="S317" s="666">
        <v>1.1011059801014963E-2</v>
      </c>
      <c r="T317" s="666">
        <v>0</v>
      </c>
      <c r="U317" s="666">
        <v>0</v>
      </c>
      <c r="V317" s="666">
        <v>2.4609542437607772E-5</v>
      </c>
      <c r="W317" s="666">
        <v>1.8637406080189824E-18</v>
      </c>
      <c r="X317" s="666">
        <v>0</v>
      </c>
      <c r="Y317" s="666">
        <v>0</v>
      </c>
      <c r="Z317" s="666">
        <v>0</v>
      </c>
      <c r="AA317" s="666">
        <v>0</v>
      </c>
      <c r="AB317" s="666">
        <v>0</v>
      </c>
      <c r="AC317" s="666">
        <v>0</v>
      </c>
      <c r="AD317" s="666">
        <v>0</v>
      </c>
      <c r="AE317" s="666">
        <v>0</v>
      </c>
      <c r="AF317" s="666">
        <v>0</v>
      </c>
      <c r="AG317" s="666">
        <v>0</v>
      </c>
      <c r="AH317" s="666">
        <v>0</v>
      </c>
      <c r="AI317" s="666">
        <v>0</v>
      </c>
      <c r="AJ317" s="666">
        <v>0</v>
      </c>
      <c r="AK317" s="666">
        <v>3.2210269937360176E-5</v>
      </c>
      <c r="AL317" s="666">
        <v>0</v>
      </c>
      <c r="AM317" s="666">
        <v>5.1398672151515951E-6</v>
      </c>
      <c r="AN317" s="666">
        <v>0</v>
      </c>
      <c r="AO317" s="666">
        <v>0</v>
      </c>
      <c r="AP317" s="666">
        <v>0</v>
      </c>
      <c r="AQ317" s="666">
        <v>0</v>
      </c>
      <c r="AR317" s="666">
        <v>0</v>
      </c>
      <c r="AS317" s="666">
        <v>0</v>
      </c>
      <c r="AT317" s="666">
        <v>0</v>
      </c>
      <c r="AU317" s="666">
        <v>0</v>
      </c>
      <c r="AV317" s="666">
        <v>0</v>
      </c>
      <c r="AW317" s="666">
        <v>3.7648161126438348E-6</v>
      </c>
      <c r="AX317" s="666">
        <v>0</v>
      </c>
      <c r="AY317" s="666">
        <v>4.6722996816782362E-16</v>
      </c>
      <c r="AZ317" s="666">
        <v>0</v>
      </c>
      <c r="BA317" s="666">
        <v>0</v>
      </c>
      <c r="BB317" s="666">
        <v>0</v>
      </c>
      <c r="BC317" s="666">
        <v>0</v>
      </c>
      <c r="BD317" s="666">
        <v>0</v>
      </c>
      <c r="BE317" s="666">
        <v>0</v>
      </c>
      <c r="BF317" s="666">
        <v>2.6633487494135712E-4</v>
      </c>
      <c r="BG317" s="666">
        <v>0</v>
      </c>
      <c r="BH317" s="666">
        <v>6.2358709750447877E-4</v>
      </c>
      <c r="BI317" s="666">
        <v>0</v>
      </c>
      <c r="BJ317" s="666">
        <v>0</v>
      </c>
      <c r="BK317" s="666">
        <v>0</v>
      </c>
    </row>
    <row r="318" spans="2:63" x14ac:dyDescent="0.2">
      <c r="B318" s="469" t="s">
        <v>485</v>
      </c>
      <c r="C318" s="469">
        <v>18.242091092086515</v>
      </c>
      <c r="D318" s="469" t="s">
        <v>486</v>
      </c>
      <c r="E318" s="469" t="s">
        <v>428</v>
      </c>
      <c r="F318" s="469">
        <v>0</v>
      </c>
      <c r="G318" s="469">
        <v>559</v>
      </c>
      <c r="H318" s="469">
        <v>46.057272500000003</v>
      </c>
      <c r="I318" s="469">
        <v>47.147942839454259</v>
      </c>
      <c r="J318" s="469">
        <v>4.1971142944793472E-3</v>
      </c>
      <c r="K318" s="469" t="s">
        <v>574</v>
      </c>
      <c r="L318" s="469" t="s">
        <v>574</v>
      </c>
      <c r="M318" s="469" t="s">
        <v>574</v>
      </c>
      <c r="N318" s="469">
        <v>1</v>
      </c>
      <c r="O318" s="469">
        <v>3.5310304594529818E-3</v>
      </c>
      <c r="P318" s="469">
        <v>7.480029341561981E-3</v>
      </c>
      <c r="Q318" s="469">
        <v>1.1011059801014963E-2</v>
      </c>
      <c r="R318" s="469">
        <v>0</v>
      </c>
      <c r="S318" s="469">
        <v>1.1011059801014963E-2</v>
      </c>
      <c r="T318" s="469">
        <v>0</v>
      </c>
      <c r="U318" s="469">
        <v>0</v>
      </c>
      <c r="V318" s="469">
        <v>2.4609542437607772E-5</v>
      </c>
      <c r="W318" s="469">
        <v>1.8637406080189824E-18</v>
      </c>
      <c r="X318" s="469">
        <v>0</v>
      </c>
      <c r="Y318" s="469">
        <v>0</v>
      </c>
      <c r="Z318" s="469">
        <v>0</v>
      </c>
      <c r="AA318" s="469">
        <v>0</v>
      </c>
      <c r="AB318" s="469">
        <v>0</v>
      </c>
      <c r="AC318" s="469">
        <v>0</v>
      </c>
      <c r="AD318" s="469">
        <v>0</v>
      </c>
      <c r="AE318" s="469">
        <v>0</v>
      </c>
      <c r="AF318" s="469">
        <v>0</v>
      </c>
      <c r="AG318" s="469">
        <v>0</v>
      </c>
      <c r="AH318" s="469">
        <v>0</v>
      </c>
      <c r="AI318" s="469">
        <v>0</v>
      </c>
      <c r="AJ318" s="469">
        <v>0</v>
      </c>
      <c r="AK318" s="469">
        <v>3.2210269937360176E-5</v>
      </c>
      <c r="AL318" s="469">
        <v>0</v>
      </c>
      <c r="AM318" s="469">
        <v>5.1398672151515951E-6</v>
      </c>
      <c r="AN318" s="469">
        <v>0</v>
      </c>
      <c r="AO318" s="469">
        <v>0</v>
      </c>
      <c r="AP318" s="469">
        <v>0</v>
      </c>
      <c r="AQ318" s="469">
        <v>0</v>
      </c>
      <c r="AR318" s="469">
        <v>0</v>
      </c>
      <c r="AS318" s="469">
        <v>0</v>
      </c>
      <c r="AT318" s="469">
        <v>0</v>
      </c>
      <c r="AU318" s="469">
        <v>0</v>
      </c>
      <c r="AV318" s="469">
        <v>0</v>
      </c>
      <c r="AW318" s="469">
        <v>3.7648161126438348E-6</v>
      </c>
      <c r="AX318" s="469">
        <v>0</v>
      </c>
      <c r="AY318" s="469">
        <v>4.6722996816782362E-16</v>
      </c>
      <c r="AZ318" s="469">
        <v>0</v>
      </c>
      <c r="BA318" s="469">
        <v>0</v>
      </c>
      <c r="BB318" s="469">
        <v>0</v>
      </c>
      <c r="BC318" s="469">
        <v>0</v>
      </c>
      <c r="BD318" s="469">
        <v>0</v>
      </c>
      <c r="BE318" s="469">
        <v>0</v>
      </c>
      <c r="BF318" s="469">
        <v>2.6633487494135712E-4</v>
      </c>
      <c r="BG318" s="469">
        <v>0</v>
      </c>
      <c r="BH318" s="469">
        <v>6.2358709750447877E-4</v>
      </c>
      <c r="BI318" s="469">
        <v>0</v>
      </c>
      <c r="BJ318" s="469">
        <v>0</v>
      </c>
      <c r="BK318" s="469">
        <v>0</v>
      </c>
    </row>
    <row r="319" spans="2:63" x14ac:dyDescent="0.2">
      <c r="B319" s="666" t="s">
        <v>485</v>
      </c>
      <c r="C319" s="666">
        <v>18.242091092086515</v>
      </c>
      <c r="D319" s="666" t="s">
        <v>486</v>
      </c>
      <c r="E319" s="666" t="s">
        <v>428</v>
      </c>
      <c r="F319" s="666">
        <v>0</v>
      </c>
      <c r="G319" s="666">
        <v>559</v>
      </c>
      <c r="H319" s="666">
        <v>46.057272500000003</v>
      </c>
      <c r="I319" s="666">
        <v>47.147942839454259</v>
      </c>
      <c r="J319" s="666">
        <v>4.1971142944793472E-3</v>
      </c>
      <c r="K319" s="666" t="s">
        <v>574</v>
      </c>
      <c r="L319" s="666" t="s">
        <v>574</v>
      </c>
      <c r="M319" s="666" t="s">
        <v>574</v>
      </c>
      <c r="N319" s="666">
        <v>1</v>
      </c>
      <c r="O319" s="666">
        <v>3.5310304594529818E-3</v>
      </c>
      <c r="P319" s="666">
        <v>7.480029341561981E-3</v>
      </c>
      <c r="Q319" s="666">
        <v>1.1011059801014963E-2</v>
      </c>
      <c r="R319" s="666">
        <v>0</v>
      </c>
      <c r="S319" s="666">
        <v>1.1011059801014963E-2</v>
      </c>
      <c r="T319" s="666">
        <v>0</v>
      </c>
      <c r="U319" s="666">
        <v>0</v>
      </c>
      <c r="V319" s="666">
        <v>2.4609542437607772E-5</v>
      </c>
      <c r="W319" s="666">
        <v>1.8637406080189824E-18</v>
      </c>
      <c r="X319" s="666">
        <v>0</v>
      </c>
      <c r="Y319" s="666">
        <v>0</v>
      </c>
      <c r="Z319" s="666">
        <v>0</v>
      </c>
      <c r="AA319" s="666">
        <v>0</v>
      </c>
      <c r="AB319" s="666">
        <v>0</v>
      </c>
      <c r="AC319" s="666">
        <v>0</v>
      </c>
      <c r="AD319" s="666">
        <v>0</v>
      </c>
      <c r="AE319" s="666">
        <v>0</v>
      </c>
      <c r="AF319" s="666">
        <v>0</v>
      </c>
      <c r="AG319" s="666">
        <v>0</v>
      </c>
      <c r="AH319" s="666">
        <v>0</v>
      </c>
      <c r="AI319" s="666">
        <v>0</v>
      </c>
      <c r="AJ319" s="666">
        <v>0</v>
      </c>
      <c r="AK319" s="666">
        <v>3.2210269937360176E-5</v>
      </c>
      <c r="AL319" s="666">
        <v>0</v>
      </c>
      <c r="AM319" s="666">
        <v>5.1398672151515951E-6</v>
      </c>
      <c r="AN319" s="666">
        <v>0</v>
      </c>
      <c r="AO319" s="666">
        <v>0</v>
      </c>
      <c r="AP319" s="666">
        <v>0</v>
      </c>
      <c r="AQ319" s="666">
        <v>0</v>
      </c>
      <c r="AR319" s="666">
        <v>0</v>
      </c>
      <c r="AS319" s="666">
        <v>0</v>
      </c>
      <c r="AT319" s="666">
        <v>0</v>
      </c>
      <c r="AU319" s="666">
        <v>0</v>
      </c>
      <c r="AV319" s="666">
        <v>0</v>
      </c>
      <c r="AW319" s="666">
        <v>3.7648161126438348E-6</v>
      </c>
      <c r="AX319" s="666">
        <v>0</v>
      </c>
      <c r="AY319" s="666">
        <v>4.6722996816782362E-16</v>
      </c>
      <c r="AZ319" s="666">
        <v>0</v>
      </c>
      <c r="BA319" s="666">
        <v>0</v>
      </c>
      <c r="BB319" s="666">
        <v>0</v>
      </c>
      <c r="BC319" s="666">
        <v>0</v>
      </c>
      <c r="BD319" s="666">
        <v>0</v>
      </c>
      <c r="BE319" s="666">
        <v>0</v>
      </c>
      <c r="BF319" s="666">
        <v>2.6633487494135712E-4</v>
      </c>
      <c r="BG319" s="666">
        <v>0</v>
      </c>
      <c r="BH319" s="666">
        <v>6.2358709750447877E-4</v>
      </c>
      <c r="BI319" s="666">
        <v>0</v>
      </c>
      <c r="BJ319" s="666">
        <v>0</v>
      </c>
      <c r="BK319" s="666">
        <v>0</v>
      </c>
    </row>
    <row r="320" spans="2:63" x14ac:dyDescent="0.2">
      <c r="B320" s="469" t="s">
        <v>485</v>
      </c>
      <c r="C320" s="469">
        <v>18.242091092086515</v>
      </c>
      <c r="D320" s="469" t="s">
        <v>486</v>
      </c>
      <c r="E320" s="469" t="s">
        <v>428</v>
      </c>
      <c r="F320" s="469">
        <v>0</v>
      </c>
      <c r="G320" s="469">
        <v>559</v>
      </c>
      <c r="H320" s="469">
        <v>46.057272500000003</v>
      </c>
      <c r="I320" s="469">
        <v>47.147942839454259</v>
      </c>
      <c r="J320" s="469">
        <v>4.1971142944793472E-3</v>
      </c>
      <c r="K320" s="469" t="s">
        <v>574</v>
      </c>
      <c r="L320" s="469" t="s">
        <v>574</v>
      </c>
      <c r="M320" s="469" t="s">
        <v>574</v>
      </c>
      <c r="N320" s="469">
        <v>1</v>
      </c>
      <c r="O320" s="469">
        <v>3.5310304594529818E-3</v>
      </c>
      <c r="P320" s="469">
        <v>7.480029341561981E-3</v>
      </c>
      <c r="Q320" s="469">
        <v>1.1011059801014963E-2</v>
      </c>
      <c r="R320" s="469">
        <v>0</v>
      </c>
      <c r="S320" s="469">
        <v>1.1011059801014963E-2</v>
      </c>
      <c r="T320" s="469">
        <v>0</v>
      </c>
      <c r="U320" s="469">
        <v>0</v>
      </c>
      <c r="V320" s="469">
        <v>2.4609542437607772E-5</v>
      </c>
      <c r="W320" s="469">
        <v>1.8637406080189824E-18</v>
      </c>
      <c r="X320" s="469">
        <v>0</v>
      </c>
      <c r="Y320" s="469">
        <v>0</v>
      </c>
      <c r="Z320" s="469">
        <v>0</v>
      </c>
      <c r="AA320" s="469">
        <v>0</v>
      </c>
      <c r="AB320" s="469">
        <v>0</v>
      </c>
      <c r="AC320" s="469">
        <v>0</v>
      </c>
      <c r="AD320" s="469">
        <v>0</v>
      </c>
      <c r="AE320" s="469">
        <v>0</v>
      </c>
      <c r="AF320" s="469">
        <v>0</v>
      </c>
      <c r="AG320" s="469">
        <v>0</v>
      </c>
      <c r="AH320" s="469">
        <v>0</v>
      </c>
      <c r="AI320" s="469">
        <v>0</v>
      </c>
      <c r="AJ320" s="469">
        <v>0</v>
      </c>
      <c r="AK320" s="469">
        <v>3.2210269937360176E-5</v>
      </c>
      <c r="AL320" s="469">
        <v>0</v>
      </c>
      <c r="AM320" s="469">
        <v>5.1398672151515951E-6</v>
      </c>
      <c r="AN320" s="469">
        <v>0</v>
      </c>
      <c r="AO320" s="469">
        <v>0</v>
      </c>
      <c r="AP320" s="469">
        <v>0</v>
      </c>
      <c r="AQ320" s="469">
        <v>0</v>
      </c>
      <c r="AR320" s="469">
        <v>0</v>
      </c>
      <c r="AS320" s="469">
        <v>0</v>
      </c>
      <c r="AT320" s="469">
        <v>0</v>
      </c>
      <c r="AU320" s="469">
        <v>0</v>
      </c>
      <c r="AV320" s="469">
        <v>0</v>
      </c>
      <c r="AW320" s="469">
        <v>3.7648161126438348E-6</v>
      </c>
      <c r="AX320" s="469">
        <v>0</v>
      </c>
      <c r="AY320" s="469">
        <v>4.6722996816782362E-16</v>
      </c>
      <c r="AZ320" s="469">
        <v>0</v>
      </c>
      <c r="BA320" s="469">
        <v>0</v>
      </c>
      <c r="BB320" s="469">
        <v>0</v>
      </c>
      <c r="BC320" s="469">
        <v>0</v>
      </c>
      <c r="BD320" s="469">
        <v>0</v>
      </c>
      <c r="BE320" s="469">
        <v>0</v>
      </c>
      <c r="BF320" s="469">
        <v>2.6633487494135712E-4</v>
      </c>
      <c r="BG320" s="469">
        <v>0</v>
      </c>
      <c r="BH320" s="469">
        <v>6.2358709750447877E-4</v>
      </c>
      <c r="BI320" s="469">
        <v>0</v>
      </c>
      <c r="BJ320" s="469">
        <v>0</v>
      </c>
      <c r="BK320" s="469">
        <v>0</v>
      </c>
    </row>
    <row r="321" spans="2:63" x14ac:dyDescent="0.2">
      <c r="B321" s="666" t="s">
        <v>485</v>
      </c>
      <c r="C321" s="666">
        <v>18.242091092086515</v>
      </c>
      <c r="D321" s="666" t="s">
        <v>486</v>
      </c>
      <c r="E321" s="666" t="s">
        <v>428</v>
      </c>
      <c r="F321" s="666">
        <v>0</v>
      </c>
      <c r="G321" s="666">
        <v>559</v>
      </c>
      <c r="H321" s="666">
        <v>46.057272500000003</v>
      </c>
      <c r="I321" s="666">
        <v>47.147942839454259</v>
      </c>
      <c r="J321" s="666">
        <v>4.1971142944793472E-3</v>
      </c>
      <c r="K321" s="666" t="s">
        <v>574</v>
      </c>
      <c r="L321" s="666" t="s">
        <v>574</v>
      </c>
      <c r="M321" s="666" t="s">
        <v>574</v>
      </c>
      <c r="N321" s="666">
        <v>1</v>
      </c>
      <c r="O321" s="666">
        <v>3.5310304594529818E-3</v>
      </c>
      <c r="P321" s="666">
        <v>7.480029341561981E-3</v>
      </c>
      <c r="Q321" s="666">
        <v>1.1011059801014963E-2</v>
      </c>
      <c r="R321" s="666">
        <v>0</v>
      </c>
      <c r="S321" s="666">
        <v>1.1011059801014963E-2</v>
      </c>
      <c r="T321" s="666">
        <v>0</v>
      </c>
      <c r="U321" s="666">
        <v>0</v>
      </c>
      <c r="V321" s="666">
        <v>2.4609542437607772E-5</v>
      </c>
      <c r="W321" s="666">
        <v>1.8637406080189824E-18</v>
      </c>
      <c r="X321" s="666">
        <v>0</v>
      </c>
      <c r="Y321" s="666">
        <v>0</v>
      </c>
      <c r="Z321" s="666">
        <v>0</v>
      </c>
      <c r="AA321" s="666">
        <v>0</v>
      </c>
      <c r="AB321" s="666">
        <v>0</v>
      </c>
      <c r="AC321" s="666">
        <v>0</v>
      </c>
      <c r="AD321" s="666">
        <v>0</v>
      </c>
      <c r="AE321" s="666">
        <v>0</v>
      </c>
      <c r="AF321" s="666">
        <v>0</v>
      </c>
      <c r="AG321" s="666">
        <v>0</v>
      </c>
      <c r="AH321" s="666">
        <v>0</v>
      </c>
      <c r="AI321" s="666">
        <v>0</v>
      </c>
      <c r="AJ321" s="666">
        <v>0</v>
      </c>
      <c r="AK321" s="666">
        <v>3.2210269937360176E-5</v>
      </c>
      <c r="AL321" s="666">
        <v>0</v>
      </c>
      <c r="AM321" s="666">
        <v>5.1398672151515951E-6</v>
      </c>
      <c r="AN321" s="666">
        <v>0</v>
      </c>
      <c r="AO321" s="666">
        <v>0</v>
      </c>
      <c r="AP321" s="666">
        <v>0</v>
      </c>
      <c r="AQ321" s="666">
        <v>0</v>
      </c>
      <c r="AR321" s="666">
        <v>0</v>
      </c>
      <c r="AS321" s="666">
        <v>0</v>
      </c>
      <c r="AT321" s="666">
        <v>0</v>
      </c>
      <c r="AU321" s="666">
        <v>0</v>
      </c>
      <c r="AV321" s="666">
        <v>0</v>
      </c>
      <c r="AW321" s="666">
        <v>3.7648161126438348E-6</v>
      </c>
      <c r="AX321" s="666">
        <v>0</v>
      </c>
      <c r="AY321" s="666">
        <v>4.6722996816782362E-16</v>
      </c>
      <c r="AZ321" s="666">
        <v>0</v>
      </c>
      <c r="BA321" s="666">
        <v>0</v>
      </c>
      <c r="BB321" s="666">
        <v>0</v>
      </c>
      <c r="BC321" s="666">
        <v>0</v>
      </c>
      <c r="BD321" s="666">
        <v>0</v>
      </c>
      <c r="BE321" s="666">
        <v>0</v>
      </c>
      <c r="BF321" s="666">
        <v>2.6633487494135712E-4</v>
      </c>
      <c r="BG321" s="666">
        <v>0</v>
      </c>
      <c r="BH321" s="666">
        <v>6.2358709750447877E-4</v>
      </c>
      <c r="BI321" s="666">
        <v>0</v>
      </c>
      <c r="BJ321" s="666">
        <v>0</v>
      </c>
      <c r="BK321" s="666">
        <v>0</v>
      </c>
    </row>
    <row r="322" spans="2:63" x14ac:dyDescent="0.2">
      <c r="B322" s="469" t="s">
        <v>485</v>
      </c>
      <c r="C322" s="469">
        <v>18.242091092086515</v>
      </c>
      <c r="D322" s="469" t="s">
        <v>486</v>
      </c>
      <c r="E322" s="469" t="s">
        <v>428</v>
      </c>
      <c r="F322" s="469">
        <v>0</v>
      </c>
      <c r="G322" s="469">
        <v>559</v>
      </c>
      <c r="H322" s="469">
        <v>46.057272500000003</v>
      </c>
      <c r="I322" s="469">
        <v>47.147942839454259</v>
      </c>
      <c r="J322" s="469">
        <v>4.1971142944793472E-3</v>
      </c>
      <c r="K322" s="469" t="s">
        <v>574</v>
      </c>
      <c r="L322" s="469" t="s">
        <v>574</v>
      </c>
      <c r="M322" s="469" t="s">
        <v>574</v>
      </c>
      <c r="N322" s="469">
        <v>1</v>
      </c>
      <c r="O322" s="469">
        <v>3.5310304594529818E-3</v>
      </c>
      <c r="P322" s="469">
        <v>7.480029341561981E-3</v>
      </c>
      <c r="Q322" s="469">
        <v>1.1011059801014963E-2</v>
      </c>
      <c r="R322" s="469">
        <v>0</v>
      </c>
      <c r="S322" s="469">
        <v>1.1011059801014963E-2</v>
      </c>
      <c r="T322" s="469">
        <v>0</v>
      </c>
      <c r="U322" s="469">
        <v>0</v>
      </c>
      <c r="V322" s="469">
        <v>2.4609542437607772E-5</v>
      </c>
      <c r="W322" s="469">
        <v>1.8637406080189824E-18</v>
      </c>
      <c r="X322" s="469">
        <v>0</v>
      </c>
      <c r="Y322" s="469">
        <v>0</v>
      </c>
      <c r="Z322" s="469">
        <v>0</v>
      </c>
      <c r="AA322" s="469">
        <v>0</v>
      </c>
      <c r="AB322" s="469">
        <v>0</v>
      </c>
      <c r="AC322" s="469">
        <v>0</v>
      </c>
      <c r="AD322" s="469">
        <v>0</v>
      </c>
      <c r="AE322" s="469">
        <v>0</v>
      </c>
      <c r="AF322" s="469">
        <v>0</v>
      </c>
      <c r="AG322" s="469">
        <v>0</v>
      </c>
      <c r="AH322" s="469">
        <v>0</v>
      </c>
      <c r="AI322" s="469">
        <v>0</v>
      </c>
      <c r="AJ322" s="469">
        <v>0</v>
      </c>
      <c r="AK322" s="469">
        <v>3.2210269937360176E-5</v>
      </c>
      <c r="AL322" s="469">
        <v>0</v>
      </c>
      <c r="AM322" s="469">
        <v>5.1398672151515951E-6</v>
      </c>
      <c r="AN322" s="469">
        <v>0</v>
      </c>
      <c r="AO322" s="469">
        <v>0</v>
      </c>
      <c r="AP322" s="469">
        <v>0</v>
      </c>
      <c r="AQ322" s="469">
        <v>0</v>
      </c>
      <c r="AR322" s="469">
        <v>0</v>
      </c>
      <c r="AS322" s="469">
        <v>0</v>
      </c>
      <c r="AT322" s="469">
        <v>0</v>
      </c>
      <c r="AU322" s="469">
        <v>0</v>
      </c>
      <c r="AV322" s="469">
        <v>0</v>
      </c>
      <c r="AW322" s="469">
        <v>3.7648161126438348E-6</v>
      </c>
      <c r="AX322" s="469">
        <v>0</v>
      </c>
      <c r="AY322" s="469">
        <v>4.6722996816782362E-16</v>
      </c>
      <c r="AZ322" s="469">
        <v>0</v>
      </c>
      <c r="BA322" s="469">
        <v>0</v>
      </c>
      <c r="BB322" s="469">
        <v>0</v>
      </c>
      <c r="BC322" s="469">
        <v>0</v>
      </c>
      <c r="BD322" s="469">
        <v>0</v>
      </c>
      <c r="BE322" s="469">
        <v>0</v>
      </c>
      <c r="BF322" s="469">
        <v>2.6633487494135712E-4</v>
      </c>
      <c r="BG322" s="469">
        <v>0</v>
      </c>
      <c r="BH322" s="469">
        <v>6.2358709750447877E-4</v>
      </c>
      <c r="BI322" s="469">
        <v>0</v>
      </c>
      <c r="BJ322" s="469">
        <v>0</v>
      </c>
      <c r="BK322" s="469">
        <v>0</v>
      </c>
    </row>
    <row r="323" spans="2:63" x14ac:dyDescent="0.2">
      <c r="B323" s="666" t="s">
        <v>485</v>
      </c>
      <c r="C323" s="666">
        <v>18.242091092086515</v>
      </c>
      <c r="D323" s="666" t="s">
        <v>486</v>
      </c>
      <c r="E323" s="666" t="s">
        <v>428</v>
      </c>
      <c r="F323" s="666">
        <v>0</v>
      </c>
      <c r="G323" s="666">
        <v>559</v>
      </c>
      <c r="H323" s="666">
        <v>46.057272500000003</v>
      </c>
      <c r="I323" s="666">
        <v>47.147942839454259</v>
      </c>
      <c r="J323" s="666">
        <v>4.1971142944793472E-3</v>
      </c>
      <c r="K323" s="666" t="s">
        <v>574</v>
      </c>
      <c r="L323" s="666" t="s">
        <v>574</v>
      </c>
      <c r="M323" s="666" t="s">
        <v>574</v>
      </c>
      <c r="N323" s="666">
        <v>1</v>
      </c>
      <c r="O323" s="666">
        <v>3.5310304594529818E-3</v>
      </c>
      <c r="P323" s="666">
        <v>7.480029341561981E-3</v>
      </c>
      <c r="Q323" s="666">
        <v>1.1011059801014963E-2</v>
      </c>
      <c r="R323" s="666">
        <v>0</v>
      </c>
      <c r="S323" s="666">
        <v>1.1011059801014963E-2</v>
      </c>
      <c r="T323" s="666">
        <v>0</v>
      </c>
      <c r="U323" s="666">
        <v>0</v>
      </c>
      <c r="V323" s="666">
        <v>2.4609542437607772E-5</v>
      </c>
      <c r="W323" s="666">
        <v>1.8637406080189824E-18</v>
      </c>
      <c r="X323" s="666">
        <v>0</v>
      </c>
      <c r="Y323" s="666">
        <v>0</v>
      </c>
      <c r="Z323" s="666">
        <v>0</v>
      </c>
      <c r="AA323" s="666">
        <v>0</v>
      </c>
      <c r="AB323" s="666">
        <v>0</v>
      </c>
      <c r="AC323" s="666">
        <v>0</v>
      </c>
      <c r="AD323" s="666">
        <v>0</v>
      </c>
      <c r="AE323" s="666">
        <v>0</v>
      </c>
      <c r="AF323" s="666">
        <v>0</v>
      </c>
      <c r="AG323" s="666">
        <v>0</v>
      </c>
      <c r="AH323" s="666">
        <v>0</v>
      </c>
      <c r="AI323" s="666">
        <v>0</v>
      </c>
      <c r="AJ323" s="666">
        <v>0</v>
      </c>
      <c r="AK323" s="666">
        <v>3.2210269937360176E-5</v>
      </c>
      <c r="AL323" s="666">
        <v>0</v>
      </c>
      <c r="AM323" s="666">
        <v>5.1398672151515951E-6</v>
      </c>
      <c r="AN323" s="666">
        <v>0</v>
      </c>
      <c r="AO323" s="666">
        <v>0</v>
      </c>
      <c r="AP323" s="666">
        <v>0</v>
      </c>
      <c r="AQ323" s="666">
        <v>0</v>
      </c>
      <c r="AR323" s="666">
        <v>0</v>
      </c>
      <c r="AS323" s="666">
        <v>0</v>
      </c>
      <c r="AT323" s="666">
        <v>0</v>
      </c>
      <c r="AU323" s="666">
        <v>0</v>
      </c>
      <c r="AV323" s="666">
        <v>0</v>
      </c>
      <c r="AW323" s="666">
        <v>3.7648161126438348E-6</v>
      </c>
      <c r="AX323" s="666">
        <v>0</v>
      </c>
      <c r="AY323" s="666">
        <v>4.6722996816782362E-16</v>
      </c>
      <c r="AZ323" s="666">
        <v>0</v>
      </c>
      <c r="BA323" s="666">
        <v>0</v>
      </c>
      <c r="BB323" s="666">
        <v>0</v>
      </c>
      <c r="BC323" s="666">
        <v>0</v>
      </c>
      <c r="BD323" s="666">
        <v>0</v>
      </c>
      <c r="BE323" s="666">
        <v>0</v>
      </c>
      <c r="BF323" s="666">
        <v>2.6633487494135712E-4</v>
      </c>
      <c r="BG323" s="666">
        <v>0</v>
      </c>
      <c r="BH323" s="666">
        <v>6.2358709750447877E-4</v>
      </c>
      <c r="BI323" s="666">
        <v>0</v>
      </c>
      <c r="BJ323" s="666">
        <v>0</v>
      </c>
      <c r="BK323" s="666">
        <v>0</v>
      </c>
    </row>
    <row r="324" spans="2:63" x14ac:dyDescent="0.2">
      <c r="B324" s="469" t="s">
        <v>485</v>
      </c>
      <c r="C324" s="469">
        <v>18.242091092086515</v>
      </c>
      <c r="D324" s="469" t="s">
        <v>486</v>
      </c>
      <c r="E324" s="469" t="s">
        <v>428</v>
      </c>
      <c r="F324" s="469">
        <v>0</v>
      </c>
      <c r="G324" s="469">
        <v>559</v>
      </c>
      <c r="H324" s="469">
        <v>46.057272500000003</v>
      </c>
      <c r="I324" s="469">
        <v>47.147942839454259</v>
      </c>
      <c r="J324" s="469">
        <v>4.1971142944793472E-3</v>
      </c>
      <c r="K324" s="469" t="s">
        <v>574</v>
      </c>
      <c r="L324" s="469" t="s">
        <v>574</v>
      </c>
      <c r="M324" s="469" t="s">
        <v>574</v>
      </c>
      <c r="N324" s="469">
        <v>1</v>
      </c>
      <c r="O324" s="469">
        <v>3.5310304594529818E-3</v>
      </c>
      <c r="P324" s="469">
        <v>7.480029341561981E-3</v>
      </c>
      <c r="Q324" s="469">
        <v>1.1011059801014963E-2</v>
      </c>
      <c r="R324" s="469">
        <v>0</v>
      </c>
      <c r="S324" s="469">
        <v>1.1011059801014963E-2</v>
      </c>
      <c r="T324" s="469">
        <v>0</v>
      </c>
      <c r="U324" s="469">
        <v>0</v>
      </c>
      <c r="V324" s="469">
        <v>2.4609542437607772E-5</v>
      </c>
      <c r="W324" s="469">
        <v>1.8637406080189824E-18</v>
      </c>
      <c r="X324" s="469">
        <v>0</v>
      </c>
      <c r="Y324" s="469">
        <v>0</v>
      </c>
      <c r="Z324" s="469">
        <v>0</v>
      </c>
      <c r="AA324" s="469">
        <v>0</v>
      </c>
      <c r="AB324" s="469">
        <v>0</v>
      </c>
      <c r="AC324" s="469">
        <v>0</v>
      </c>
      <c r="AD324" s="469">
        <v>0</v>
      </c>
      <c r="AE324" s="469">
        <v>0</v>
      </c>
      <c r="AF324" s="469">
        <v>0</v>
      </c>
      <c r="AG324" s="469">
        <v>0</v>
      </c>
      <c r="AH324" s="469">
        <v>0</v>
      </c>
      <c r="AI324" s="469">
        <v>0</v>
      </c>
      <c r="AJ324" s="469">
        <v>0</v>
      </c>
      <c r="AK324" s="469">
        <v>3.2210269937360176E-5</v>
      </c>
      <c r="AL324" s="469">
        <v>0</v>
      </c>
      <c r="AM324" s="469">
        <v>5.1398672151515951E-6</v>
      </c>
      <c r="AN324" s="469">
        <v>0</v>
      </c>
      <c r="AO324" s="469">
        <v>0</v>
      </c>
      <c r="AP324" s="469">
        <v>0</v>
      </c>
      <c r="AQ324" s="469">
        <v>0</v>
      </c>
      <c r="AR324" s="469">
        <v>0</v>
      </c>
      <c r="AS324" s="469">
        <v>0</v>
      </c>
      <c r="AT324" s="469">
        <v>0</v>
      </c>
      <c r="AU324" s="469">
        <v>0</v>
      </c>
      <c r="AV324" s="469">
        <v>0</v>
      </c>
      <c r="AW324" s="469">
        <v>3.7648161126438348E-6</v>
      </c>
      <c r="AX324" s="469">
        <v>0</v>
      </c>
      <c r="AY324" s="469">
        <v>4.6722996816782362E-16</v>
      </c>
      <c r="AZ324" s="469">
        <v>0</v>
      </c>
      <c r="BA324" s="469">
        <v>0</v>
      </c>
      <c r="BB324" s="469">
        <v>0</v>
      </c>
      <c r="BC324" s="469">
        <v>0</v>
      </c>
      <c r="BD324" s="469">
        <v>0</v>
      </c>
      <c r="BE324" s="469">
        <v>0</v>
      </c>
      <c r="BF324" s="469">
        <v>2.6633487494135712E-4</v>
      </c>
      <c r="BG324" s="469">
        <v>0</v>
      </c>
      <c r="BH324" s="469">
        <v>6.2358709750447877E-4</v>
      </c>
      <c r="BI324" s="469">
        <v>0</v>
      </c>
      <c r="BJ324" s="469">
        <v>0</v>
      </c>
      <c r="BK324" s="469">
        <v>0</v>
      </c>
    </row>
    <row r="325" spans="2:63" x14ac:dyDescent="0.2">
      <c r="B325" s="666" t="s">
        <v>485</v>
      </c>
      <c r="C325" s="666">
        <v>18.242091092086515</v>
      </c>
      <c r="D325" s="666" t="s">
        <v>486</v>
      </c>
      <c r="E325" s="666" t="s">
        <v>428</v>
      </c>
      <c r="F325" s="666">
        <v>0</v>
      </c>
      <c r="G325" s="666">
        <v>559</v>
      </c>
      <c r="H325" s="666">
        <v>46.057272500000003</v>
      </c>
      <c r="I325" s="666">
        <v>47.147942839454259</v>
      </c>
      <c r="J325" s="666">
        <v>4.1971142944793472E-3</v>
      </c>
      <c r="K325" s="666" t="s">
        <v>574</v>
      </c>
      <c r="L325" s="666" t="s">
        <v>574</v>
      </c>
      <c r="M325" s="666" t="s">
        <v>574</v>
      </c>
      <c r="N325" s="666">
        <v>1</v>
      </c>
      <c r="O325" s="666">
        <v>3.5310304594529818E-3</v>
      </c>
      <c r="P325" s="666">
        <v>7.480029341561981E-3</v>
      </c>
      <c r="Q325" s="666">
        <v>1.1011059801014963E-2</v>
      </c>
      <c r="R325" s="666">
        <v>0</v>
      </c>
      <c r="S325" s="666">
        <v>1.1011059801014963E-2</v>
      </c>
      <c r="T325" s="666">
        <v>0</v>
      </c>
      <c r="U325" s="666">
        <v>0</v>
      </c>
      <c r="V325" s="666">
        <v>2.4609542437607772E-5</v>
      </c>
      <c r="W325" s="666">
        <v>1.8637406080189824E-18</v>
      </c>
      <c r="X325" s="666">
        <v>0</v>
      </c>
      <c r="Y325" s="666">
        <v>0</v>
      </c>
      <c r="Z325" s="666">
        <v>0</v>
      </c>
      <c r="AA325" s="666">
        <v>0</v>
      </c>
      <c r="AB325" s="666">
        <v>0</v>
      </c>
      <c r="AC325" s="666">
        <v>0</v>
      </c>
      <c r="AD325" s="666">
        <v>0</v>
      </c>
      <c r="AE325" s="666">
        <v>0</v>
      </c>
      <c r="AF325" s="666">
        <v>0</v>
      </c>
      <c r="AG325" s="666">
        <v>0</v>
      </c>
      <c r="AH325" s="666">
        <v>0</v>
      </c>
      <c r="AI325" s="666">
        <v>0</v>
      </c>
      <c r="AJ325" s="666">
        <v>0</v>
      </c>
      <c r="AK325" s="666">
        <v>3.2210269937360176E-5</v>
      </c>
      <c r="AL325" s="666">
        <v>0</v>
      </c>
      <c r="AM325" s="666">
        <v>5.1398672151515951E-6</v>
      </c>
      <c r="AN325" s="666">
        <v>0</v>
      </c>
      <c r="AO325" s="666">
        <v>0</v>
      </c>
      <c r="AP325" s="666">
        <v>0</v>
      </c>
      <c r="AQ325" s="666">
        <v>0</v>
      </c>
      <c r="AR325" s="666">
        <v>0</v>
      </c>
      <c r="AS325" s="666">
        <v>0</v>
      </c>
      <c r="AT325" s="666">
        <v>0</v>
      </c>
      <c r="AU325" s="666">
        <v>0</v>
      </c>
      <c r="AV325" s="666">
        <v>0</v>
      </c>
      <c r="AW325" s="666">
        <v>3.7648161126438348E-6</v>
      </c>
      <c r="AX325" s="666">
        <v>0</v>
      </c>
      <c r="AY325" s="666">
        <v>4.6722996816782362E-16</v>
      </c>
      <c r="AZ325" s="666">
        <v>0</v>
      </c>
      <c r="BA325" s="666">
        <v>0</v>
      </c>
      <c r="BB325" s="666">
        <v>0</v>
      </c>
      <c r="BC325" s="666">
        <v>0</v>
      </c>
      <c r="BD325" s="666">
        <v>0</v>
      </c>
      <c r="BE325" s="666">
        <v>0</v>
      </c>
      <c r="BF325" s="666">
        <v>2.6633487494135712E-4</v>
      </c>
      <c r="BG325" s="666">
        <v>0</v>
      </c>
      <c r="BH325" s="666">
        <v>6.2358709750447877E-4</v>
      </c>
      <c r="BI325" s="666">
        <v>0</v>
      </c>
      <c r="BJ325" s="666">
        <v>0</v>
      </c>
      <c r="BK325" s="666">
        <v>0</v>
      </c>
    </row>
    <row r="326" spans="2:63" x14ac:dyDescent="0.2">
      <c r="B326" s="469" t="s">
        <v>485</v>
      </c>
      <c r="C326" s="469">
        <v>18.242091092086515</v>
      </c>
      <c r="D326" s="469" t="s">
        <v>486</v>
      </c>
      <c r="E326" s="469" t="s">
        <v>428</v>
      </c>
      <c r="F326" s="469">
        <v>0</v>
      </c>
      <c r="G326" s="469">
        <v>559</v>
      </c>
      <c r="H326" s="469">
        <v>46.057272500000003</v>
      </c>
      <c r="I326" s="469">
        <v>47.147942839454259</v>
      </c>
      <c r="J326" s="469">
        <v>4.1971142944793472E-3</v>
      </c>
      <c r="K326" s="469" t="s">
        <v>574</v>
      </c>
      <c r="L326" s="469" t="s">
        <v>574</v>
      </c>
      <c r="M326" s="469" t="s">
        <v>574</v>
      </c>
      <c r="N326" s="469">
        <v>1</v>
      </c>
      <c r="O326" s="469">
        <v>3.5310304594529818E-3</v>
      </c>
      <c r="P326" s="469">
        <v>7.480029341561981E-3</v>
      </c>
      <c r="Q326" s="469">
        <v>1.1011059801014963E-2</v>
      </c>
      <c r="R326" s="469">
        <v>0</v>
      </c>
      <c r="S326" s="469">
        <v>1.1011059801014963E-2</v>
      </c>
      <c r="T326" s="469">
        <v>0</v>
      </c>
      <c r="U326" s="469">
        <v>0</v>
      </c>
      <c r="V326" s="469">
        <v>2.4609542437607772E-5</v>
      </c>
      <c r="W326" s="469">
        <v>1.8637406080189824E-18</v>
      </c>
      <c r="X326" s="469">
        <v>0</v>
      </c>
      <c r="Y326" s="469">
        <v>0</v>
      </c>
      <c r="Z326" s="469">
        <v>0</v>
      </c>
      <c r="AA326" s="469">
        <v>0</v>
      </c>
      <c r="AB326" s="469">
        <v>0</v>
      </c>
      <c r="AC326" s="469">
        <v>0</v>
      </c>
      <c r="AD326" s="469">
        <v>0</v>
      </c>
      <c r="AE326" s="469">
        <v>0</v>
      </c>
      <c r="AF326" s="469">
        <v>0</v>
      </c>
      <c r="AG326" s="469">
        <v>0</v>
      </c>
      <c r="AH326" s="469">
        <v>0</v>
      </c>
      <c r="AI326" s="469">
        <v>0</v>
      </c>
      <c r="AJ326" s="469">
        <v>0</v>
      </c>
      <c r="AK326" s="469">
        <v>3.2210269937360176E-5</v>
      </c>
      <c r="AL326" s="469">
        <v>0</v>
      </c>
      <c r="AM326" s="469">
        <v>5.1398672151515951E-6</v>
      </c>
      <c r="AN326" s="469">
        <v>0</v>
      </c>
      <c r="AO326" s="469">
        <v>0</v>
      </c>
      <c r="AP326" s="469">
        <v>0</v>
      </c>
      <c r="AQ326" s="469">
        <v>0</v>
      </c>
      <c r="AR326" s="469">
        <v>0</v>
      </c>
      <c r="AS326" s="469">
        <v>0</v>
      </c>
      <c r="AT326" s="469">
        <v>0</v>
      </c>
      <c r="AU326" s="469">
        <v>0</v>
      </c>
      <c r="AV326" s="469">
        <v>0</v>
      </c>
      <c r="AW326" s="469">
        <v>3.7648161126438348E-6</v>
      </c>
      <c r="AX326" s="469">
        <v>0</v>
      </c>
      <c r="AY326" s="469">
        <v>4.6722996816782362E-16</v>
      </c>
      <c r="AZ326" s="469">
        <v>0</v>
      </c>
      <c r="BA326" s="469">
        <v>0</v>
      </c>
      <c r="BB326" s="469">
        <v>0</v>
      </c>
      <c r="BC326" s="469">
        <v>0</v>
      </c>
      <c r="BD326" s="469">
        <v>0</v>
      </c>
      <c r="BE326" s="469">
        <v>0</v>
      </c>
      <c r="BF326" s="469">
        <v>2.6633487494135712E-4</v>
      </c>
      <c r="BG326" s="469">
        <v>0</v>
      </c>
      <c r="BH326" s="469">
        <v>6.2358709750447877E-4</v>
      </c>
      <c r="BI326" s="469">
        <v>0</v>
      </c>
      <c r="BJ326" s="469">
        <v>0</v>
      </c>
      <c r="BK326" s="469">
        <v>0</v>
      </c>
    </row>
    <row r="327" spans="2:63" x14ac:dyDescent="0.2">
      <c r="B327" s="666" t="s">
        <v>485</v>
      </c>
      <c r="C327" s="666">
        <v>18.242091092086515</v>
      </c>
      <c r="D327" s="666" t="s">
        <v>486</v>
      </c>
      <c r="E327" s="666" t="s">
        <v>428</v>
      </c>
      <c r="F327" s="666">
        <v>0</v>
      </c>
      <c r="G327" s="666">
        <v>559</v>
      </c>
      <c r="H327" s="666">
        <v>46.057272500000003</v>
      </c>
      <c r="I327" s="666">
        <v>47.147942839454259</v>
      </c>
      <c r="J327" s="666">
        <v>4.1971142944793472E-3</v>
      </c>
      <c r="K327" s="666" t="s">
        <v>574</v>
      </c>
      <c r="L327" s="666" t="s">
        <v>574</v>
      </c>
      <c r="M327" s="666" t="s">
        <v>574</v>
      </c>
      <c r="N327" s="666">
        <v>1</v>
      </c>
      <c r="O327" s="666">
        <v>3.5310304594529818E-3</v>
      </c>
      <c r="P327" s="666">
        <v>7.480029341561981E-3</v>
      </c>
      <c r="Q327" s="666">
        <v>1.1011059801014963E-2</v>
      </c>
      <c r="R327" s="666">
        <v>0</v>
      </c>
      <c r="S327" s="666">
        <v>1.1011059801014963E-2</v>
      </c>
      <c r="T327" s="666">
        <v>0</v>
      </c>
      <c r="U327" s="666">
        <v>0</v>
      </c>
      <c r="V327" s="666">
        <v>2.4609542437607772E-5</v>
      </c>
      <c r="W327" s="666">
        <v>1.8637406080189824E-18</v>
      </c>
      <c r="X327" s="666">
        <v>0</v>
      </c>
      <c r="Y327" s="666">
        <v>0</v>
      </c>
      <c r="Z327" s="666">
        <v>0</v>
      </c>
      <c r="AA327" s="666">
        <v>0</v>
      </c>
      <c r="AB327" s="666">
        <v>0</v>
      </c>
      <c r="AC327" s="666">
        <v>0</v>
      </c>
      <c r="AD327" s="666">
        <v>0</v>
      </c>
      <c r="AE327" s="666">
        <v>0</v>
      </c>
      <c r="AF327" s="666">
        <v>0</v>
      </c>
      <c r="AG327" s="666">
        <v>0</v>
      </c>
      <c r="AH327" s="666">
        <v>0</v>
      </c>
      <c r="AI327" s="666">
        <v>0</v>
      </c>
      <c r="AJ327" s="666">
        <v>0</v>
      </c>
      <c r="AK327" s="666">
        <v>3.2210269937360176E-5</v>
      </c>
      <c r="AL327" s="666">
        <v>0</v>
      </c>
      <c r="AM327" s="666">
        <v>5.1398672151515951E-6</v>
      </c>
      <c r="AN327" s="666">
        <v>0</v>
      </c>
      <c r="AO327" s="666">
        <v>0</v>
      </c>
      <c r="AP327" s="666">
        <v>0</v>
      </c>
      <c r="AQ327" s="666">
        <v>0</v>
      </c>
      <c r="AR327" s="666">
        <v>0</v>
      </c>
      <c r="AS327" s="666">
        <v>0</v>
      </c>
      <c r="AT327" s="666">
        <v>0</v>
      </c>
      <c r="AU327" s="666">
        <v>0</v>
      </c>
      <c r="AV327" s="666">
        <v>0</v>
      </c>
      <c r="AW327" s="666">
        <v>3.7648161126438348E-6</v>
      </c>
      <c r="AX327" s="666">
        <v>0</v>
      </c>
      <c r="AY327" s="666">
        <v>4.6722996816782362E-16</v>
      </c>
      <c r="AZ327" s="666">
        <v>0</v>
      </c>
      <c r="BA327" s="666">
        <v>0</v>
      </c>
      <c r="BB327" s="666">
        <v>0</v>
      </c>
      <c r="BC327" s="666">
        <v>0</v>
      </c>
      <c r="BD327" s="666">
        <v>0</v>
      </c>
      <c r="BE327" s="666">
        <v>0</v>
      </c>
      <c r="BF327" s="666">
        <v>2.6633487494135712E-4</v>
      </c>
      <c r="BG327" s="666">
        <v>0</v>
      </c>
      <c r="BH327" s="666">
        <v>6.2358709750447877E-4</v>
      </c>
      <c r="BI327" s="666">
        <v>0</v>
      </c>
      <c r="BJ327" s="666">
        <v>0</v>
      </c>
      <c r="BK327" s="666">
        <v>0</v>
      </c>
    </row>
    <row r="328" spans="2:63" x14ac:dyDescent="0.2">
      <c r="B328" s="469" t="s">
        <v>485</v>
      </c>
      <c r="C328" s="469">
        <v>18.242091092086515</v>
      </c>
      <c r="D328" s="469" t="s">
        <v>486</v>
      </c>
      <c r="E328" s="469" t="s">
        <v>428</v>
      </c>
      <c r="F328" s="469">
        <v>0</v>
      </c>
      <c r="G328" s="469">
        <v>559</v>
      </c>
      <c r="H328" s="469">
        <v>46.057272500000003</v>
      </c>
      <c r="I328" s="469">
        <v>47.147942839454259</v>
      </c>
      <c r="J328" s="469">
        <v>4.1971142944793472E-3</v>
      </c>
      <c r="K328" s="469" t="s">
        <v>574</v>
      </c>
      <c r="L328" s="469" t="s">
        <v>574</v>
      </c>
      <c r="M328" s="469" t="s">
        <v>574</v>
      </c>
      <c r="N328" s="469">
        <v>1</v>
      </c>
      <c r="O328" s="469">
        <v>3.5310304594529818E-3</v>
      </c>
      <c r="P328" s="469">
        <v>7.480029341561981E-3</v>
      </c>
      <c r="Q328" s="469">
        <v>1.1011059801014963E-2</v>
      </c>
      <c r="R328" s="469">
        <v>0</v>
      </c>
      <c r="S328" s="469">
        <v>1.1011059801014963E-2</v>
      </c>
      <c r="T328" s="469">
        <v>0</v>
      </c>
      <c r="U328" s="469">
        <v>0</v>
      </c>
      <c r="V328" s="469">
        <v>2.4609542437607772E-5</v>
      </c>
      <c r="W328" s="469">
        <v>1.8637406080189824E-18</v>
      </c>
      <c r="X328" s="469">
        <v>0</v>
      </c>
      <c r="Y328" s="469">
        <v>0</v>
      </c>
      <c r="Z328" s="469">
        <v>0</v>
      </c>
      <c r="AA328" s="469">
        <v>0</v>
      </c>
      <c r="AB328" s="469">
        <v>0</v>
      </c>
      <c r="AC328" s="469">
        <v>0</v>
      </c>
      <c r="AD328" s="469">
        <v>0</v>
      </c>
      <c r="AE328" s="469">
        <v>0</v>
      </c>
      <c r="AF328" s="469">
        <v>0</v>
      </c>
      <c r="AG328" s="469">
        <v>0</v>
      </c>
      <c r="AH328" s="469">
        <v>0</v>
      </c>
      <c r="AI328" s="469">
        <v>0</v>
      </c>
      <c r="AJ328" s="469">
        <v>0</v>
      </c>
      <c r="AK328" s="469">
        <v>3.2210269937360176E-5</v>
      </c>
      <c r="AL328" s="469">
        <v>0</v>
      </c>
      <c r="AM328" s="469">
        <v>5.1398672151515951E-6</v>
      </c>
      <c r="AN328" s="469">
        <v>0</v>
      </c>
      <c r="AO328" s="469">
        <v>0</v>
      </c>
      <c r="AP328" s="469">
        <v>0</v>
      </c>
      <c r="AQ328" s="469">
        <v>0</v>
      </c>
      <c r="AR328" s="469">
        <v>0</v>
      </c>
      <c r="AS328" s="469">
        <v>0</v>
      </c>
      <c r="AT328" s="469">
        <v>0</v>
      </c>
      <c r="AU328" s="469">
        <v>0</v>
      </c>
      <c r="AV328" s="469">
        <v>0</v>
      </c>
      <c r="AW328" s="469">
        <v>3.7648161126438348E-6</v>
      </c>
      <c r="AX328" s="469">
        <v>0</v>
      </c>
      <c r="AY328" s="469">
        <v>4.6722996816782362E-16</v>
      </c>
      <c r="AZ328" s="469">
        <v>0</v>
      </c>
      <c r="BA328" s="469">
        <v>0</v>
      </c>
      <c r="BB328" s="469">
        <v>0</v>
      </c>
      <c r="BC328" s="469">
        <v>0</v>
      </c>
      <c r="BD328" s="469">
        <v>0</v>
      </c>
      <c r="BE328" s="469">
        <v>0</v>
      </c>
      <c r="BF328" s="469">
        <v>2.6633487494135712E-4</v>
      </c>
      <c r="BG328" s="469">
        <v>0</v>
      </c>
      <c r="BH328" s="469">
        <v>6.2358709750447877E-4</v>
      </c>
      <c r="BI328" s="469">
        <v>0</v>
      </c>
      <c r="BJ328" s="469">
        <v>0</v>
      </c>
      <c r="BK328" s="469">
        <v>0</v>
      </c>
    </row>
    <row r="329" spans="2:63" x14ac:dyDescent="0.2">
      <c r="B329" s="666" t="s">
        <v>485</v>
      </c>
      <c r="C329" s="666">
        <v>18.242091092086515</v>
      </c>
      <c r="D329" s="666" t="s">
        <v>486</v>
      </c>
      <c r="E329" s="666" t="s">
        <v>428</v>
      </c>
      <c r="F329" s="666">
        <v>0</v>
      </c>
      <c r="G329" s="666">
        <v>559</v>
      </c>
      <c r="H329" s="666">
        <v>46.057272500000003</v>
      </c>
      <c r="I329" s="666">
        <v>47.147942839454259</v>
      </c>
      <c r="J329" s="666">
        <v>4.1971142944793472E-3</v>
      </c>
      <c r="K329" s="666" t="s">
        <v>574</v>
      </c>
      <c r="L329" s="666" t="s">
        <v>574</v>
      </c>
      <c r="M329" s="666" t="s">
        <v>574</v>
      </c>
      <c r="N329" s="666">
        <v>1</v>
      </c>
      <c r="O329" s="666">
        <v>3.5310304594529818E-3</v>
      </c>
      <c r="P329" s="666">
        <v>7.480029341561981E-3</v>
      </c>
      <c r="Q329" s="666">
        <v>1.1011059801014963E-2</v>
      </c>
      <c r="R329" s="666">
        <v>0</v>
      </c>
      <c r="S329" s="666">
        <v>1.1011059801014963E-2</v>
      </c>
      <c r="T329" s="666">
        <v>0</v>
      </c>
      <c r="U329" s="666">
        <v>0</v>
      </c>
      <c r="V329" s="666">
        <v>2.4609542437607772E-5</v>
      </c>
      <c r="W329" s="666">
        <v>1.8637406080189824E-18</v>
      </c>
      <c r="X329" s="666">
        <v>0</v>
      </c>
      <c r="Y329" s="666">
        <v>0</v>
      </c>
      <c r="Z329" s="666">
        <v>0</v>
      </c>
      <c r="AA329" s="666">
        <v>0</v>
      </c>
      <c r="AB329" s="666">
        <v>0</v>
      </c>
      <c r="AC329" s="666">
        <v>0</v>
      </c>
      <c r="AD329" s="666">
        <v>0</v>
      </c>
      <c r="AE329" s="666">
        <v>0</v>
      </c>
      <c r="AF329" s="666">
        <v>0</v>
      </c>
      <c r="AG329" s="666">
        <v>0</v>
      </c>
      <c r="AH329" s="666">
        <v>0</v>
      </c>
      <c r="AI329" s="666">
        <v>0</v>
      </c>
      <c r="AJ329" s="666">
        <v>0</v>
      </c>
      <c r="AK329" s="666">
        <v>3.2210269937360176E-5</v>
      </c>
      <c r="AL329" s="666">
        <v>0</v>
      </c>
      <c r="AM329" s="666">
        <v>5.1398672151515951E-6</v>
      </c>
      <c r="AN329" s="666">
        <v>0</v>
      </c>
      <c r="AO329" s="666">
        <v>0</v>
      </c>
      <c r="AP329" s="666">
        <v>0</v>
      </c>
      <c r="AQ329" s="666">
        <v>0</v>
      </c>
      <c r="AR329" s="666">
        <v>0</v>
      </c>
      <c r="AS329" s="666">
        <v>0</v>
      </c>
      <c r="AT329" s="666">
        <v>0</v>
      </c>
      <c r="AU329" s="666">
        <v>0</v>
      </c>
      <c r="AV329" s="666">
        <v>0</v>
      </c>
      <c r="AW329" s="666">
        <v>3.7648161126438348E-6</v>
      </c>
      <c r="AX329" s="666">
        <v>0</v>
      </c>
      <c r="AY329" s="666">
        <v>4.6722996816782362E-16</v>
      </c>
      <c r="AZ329" s="666">
        <v>0</v>
      </c>
      <c r="BA329" s="666">
        <v>0</v>
      </c>
      <c r="BB329" s="666">
        <v>0</v>
      </c>
      <c r="BC329" s="666">
        <v>0</v>
      </c>
      <c r="BD329" s="666">
        <v>0</v>
      </c>
      <c r="BE329" s="666">
        <v>0</v>
      </c>
      <c r="BF329" s="666">
        <v>2.6633487494135712E-4</v>
      </c>
      <c r="BG329" s="666">
        <v>0</v>
      </c>
      <c r="BH329" s="666">
        <v>6.2358709750447877E-4</v>
      </c>
      <c r="BI329" s="666">
        <v>0</v>
      </c>
      <c r="BJ329" s="666">
        <v>0</v>
      </c>
      <c r="BK329" s="666">
        <v>0</v>
      </c>
    </row>
    <row r="330" spans="2:63" x14ac:dyDescent="0.2">
      <c r="B330" s="469" t="s">
        <v>485</v>
      </c>
      <c r="C330" s="469">
        <v>18.242091092086515</v>
      </c>
      <c r="D330" s="469" t="s">
        <v>486</v>
      </c>
      <c r="E330" s="469" t="s">
        <v>428</v>
      </c>
      <c r="F330" s="469">
        <v>0</v>
      </c>
      <c r="G330" s="469">
        <v>559</v>
      </c>
      <c r="H330" s="469">
        <v>46.057272500000003</v>
      </c>
      <c r="I330" s="469">
        <v>47.147942839454259</v>
      </c>
      <c r="J330" s="469">
        <v>4.1971142944793472E-3</v>
      </c>
      <c r="K330" s="469" t="s">
        <v>574</v>
      </c>
      <c r="L330" s="469" t="s">
        <v>574</v>
      </c>
      <c r="M330" s="469" t="s">
        <v>574</v>
      </c>
      <c r="N330" s="469">
        <v>1</v>
      </c>
      <c r="O330" s="469">
        <v>3.5310304594529818E-3</v>
      </c>
      <c r="P330" s="469">
        <v>7.480029341561981E-3</v>
      </c>
      <c r="Q330" s="469">
        <v>1.1011059801014963E-2</v>
      </c>
      <c r="R330" s="469">
        <v>0</v>
      </c>
      <c r="S330" s="469">
        <v>1.1011059801014963E-2</v>
      </c>
      <c r="T330" s="469">
        <v>0</v>
      </c>
      <c r="U330" s="469">
        <v>0</v>
      </c>
      <c r="V330" s="469">
        <v>2.4609542437607772E-5</v>
      </c>
      <c r="W330" s="469">
        <v>1.8637406080189824E-18</v>
      </c>
      <c r="X330" s="469">
        <v>0</v>
      </c>
      <c r="Y330" s="469">
        <v>0</v>
      </c>
      <c r="Z330" s="469">
        <v>0</v>
      </c>
      <c r="AA330" s="469">
        <v>0</v>
      </c>
      <c r="AB330" s="469">
        <v>0</v>
      </c>
      <c r="AC330" s="469">
        <v>0</v>
      </c>
      <c r="AD330" s="469">
        <v>0</v>
      </c>
      <c r="AE330" s="469">
        <v>0</v>
      </c>
      <c r="AF330" s="469">
        <v>0</v>
      </c>
      <c r="AG330" s="469">
        <v>0</v>
      </c>
      <c r="AH330" s="469">
        <v>0</v>
      </c>
      <c r="AI330" s="469">
        <v>0</v>
      </c>
      <c r="AJ330" s="469">
        <v>0</v>
      </c>
      <c r="AK330" s="469">
        <v>3.2210269937360176E-5</v>
      </c>
      <c r="AL330" s="469">
        <v>0</v>
      </c>
      <c r="AM330" s="469">
        <v>5.1398672151515951E-6</v>
      </c>
      <c r="AN330" s="469">
        <v>0</v>
      </c>
      <c r="AO330" s="469">
        <v>0</v>
      </c>
      <c r="AP330" s="469">
        <v>0</v>
      </c>
      <c r="AQ330" s="469">
        <v>0</v>
      </c>
      <c r="AR330" s="469">
        <v>0</v>
      </c>
      <c r="AS330" s="469">
        <v>0</v>
      </c>
      <c r="AT330" s="469">
        <v>0</v>
      </c>
      <c r="AU330" s="469">
        <v>0</v>
      </c>
      <c r="AV330" s="469">
        <v>0</v>
      </c>
      <c r="AW330" s="469">
        <v>3.7648161126438348E-6</v>
      </c>
      <c r="AX330" s="469">
        <v>0</v>
      </c>
      <c r="AY330" s="469">
        <v>4.6722996816782362E-16</v>
      </c>
      <c r="AZ330" s="469">
        <v>0</v>
      </c>
      <c r="BA330" s="469">
        <v>0</v>
      </c>
      <c r="BB330" s="469">
        <v>0</v>
      </c>
      <c r="BC330" s="469">
        <v>0</v>
      </c>
      <c r="BD330" s="469">
        <v>0</v>
      </c>
      <c r="BE330" s="469">
        <v>0</v>
      </c>
      <c r="BF330" s="469">
        <v>2.6633487494135712E-4</v>
      </c>
      <c r="BG330" s="469">
        <v>0</v>
      </c>
      <c r="BH330" s="469">
        <v>6.2358709750447877E-4</v>
      </c>
      <c r="BI330" s="469">
        <v>0</v>
      </c>
      <c r="BJ330" s="469">
        <v>0</v>
      </c>
      <c r="BK330" s="469">
        <v>0</v>
      </c>
    </row>
    <row r="331" spans="2:63" x14ac:dyDescent="0.2">
      <c r="B331" s="666" t="s">
        <v>485</v>
      </c>
      <c r="C331" s="666">
        <v>18.242091092086515</v>
      </c>
      <c r="D331" s="666" t="s">
        <v>486</v>
      </c>
      <c r="E331" s="666" t="s">
        <v>428</v>
      </c>
      <c r="F331" s="666">
        <v>0</v>
      </c>
      <c r="G331" s="666">
        <v>559</v>
      </c>
      <c r="H331" s="666">
        <v>46.057272500000003</v>
      </c>
      <c r="I331" s="666">
        <v>47.147942839454259</v>
      </c>
      <c r="J331" s="666">
        <v>4.1971142944793472E-3</v>
      </c>
      <c r="K331" s="666" t="s">
        <v>574</v>
      </c>
      <c r="L331" s="666" t="s">
        <v>574</v>
      </c>
      <c r="M331" s="666" t="s">
        <v>574</v>
      </c>
      <c r="N331" s="666">
        <v>1</v>
      </c>
      <c r="O331" s="666">
        <v>3.5310304594529818E-3</v>
      </c>
      <c r="P331" s="666">
        <v>7.480029341561981E-3</v>
      </c>
      <c r="Q331" s="666">
        <v>1.1011059801014963E-2</v>
      </c>
      <c r="R331" s="666">
        <v>0</v>
      </c>
      <c r="S331" s="666">
        <v>1.1011059801014963E-2</v>
      </c>
      <c r="T331" s="666">
        <v>0</v>
      </c>
      <c r="U331" s="666">
        <v>0</v>
      </c>
      <c r="V331" s="666">
        <v>2.4609542437607772E-5</v>
      </c>
      <c r="W331" s="666">
        <v>1.8637406080189824E-18</v>
      </c>
      <c r="X331" s="666">
        <v>0</v>
      </c>
      <c r="Y331" s="666">
        <v>0</v>
      </c>
      <c r="Z331" s="666">
        <v>0</v>
      </c>
      <c r="AA331" s="666">
        <v>0</v>
      </c>
      <c r="AB331" s="666">
        <v>0</v>
      </c>
      <c r="AC331" s="666">
        <v>0</v>
      </c>
      <c r="AD331" s="666">
        <v>0</v>
      </c>
      <c r="AE331" s="666">
        <v>0</v>
      </c>
      <c r="AF331" s="666">
        <v>0</v>
      </c>
      <c r="AG331" s="666">
        <v>0</v>
      </c>
      <c r="AH331" s="666">
        <v>0</v>
      </c>
      <c r="AI331" s="666">
        <v>0</v>
      </c>
      <c r="AJ331" s="666">
        <v>0</v>
      </c>
      <c r="AK331" s="666">
        <v>3.2210269937360176E-5</v>
      </c>
      <c r="AL331" s="666">
        <v>0</v>
      </c>
      <c r="AM331" s="666">
        <v>5.1398672151515951E-6</v>
      </c>
      <c r="AN331" s="666">
        <v>0</v>
      </c>
      <c r="AO331" s="666">
        <v>0</v>
      </c>
      <c r="AP331" s="666">
        <v>0</v>
      </c>
      <c r="AQ331" s="666">
        <v>0</v>
      </c>
      <c r="AR331" s="666">
        <v>0</v>
      </c>
      <c r="AS331" s="666">
        <v>0</v>
      </c>
      <c r="AT331" s="666">
        <v>0</v>
      </c>
      <c r="AU331" s="666">
        <v>0</v>
      </c>
      <c r="AV331" s="666">
        <v>0</v>
      </c>
      <c r="AW331" s="666">
        <v>3.7648161126438348E-6</v>
      </c>
      <c r="AX331" s="666">
        <v>0</v>
      </c>
      <c r="AY331" s="666">
        <v>4.6722996816782362E-16</v>
      </c>
      <c r="AZ331" s="666">
        <v>0</v>
      </c>
      <c r="BA331" s="666">
        <v>0</v>
      </c>
      <c r="BB331" s="666">
        <v>0</v>
      </c>
      <c r="BC331" s="666">
        <v>0</v>
      </c>
      <c r="BD331" s="666">
        <v>0</v>
      </c>
      <c r="BE331" s="666">
        <v>0</v>
      </c>
      <c r="BF331" s="666">
        <v>2.6633487494135712E-4</v>
      </c>
      <c r="BG331" s="666">
        <v>0</v>
      </c>
      <c r="BH331" s="666">
        <v>6.2358709750447877E-4</v>
      </c>
      <c r="BI331" s="666">
        <v>0</v>
      </c>
      <c r="BJ331" s="666">
        <v>0</v>
      </c>
      <c r="BK331" s="666">
        <v>0</v>
      </c>
    </row>
    <row r="332" spans="2:63" x14ac:dyDescent="0.2">
      <c r="B332" s="469" t="s">
        <v>485</v>
      </c>
      <c r="C332" s="469">
        <v>18.242091092086515</v>
      </c>
      <c r="D332" s="469" t="s">
        <v>486</v>
      </c>
      <c r="E332" s="469" t="s">
        <v>428</v>
      </c>
      <c r="F332" s="469">
        <v>0</v>
      </c>
      <c r="G332" s="469">
        <v>559</v>
      </c>
      <c r="H332" s="469">
        <v>46.057272500000003</v>
      </c>
      <c r="I332" s="469">
        <v>47.147942839454259</v>
      </c>
      <c r="J332" s="469">
        <v>4.1971142944793472E-3</v>
      </c>
      <c r="K332" s="469" t="s">
        <v>574</v>
      </c>
      <c r="L332" s="469" t="s">
        <v>574</v>
      </c>
      <c r="M332" s="469" t="s">
        <v>574</v>
      </c>
      <c r="N332" s="469">
        <v>1</v>
      </c>
      <c r="O332" s="469">
        <v>3.5310304594529818E-3</v>
      </c>
      <c r="P332" s="469">
        <v>7.480029341561981E-3</v>
      </c>
      <c r="Q332" s="469">
        <v>1.1011059801014963E-2</v>
      </c>
      <c r="R332" s="469">
        <v>0</v>
      </c>
      <c r="S332" s="469">
        <v>1.1011059801014963E-2</v>
      </c>
      <c r="T332" s="469">
        <v>0</v>
      </c>
      <c r="U332" s="469">
        <v>0</v>
      </c>
      <c r="V332" s="469">
        <v>2.4609542437607772E-5</v>
      </c>
      <c r="W332" s="469">
        <v>1.8637406080189824E-18</v>
      </c>
      <c r="X332" s="469">
        <v>0</v>
      </c>
      <c r="Y332" s="469">
        <v>0</v>
      </c>
      <c r="Z332" s="469">
        <v>0</v>
      </c>
      <c r="AA332" s="469">
        <v>0</v>
      </c>
      <c r="AB332" s="469">
        <v>0</v>
      </c>
      <c r="AC332" s="469">
        <v>0</v>
      </c>
      <c r="AD332" s="469">
        <v>0</v>
      </c>
      <c r="AE332" s="469">
        <v>0</v>
      </c>
      <c r="AF332" s="469">
        <v>0</v>
      </c>
      <c r="AG332" s="469">
        <v>0</v>
      </c>
      <c r="AH332" s="469">
        <v>0</v>
      </c>
      <c r="AI332" s="469">
        <v>0</v>
      </c>
      <c r="AJ332" s="469">
        <v>0</v>
      </c>
      <c r="AK332" s="469">
        <v>3.2210269937360176E-5</v>
      </c>
      <c r="AL332" s="469">
        <v>0</v>
      </c>
      <c r="AM332" s="469">
        <v>5.1398672151515951E-6</v>
      </c>
      <c r="AN332" s="469">
        <v>0</v>
      </c>
      <c r="AO332" s="469">
        <v>0</v>
      </c>
      <c r="AP332" s="469">
        <v>0</v>
      </c>
      <c r="AQ332" s="469">
        <v>0</v>
      </c>
      <c r="AR332" s="469">
        <v>0</v>
      </c>
      <c r="AS332" s="469">
        <v>0</v>
      </c>
      <c r="AT332" s="469">
        <v>0</v>
      </c>
      <c r="AU332" s="469">
        <v>0</v>
      </c>
      <c r="AV332" s="469">
        <v>0</v>
      </c>
      <c r="AW332" s="469">
        <v>3.7648161126438348E-6</v>
      </c>
      <c r="AX332" s="469">
        <v>0</v>
      </c>
      <c r="AY332" s="469">
        <v>4.6722996816782362E-16</v>
      </c>
      <c r="AZ332" s="469">
        <v>0</v>
      </c>
      <c r="BA332" s="469">
        <v>0</v>
      </c>
      <c r="BB332" s="469">
        <v>0</v>
      </c>
      <c r="BC332" s="469">
        <v>0</v>
      </c>
      <c r="BD332" s="469">
        <v>0</v>
      </c>
      <c r="BE332" s="469">
        <v>0</v>
      </c>
      <c r="BF332" s="469">
        <v>2.6633487494135712E-4</v>
      </c>
      <c r="BG332" s="469">
        <v>0</v>
      </c>
      <c r="BH332" s="469">
        <v>6.2358709750447877E-4</v>
      </c>
      <c r="BI332" s="469">
        <v>0</v>
      </c>
      <c r="BJ332" s="469">
        <v>0</v>
      </c>
      <c r="BK332" s="469">
        <v>0</v>
      </c>
    </row>
    <row r="333" spans="2:63" x14ac:dyDescent="0.2">
      <c r="B333" s="666" t="s">
        <v>485</v>
      </c>
      <c r="C333" s="666">
        <v>18.242091092086515</v>
      </c>
      <c r="D333" s="666" t="s">
        <v>486</v>
      </c>
      <c r="E333" s="666" t="s">
        <v>428</v>
      </c>
      <c r="F333" s="666">
        <v>0</v>
      </c>
      <c r="G333" s="666">
        <v>559</v>
      </c>
      <c r="H333" s="666">
        <v>46.057272500000003</v>
      </c>
      <c r="I333" s="666">
        <v>47.147942839454259</v>
      </c>
      <c r="J333" s="666">
        <v>4.1971142944793472E-3</v>
      </c>
      <c r="K333" s="666" t="s">
        <v>574</v>
      </c>
      <c r="L333" s="666" t="s">
        <v>574</v>
      </c>
      <c r="M333" s="666" t="s">
        <v>574</v>
      </c>
      <c r="N333" s="666">
        <v>1</v>
      </c>
      <c r="O333" s="666">
        <v>3.5310304594529818E-3</v>
      </c>
      <c r="P333" s="666">
        <v>7.480029341561981E-3</v>
      </c>
      <c r="Q333" s="666">
        <v>1.1011059801014963E-2</v>
      </c>
      <c r="R333" s="666">
        <v>0</v>
      </c>
      <c r="S333" s="666">
        <v>1.1011059801014963E-2</v>
      </c>
      <c r="T333" s="666">
        <v>0</v>
      </c>
      <c r="U333" s="666">
        <v>0</v>
      </c>
      <c r="V333" s="666">
        <v>2.4609542437607772E-5</v>
      </c>
      <c r="W333" s="666">
        <v>1.8637406080189824E-18</v>
      </c>
      <c r="X333" s="666">
        <v>0</v>
      </c>
      <c r="Y333" s="666">
        <v>0</v>
      </c>
      <c r="Z333" s="666">
        <v>0</v>
      </c>
      <c r="AA333" s="666">
        <v>0</v>
      </c>
      <c r="AB333" s="666">
        <v>0</v>
      </c>
      <c r="AC333" s="666">
        <v>0</v>
      </c>
      <c r="AD333" s="666">
        <v>0</v>
      </c>
      <c r="AE333" s="666">
        <v>0</v>
      </c>
      <c r="AF333" s="666">
        <v>0</v>
      </c>
      <c r="AG333" s="666">
        <v>0</v>
      </c>
      <c r="AH333" s="666">
        <v>0</v>
      </c>
      <c r="AI333" s="666">
        <v>0</v>
      </c>
      <c r="AJ333" s="666">
        <v>0</v>
      </c>
      <c r="AK333" s="666">
        <v>3.2210269937360176E-5</v>
      </c>
      <c r="AL333" s="666">
        <v>0</v>
      </c>
      <c r="AM333" s="666">
        <v>5.1398672151515951E-6</v>
      </c>
      <c r="AN333" s="666">
        <v>0</v>
      </c>
      <c r="AO333" s="666">
        <v>0</v>
      </c>
      <c r="AP333" s="666">
        <v>0</v>
      </c>
      <c r="AQ333" s="666">
        <v>0</v>
      </c>
      <c r="AR333" s="666">
        <v>0</v>
      </c>
      <c r="AS333" s="666">
        <v>0</v>
      </c>
      <c r="AT333" s="666">
        <v>0</v>
      </c>
      <c r="AU333" s="666">
        <v>0</v>
      </c>
      <c r="AV333" s="666">
        <v>0</v>
      </c>
      <c r="AW333" s="666">
        <v>3.7648161126438348E-6</v>
      </c>
      <c r="AX333" s="666">
        <v>0</v>
      </c>
      <c r="AY333" s="666">
        <v>4.6722996816782362E-16</v>
      </c>
      <c r="AZ333" s="666">
        <v>0</v>
      </c>
      <c r="BA333" s="666">
        <v>0</v>
      </c>
      <c r="BB333" s="666">
        <v>0</v>
      </c>
      <c r="BC333" s="666">
        <v>0</v>
      </c>
      <c r="BD333" s="666">
        <v>0</v>
      </c>
      <c r="BE333" s="666">
        <v>0</v>
      </c>
      <c r="BF333" s="666">
        <v>2.6633487494135712E-4</v>
      </c>
      <c r="BG333" s="666">
        <v>0</v>
      </c>
      <c r="BH333" s="666">
        <v>6.2358709750447877E-4</v>
      </c>
      <c r="BI333" s="666">
        <v>0</v>
      </c>
      <c r="BJ333" s="666">
        <v>0</v>
      </c>
      <c r="BK333" s="666">
        <v>0</v>
      </c>
    </row>
    <row r="334" spans="2:63" x14ac:dyDescent="0.2">
      <c r="B334" s="469" t="s">
        <v>485</v>
      </c>
      <c r="C334" s="469">
        <v>18.242091092086515</v>
      </c>
      <c r="D334" s="469" t="s">
        <v>486</v>
      </c>
      <c r="E334" s="469" t="s">
        <v>428</v>
      </c>
      <c r="F334" s="469">
        <v>0</v>
      </c>
      <c r="G334" s="469">
        <v>559</v>
      </c>
      <c r="H334" s="469">
        <v>46.057272500000003</v>
      </c>
      <c r="I334" s="469">
        <v>47.147942839454259</v>
      </c>
      <c r="J334" s="469">
        <v>4.1971142944793472E-3</v>
      </c>
      <c r="K334" s="469" t="s">
        <v>574</v>
      </c>
      <c r="L334" s="469" t="s">
        <v>574</v>
      </c>
      <c r="M334" s="469" t="s">
        <v>574</v>
      </c>
      <c r="N334" s="469">
        <v>1</v>
      </c>
      <c r="O334" s="469">
        <v>3.5310304594529818E-3</v>
      </c>
      <c r="P334" s="469">
        <v>7.480029341561981E-3</v>
      </c>
      <c r="Q334" s="469">
        <v>1.1011059801014963E-2</v>
      </c>
      <c r="R334" s="469">
        <v>0</v>
      </c>
      <c r="S334" s="469">
        <v>1.1011059801014963E-2</v>
      </c>
      <c r="T334" s="469">
        <v>0</v>
      </c>
      <c r="U334" s="469">
        <v>0</v>
      </c>
      <c r="V334" s="469">
        <v>2.4609542437607772E-5</v>
      </c>
      <c r="W334" s="469">
        <v>1.8637406080189824E-18</v>
      </c>
      <c r="X334" s="469">
        <v>0</v>
      </c>
      <c r="Y334" s="469">
        <v>0</v>
      </c>
      <c r="Z334" s="469">
        <v>0</v>
      </c>
      <c r="AA334" s="469">
        <v>0</v>
      </c>
      <c r="AB334" s="469">
        <v>0</v>
      </c>
      <c r="AC334" s="469">
        <v>0</v>
      </c>
      <c r="AD334" s="469">
        <v>0</v>
      </c>
      <c r="AE334" s="469">
        <v>0</v>
      </c>
      <c r="AF334" s="469">
        <v>0</v>
      </c>
      <c r="AG334" s="469">
        <v>0</v>
      </c>
      <c r="AH334" s="469">
        <v>0</v>
      </c>
      <c r="AI334" s="469">
        <v>0</v>
      </c>
      <c r="AJ334" s="469">
        <v>0</v>
      </c>
      <c r="AK334" s="469">
        <v>3.2210269937360176E-5</v>
      </c>
      <c r="AL334" s="469">
        <v>0</v>
      </c>
      <c r="AM334" s="469">
        <v>5.1398672151515951E-6</v>
      </c>
      <c r="AN334" s="469">
        <v>0</v>
      </c>
      <c r="AO334" s="469">
        <v>0</v>
      </c>
      <c r="AP334" s="469">
        <v>0</v>
      </c>
      <c r="AQ334" s="469">
        <v>0</v>
      </c>
      <c r="AR334" s="469">
        <v>0</v>
      </c>
      <c r="AS334" s="469">
        <v>0</v>
      </c>
      <c r="AT334" s="469">
        <v>0</v>
      </c>
      <c r="AU334" s="469">
        <v>0</v>
      </c>
      <c r="AV334" s="469">
        <v>0</v>
      </c>
      <c r="AW334" s="469">
        <v>3.7648161126438348E-6</v>
      </c>
      <c r="AX334" s="469">
        <v>0</v>
      </c>
      <c r="AY334" s="469">
        <v>4.6722996816782362E-16</v>
      </c>
      <c r="AZ334" s="469">
        <v>0</v>
      </c>
      <c r="BA334" s="469">
        <v>0</v>
      </c>
      <c r="BB334" s="469">
        <v>0</v>
      </c>
      <c r="BC334" s="469">
        <v>0</v>
      </c>
      <c r="BD334" s="469">
        <v>0</v>
      </c>
      <c r="BE334" s="469">
        <v>0</v>
      </c>
      <c r="BF334" s="469">
        <v>2.6633487494135712E-4</v>
      </c>
      <c r="BG334" s="469">
        <v>0</v>
      </c>
      <c r="BH334" s="469">
        <v>6.2358709750447877E-4</v>
      </c>
      <c r="BI334" s="469">
        <v>0</v>
      </c>
      <c r="BJ334" s="469">
        <v>0</v>
      </c>
      <c r="BK334" s="469">
        <v>0</v>
      </c>
    </row>
    <row r="335" spans="2:63" x14ac:dyDescent="0.2">
      <c r="B335" s="666" t="s">
        <v>485</v>
      </c>
      <c r="C335" s="666">
        <v>18.242091092086515</v>
      </c>
      <c r="D335" s="666" t="s">
        <v>486</v>
      </c>
      <c r="E335" s="666" t="s">
        <v>428</v>
      </c>
      <c r="F335" s="666">
        <v>0</v>
      </c>
      <c r="G335" s="666">
        <v>559</v>
      </c>
      <c r="H335" s="666">
        <v>46.057272500000003</v>
      </c>
      <c r="I335" s="666">
        <v>47.147942839454259</v>
      </c>
      <c r="J335" s="666">
        <v>4.1971142944793472E-3</v>
      </c>
      <c r="K335" s="666" t="s">
        <v>574</v>
      </c>
      <c r="L335" s="666" t="s">
        <v>574</v>
      </c>
      <c r="M335" s="666" t="s">
        <v>574</v>
      </c>
      <c r="N335" s="666">
        <v>1</v>
      </c>
      <c r="O335" s="666">
        <v>3.5310304594529818E-3</v>
      </c>
      <c r="P335" s="666">
        <v>7.480029341561981E-3</v>
      </c>
      <c r="Q335" s="666">
        <v>1.1011059801014963E-2</v>
      </c>
      <c r="R335" s="666">
        <v>0</v>
      </c>
      <c r="S335" s="666">
        <v>1.1011059801014963E-2</v>
      </c>
      <c r="T335" s="666">
        <v>0</v>
      </c>
      <c r="U335" s="666">
        <v>0</v>
      </c>
      <c r="V335" s="666">
        <v>2.4609542437607772E-5</v>
      </c>
      <c r="W335" s="666">
        <v>1.8637406080189824E-18</v>
      </c>
      <c r="X335" s="666">
        <v>0</v>
      </c>
      <c r="Y335" s="666">
        <v>0</v>
      </c>
      <c r="Z335" s="666">
        <v>0</v>
      </c>
      <c r="AA335" s="666">
        <v>0</v>
      </c>
      <c r="AB335" s="666">
        <v>0</v>
      </c>
      <c r="AC335" s="666">
        <v>0</v>
      </c>
      <c r="AD335" s="666">
        <v>0</v>
      </c>
      <c r="AE335" s="666">
        <v>0</v>
      </c>
      <c r="AF335" s="666">
        <v>0</v>
      </c>
      <c r="AG335" s="666">
        <v>0</v>
      </c>
      <c r="AH335" s="666">
        <v>0</v>
      </c>
      <c r="AI335" s="666">
        <v>0</v>
      </c>
      <c r="AJ335" s="666">
        <v>0</v>
      </c>
      <c r="AK335" s="666">
        <v>3.2210269937360176E-5</v>
      </c>
      <c r="AL335" s="666">
        <v>0</v>
      </c>
      <c r="AM335" s="666">
        <v>5.1398672151515951E-6</v>
      </c>
      <c r="AN335" s="666">
        <v>0</v>
      </c>
      <c r="AO335" s="666">
        <v>0</v>
      </c>
      <c r="AP335" s="666">
        <v>0</v>
      </c>
      <c r="AQ335" s="666">
        <v>0</v>
      </c>
      <c r="AR335" s="666">
        <v>0</v>
      </c>
      <c r="AS335" s="666">
        <v>0</v>
      </c>
      <c r="AT335" s="666">
        <v>0</v>
      </c>
      <c r="AU335" s="666">
        <v>0</v>
      </c>
      <c r="AV335" s="666">
        <v>0</v>
      </c>
      <c r="AW335" s="666">
        <v>3.7648161126438348E-6</v>
      </c>
      <c r="AX335" s="666">
        <v>0</v>
      </c>
      <c r="AY335" s="666">
        <v>4.6722996816782362E-16</v>
      </c>
      <c r="AZ335" s="666">
        <v>0</v>
      </c>
      <c r="BA335" s="666">
        <v>0</v>
      </c>
      <c r="BB335" s="666">
        <v>0</v>
      </c>
      <c r="BC335" s="666">
        <v>0</v>
      </c>
      <c r="BD335" s="666">
        <v>0</v>
      </c>
      <c r="BE335" s="666">
        <v>0</v>
      </c>
      <c r="BF335" s="666">
        <v>2.6633487494135712E-4</v>
      </c>
      <c r="BG335" s="666">
        <v>0</v>
      </c>
      <c r="BH335" s="666">
        <v>6.2358709750447877E-4</v>
      </c>
      <c r="BI335" s="666">
        <v>0</v>
      </c>
      <c r="BJ335" s="666">
        <v>0</v>
      </c>
      <c r="BK335" s="666">
        <v>0</v>
      </c>
    </row>
    <row r="336" spans="2:63" x14ac:dyDescent="0.2">
      <c r="B336" s="469" t="s">
        <v>485</v>
      </c>
      <c r="C336" s="469">
        <v>18.242091092086515</v>
      </c>
      <c r="D336" s="469" t="s">
        <v>486</v>
      </c>
      <c r="E336" s="469" t="s">
        <v>428</v>
      </c>
      <c r="F336" s="469">
        <v>0</v>
      </c>
      <c r="G336" s="469">
        <v>559</v>
      </c>
      <c r="H336" s="469">
        <v>46.057272500000003</v>
      </c>
      <c r="I336" s="469">
        <v>47.147942839454259</v>
      </c>
      <c r="J336" s="469">
        <v>4.1971142944793472E-3</v>
      </c>
      <c r="K336" s="469" t="s">
        <v>574</v>
      </c>
      <c r="L336" s="469" t="s">
        <v>574</v>
      </c>
      <c r="M336" s="469" t="s">
        <v>574</v>
      </c>
      <c r="N336" s="469">
        <v>1</v>
      </c>
      <c r="O336" s="469">
        <v>3.5310304594529818E-3</v>
      </c>
      <c r="P336" s="469">
        <v>7.480029341561981E-3</v>
      </c>
      <c r="Q336" s="469">
        <v>1.1011059801014963E-2</v>
      </c>
      <c r="R336" s="469">
        <v>0</v>
      </c>
      <c r="S336" s="469">
        <v>1.1011059801014963E-2</v>
      </c>
      <c r="T336" s="469">
        <v>0</v>
      </c>
      <c r="U336" s="469">
        <v>0</v>
      </c>
      <c r="V336" s="469">
        <v>2.4609542437607772E-5</v>
      </c>
      <c r="W336" s="469">
        <v>1.8637406080189824E-18</v>
      </c>
      <c r="X336" s="469">
        <v>0</v>
      </c>
      <c r="Y336" s="469">
        <v>0</v>
      </c>
      <c r="Z336" s="469">
        <v>0</v>
      </c>
      <c r="AA336" s="469">
        <v>0</v>
      </c>
      <c r="AB336" s="469">
        <v>0</v>
      </c>
      <c r="AC336" s="469">
        <v>0</v>
      </c>
      <c r="AD336" s="469">
        <v>0</v>
      </c>
      <c r="AE336" s="469">
        <v>0</v>
      </c>
      <c r="AF336" s="469">
        <v>0</v>
      </c>
      <c r="AG336" s="469">
        <v>0</v>
      </c>
      <c r="AH336" s="469">
        <v>0</v>
      </c>
      <c r="AI336" s="469">
        <v>0</v>
      </c>
      <c r="AJ336" s="469">
        <v>0</v>
      </c>
      <c r="AK336" s="469">
        <v>3.2210269937360176E-5</v>
      </c>
      <c r="AL336" s="469">
        <v>0</v>
      </c>
      <c r="AM336" s="469">
        <v>5.1398672151515951E-6</v>
      </c>
      <c r="AN336" s="469">
        <v>0</v>
      </c>
      <c r="AO336" s="469">
        <v>0</v>
      </c>
      <c r="AP336" s="469">
        <v>0</v>
      </c>
      <c r="AQ336" s="469">
        <v>0</v>
      </c>
      <c r="AR336" s="469">
        <v>0</v>
      </c>
      <c r="AS336" s="469">
        <v>0</v>
      </c>
      <c r="AT336" s="469">
        <v>0</v>
      </c>
      <c r="AU336" s="469">
        <v>0</v>
      </c>
      <c r="AV336" s="469">
        <v>0</v>
      </c>
      <c r="AW336" s="469">
        <v>3.7648161126438348E-6</v>
      </c>
      <c r="AX336" s="469">
        <v>0</v>
      </c>
      <c r="AY336" s="469">
        <v>4.6722996816782362E-16</v>
      </c>
      <c r="AZ336" s="469">
        <v>0</v>
      </c>
      <c r="BA336" s="469">
        <v>0</v>
      </c>
      <c r="BB336" s="469">
        <v>0</v>
      </c>
      <c r="BC336" s="469">
        <v>0</v>
      </c>
      <c r="BD336" s="469">
        <v>0</v>
      </c>
      <c r="BE336" s="469">
        <v>0</v>
      </c>
      <c r="BF336" s="469">
        <v>2.6633487494135712E-4</v>
      </c>
      <c r="BG336" s="469">
        <v>0</v>
      </c>
      <c r="BH336" s="469">
        <v>6.2358709750447877E-4</v>
      </c>
      <c r="BI336" s="469">
        <v>0</v>
      </c>
      <c r="BJ336" s="469">
        <v>0</v>
      </c>
      <c r="BK336" s="469">
        <v>0</v>
      </c>
    </row>
    <row r="337" spans="2:63" x14ac:dyDescent="0.2">
      <c r="B337" s="666" t="s">
        <v>485</v>
      </c>
      <c r="C337" s="666">
        <v>18.242091092086515</v>
      </c>
      <c r="D337" s="666" t="s">
        <v>486</v>
      </c>
      <c r="E337" s="666" t="s">
        <v>428</v>
      </c>
      <c r="F337" s="666">
        <v>0</v>
      </c>
      <c r="G337" s="666">
        <v>559</v>
      </c>
      <c r="H337" s="666">
        <v>46.057272500000003</v>
      </c>
      <c r="I337" s="666">
        <v>47.147942839454259</v>
      </c>
      <c r="J337" s="666">
        <v>4.1971142944793472E-3</v>
      </c>
      <c r="K337" s="666" t="s">
        <v>574</v>
      </c>
      <c r="L337" s="666" t="s">
        <v>574</v>
      </c>
      <c r="M337" s="666" t="s">
        <v>574</v>
      </c>
      <c r="N337" s="666">
        <v>1</v>
      </c>
      <c r="O337" s="666">
        <v>3.5310304594529818E-3</v>
      </c>
      <c r="P337" s="666">
        <v>7.480029341561981E-3</v>
      </c>
      <c r="Q337" s="666">
        <v>1.1011059801014963E-2</v>
      </c>
      <c r="R337" s="666">
        <v>0</v>
      </c>
      <c r="S337" s="666">
        <v>1.1011059801014963E-2</v>
      </c>
      <c r="T337" s="666">
        <v>0</v>
      </c>
      <c r="U337" s="666">
        <v>0</v>
      </c>
      <c r="V337" s="666">
        <v>2.4609542437607772E-5</v>
      </c>
      <c r="W337" s="666">
        <v>1.8637406080189824E-18</v>
      </c>
      <c r="X337" s="666">
        <v>0</v>
      </c>
      <c r="Y337" s="666">
        <v>0</v>
      </c>
      <c r="Z337" s="666">
        <v>0</v>
      </c>
      <c r="AA337" s="666">
        <v>0</v>
      </c>
      <c r="AB337" s="666">
        <v>0</v>
      </c>
      <c r="AC337" s="666">
        <v>0</v>
      </c>
      <c r="AD337" s="666">
        <v>0</v>
      </c>
      <c r="AE337" s="666">
        <v>0</v>
      </c>
      <c r="AF337" s="666">
        <v>0</v>
      </c>
      <c r="AG337" s="666">
        <v>0</v>
      </c>
      <c r="AH337" s="666">
        <v>0</v>
      </c>
      <c r="AI337" s="666">
        <v>0</v>
      </c>
      <c r="AJ337" s="666">
        <v>0</v>
      </c>
      <c r="AK337" s="666">
        <v>3.2210269937360176E-5</v>
      </c>
      <c r="AL337" s="666">
        <v>0</v>
      </c>
      <c r="AM337" s="666">
        <v>5.1398672151515951E-6</v>
      </c>
      <c r="AN337" s="666">
        <v>0</v>
      </c>
      <c r="AO337" s="666">
        <v>0</v>
      </c>
      <c r="AP337" s="666">
        <v>0</v>
      </c>
      <c r="AQ337" s="666">
        <v>0</v>
      </c>
      <c r="AR337" s="666">
        <v>0</v>
      </c>
      <c r="AS337" s="666">
        <v>0</v>
      </c>
      <c r="AT337" s="666">
        <v>0</v>
      </c>
      <c r="AU337" s="666">
        <v>0</v>
      </c>
      <c r="AV337" s="666">
        <v>0</v>
      </c>
      <c r="AW337" s="666">
        <v>3.7648161126438348E-6</v>
      </c>
      <c r="AX337" s="666">
        <v>0</v>
      </c>
      <c r="AY337" s="666">
        <v>4.6722996816782362E-16</v>
      </c>
      <c r="AZ337" s="666">
        <v>0</v>
      </c>
      <c r="BA337" s="666">
        <v>0</v>
      </c>
      <c r="BB337" s="666">
        <v>0</v>
      </c>
      <c r="BC337" s="666">
        <v>0</v>
      </c>
      <c r="BD337" s="666">
        <v>0</v>
      </c>
      <c r="BE337" s="666">
        <v>0</v>
      </c>
      <c r="BF337" s="666">
        <v>2.6633487494135712E-4</v>
      </c>
      <c r="BG337" s="666">
        <v>0</v>
      </c>
      <c r="BH337" s="666">
        <v>6.2358709750447877E-4</v>
      </c>
      <c r="BI337" s="666">
        <v>0</v>
      </c>
      <c r="BJ337" s="666">
        <v>0</v>
      </c>
      <c r="BK337" s="666">
        <v>0</v>
      </c>
    </row>
    <row r="338" spans="2:63" x14ac:dyDescent="0.2">
      <c r="B338" s="469" t="s">
        <v>485</v>
      </c>
      <c r="C338" s="469">
        <v>18.242091092086515</v>
      </c>
      <c r="D338" s="469" t="s">
        <v>486</v>
      </c>
      <c r="E338" s="469" t="s">
        <v>428</v>
      </c>
      <c r="F338" s="469">
        <v>0</v>
      </c>
      <c r="G338" s="469">
        <v>559</v>
      </c>
      <c r="H338" s="469">
        <v>46.057272500000003</v>
      </c>
      <c r="I338" s="469">
        <v>47.147942839454259</v>
      </c>
      <c r="J338" s="469">
        <v>4.1971142944793472E-3</v>
      </c>
      <c r="K338" s="469" t="s">
        <v>574</v>
      </c>
      <c r="L338" s="469" t="s">
        <v>574</v>
      </c>
      <c r="M338" s="469" t="s">
        <v>574</v>
      </c>
      <c r="N338" s="469">
        <v>1</v>
      </c>
      <c r="O338" s="469">
        <v>3.5310304594529818E-3</v>
      </c>
      <c r="P338" s="469">
        <v>7.480029341561981E-3</v>
      </c>
      <c r="Q338" s="469">
        <v>1.1011059801014963E-2</v>
      </c>
      <c r="R338" s="469">
        <v>0</v>
      </c>
      <c r="S338" s="469">
        <v>1.1011059801014963E-2</v>
      </c>
      <c r="T338" s="469">
        <v>0</v>
      </c>
      <c r="U338" s="469">
        <v>0</v>
      </c>
      <c r="V338" s="469">
        <v>2.4609542437607772E-5</v>
      </c>
      <c r="W338" s="469">
        <v>1.8637406080189824E-18</v>
      </c>
      <c r="X338" s="469">
        <v>0</v>
      </c>
      <c r="Y338" s="469">
        <v>0</v>
      </c>
      <c r="Z338" s="469">
        <v>0</v>
      </c>
      <c r="AA338" s="469">
        <v>0</v>
      </c>
      <c r="AB338" s="469">
        <v>0</v>
      </c>
      <c r="AC338" s="469">
        <v>0</v>
      </c>
      <c r="AD338" s="469">
        <v>0</v>
      </c>
      <c r="AE338" s="469">
        <v>0</v>
      </c>
      <c r="AF338" s="469">
        <v>0</v>
      </c>
      <c r="AG338" s="469">
        <v>0</v>
      </c>
      <c r="AH338" s="469">
        <v>0</v>
      </c>
      <c r="AI338" s="469">
        <v>0</v>
      </c>
      <c r="AJ338" s="469">
        <v>0</v>
      </c>
      <c r="AK338" s="469">
        <v>3.2210269937360176E-5</v>
      </c>
      <c r="AL338" s="469">
        <v>0</v>
      </c>
      <c r="AM338" s="469">
        <v>5.1398672151515951E-6</v>
      </c>
      <c r="AN338" s="469">
        <v>0</v>
      </c>
      <c r="AO338" s="469">
        <v>0</v>
      </c>
      <c r="AP338" s="469">
        <v>0</v>
      </c>
      <c r="AQ338" s="469">
        <v>0</v>
      </c>
      <c r="AR338" s="469">
        <v>0</v>
      </c>
      <c r="AS338" s="469">
        <v>0</v>
      </c>
      <c r="AT338" s="469">
        <v>0</v>
      </c>
      <c r="AU338" s="469">
        <v>0</v>
      </c>
      <c r="AV338" s="469">
        <v>0</v>
      </c>
      <c r="AW338" s="469">
        <v>3.7648161126438348E-6</v>
      </c>
      <c r="AX338" s="469">
        <v>0</v>
      </c>
      <c r="AY338" s="469">
        <v>4.6722996816782362E-16</v>
      </c>
      <c r="AZ338" s="469">
        <v>0</v>
      </c>
      <c r="BA338" s="469">
        <v>0</v>
      </c>
      <c r="BB338" s="469">
        <v>0</v>
      </c>
      <c r="BC338" s="469">
        <v>0</v>
      </c>
      <c r="BD338" s="469">
        <v>0</v>
      </c>
      <c r="BE338" s="469">
        <v>0</v>
      </c>
      <c r="BF338" s="469">
        <v>2.6633487494135712E-4</v>
      </c>
      <c r="BG338" s="469">
        <v>0</v>
      </c>
      <c r="BH338" s="469">
        <v>6.2358709750447877E-4</v>
      </c>
      <c r="BI338" s="469">
        <v>0</v>
      </c>
      <c r="BJ338" s="469">
        <v>0</v>
      </c>
      <c r="BK338" s="469">
        <v>0</v>
      </c>
    </row>
    <row r="339" spans="2:63" x14ac:dyDescent="0.2">
      <c r="B339" s="666" t="s">
        <v>485</v>
      </c>
      <c r="C339" s="666">
        <v>18.242091092086515</v>
      </c>
      <c r="D339" s="666" t="s">
        <v>486</v>
      </c>
      <c r="E339" s="666" t="s">
        <v>428</v>
      </c>
      <c r="F339" s="666">
        <v>0</v>
      </c>
      <c r="G339" s="666">
        <v>559</v>
      </c>
      <c r="H339" s="666">
        <v>46.057272500000003</v>
      </c>
      <c r="I339" s="666">
        <v>47.147942839454259</v>
      </c>
      <c r="J339" s="666">
        <v>4.1971142944793472E-3</v>
      </c>
      <c r="K339" s="666" t="s">
        <v>574</v>
      </c>
      <c r="L339" s="666" t="s">
        <v>574</v>
      </c>
      <c r="M339" s="666" t="s">
        <v>574</v>
      </c>
      <c r="N339" s="666">
        <v>1</v>
      </c>
      <c r="O339" s="666">
        <v>3.5310304594529818E-3</v>
      </c>
      <c r="P339" s="666">
        <v>7.480029341561981E-3</v>
      </c>
      <c r="Q339" s="666">
        <v>1.1011059801014963E-2</v>
      </c>
      <c r="R339" s="666">
        <v>0</v>
      </c>
      <c r="S339" s="666">
        <v>1.1011059801014963E-2</v>
      </c>
      <c r="T339" s="666">
        <v>0</v>
      </c>
      <c r="U339" s="666">
        <v>0</v>
      </c>
      <c r="V339" s="666">
        <v>2.4609542437607772E-5</v>
      </c>
      <c r="W339" s="666">
        <v>1.8637406080189824E-18</v>
      </c>
      <c r="X339" s="666">
        <v>0</v>
      </c>
      <c r="Y339" s="666">
        <v>0</v>
      </c>
      <c r="Z339" s="666">
        <v>0</v>
      </c>
      <c r="AA339" s="666">
        <v>0</v>
      </c>
      <c r="AB339" s="666">
        <v>0</v>
      </c>
      <c r="AC339" s="666">
        <v>0</v>
      </c>
      <c r="AD339" s="666">
        <v>0</v>
      </c>
      <c r="AE339" s="666">
        <v>0</v>
      </c>
      <c r="AF339" s="666">
        <v>0</v>
      </c>
      <c r="AG339" s="666">
        <v>0</v>
      </c>
      <c r="AH339" s="666">
        <v>0</v>
      </c>
      <c r="AI339" s="666">
        <v>0</v>
      </c>
      <c r="AJ339" s="666">
        <v>0</v>
      </c>
      <c r="AK339" s="666">
        <v>3.2210269937360176E-5</v>
      </c>
      <c r="AL339" s="666">
        <v>0</v>
      </c>
      <c r="AM339" s="666">
        <v>5.1398672151515951E-6</v>
      </c>
      <c r="AN339" s="666">
        <v>0</v>
      </c>
      <c r="AO339" s="666">
        <v>0</v>
      </c>
      <c r="AP339" s="666">
        <v>0</v>
      </c>
      <c r="AQ339" s="666">
        <v>0</v>
      </c>
      <c r="AR339" s="666">
        <v>0</v>
      </c>
      <c r="AS339" s="666">
        <v>0</v>
      </c>
      <c r="AT339" s="666">
        <v>0</v>
      </c>
      <c r="AU339" s="666">
        <v>0</v>
      </c>
      <c r="AV339" s="666">
        <v>0</v>
      </c>
      <c r="AW339" s="666">
        <v>3.7648161126438348E-6</v>
      </c>
      <c r="AX339" s="666">
        <v>0</v>
      </c>
      <c r="AY339" s="666">
        <v>4.6722996816782362E-16</v>
      </c>
      <c r="AZ339" s="666">
        <v>0</v>
      </c>
      <c r="BA339" s="666">
        <v>0</v>
      </c>
      <c r="BB339" s="666">
        <v>0</v>
      </c>
      <c r="BC339" s="666">
        <v>0</v>
      </c>
      <c r="BD339" s="666">
        <v>0</v>
      </c>
      <c r="BE339" s="666">
        <v>0</v>
      </c>
      <c r="BF339" s="666">
        <v>2.6633487494135712E-4</v>
      </c>
      <c r="BG339" s="666">
        <v>0</v>
      </c>
      <c r="BH339" s="666">
        <v>6.2358709750447877E-4</v>
      </c>
      <c r="BI339" s="666">
        <v>0</v>
      </c>
      <c r="BJ339" s="666">
        <v>0</v>
      </c>
      <c r="BK339" s="666">
        <v>0</v>
      </c>
    </row>
    <row r="340" spans="2:63" x14ac:dyDescent="0.2">
      <c r="B340" s="469" t="s">
        <v>485</v>
      </c>
      <c r="C340" s="469">
        <v>18.242091092086515</v>
      </c>
      <c r="D340" s="469" t="s">
        <v>486</v>
      </c>
      <c r="E340" s="469" t="s">
        <v>428</v>
      </c>
      <c r="F340" s="469">
        <v>0</v>
      </c>
      <c r="G340" s="469">
        <v>559</v>
      </c>
      <c r="H340" s="469">
        <v>46.057272500000003</v>
      </c>
      <c r="I340" s="469">
        <v>47.147942839454259</v>
      </c>
      <c r="J340" s="469">
        <v>4.1971142944793472E-3</v>
      </c>
      <c r="K340" s="469" t="s">
        <v>574</v>
      </c>
      <c r="L340" s="469" t="s">
        <v>574</v>
      </c>
      <c r="M340" s="469" t="s">
        <v>574</v>
      </c>
      <c r="N340" s="469">
        <v>1</v>
      </c>
      <c r="O340" s="469">
        <v>3.5310304594529818E-3</v>
      </c>
      <c r="P340" s="469">
        <v>7.480029341561981E-3</v>
      </c>
      <c r="Q340" s="469">
        <v>1.1011059801014963E-2</v>
      </c>
      <c r="R340" s="469">
        <v>0</v>
      </c>
      <c r="S340" s="469">
        <v>1.1011059801014963E-2</v>
      </c>
      <c r="T340" s="469">
        <v>0</v>
      </c>
      <c r="U340" s="469">
        <v>0</v>
      </c>
      <c r="V340" s="469">
        <v>2.4609542437607772E-5</v>
      </c>
      <c r="W340" s="469">
        <v>1.8637406080189824E-18</v>
      </c>
      <c r="X340" s="469">
        <v>0</v>
      </c>
      <c r="Y340" s="469">
        <v>0</v>
      </c>
      <c r="Z340" s="469">
        <v>0</v>
      </c>
      <c r="AA340" s="469">
        <v>0</v>
      </c>
      <c r="AB340" s="469">
        <v>0</v>
      </c>
      <c r="AC340" s="469">
        <v>0</v>
      </c>
      <c r="AD340" s="469">
        <v>0</v>
      </c>
      <c r="AE340" s="469">
        <v>0</v>
      </c>
      <c r="AF340" s="469">
        <v>0</v>
      </c>
      <c r="AG340" s="469">
        <v>0</v>
      </c>
      <c r="AH340" s="469">
        <v>0</v>
      </c>
      <c r="AI340" s="469">
        <v>0</v>
      </c>
      <c r="AJ340" s="469">
        <v>0</v>
      </c>
      <c r="AK340" s="469">
        <v>3.2210269937360176E-5</v>
      </c>
      <c r="AL340" s="469">
        <v>0</v>
      </c>
      <c r="AM340" s="469">
        <v>5.1398672151515951E-6</v>
      </c>
      <c r="AN340" s="469">
        <v>0</v>
      </c>
      <c r="AO340" s="469">
        <v>0</v>
      </c>
      <c r="AP340" s="469">
        <v>0</v>
      </c>
      <c r="AQ340" s="469">
        <v>0</v>
      </c>
      <c r="AR340" s="469">
        <v>0</v>
      </c>
      <c r="AS340" s="469">
        <v>0</v>
      </c>
      <c r="AT340" s="469">
        <v>0</v>
      </c>
      <c r="AU340" s="469">
        <v>0</v>
      </c>
      <c r="AV340" s="469">
        <v>0</v>
      </c>
      <c r="AW340" s="469">
        <v>3.7648161126438348E-6</v>
      </c>
      <c r="AX340" s="469">
        <v>0</v>
      </c>
      <c r="AY340" s="469">
        <v>4.6722996816782362E-16</v>
      </c>
      <c r="AZ340" s="469">
        <v>0</v>
      </c>
      <c r="BA340" s="469">
        <v>0</v>
      </c>
      <c r="BB340" s="469">
        <v>0</v>
      </c>
      <c r="BC340" s="469">
        <v>0</v>
      </c>
      <c r="BD340" s="469">
        <v>0</v>
      </c>
      <c r="BE340" s="469">
        <v>0</v>
      </c>
      <c r="BF340" s="469">
        <v>2.6633487494135712E-4</v>
      </c>
      <c r="BG340" s="469">
        <v>0</v>
      </c>
      <c r="BH340" s="469">
        <v>6.2358709750447877E-4</v>
      </c>
      <c r="BI340" s="469">
        <v>0</v>
      </c>
      <c r="BJ340" s="469">
        <v>0</v>
      </c>
      <c r="BK340" s="469">
        <v>0</v>
      </c>
    </row>
    <row r="341" spans="2:63" x14ac:dyDescent="0.2">
      <c r="B341" s="666" t="s">
        <v>485</v>
      </c>
      <c r="C341" s="666">
        <v>18.242091092086515</v>
      </c>
      <c r="D341" s="666" t="s">
        <v>486</v>
      </c>
      <c r="E341" s="666" t="s">
        <v>428</v>
      </c>
      <c r="F341" s="666">
        <v>0</v>
      </c>
      <c r="G341" s="666">
        <v>559</v>
      </c>
      <c r="H341" s="666">
        <v>46.057272500000003</v>
      </c>
      <c r="I341" s="666">
        <v>47.147942839454259</v>
      </c>
      <c r="J341" s="666">
        <v>4.1971142944793472E-3</v>
      </c>
      <c r="K341" s="666" t="s">
        <v>574</v>
      </c>
      <c r="L341" s="666" t="s">
        <v>574</v>
      </c>
      <c r="M341" s="666" t="s">
        <v>574</v>
      </c>
      <c r="N341" s="666">
        <v>1</v>
      </c>
      <c r="O341" s="666">
        <v>3.5310304594529818E-3</v>
      </c>
      <c r="P341" s="666">
        <v>7.480029341561981E-3</v>
      </c>
      <c r="Q341" s="666">
        <v>1.1011059801014963E-2</v>
      </c>
      <c r="R341" s="666">
        <v>0</v>
      </c>
      <c r="S341" s="666">
        <v>1.1011059801014963E-2</v>
      </c>
      <c r="T341" s="666">
        <v>0</v>
      </c>
      <c r="U341" s="666">
        <v>0</v>
      </c>
      <c r="V341" s="666">
        <v>2.4609542437607772E-5</v>
      </c>
      <c r="W341" s="666">
        <v>1.8637406080189824E-18</v>
      </c>
      <c r="X341" s="666">
        <v>0</v>
      </c>
      <c r="Y341" s="666">
        <v>0</v>
      </c>
      <c r="Z341" s="666">
        <v>0</v>
      </c>
      <c r="AA341" s="666">
        <v>0</v>
      </c>
      <c r="AB341" s="666">
        <v>0</v>
      </c>
      <c r="AC341" s="666">
        <v>0</v>
      </c>
      <c r="AD341" s="666">
        <v>0</v>
      </c>
      <c r="AE341" s="666">
        <v>0</v>
      </c>
      <c r="AF341" s="666">
        <v>0</v>
      </c>
      <c r="AG341" s="666">
        <v>0</v>
      </c>
      <c r="AH341" s="666">
        <v>0</v>
      </c>
      <c r="AI341" s="666">
        <v>0</v>
      </c>
      <c r="AJ341" s="666">
        <v>0</v>
      </c>
      <c r="AK341" s="666">
        <v>3.2210269937360176E-5</v>
      </c>
      <c r="AL341" s="666">
        <v>0</v>
      </c>
      <c r="AM341" s="666">
        <v>5.1398672151515951E-6</v>
      </c>
      <c r="AN341" s="666">
        <v>0</v>
      </c>
      <c r="AO341" s="666">
        <v>0</v>
      </c>
      <c r="AP341" s="666">
        <v>0</v>
      </c>
      <c r="AQ341" s="666">
        <v>0</v>
      </c>
      <c r="AR341" s="666">
        <v>0</v>
      </c>
      <c r="AS341" s="666">
        <v>0</v>
      </c>
      <c r="AT341" s="666">
        <v>0</v>
      </c>
      <c r="AU341" s="666">
        <v>0</v>
      </c>
      <c r="AV341" s="666">
        <v>0</v>
      </c>
      <c r="AW341" s="666">
        <v>3.7648161126438348E-6</v>
      </c>
      <c r="AX341" s="666">
        <v>0</v>
      </c>
      <c r="AY341" s="666">
        <v>4.6722996816782362E-16</v>
      </c>
      <c r="AZ341" s="666">
        <v>0</v>
      </c>
      <c r="BA341" s="666">
        <v>0</v>
      </c>
      <c r="BB341" s="666">
        <v>0</v>
      </c>
      <c r="BC341" s="666">
        <v>0</v>
      </c>
      <c r="BD341" s="666">
        <v>0</v>
      </c>
      <c r="BE341" s="666">
        <v>0</v>
      </c>
      <c r="BF341" s="666">
        <v>2.6633487494135712E-4</v>
      </c>
      <c r="BG341" s="666">
        <v>0</v>
      </c>
      <c r="BH341" s="666">
        <v>6.2358709750447877E-4</v>
      </c>
      <c r="BI341" s="666">
        <v>0</v>
      </c>
      <c r="BJ341" s="666">
        <v>0</v>
      </c>
      <c r="BK341" s="666">
        <v>0</v>
      </c>
    </row>
    <row r="342" spans="2:63" x14ac:dyDescent="0.2">
      <c r="B342" s="469" t="s">
        <v>485</v>
      </c>
      <c r="C342" s="469">
        <v>18.242091092086515</v>
      </c>
      <c r="D342" s="469" t="s">
        <v>486</v>
      </c>
      <c r="E342" s="469" t="s">
        <v>428</v>
      </c>
      <c r="F342" s="469">
        <v>0</v>
      </c>
      <c r="G342" s="469">
        <v>559</v>
      </c>
      <c r="H342" s="469">
        <v>46.057272500000003</v>
      </c>
      <c r="I342" s="469">
        <v>47.147942839454259</v>
      </c>
      <c r="J342" s="469">
        <v>4.1971142944793472E-3</v>
      </c>
      <c r="K342" s="469" t="s">
        <v>574</v>
      </c>
      <c r="L342" s="469" t="s">
        <v>574</v>
      </c>
      <c r="M342" s="469" t="s">
        <v>574</v>
      </c>
      <c r="N342" s="469">
        <v>1</v>
      </c>
      <c r="O342" s="469">
        <v>3.5310304594529818E-3</v>
      </c>
      <c r="P342" s="469">
        <v>7.480029341561981E-3</v>
      </c>
      <c r="Q342" s="469">
        <v>1.1011059801014963E-2</v>
      </c>
      <c r="R342" s="469">
        <v>0</v>
      </c>
      <c r="S342" s="469">
        <v>1.1011059801014963E-2</v>
      </c>
      <c r="T342" s="469">
        <v>0</v>
      </c>
      <c r="U342" s="469">
        <v>0</v>
      </c>
      <c r="V342" s="469">
        <v>2.4609542437607772E-5</v>
      </c>
      <c r="W342" s="469">
        <v>1.8637406080189824E-18</v>
      </c>
      <c r="X342" s="469">
        <v>0</v>
      </c>
      <c r="Y342" s="469">
        <v>0</v>
      </c>
      <c r="Z342" s="469">
        <v>0</v>
      </c>
      <c r="AA342" s="469">
        <v>0</v>
      </c>
      <c r="AB342" s="469">
        <v>0</v>
      </c>
      <c r="AC342" s="469">
        <v>0</v>
      </c>
      <c r="AD342" s="469">
        <v>0</v>
      </c>
      <c r="AE342" s="469">
        <v>0</v>
      </c>
      <c r="AF342" s="469">
        <v>0</v>
      </c>
      <c r="AG342" s="469">
        <v>0</v>
      </c>
      <c r="AH342" s="469">
        <v>0</v>
      </c>
      <c r="AI342" s="469">
        <v>0</v>
      </c>
      <c r="AJ342" s="469">
        <v>0</v>
      </c>
      <c r="AK342" s="469">
        <v>3.2210269937360176E-5</v>
      </c>
      <c r="AL342" s="469">
        <v>0</v>
      </c>
      <c r="AM342" s="469">
        <v>5.1398672151515951E-6</v>
      </c>
      <c r="AN342" s="469">
        <v>0</v>
      </c>
      <c r="AO342" s="469">
        <v>0</v>
      </c>
      <c r="AP342" s="469">
        <v>0</v>
      </c>
      <c r="AQ342" s="469">
        <v>0</v>
      </c>
      <c r="AR342" s="469">
        <v>0</v>
      </c>
      <c r="AS342" s="469">
        <v>0</v>
      </c>
      <c r="AT342" s="469">
        <v>0</v>
      </c>
      <c r="AU342" s="469">
        <v>0</v>
      </c>
      <c r="AV342" s="469">
        <v>0</v>
      </c>
      <c r="AW342" s="469">
        <v>3.7648161126438348E-6</v>
      </c>
      <c r="AX342" s="469">
        <v>0</v>
      </c>
      <c r="AY342" s="469">
        <v>4.6722996816782362E-16</v>
      </c>
      <c r="AZ342" s="469">
        <v>0</v>
      </c>
      <c r="BA342" s="469">
        <v>0</v>
      </c>
      <c r="BB342" s="469">
        <v>0</v>
      </c>
      <c r="BC342" s="469">
        <v>0</v>
      </c>
      <c r="BD342" s="469">
        <v>0</v>
      </c>
      <c r="BE342" s="469">
        <v>0</v>
      </c>
      <c r="BF342" s="469">
        <v>2.6633487494135712E-4</v>
      </c>
      <c r="BG342" s="469">
        <v>0</v>
      </c>
      <c r="BH342" s="469">
        <v>6.2358709750447877E-4</v>
      </c>
      <c r="BI342" s="469">
        <v>0</v>
      </c>
      <c r="BJ342" s="469">
        <v>0</v>
      </c>
      <c r="BK342" s="469">
        <v>0</v>
      </c>
    </row>
    <row r="343" spans="2:63" x14ac:dyDescent="0.2">
      <c r="B343" s="666" t="s">
        <v>485</v>
      </c>
      <c r="C343" s="666">
        <v>18.242091092086515</v>
      </c>
      <c r="D343" s="666" t="s">
        <v>486</v>
      </c>
      <c r="E343" s="666" t="s">
        <v>428</v>
      </c>
      <c r="F343" s="666">
        <v>0</v>
      </c>
      <c r="G343" s="666">
        <v>559</v>
      </c>
      <c r="H343" s="666">
        <v>46.057272500000003</v>
      </c>
      <c r="I343" s="666">
        <v>47.147942839454259</v>
      </c>
      <c r="J343" s="666">
        <v>4.1971142944793472E-3</v>
      </c>
      <c r="K343" s="666" t="s">
        <v>574</v>
      </c>
      <c r="L343" s="666" t="s">
        <v>574</v>
      </c>
      <c r="M343" s="666" t="s">
        <v>574</v>
      </c>
      <c r="N343" s="666">
        <v>1</v>
      </c>
      <c r="O343" s="666">
        <v>3.5310304594529818E-3</v>
      </c>
      <c r="P343" s="666">
        <v>7.480029341561981E-3</v>
      </c>
      <c r="Q343" s="666">
        <v>1.1011059801014963E-2</v>
      </c>
      <c r="R343" s="666">
        <v>0</v>
      </c>
      <c r="S343" s="666">
        <v>1.1011059801014963E-2</v>
      </c>
      <c r="T343" s="666">
        <v>0</v>
      </c>
      <c r="U343" s="666">
        <v>0</v>
      </c>
      <c r="V343" s="666">
        <v>2.4609542437607772E-5</v>
      </c>
      <c r="W343" s="666">
        <v>1.8637406080189824E-18</v>
      </c>
      <c r="X343" s="666">
        <v>0</v>
      </c>
      <c r="Y343" s="666">
        <v>0</v>
      </c>
      <c r="Z343" s="666">
        <v>0</v>
      </c>
      <c r="AA343" s="666">
        <v>0</v>
      </c>
      <c r="AB343" s="666">
        <v>0</v>
      </c>
      <c r="AC343" s="666">
        <v>0</v>
      </c>
      <c r="AD343" s="666">
        <v>0</v>
      </c>
      <c r="AE343" s="666">
        <v>0</v>
      </c>
      <c r="AF343" s="666">
        <v>0</v>
      </c>
      <c r="AG343" s="666">
        <v>0</v>
      </c>
      <c r="AH343" s="666">
        <v>0</v>
      </c>
      <c r="AI343" s="666">
        <v>0</v>
      </c>
      <c r="AJ343" s="666">
        <v>0</v>
      </c>
      <c r="AK343" s="666">
        <v>3.2210269937360176E-5</v>
      </c>
      <c r="AL343" s="666">
        <v>0</v>
      </c>
      <c r="AM343" s="666">
        <v>5.1398672151515951E-6</v>
      </c>
      <c r="AN343" s="666">
        <v>0</v>
      </c>
      <c r="AO343" s="666">
        <v>0</v>
      </c>
      <c r="AP343" s="666">
        <v>0</v>
      </c>
      <c r="AQ343" s="666">
        <v>0</v>
      </c>
      <c r="AR343" s="666">
        <v>0</v>
      </c>
      <c r="AS343" s="666">
        <v>0</v>
      </c>
      <c r="AT343" s="666">
        <v>0</v>
      </c>
      <c r="AU343" s="666">
        <v>0</v>
      </c>
      <c r="AV343" s="666">
        <v>0</v>
      </c>
      <c r="AW343" s="666">
        <v>3.7648161126438348E-6</v>
      </c>
      <c r="AX343" s="666">
        <v>0</v>
      </c>
      <c r="AY343" s="666">
        <v>4.6722996816782362E-16</v>
      </c>
      <c r="AZ343" s="666">
        <v>0</v>
      </c>
      <c r="BA343" s="666">
        <v>0</v>
      </c>
      <c r="BB343" s="666">
        <v>0</v>
      </c>
      <c r="BC343" s="666">
        <v>0</v>
      </c>
      <c r="BD343" s="666">
        <v>0</v>
      </c>
      <c r="BE343" s="666">
        <v>0</v>
      </c>
      <c r="BF343" s="666">
        <v>2.6633487494135712E-4</v>
      </c>
      <c r="BG343" s="666">
        <v>0</v>
      </c>
      <c r="BH343" s="666">
        <v>6.2358709750447877E-4</v>
      </c>
      <c r="BI343" s="666">
        <v>0</v>
      </c>
      <c r="BJ343" s="666">
        <v>0</v>
      </c>
      <c r="BK343" s="666">
        <v>0</v>
      </c>
    </row>
    <row r="344" spans="2:63" x14ac:dyDescent="0.2">
      <c r="B344" s="469" t="s">
        <v>485</v>
      </c>
      <c r="C344" s="469">
        <v>18.242091092086515</v>
      </c>
      <c r="D344" s="469" t="s">
        <v>486</v>
      </c>
      <c r="E344" s="469" t="s">
        <v>428</v>
      </c>
      <c r="F344" s="469">
        <v>0</v>
      </c>
      <c r="G344" s="469">
        <v>559</v>
      </c>
      <c r="H344" s="469">
        <v>34.446420000000003</v>
      </c>
      <c r="I344" s="469">
        <v>35.054628864222295</v>
      </c>
      <c r="J344" s="469">
        <v>2.7313614621201697E-3</v>
      </c>
      <c r="K344" s="469" t="s">
        <v>574</v>
      </c>
      <c r="L344" s="469" t="s">
        <v>574</v>
      </c>
      <c r="M344" s="469" t="s">
        <v>574</v>
      </c>
      <c r="N344" s="469">
        <v>1</v>
      </c>
      <c r="O344" s="469">
        <v>1.5455391822501616E-3</v>
      </c>
      <c r="P344" s="469">
        <v>4.99137432272731E-3</v>
      </c>
      <c r="Q344" s="469">
        <v>6.5369135049774714E-3</v>
      </c>
      <c r="R344" s="469">
        <v>0</v>
      </c>
      <c r="S344" s="469">
        <v>6.5369135049774714E-3</v>
      </c>
      <c r="T344" s="469">
        <v>0</v>
      </c>
      <c r="U344" s="469">
        <v>0</v>
      </c>
      <c r="V344" s="469">
        <v>1.5547920057300758E-5</v>
      </c>
      <c r="W344" s="469">
        <v>4.5629748138828593E-19</v>
      </c>
      <c r="X344" s="469">
        <v>0</v>
      </c>
      <c r="Y344" s="469">
        <v>0</v>
      </c>
      <c r="Z344" s="469">
        <v>0</v>
      </c>
      <c r="AA344" s="469">
        <v>0</v>
      </c>
      <c r="AB344" s="469">
        <v>0</v>
      </c>
      <c r="AC344" s="469">
        <v>0</v>
      </c>
      <c r="AD344" s="469">
        <v>0</v>
      </c>
      <c r="AE344" s="469">
        <v>0</v>
      </c>
      <c r="AF344" s="469">
        <v>0</v>
      </c>
      <c r="AG344" s="469">
        <v>0</v>
      </c>
      <c r="AH344" s="469">
        <v>0</v>
      </c>
      <c r="AI344" s="469">
        <v>0</v>
      </c>
      <c r="AJ344" s="469">
        <v>0</v>
      </c>
      <c r="AK344" s="469">
        <v>1.8484098519146652E-5</v>
      </c>
      <c r="AL344" s="469">
        <v>0</v>
      </c>
      <c r="AM344" s="469">
        <v>3.3228053467962316E-6</v>
      </c>
      <c r="AN344" s="469">
        <v>0</v>
      </c>
      <c r="AO344" s="469">
        <v>0</v>
      </c>
      <c r="AP344" s="469">
        <v>0</v>
      </c>
      <c r="AQ344" s="469">
        <v>0</v>
      </c>
      <c r="AR344" s="469">
        <v>0</v>
      </c>
      <c r="AS344" s="469">
        <v>0</v>
      </c>
      <c r="AT344" s="469">
        <v>0</v>
      </c>
      <c r="AU344" s="469">
        <v>0</v>
      </c>
      <c r="AV344" s="469">
        <v>0</v>
      </c>
      <c r="AW344" s="469">
        <v>1.8800575019405406E-6</v>
      </c>
      <c r="AX344" s="469">
        <v>0</v>
      </c>
      <c r="AY344" s="469">
        <v>1.2441026877615531E-16</v>
      </c>
      <c r="AZ344" s="469">
        <v>0</v>
      </c>
      <c r="BA344" s="469">
        <v>0</v>
      </c>
      <c r="BB344" s="469">
        <v>0</v>
      </c>
      <c r="BC344" s="469">
        <v>0</v>
      </c>
      <c r="BD344" s="469">
        <v>0</v>
      </c>
      <c r="BE344" s="469">
        <v>0</v>
      </c>
      <c r="BF344" s="469">
        <v>1.6105920136407772E-4</v>
      </c>
      <c r="BG344" s="469">
        <v>0</v>
      </c>
      <c r="BH344" s="469">
        <v>3.5668647112105048E-4</v>
      </c>
      <c r="BI344" s="469">
        <v>0</v>
      </c>
      <c r="BJ344" s="469">
        <v>0</v>
      </c>
      <c r="BK344" s="469">
        <v>0</v>
      </c>
    </row>
    <row r="345" spans="2:63" x14ac:dyDescent="0.2">
      <c r="B345" s="666" t="s">
        <v>485</v>
      </c>
      <c r="C345" s="666">
        <v>18.242091092086515</v>
      </c>
      <c r="D345" s="666" t="s">
        <v>486</v>
      </c>
      <c r="E345" s="666" t="s">
        <v>428</v>
      </c>
      <c r="F345" s="666">
        <v>0</v>
      </c>
      <c r="G345" s="666">
        <v>559</v>
      </c>
      <c r="H345" s="666">
        <v>34.446420000000003</v>
      </c>
      <c r="I345" s="666">
        <v>35.054628864222295</v>
      </c>
      <c r="J345" s="666">
        <v>2.7313614621201697E-3</v>
      </c>
      <c r="K345" s="666" t="s">
        <v>574</v>
      </c>
      <c r="L345" s="666" t="s">
        <v>574</v>
      </c>
      <c r="M345" s="666" t="s">
        <v>574</v>
      </c>
      <c r="N345" s="666">
        <v>1</v>
      </c>
      <c r="O345" s="666">
        <v>1.5455391822501616E-3</v>
      </c>
      <c r="P345" s="666">
        <v>4.99137432272731E-3</v>
      </c>
      <c r="Q345" s="666">
        <v>6.5369135049774714E-3</v>
      </c>
      <c r="R345" s="666">
        <v>0</v>
      </c>
      <c r="S345" s="666">
        <v>6.5369135049774714E-3</v>
      </c>
      <c r="T345" s="666">
        <v>0</v>
      </c>
      <c r="U345" s="666">
        <v>0</v>
      </c>
      <c r="V345" s="666">
        <v>1.5547920057300758E-5</v>
      </c>
      <c r="W345" s="666">
        <v>4.5629748138828593E-19</v>
      </c>
      <c r="X345" s="666">
        <v>0</v>
      </c>
      <c r="Y345" s="666">
        <v>0</v>
      </c>
      <c r="Z345" s="666">
        <v>0</v>
      </c>
      <c r="AA345" s="666">
        <v>0</v>
      </c>
      <c r="AB345" s="666">
        <v>0</v>
      </c>
      <c r="AC345" s="666">
        <v>0</v>
      </c>
      <c r="AD345" s="666">
        <v>0</v>
      </c>
      <c r="AE345" s="666">
        <v>0</v>
      </c>
      <c r="AF345" s="666">
        <v>0</v>
      </c>
      <c r="AG345" s="666">
        <v>0</v>
      </c>
      <c r="AH345" s="666">
        <v>0</v>
      </c>
      <c r="AI345" s="666">
        <v>0</v>
      </c>
      <c r="AJ345" s="666">
        <v>0</v>
      </c>
      <c r="AK345" s="666">
        <v>1.8484098519146652E-5</v>
      </c>
      <c r="AL345" s="666">
        <v>0</v>
      </c>
      <c r="AM345" s="666">
        <v>3.3228053467962316E-6</v>
      </c>
      <c r="AN345" s="666">
        <v>0</v>
      </c>
      <c r="AO345" s="666">
        <v>0</v>
      </c>
      <c r="AP345" s="666">
        <v>0</v>
      </c>
      <c r="AQ345" s="666">
        <v>0</v>
      </c>
      <c r="AR345" s="666">
        <v>0</v>
      </c>
      <c r="AS345" s="666">
        <v>0</v>
      </c>
      <c r="AT345" s="666">
        <v>0</v>
      </c>
      <c r="AU345" s="666">
        <v>0</v>
      </c>
      <c r="AV345" s="666">
        <v>0</v>
      </c>
      <c r="AW345" s="666">
        <v>1.8800575019405406E-6</v>
      </c>
      <c r="AX345" s="666">
        <v>0</v>
      </c>
      <c r="AY345" s="666">
        <v>1.2441026877615531E-16</v>
      </c>
      <c r="AZ345" s="666">
        <v>0</v>
      </c>
      <c r="BA345" s="666">
        <v>0</v>
      </c>
      <c r="BB345" s="666">
        <v>0</v>
      </c>
      <c r="BC345" s="666">
        <v>0</v>
      </c>
      <c r="BD345" s="666">
        <v>0</v>
      </c>
      <c r="BE345" s="666">
        <v>0</v>
      </c>
      <c r="BF345" s="666">
        <v>1.6105920136407772E-4</v>
      </c>
      <c r="BG345" s="666">
        <v>0</v>
      </c>
      <c r="BH345" s="666">
        <v>3.5668647112105048E-4</v>
      </c>
      <c r="BI345" s="666">
        <v>0</v>
      </c>
      <c r="BJ345" s="666">
        <v>0</v>
      </c>
      <c r="BK345" s="666">
        <v>0</v>
      </c>
    </row>
    <row r="346" spans="2:63" x14ac:dyDescent="0.2">
      <c r="B346" s="469" t="s">
        <v>485</v>
      </c>
      <c r="C346" s="469">
        <v>18.242091092086515</v>
      </c>
      <c r="D346" s="469" t="s">
        <v>486</v>
      </c>
      <c r="E346" s="469" t="s">
        <v>428</v>
      </c>
      <c r="F346" s="469">
        <v>0</v>
      </c>
      <c r="G346" s="469">
        <v>559</v>
      </c>
      <c r="H346" s="469">
        <v>34.446420000000003</v>
      </c>
      <c r="I346" s="469">
        <v>35.054628864222295</v>
      </c>
      <c r="J346" s="469">
        <v>2.7313614621201697E-3</v>
      </c>
      <c r="K346" s="469" t="s">
        <v>574</v>
      </c>
      <c r="L346" s="469" t="s">
        <v>574</v>
      </c>
      <c r="M346" s="469" t="s">
        <v>574</v>
      </c>
      <c r="N346" s="469">
        <v>1</v>
      </c>
      <c r="O346" s="469">
        <v>1.5455391822501616E-3</v>
      </c>
      <c r="P346" s="469">
        <v>4.99137432272731E-3</v>
      </c>
      <c r="Q346" s="469">
        <v>6.5369135049774714E-3</v>
      </c>
      <c r="R346" s="469">
        <v>0</v>
      </c>
      <c r="S346" s="469">
        <v>6.5369135049774714E-3</v>
      </c>
      <c r="T346" s="469">
        <v>0</v>
      </c>
      <c r="U346" s="469">
        <v>0</v>
      </c>
      <c r="V346" s="469">
        <v>1.5547920057300758E-5</v>
      </c>
      <c r="W346" s="469">
        <v>4.5629748138828593E-19</v>
      </c>
      <c r="X346" s="469">
        <v>0</v>
      </c>
      <c r="Y346" s="469">
        <v>0</v>
      </c>
      <c r="Z346" s="469">
        <v>0</v>
      </c>
      <c r="AA346" s="469">
        <v>0</v>
      </c>
      <c r="AB346" s="469">
        <v>0</v>
      </c>
      <c r="AC346" s="469">
        <v>0</v>
      </c>
      <c r="AD346" s="469">
        <v>0</v>
      </c>
      <c r="AE346" s="469">
        <v>0</v>
      </c>
      <c r="AF346" s="469">
        <v>0</v>
      </c>
      <c r="AG346" s="469">
        <v>0</v>
      </c>
      <c r="AH346" s="469">
        <v>0</v>
      </c>
      <c r="AI346" s="469">
        <v>0</v>
      </c>
      <c r="AJ346" s="469">
        <v>0</v>
      </c>
      <c r="AK346" s="469">
        <v>1.8484098519146652E-5</v>
      </c>
      <c r="AL346" s="469">
        <v>0</v>
      </c>
      <c r="AM346" s="469">
        <v>3.3228053467962316E-6</v>
      </c>
      <c r="AN346" s="469">
        <v>0</v>
      </c>
      <c r="AO346" s="469">
        <v>0</v>
      </c>
      <c r="AP346" s="469">
        <v>0</v>
      </c>
      <c r="AQ346" s="469">
        <v>0</v>
      </c>
      <c r="AR346" s="469">
        <v>0</v>
      </c>
      <c r="AS346" s="469">
        <v>0</v>
      </c>
      <c r="AT346" s="469">
        <v>0</v>
      </c>
      <c r="AU346" s="469">
        <v>0</v>
      </c>
      <c r="AV346" s="469">
        <v>0</v>
      </c>
      <c r="AW346" s="469">
        <v>1.8800575019405406E-6</v>
      </c>
      <c r="AX346" s="469">
        <v>0</v>
      </c>
      <c r="AY346" s="469">
        <v>1.2441026877615531E-16</v>
      </c>
      <c r="AZ346" s="469">
        <v>0</v>
      </c>
      <c r="BA346" s="469">
        <v>0</v>
      </c>
      <c r="BB346" s="469">
        <v>0</v>
      </c>
      <c r="BC346" s="469">
        <v>0</v>
      </c>
      <c r="BD346" s="469">
        <v>0</v>
      </c>
      <c r="BE346" s="469">
        <v>0</v>
      </c>
      <c r="BF346" s="469">
        <v>1.6105920136407772E-4</v>
      </c>
      <c r="BG346" s="469">
        <v>0</v>
      </c>
      <c r="BH346" s="469">
        <v>3.5668647112105048E-4</v>
      </c>
      <c r="BI346" s="469">
        <v>0</v>
      </c>
      <c r="BJ346" s="469">
        <v>0</v>
      </c>
      <c r="BK346" s="469">
        <v>0</v>
      </c>
    </row>
    <row r="347" spans="2:63" x14ac:dyDescent="0.2">
      <c r="B347" s="666" t="s">
        <v>485</v>
      </c>
      <c r="C347" s="666">
        <v>18.242091092086515</v>
      </c>
      <c r="D347" s="666" t="s">
        <v>486</v>
      </c>
      <c r="E347" s="666" t="s">
        <v>428</v>
      </c>
      <c r="F347" s="666">
        <v>0</v>
      </c>
      <c r="G347" s="666">
        <v>559</v>
      </c>
      <c r="H347" s="666">
        <v>34.446420000000003</v>
      </c>
      <c r="I347" s="666">
        <v>35.054628864222295</v>
      </c>
      <c r="J347" s="666">
        <v>2.7313614621201697E-3</v>
      </c>
      <c r="K347" s="666" t="s">
        <v>574</v>
      </c>
      <c r="L347" s="666" t="s">
        <v>574</v>
      </c>
      <c r="M347" s="666" t="s">
        <v>574</v>
      </c>
      <c r="N347" s="666">
        <v>1</v>
      </c>
      <c r="O347" s="666">
        <v>1.5455391822501616E-3</v>
      </c>
      <c r="P347" s="666">
        <v>4.99137432272731E-3</v>
      </c>
      <c r="Q347" s="666">
        <v>6.5369135049774714E-3</v>
      </c>
      <c r="R347" s="666">
        <v>0</v>
      </c>
      <c r="S347" s="666">
        <v>6.5369135049774714E-3</v>
      </c>
      <c r="T347" s="666">
        <v>0</v>
      </c>
      <c r="U347" s="666">
        <v>0</v>
      </c>
      <c r="V347" s="666">
        <v>1.5547920057300758E-5</v>
      </c>
      <c r="W347" s="666">
        <v>4.5629748138828593E-19</v>
      </c>
      <c r="X347" s="666">
        <v>0</v>
      </c>
      <c r="Y347" s="666">
        <v>0</v>
      </c>
      <c r="Z347" s="666">
        <v>0</v>
      </c>
      <c r="AA347" s="666">
        <v>0</v>
      </c>
      <c r="AB347" s="666">
        <v>0</v>
      </c>
      <c r="AC347" s="666">
        <v>0</v>
      </c>
      <c r="AD347" s="666">
        <v>0</v>
      </c>
      <c r="AE347" s="666">
        <v>0</v>
      </c>
      <c r="AF347" s="666">
        <v>0</v>
      </c>
      <c r="AG347" s="666">
        <v>0</v>
      </c>
      <c r="AH347" s="666">
        <v>0</v>
      </c>
      <c r="AI347" s="666">
        <v>0</v>
      </c>
      <c r="AJ347" s="666">
        <v>0</v>
      </c>
      <c r="AK347" s="666">
        <v>1.8484098519146652E-5</v>
      </c>
      <c r="AL347" s="666">
        <v>0</v>
      </c>
      <c r="AM347" s="666">
        <v>3.3228053467962316E-6</v>
      </c>
      <c r="AN347" s="666">
        <v>0</v>
      </c>
      <c r="AO347" s="666">
        <v>0</v>
      </c>
      <c r="AP347" s="666">
        <v>0</v>
      </c>
      <c r="AQ347" s="666">
        <v>0</v>
      </c>
      <c r="AR347" s="666">
        <v>0</v>
      </c>
      <c r="AS347" s="666">
        <v>0</v>
      </c>
      <c r="AT347" s="666">
        <v>0</v>
      </c>
      <c r="AU347" s="666">
        <v>0</v>
      </c>
      <c r="AV347" s="666">
        <v>0</v>
      </c>
      <c r="AW347" s="666">
        <v>1.8800575019405406E-6</v>
      </c>
      <c r="AX347" s="666">
        <v>0</v>
      </c>
      <c r="AY347" s="666">
        <v>1.2441026877615531E-16</v>
      </c>
      <c r="AZ347" s="666">
        <v>0</v>
      </c>
      <c r="BA347" s="666">
        <v>0</v>
      </c>
      <c r="BB347" s="666">
        <v>0</v>
      </c>
      <c r="BC347" s="666">
        <v>0</v>
      </c>
      <c r="BD347" s="666">
        <v>0</v>
      </c>
      <c r="BE347" s="666">
        <v>0</v>
      </c>
      <c r="BF347" s="666">
        <v>1.6105920136407772E-4</v>
      </c>
      <c r="BG347" s="666">
        <v>0</v>
      </c>
      <c r="BH347" s="666">
        <v>3.5668647112105048E-4</v>
      </c>
      <c r="BI347" s="666">
        <v>0</v>
      </c>
      <c r="BJ347" s="666">
        <v>0</v>
      </c>
      <c r="BK347" s="666">
        <v>0</v>
      </c>
    </row>
    <row r="348" spans="2:63" x14ac:dyDescent="0.2">
      <c r="B348" s="469" t="s">
        <v>485</v>
      </c>
      <c r="C348" s="469">
        <v>18.242091092086515</v>
      </c>
      <c r="D348" s="469" t="s">
        <v>486</v>
      </c>
      <c r="E348" s="469" t="s">
        <v>428</v>
      </c>
      <c r="F348" s="469">
        <v>0</v>
      </c>
      <c r="G348" s="469">
        <v>559</v>
      </c>
      <c r="H348" s="469">
        <v>34.446420000000003</v>
      </c>
      <c r="I348" s="469">
        <v>35.054628864222295</v>
      </c>
      <c r="J348" s="469">
        <v>2.7313614621201697E-3</v>
      </c>
      <c r="K348" s="469" t="s">
        <v>574</v>
      </c>
      <c r="L348" s="469" t="s">
        <v>574</v>
      </c>
      <c r="M348" s="469" t="s">
        <v>574</v>
      </c>
      <c r="N348" s="469">
        <v>1</v>
      </c>
      <c r="O348" s="469">
        <v>1.5455391822501616E-3</v>
      </c>
      <c r="P348" s="469">
        <v>4.99137432272731E-3</v>
      </c>
      <c r="Q348" s="469">
        <v>6.5369135049774714E-3</v>
      </c>
      <c r="R348" s="469">
        <v>0</v>
      </c>
      <c r="S348" s="469">
        <v>6.5369135049774714E-3</v>
      </c>
      <c r="T348" s="469">
        <v>0</v>
      </c>
      <c r="U348" s="469">
        <v>0</v>
      </c>
      <c r="V348" s="469">
        <v>1.5547920057300758E-5</v>
      </c>
      <c r="W348" s="469">
        <v>4.5629748138828593E-19</v>
      </c>
      <c r="X348" s="469">
        <v>0</v>
      </c>
      <c r="Y348" s="469">
        <v>0</v>
      </c>
      <c r="Z348" s="469">
        <v>0</v>
      </c>
      <c r="AA348" s="469">
        <v>0</v>
      </c>
      <c r="AB348" s="469">
        <v>0</v>
      </c>
      <c r="AC348" s="469">
        <v>0</v>
      </c>
      <c r="AD348" s="469">
        <v>0</v>
      </c>
      <c r="AE348" s="469">
        <v>0</v>
      </c>
      <c r="AF348" s="469">
        <v>0</v>
      </c>
      <c r="AG348" s="469">
        <v>0</v>
      </c>
      <c r="AH348" s="469">
        <v>0</v>
      </c>
      <c r="AI348" s="469">
        <v>0</v>
      </c>
      <c r="AJ348" s="469">
        <v>0</v>
      </c>
      <c r="AK348" s="469">
        <v>1.8484098519146652E-5</v>
      </c>
      <c r="AL348" s="469">
        <v>0</v>
      </c>
      <c r="AM348" s="469">
        <v>3.3228053467962316E-6</v>
      </c>
      <c r="AN348" s="469">
        <v>0</v>
      </c>
      <c r="AO348" s="469">
        <v>0</v>
      </c>
      <c r="AP348" s="469">
        <v>0</v>
      </c>
      <c r="AQ348" s="469">
        <v>0</v>
      </c>
      <c r="AR348" s="469">
        <v>0</v>
      </c>
      <c r="AS348" s="469">
        <v>0</v>
      </c>
      <c r="AT348" s="469">
        <v>0</v>
      </c>
      <c r="AU348" s="469">
        <v>0</v>
      </c>
      <c r="AV348" s="469">
        <v>0</v>
      </c>
      <c r="AW348" s="469">
        <v>1.8800575019405406E-6</v>
      </c>
      <c r="AX348" s="469">
        <v>0</v>
      </c>
      <c r="AY348" s="469">
        <v>1.2441026877615531E-16</v>
      </c>
      <c r="AZ348" s="469">
        <v>0</v>
      </c>
      <c r="BA348" s="469">
        <v>0</v>
      </c>
      <c r="BB348" s="469">
        <v>0</v>
      </c>
      <c r="BC348" s="469">
        <v>0</v>
      </c>
      <c r="BD348" s="469">
        <v>0</v>
      </c>
      <c r="BE348" s="469">
        <v>0</v>
      </c>
      <c r="BF348" s="469">
        <v>1.6105920136407772E-4</v>
      </c>
      <c r="BG348" s="469">
        <v>0</v>
      </c>
      <c r="BH348" s="469">
        <v>3.5668647112105048E-4</v>
      </c>
      <c r="BI348" s="469">
        <v>0</v>
      </c>
      <c r="BJ348" s="469">
        <v>0</v>
      </c>
      <c r="BK348" s="469">
        <v>0</v>
      </c>
    </row>
    <row r="349" spans="2:63" x14ac:dyDescent="0.2">
      <c r="B349" s="666" t="s">
        <v>485</v>
      </c>
      <c r="C349" s="666">
        <v>18.242091092086515</v>
      </c>
      <c r="D349" s="666" t="s">
        <v>486</v>
      </c>
      <c r="E349" s="666" t="s">
        <v>428</v>
      </c>
      <c r="F349" s="666">
        <v>0</v>
      </c>
      <c r="G349" s="666">
        <v>559</v>
      </c>
      <c r="H349" s="666">
        <v>34.446420000000003</v>
      </c>
      <c r="I349" s="666">
        <v>35.054628864222295</v>
      </c>
      <c r="J349" s="666">
        <v>2.7313614621201697E-3</v>
      </c>
      <c r="K349" s="666" t="s">
        <v>574</v>
      </c>
      <c r="L349" s="666" t="s">
        <v>574</v>
      </c>
      <c r="M349" s="666" t="s">
        <v>574</v>
      </c>
      <c r="N349" s="666">
        <v>1</v>
      </c>
      <c r="O349" s="666">
        <v>1.5455391822501616E-3</v>
      </c>
      <c r="P349" s="666">
        <v>4.99137432272731E-3</v>
      </c>
      <c r="Q349" s="666">
        <v>6.5369135049774714E-3</v>
      </c>
      <c r="R349" s="666">
        <v>0</v>
      </c>
      <c r="S349" s="666">
        <v>6.5369135049774714E-3</v>
      </c>
      <c r="T349" s="666">
        <v>0</v>
      </c>
      <c r="U349" s="666">
        <v>0</v>
      </c>
      <c r="V349" s="666">
        <v>1.5547920057300758E-5</v>
      </c>
      <c r="W349" s="666">
        <v>4.5629748138828593E-19</v>
      </c>
      <c r="X349" s="666">
        <v>0</v>
      </c>
      <c r="Y349" s="666">
        <v>0</v>
      </c>
      <c r="Z349" s="666">
        <v>0</v>
      </c>
      <c r="AA349" s="666">
        <v>0</v>
      </c>
      <c r="AB349" s="666">
        <v>0</v>
      </c>
      <c r="AC349" s="666">
        <v>0</v>
      </c>
      <c r="AD349" s="666">
        <v>0</v>
      </c>
      <c r="AE349" s="666">
        <v>0</v>
      </c>
      <c r="AF349" s="666">
        <v>0</v>
      </c>
      <c r="AG349" s="666">
        <v>0</v>
      </c>
      <c r="AH349" s="666">
        <v>0</v>
      </c>
      <c r="AI349" s="666">
        <v>0</v>
      </c>
      <c r="AJ349" s="666">
        <v>0</v>
      </c>
      <c r="AK349" s="666">
        <v>1.8484098519146652E-5</v>
      </c>
      <c r="AL349" s="666">
        <v>0</v>
      </c>
      <c r="AM349" s="666">
        <v>3.3228053467962316E-6</v>
      </c>
      <c r="AN349" s="666">
        <v>0</v>
      </c>
      <c r="AO349" s="666">
        <v>0</v>
      </c>
      <c r="AP349" s="666">
        <v>0</v>
      </c>
      <c r="AQ349" s="666">
        <v>0</v>
      </c>
      <c r="AR349" s="666">
        <v>0</v>
      </c>
      <c r="AS349" s="666">
        <v>0</v>
      </c>
      <c r="AT349" s="666">
        <v>0</v>
      </c>
      <c r="AU349" s="666">
        <v>0</v>
      </c>
      <c r="AV349" s="666">
        <v>0</v>
      </c>
      <c r="AW349" s="666">
        <v>1.8800575019405406E-6</v>
      </c>
      <c r="AX349" s="666">
        <v>0</v>
      </c>
      <c r="AY349" s="666">
        <v>1.2441026877615531E-16</v>
      </c>
      <c r="AZ349" s="666">
        <v>0</v>
      </c>
      <c r="BA349" s="666">
        <v>0</v>
      </c>
      <c r="BB349" s="666">
        <v>0</v>
      </c>
      <c r="BC349" s="666">
        <v>0</v>
      </c>
      <c r="BD349" s="666">
        <v>0</v>
      </c>
      <c r="BE349" s="666">
        <v>0</v>
      </c>
      <c r="BF349" s="666">
        <v>1.6105920136407772E-4</v>
      </c>
      <c r="BG349" s="666">
        <v>0</v>
      </c>
      <c r="BH349" s="666">
        <v>3.5668647112105048E-4</v>
      </c>
      <c r="BI349" s="666">
        <v>0</v>
      </c>
      <c r="BJ349" s="666">
        <v>0</v>
      </c>
      <c r="BK349" s="666">
        <v>0</v>
      </c>
    </row>
    <row r="350" spans="2:63" x14ac:dyDescent="0.2">
      <c r="B350" s="469" t="s">
        <v>485</v>
      </c>
      <c r="C350" s="469">
        <v>18.242091092086515</v>
      </c>
      <c r="D350" s="469" t="s">
        <v>486</v>
      </c>
      <c r="E350" s="469" t="s">
        <v>428</v>
      </c>
      <c r="F350" s="469">
        <v>0</v>
      </c>
      <c r="G350" s="469">
        <v>559</v>
      </c>
      <c r="H350" s="469">
        <v>34.446420000000003</v>
      </c>
      <c r="I350" s="469">
        <v>35.054628864222295</v>
      </c>
      <c r="J350" s="469">
        <v>2.7313614621201697E-3</v>
      </c>
      <c r="K350" s="469" t="s">
        <v>574</v>
      </c>
      <c r="L350" s="469" t="s">
        <v>574</v>
      </c>
      <c r="M350" s="469" t="s">
        <v>574</v>
      </c>
      <c r="N350" s="469">
        <v>1</v>
      </c>
      <c r="O350" s="469">
        <v>1.5455391822501616E-3</v>
      </c>
      <c r="P350" s="469">
        <v>4.99137432272731E-3</v>
      </c>
      <c r="Q350" s="469">
        <v>6.5369135049774714E-3</v>
      </c>
      <c r="R350" s="469">
        <v>0</v>
      </c>
      <c r="S350" s="469">
        <v>6.5369135049774714E-3</v>
      </c>
      <c r="T350" s="469">
        <v>0</v>
      </c>
      <c r="U350" s="469">
        <v>0</v>
      </c>
      <c r="V350" s="469">
        <v>1.5547920057300758E-5</v>
      </c>
      <c r="W350" s="469">
        <v>4.5629748138828593E-19</v>
      </c>
      <c r="X350" s="469">
        <v>0</v>
      </c>
      <c r="Y350" s="469">
        <v>0</v>
      </c>
      <c r="Z350" s="469">
        <v>0</v>
      </c>
      <c r="AA350" s="469">
        <v>0</v>
      </c>
      <c r="AB350" s="469">
        <v>0</v>
      </c>
      <c r="AC350" s="469">
        <v>0</v>
      </c>
      <c r="AD350" s="469">
        <v>0</v>
      </c>
      <c r="AE350" s="469">
        <v>0</v>
      </c>
      <c r="AF350" s="469">
        <v>0</v>
      </c>
      <c r="AG350" s="469">
        <v>0</v>
      </c>
      <c r="AH350" s="469">
        <v>0</v>
      </c>
      <c r="AI350" s="469">
        <v>0</v>
      </c>
      <c r="AJ350" s="469">
        <v>0</v>
      </c>
      <c r="AK350" s="469">
        <v>1.8484098519146652E-5</v>
      </c>
      <c r="AL350" s="469">
        <v>0</v>
      </c>
      <c r="AM350" s="469">
        <v>3.3228053467962316E-6</v>
      </c>
      <c r="AN350" s="469">
        <v>0</v>
      </c>
      <c r="AO350" s="469">
        <v>0</v>
      </c>
      <c r="AP350" s="469">
        <v>0</v>
      </c>
      <c r="AQ350" s="469">
        <v>0</v>
      </c>
      <c r="AR350" s="469">
        <v>0</v>
      </c>
      <c r="AS350" s="469">
        <v>0</v>
      </c>
      <c r="AT350" s="469">
        <v>0</v>
      </c>
      <c r="AU350" s="469">
        <v>0</v>
      </c>
      <c r="AV350" s="469">
        <v>0</v>
      </c>
      <c r="AW350" s="469">
        <v>1.8800575019405406E-6</v>
      </c>
      <c r="AX350" s="469">
        <v>0</v>
      </c>
      <c r="AY350" s="469">
        <v>1.2441026877615531E-16</v>
      </c>
      <c r="AZ350" s="469">
        <v>0</v>
      </c>
      <c r="BA350" s="469">
        <v>0</v>
      </c>
      <c r="BB350" s="469">
        <v>0</v>
      </c>
      <c r="BC350" s="469">
        <v>0</v>
      </c>
      <c r="BD350" s="469">
        <v>0</v>
      </c>
      <c r="BE350" s="469">
        <v>0</v>
      </c>
      <c r="BF350" s="469">
        <v>1.6105920136407772E-4</v>
      </c>
      <c r="BG350" s="469">
        <v>0</v>
      </c>
      <c r="BH350" s="469">
        <v>3.5668647112105048E-4</v>
      </c>
      <c r="BI350" s="469">
        <v>0</v>
      </c>
      <c r="BJ350" s="469">
        <v>0</v>
      </c>
      <c r="BK350" s="469">
        <v>0</v>
      </c>
    </row>
    <row r="351" spans="2:63" x14ac:dyDescent="0.2">
      <c r="B351" s="666" t="s">
        <v>485</v>
      </c>
      <c r="C351" s="666">
        <v>18.242091092086515</v>
      </c>
      <c r="D351" s="666" t="s">
        <v>486</v>
      </c>
      <c r="E351" s="666" t="s">
        <v>428</v>
      </c>
      <c r="F351" s="666">
        <v>0</v>
      </c>
      <c r="G351" s="666">
        <v>559</v>
      </c>
      <c r="H351" s="666">
        <v>34.446420000000003</v>
      </c>
      <c r="I351" s="666">
        <v>35.054628864222295</v>
      </c>
      <c r="J351" s="666">
        <v>2.7313614621201697E-3</v>
      </c>
      <c r="K351" s="666" t="s">
        <v>574</v>
      </c>
      <c r="L351" s="666" t="s">
        <v>574</v>
      </c>
      <c r="M351" s="666" t="s">
        <v>574</v>
      </c>
      <c r="N351" s="666">
        <v>1</v>
      </c>
      <c r="O351" s="666">
        <v>1.5455391822501616E-3</v>
      </c>
      <c r="P351" s="666">
        <v>4.99137432272731E-3</v>
      </c>
      <c r="Q351" s="666">
        <v>6.5369135049774714E-3</v>
      </c>
      <c r="R351" s="666">
        <v>0</v>
      </c>
      <c r="S351" s="666">
        <v>6.5369135049774714E-3</v>
      </c>
      <c r="T351" s="666">
        <v>0</v>
      </c>
      <c r="U351" s="666">
        <v>0</v>
      </c>
      <c r="V351" s="666">
        <v>1.5547920057300758E-5</v>
      </c>
      <c r="W351" s="666">
        <v>4.5629748138828593E-19</v>
      </c>
      <c r="X351" s="666">
        <v>0</v>
      </c>
      <c r="Y351" s="666">
        <v>0</v>
      </c>
      <c r="Z351" s="666">
        <v>0</v>
      </c>
      <c r="AA351" s="666">
        <v>0</v>
      </c>
      <c r="AB351" s="666">
        <v>0</v>
      </c>
      <c r="AC351" s="666">
        <v>0</v>
      </c>
      <c r="AD351" s="666">
        <v>0</v>
      </c>
      <c r="AE351" s="666">
        <v>0</v>
      </c>
      <c r="AF351" s="666">
        <v>0</v>
      </c>
      <c r="AG351" s="666">
        <v>0</v>
      </c>
      <c r="AH351" s="666">
        <v>0</v>
      </c>
      <c r="AI351" s="666">
        <v>0</v>
      </c>
      <c r="AJ351" s="666">
        <v>0</v>
      </c>
      <c r="AK351" s="666">
        <v>1.8484098519146652E-5</v>
      </c>
      <c r="AL351" s="666">
        <v>0</v>
      </c>
      <c r="AM351" s="666">
        <v>3.3228053467962316E-6</v>
      </c>
      <c r="AN351" s="666">
        <v>0</v>
      </c>
      <c r="AO351" s="666">
        <v>0</v>
      </c>
      <c r="AP351" s="666">
        <v>0</v>
      </c>
      <c r="AQ351" s="666">
        <v>0</v>
      </c>
      <c r="AR351" s="666">
        <v>0</v>
      </c>
      <c r="AS351" s="666">
        <v>0</v>
      </c>
      <c r="AT351" s="666">
        <v>0</v>
      </c>
      <c r="AU351" s="666">
        <v>0</v>
      </c>
      <c r="AV351" s="666">
        <v>0</v>
      </c>
      <c r="AW351" s="666">
        <v>1.8800575019405406E-6</v>
      </c>
      <c r="AX351" s="666">
        <v>0</v>
      </c>
      <c r="AY351" s="666">
        <v>1.2441026877615531E-16</v>
      </c>
      <c r="AZ351" s="666">
        <v>0</v>
      </c>
      <c r="BA351" s="666">
        <v>0</v>
      </c>
      <c r="BB351" s="666">
        <v>0</v>
      </c>
      <c r="BC351" s="666">
        <v>0</v>
      </c>
      <c r="BD351" s="666">
        <v>0</v>
      </c>
      <c r="BE351" s="666">
        <v>0</v>
      </c>
      <c r="BF351" s="666">
        <v>1.6105920136407772E-4</v>
      </c>
      <c r="BG351" s="666">
        <v>0</v>
      </c>
      <c r="BH351" s="666">
        <v>3.5668647112105048E-4</v>
      </c>
      <c r="BI351" s="666">
        <v>0</v>
      </c>
      <c r="BJ351" s="666">
        <v>0</v>
      </c>
      <c r="BK351" s="666">
        <v>0</v>
      </c>
    </row>
    <row r="352" spans="2:63" x14ac:dyDescent="0.2">
      <c r="B352" s="469" t="s">
        <v>485</v>
      </c>
      <c r="C352" s="469">
        <v>18.242091092086515</v>
      </c>
      <c r="D352" s="469" t="s">
        <v>486</v>
      </c>
      <c r="E352" s="469" t="s">
        <v>428</v>
      </c>
      <c r="F352" s="469">
        <v>0</v>
      </c>
      <c r="G352" s="469">
        <v>559</v>
      </c>
      <c r="H352" s="469">
        <v>34.446420000000003</v>
      </c>
      <c r="I352" s="469">
        <v>35.054628864222295</v>
      </c>
      <c r="J352" s="469">
        <v>2.7313614621201697E-3</v>
      </c>
      <c r="K352" s="469" t="s">
        <v>574</v>
      </c>
      <c r="L352" s="469" t="s">
        <v>574</v>
      </c>
      <c r="M352" s="469" t="s">
        <v>574</v>
      </c>
      <c r="N352" s="469">
        <v>1</v>
      </c>
      <c r="O352" s="469">
        <v>1.5455391822501616E-3</v>
      </c>
      <c r="P352" s="469">
        <v>4.99137432272731E-3</v>
      </c>
      <c r="Q352" s="469">
        <v>6.5369135049774714E-3</v>
      </c>
      <c r="R352" s="469">
        <v>0</v>
      </c>
      <c r="S352" s="469">
        <v>6.5369135049774714E-3</v>
      </c>
      <c r="T352" s="469">
        <v>0</v>
      </c>
      <c r="U352" s="469">
        <v>0</v>
      </c>
      <c r="V352" s="469">
        <v>1.5547920057300758E-5</v>
      </c>
      <c r="W352" s="469">
        <v>4.5629748138828593E-19</v>
      </c>
      <c r="X352" s="469">
        <v>0</v>
      </c>
      <c r="Y352" s="469">
        <v>0</v>
      </c>
      <c r="Z352" s="469">
        <v>0</v>
      </c>
      <c r="AA352" s="469">
        <v>0</v>
      </c>
      <c r="AB352" s="469">
        <v>0</v>
      </c>
      <c r="AC352" s="469">
        <v>0</v>
      </c>
      <c r="AD352" s="469">
        <v>0</v>
      </c>
      <c r="AE352" s="469">
        <v>0</v>
      </c>
      <c r="AF352" s="469">
        <v>0</v>
      </c>
      <c r="AG352" s="469">
        <v>0</v>
      </c>
      <c r="AH352" s="469">
        <v>0</v>
      </c>
      <c r="AI352" s="469">
        <v>0</v>
      </c>
      <c r="AJ352" s="469">
        <v>0</v>
      </c>
      <c r="AK352" s="469">
        <v>1.8484098519146652E-5</v>
      </c>
      <c r="AL352" s="469">
        <v>0</v>
      </c>
      <c r="AM352" s="469">
        <v>3.3228053467962316E-6</v>
      </c>
      <c r="AN352" s="469">
        <v>0</v>
      </c>
      <c r="AO352" s="469">
        <v>0</v>
      </c>
      <c r="AP352" s="469">
        <v>0</v>
      </c>
      <c r="AQ352" s="469">
        <v>0</v>
      </c>
      <c r="AR352" s="469">
        <v>0</v>
      </c>
      <c r="AS352" s="469">
        <v>0</v>
      </c>
      <c r="AT352" s="469">
        <v>0</v>
      </c>
      <c r="AU352" s="469">
        <v>0</v>
      </c>
      <c r="AV352" s="469">
        <v>0</v>
      </c>
      <c r="AW352" s="469">
        <v>1.8800575019405406E-6</v>
      </c>
      <c r="AX352" s="469">
        <v>0</v>
      </c>
      <c r="AY352" s="469">
        <v>1.2441026877615531E-16</v>
      </c>
      <c r="AZ352" s="469">
        <v>0</v>
      </c>
      <c r="BA352" s="469">
        <v>0</v>
      </c>
      <c r="BB352" s="469">
        <v>0</v>
      </c>
      <c r="BC352" s="469">
        <v>0</v>
      </c>
      <c r="BD352" s="469">
        <v>0</v>
      </c>
      <c r="BE352" s="469">
        <v>0</v>
      </c>
      <c r="BF352" s="469">
        <v>1.6105920136407772E-4</v>
      </c>
      <c r="BG352" s="469">
        <v>0</v>
      </c>
      <c r="BH352" s="469">
        <v>3.5668647112105048E-4</v>
      </c>
      <c r="BI352" s="469">
        <v>0</v>
      </c>
      <c r="BJ352" s="469">
        <v>0</v>
      </c>
      <c r="BK352" s="469">
        <v>0</v>
      </c>
    </row>
    <row r="353" spans="2:63" x14ac:dyDescent="0.2">
      <c r="B353" s="666" t="s">
        <v>485</v>
      </c>
      <c r="C353" s="666">
        <v>18.242091092086515</v>
      </c>
      <c r="D353" s="666" t="s">
        <v>486</v>
      </c>
      <c r="E353" s="666" t="s">
        <v>428</v>
      </c>
      <c r="F353" s="666">
        <v>0</v>
      </c>
      <c r="G353" s="666">
        <v>559</v>
      </c>
      <c r="H353" s="666">
        <v>34.446420000000003</v>
      </c>
      <c r="I353" s="666">
        <v>35.054628864222295</v>
      </c>
      <c r="J353" s="666">
        <v>2.7313614621201697E-3</v>
      </c>
      <c r="K353" s="666" t="s">
        <v>574</v>
      </c>
      <c r="L353" s="666" t="s">
        <v>574</v>
      </c>
      <c r="M353" s="666" t="s">
        <v>574</v>
      </c>
      <c r="N353" s="666">
        <v>1</v>
      </c>
      <c r="O353" s="666">
        <v>1.5455391822501616E-3</v>
      </c>
      <c r="P353" s="666">
        <v>4.99137432272731E-3</v>
      </c>
      <c r="Q353" s="666">
        <v>6.5369135049774714E-3</v>
      </c>
      <c r="R353" s="666">
        <v>0</v>
      </c>
      <c r="S353" s="666">
        <v>6.5369135049774714E-3</v>
      </c>
      <c r="T353" s="666">
        <v>0</v>
      </c>
      <c r="U353" s="666">
        <v>0</v>
      </c>
      <c r="V353" s="666">
        <v>1.5547920057300758E-5</v>
      </c>
      <c r="W353" s="666">
        <v>4.5629748138828593E-19</v>
      </c>
      <c r="X353" s="666">
        <v>0</v>
      </c>
      <c r="Y353" s="666">
        <v>0</v>
      </c>
      <c r="Z353" s="666">
        <v>0</v>
      </c>
      <c r="AA353" s="666">
        <v>0</v>
      </c>
      <c r="AB353" s="666">
        <v>0</v>
      </c>
      <c r="AC353" s="666">
        <v>0</v>
      </c>
      <c r="AD353" s="666">
        <v>0</v>
      </c>
      <c r="AE353" s="666">
        <v>0</v>
      </c>
      <c r="AF353" s="666">
        <v>0</v>
      </c>
      <c r="AG353" s="666">
        <v>0</v>
      </c>
      <c r="AH353" s="666">
        <v>0</v>
      </c>
      <c r="AI353" s="666">
        <v>0</v>
      </c>
      <c r="AJ353" s="666">
        <v>0</v>
      </c>
      <c r="AK353" s="666">
        <v>1.8484098519146652E-5</v>
      </c>
      <c r="AL353" s="666">
        <v>0</v>
      </c>
      <c r="AM353" s="666">
        <v>3.3228053467962316E-6</v>
      </c>
      <c r="AN353" s="666">
        <v>0</v>
      </c>
      <c r="AO353" s="666">
        <v>0</v>
      </c>
      <c r="AP353" s="666">
        <v>0</v>
      </c>
      <c r="AQ353" s="666">
        <v>0</v>
      </c>
      <c r="AR353" s="666">
        <v>0</v>
      </c>
      <c r="AS353" s="666">
        <v>0</v>
      </c>
      <c r="AT353" s="666">
        <v>0</v>
      </c>
      <c r="AU353" s="666">
        <v>0</v>
      </c>
      <c r="AV353" s="666">
        <v>0</v>
      </c>
      <c r="AW353" s="666">
        <v>1.8800575019405406E-6</v>
      </c>
      <c r="AX353" s="666">
        <v>0</v>
      </c>
      <c r="AY353" s="666">
        <v>1.2441026877615531E-16</v>
      </c>
      <c r="AZ353" s="666">
        <v>0</v>
      </c>
      <c r="BA353" s="666">
        <v>0</v>
      </c>
      <c r="BB353" s="666">
        <v>0</v>
      </c>
      <c r="BC353" s="666">
        <v>0</v>
      </c>
      <c r="BD353" s="666">
        <v>0</v>
      </c>
      <c r="BE353" s="666">
        <v>0</v>
      </c>
      <c r="BF353" s="666">
        <v>1.6105920136407772E-4</v>
      </c>
      <c r="BG353" s="666">
        <v>0</v>
      </c>
      <c r="BH353" s="666">
        <v>3.5668647112105048E-4</v>
      </c>
      <c r="BI353" s="666">
        <v>0</v>
      </c>
      <c r="BJ353" s="666">
        <v>0</v>
      </c>
      <c r="BK353" s="666">
        <v>0</v>
      </c>
    </row>
    <row r="354" spans="2:63" x14ac:dyDescent="0.2">
      <c r="B354" s="469" t="s">
        <v>485</v>
      </c>
      <c r="C354" s="469">
        <v>18.242091092086515</v>
      </c>
      <c r="D354" s="469" t="s">
        <v>486</v>
      </c>
      <c r="E354" s="469" t="s">
        <v>428</v>
      </c>
      <c r="F354" s="469">
        <v>0</v>
      </c>
      <c r="G354" s="469">
        <v>559</v>
      </c>
      <c r="H354" s="469">
        <v>34.446420000000003</v>
      </c>
      <c r="I354" s="469">
        <v>35.054628864222295</v>
      </c>
      <c r="J354" s="469">
        <v>2.7313614621201697E-3</v>
      </c>
      <c r="K354" s="469" t="s">
        <v>574</v>
      </c>
      <c r="L354" s="469" t="s">
        <v>574</v>
      </c>
      <c r="M354" s="469" t="s">
        <v>574</v>
      </c>
      <c r="N354" s="469">
        <v>1</v>
      </c>
      <c r="O354" s="469">
        <v>1.5455391822501616E-3</v>
      </c>
      <c r="P354" s="469">
        <v>4.99137432272731E-3</v>
      </c>
      <c r="Q354" s="469">
        <v>6.5369135049774714E-3</v>
      </c>
      <c r="R354" s="469">
        <v>0</v>
      </c>
      <c r="S354" s="469">
        <v>6.5369135049774714E-3</v>
      </c>
      <c r="T354" s="469">
        <v>0</v>
      </c>
      <c r="U354" s="469">
        <v>0</v>
      </c>
      <c r="V354" s="469">
        <v>1.5547920057300758E-5</v>
      </c>
      <c r="W354" s="469">
        <v>4.5629748138828593E-19</v>
      </c>
      <c r="X354" s="469">
        <v>0</v>
      </c>
      <c r="Y354" s="469">
        <v>0</v>
      </c>
      <c r="Z354" s="469">
        <v>0</v>
      </c>
      <c r="AA354" s="469">
        <v>0</v>
      </c>
      <c r="AB354" s="469">
        <v>0</v>
      </c>
      <c r="AC354" s="469">
        <v>0</v>
      </c>
      <c r="AD354" s="469">
        <v>0</v>
      </c>
      <c r="AE354" s="469">
        <v>0</v>
      </c>
      <c r="AF354" s="469">
        <v>0</v>
      </c>
      <c r="AG354" s="469">
        <v>0</v>
      </c>
      <c r="AH354" s="469">
        <v>0</v>
      </c>
      <c r="AI354" s="469">
        <v>0</v>
      </c>
      <c r="AJ354" s="469">
        <v>0</v>
      </c>
      <c r="AK354" s="469">
        <v>1.8484098519146652E-5</v>
      </c>
      <c r="AL354" s="469">
        <v>0</v>
      </c>
      <c r="AM354" s="469">
        <v>3.3228053467962316E-6</v>
      </c>
      <c r="AN354" s="469">
        <v>0</v>
      </c>
      <c r="AO354" s="469">
        <v>0</v>
      </c>
      <c r="AP354" s="469">
        <v>0</v>
      </c>
      <c r="AQ354" s="469">
        <v>0</v>
      </c>
      <c r="AR354" s="469">
        <v>0</v>
      </c>
      <c r="AS354" s="469">
        <v>0</v>
      </c>
      <c r="AT354" s="469">
        <v>0</v>
      </c>
      <c r="AU354" s="469">
        <v>0</v>
      </c>
      <c r="AV354" s="469">
        <v>0</v>
      </c>
      <c r="AW354" s="469">
        <v>1.8800575019405406E-6</v>
      </c>
      <c r="AX354" s="469">
        <v>0</v>
      </c>
      <c r="AY354" s="469">
        <v>1.2441026877615531E-16</v>
      </c>
      <c r="AZ354" s="469">
        <v>0</v>
      </c>
      <c r="BA354" s="469">
        <v>0</v>
      </c>
      <c r="BB354" s="469">
        <v>0</v>
      </c>
      <c r="BC354" s="469">
        <v>0</v>
      </c>
      <c r="BD354" s="469">
        <v>0</v>
      </c>
      <c r="BE354" s="469">
        <v>0</v>
      </c>
      <c r="BF354" s="469">
        <v>1.6105920136407772E-4</v>
      </c>
      <c r="BG354" s="469">
        <v>0</v>
      </c>
      <c r="BH354" s="469">
        <v>3.5668647112105048E-4</v>
      </c>
      <c r="BI354" s="469">
        <v>0</v>
      </c>
      <c r="BJ354" s="469">
        <v>0</v>
      </c>
      <c r="BK354" s="469">
        <v>0</v>
      </c>
    </row>
    <row r="355" spans="2:63" x14ac:dyDescent="0.2">
      <c r="B355" s="666" t="s">
        <v>485</v>
      </c>
      <c r="C355" s="666">
        <v>18.242091092086515</v>
      </c>
      <c r="D355" s="666" t="s">
        <v>486</v>
      </c>
      <c r="E355" s="666" t="s">
        <v>428</v>
      </c>
      <c r="F355" s="666">
        <v>0</v>
      </c>
      <c r="G355" s="666">
        <v>559</v>
      </c>
      <c r="H355" s="666">
        <v>34.446420000000003</v>
      </c>
      <c r="I355" s="666">
        <v>35.054628864222295</v>
      </c>
      <c r="J355" s="666">
        <v>2.7313614621201697E-3</v>
      </c>
      <c r="K355" s="666" t="s">
        <v>574</v>
      </c>
      <c r="L355" s="666" t="s">
        <v>574</v>
      </c>
      <c r="M355" s="666" t="s">
        <v>574</v>
      </c>
      <c r="N355" s="666">
        <v>1</v>
      </c>
      <c r="O355" s="666">
        <v>1.5455391822501616E-3</v>
      </c>
      <c r="P355" s="666">
        <v>4.99137432272731E-3</v>
      </c>
      <c r="Q355" s="666">
        <v>6.5369135049774714E-3</v>
      </c>
      <c r="R355" s="666">
        <v>0</v>
      </c>
      <c r="S355" s="666">
        <v>6.5369135049774714E-3</v>
      </c>
      <c r="T355" s="666">
        <v>0</v>
      </c>
      <c r="U355" s="666">
        <v>0</v>
      </c>
      <c r="V355" s="666">
        <v>1.5547920057300758E-5</v>
      </c>
      <c r="W355" s="666">
        <v>4.5629748138828593E-19</v>
      </c>
      <c r="X355" s="666">
        <v>0</v>
      </c>
      <c r="Y355" s="666">
        <v>0</v>
      </c>
      <c r="Z355" s="666">
        <v>0</v>
      </c>
      <c r="AA355" s="666">
        <v>0</v>
      </c>
      <c r="AB355" s="666">
        <v>0</v>
      </c>
      <c r="AC355" s="666">
        <v>0</v>
      </c>
      <c r="AD355" s="666">
        <v>0</v>
      </c>
      <c r="AE355" s="666">
        <v>0</v>
      </c>
      <c r="AF355" s="666">
        <v>0</v>
      </c>
      <c r="AG355" s="666">
        <v>0</v>
      </c>
      <c r="AH355" s="666">
        <v>0</v>
      </c>
      <c r="AI355" s="666">
        <v>0</v>
      </c>
      <c r="AJ355" s="666">
        <v>0</v>
      </c>
      <c r="AK355" s="666">
        <v>1.8484098519146652E-5</v>
      </c>
      <c r="AL355" s="666">
        <v>0</v>
      </c>
      <c r="AM355" s="666">
        <v>3.3228053467962316E-6</v>
      </c>
      <c r="AN355" s="666">
        <v>0</v>
      </c>
      <c r="AO355" s="666">
        <v>0</v>
      </c>
      <c r="AP355" s="666">
        <v>0</v>
      </c>
      <c r="AQ355" s="666">
        <v>0</v>
      </c>
      <c r="AR355" s="666">
        <v>0</v>
      </c>
      <c r="AS355" s="666">
        <v>0</v>
      </c>
      <c r="AT355" s="666">
        <v>0</v>
      </c>
      <c r="AU355" s="666">
        <v>0</v>
      </c>
      <c r="AV355" s="666">
        <v>0</v>
      </c>
      <c r="AW355" s="666">
        <v>1.8800575019405406E-6</v>
      </c>
      <c r="AX355" s="666">
        <v>0</v>
      </c>
      <c r="AY355" s="666">
        <v>1.2441026877615531E-16</v>
      </c>
      <c r="AZ355" s="666">
        <v>0</v>
      </c>
      <c r="BA355" s="666">
        <v>0</v>
      </c>
      <c r="BB355" s="666">
        <v>0</v>
      </c>
      <c r="BC355" s="666">
        <v>0</v>
      </c>
      <c r="BD355" s="666">
        <v>0</v>
      </c>
      <c r="BE355" s="666">
        <v>0</v>
      </c>
      <c r="BF355" s="666">
        <v>1.6105920136407772E-4</v>
      </c>
      <c r="BG355" s="666">
        <v>0</v>
      </c>
      <c r="BH355" s="666">
        <v>3.5668647112105048E-4</v>
      </c>
      <c r="BI355" s="666">
        <v>0</v>
      </c>
      <c r="BJ355" s="666">
        <v>0</v>
      </c>
      <c r="BK355" s="666">
        <v>0</v>
      </c>
    </row>
    <row r="356" spans="2:63" x14ac:dyDescent="0.2">
      <c r="B356" s="469" t="s">
        <v>485</v>
      </c>
      <c r="C356" s="469">
        <v>18.242091092086515</v>
      </c>
      <c r="D356" s="469" t="s">
        <v>486</v>
      </c>
      <c r="E356" s="469" t="s">
        <v>428</v>
      </c>
      <c r="F356" s="469">
        <v>0</v>
      </c>
      <c r="G356" s="469">
        <v>559</v>
      </c>
      <c r="H356" s="469">
        <v>34.446420000000003</v>
      </c>
      <c r="I356" s="469">
        <v>35.054628864222295</v>
      </c>
      <c r="J356" s="469">
        <v>2.7313614621201697E-3</v>
      </c>
      <c r="K356" s="469" t="s">
        <v>574</v>
      </c>
      <c r="L356" s="469" t="s">
        <v>574</v>
      </c>
      <c r="M356" s="469" t="s">
        <v>574</v>
      </c>
      <c r="N356" s="469">
        <v>1</v>
      </c>
      <c r="O356" s="469">
        <v>1.5455391822501616E-3</v>
      </c>
      <c r="P356" s="469">
        <v>4.99137432272731E-3</v>
      </c>
      <c r="Q356" s="469">
        <v>6.5369135049774714E-3</v>
      </c>
      <c r="R356" s="469">
        <v>0</v>
      </c>
      <c r="S356" s="469">
        <v>6.5369135049774714E-3</v>
      </c>
      <c r="T356" s="469">
        <v>0</v>
      </c>
      <c r="U356" s="469">
        <v>0</v>
      </c>
      <c r="V356" s="469">
        <v>1.5547920057300758E-5</v>
      </c>
      <c r="W356" s="469">
        <v>4.5629748138828593E-19</v>
      </c>
      <c r="X356" s="469">
        <v>0</v>
      </c>
      <c r="Y356" s="469">
        <v>0</v>
      </c>
      <c r="Z356" s="469">
        <v>0</v>
      </c>
      <c r="AA356" s="469">
        <v>0</v>
      </c>
      <c r="AB356" s="469">
        <v>0</v>
      </c>
      <c r="AC356" s="469">
        <v>0</v>
      </c>
      <c r="AD356" s="469">
        <v>0</v>
      </c>
      <c r="AE356" s="469">
        <v>0</v>
      </c>
      <c r="AF356" s="469">
        <v>0</v>
      </c>
      <c r="AG356" s="469">
        <v>0</v>
      </c>
      <c r="AH356" s="469">
        <v>0</v>
      </c>
      <c r="AI356" s="469">
        <v>0</v>
      </c>
      <c r="AJ356" s="469">
        <v>0</v>
      </c>
      <c r="AK356" s="469">
        <v>1.8484098519146652E-5</v>
      </c>
      <c r="AL356" s="469">
        <v>0</v>
      </c>
      <c r="AM356" s="469">
        <v>3.3228053467962316E-6</v>
      </c>
      <c r="AN356" s="469">
        <v>0</v>
      </c>
      <c r="AO356" s="469">
        <v>0</v>
      </c>
      <c r="AP356" s="469">
        <v>0</v>
      </c>
      <c r="AQ356" s="469">
        <v>0</v>
      </c>
      <c r="AR356" s="469">
        <v>0</v>
      </c>
      <c r="AS356" s="469">
        <v>0</v>
      </c>
      <c r="AT356" s="469">
        <v>0</v>
      </c>
      <c r="AU356" s="469">
        <v>0</v>
      </c>
      <c r="AV356" s="469">
        <v>0</v>
      </c>
      <c r="AW356" s="469">
        <v>1.8800575019405406E-6</v>
      </c>
      <c r="AX356" s="469">
        <v>0</v>
      </c>
      <c r="AY356" s="469">
        <v>1.2441026877615531E-16</v>
      </c>
      <c r="AZ356" s="469">
        <v>0</v>
      </c>
      <c r="BA356" s="469">
        <v>0</v>
      </c>
      <c r="BB356" s="469">
        <v>0</v>
      </c>
      <c r="BC356" s="469">
        <v>0</v>
      </c>
      <c r="BD356" s="469">
        <v>0</v>
      </c>
      <c r="BE356" s="469">
        <v>0</v>
      </c>
      <c r="BF356" s="469">
        <v>1.6105920136407772E-4</v>
      </c>
      <c r="BG356" s="469">
        <v>0</v>
      </c>
      <c r="BH356" s="469">
        <v>3.5668647112105048E-4</v>
      </c>
      <c r="BI356" s="469">
        <v>0</v>
      </c>
      <c r="BJ356" s="469">
        <v>0</v>
      </c>
      <c r="BK356" s="469">
        <v>0</v>
      </c>
    </row>
    <row r="357" spans="2:63" x14ac:dyDescent="0.2">
      <c r="B357" s="666" t="s">
        <v>485</v>
      </c>
      <c r="C357" s="666">
        <v>18.242091092086515</v>
      </c>
      <c r="D357" s="666" t="s">
        <v>486</v>
      </c>
      <c r="E357" s="666" t="s">
        <v>428</v>
      </c>
      <c r="F357" s="666">
        <v>0</v>
      </c>
      <c r="G357" s="666">
        <v>559</v>
      </c>
      <c r="H357" s="666">
        <v>34.446420000000003</v>
      </c>
      <c r="I357" s="666">
        <v>35.054628864222295</v>
      </c>
      <c r="J357" s="666">
        <v>2.7313614621201697E-3</v>
      </c>
      <c r="K357" s="666" t="s">
        <v>574</v>
      </c>
      <c r="L357" s="666" t="s">
        <v>574</v>
      </c>
      <c r="M357" s="666" t="s">
        <v>574</v>
      </c>
      <c r="N357" s="666">
        <v>1</v>
      </c>
      <c r="O357" s="666">
        <v>1.5455391822501616E-3</v>
      </c>
      <c r="P357" s="666">
        <v>4.99137432272731E-3</v>
      </c>
      <c r="Q357" s="666">
        <v>6.5369135049774714E-3</v>
      </c>
      <c r="R357" s="666">
        <v>0</v>
      </c>
      <c r="S357" s="666">
        <v>6.5369135049774714E-3</v>
      </c>
      <c r="T357" s="666">
        <v>0</v>
      </c>
      <c r="U357" s="666">
        <v>0</v>
      </c>
      <c r="V357" s="666">
        <v>1.5547920057300758E-5</v>
      </c>
      <c r="W357" s="666">
        <v>4.5629748138828593E-19</v>
      </c>
      <c r="X357" s="666">
        <v>0</v>
      </c>
      <c r="Y357" s="666">
        <v>0</v>
      </c>
      <c r="Z357" s="666">
        <v>0</v>
      </c>
      <c r="AA357" s="666">
        <v>0</v>
      </c>
      <c r="AB357" s="666">
        <v>0</v>
      </c>
      <c r="AC357" s="666">
        <v>0</v>
      </c>
      <c r="AD357" s="666">
        <v>0</v>
      </c>
      <c r="AE357" s="666">
        <v>0</v>
      </c>
      <c r="AF357" s="666">
        <v>0</v>
      </c>
      <c r="AG357" s="666">
        <v>0</v>
      </c>
      <c r="AH357" s="666">
        <v>0</v>
      </c>
      <c r="AI357" s="666">
        <v>0</v>
      </c>
      <c r="AJ357" s="666">
        <v>0</v>
      </c>
      <c r="AK357" s="666">
        <v>1.8484098519146652E-5</v>
      </c>
      <c r="AL357" s="666">
        <v>0</v>
      </c>
      <c r="AM357" s="666">
        <v>3.3228053467962316E-6</v>
      </c>
      <c r="AN357" s="666">
        <v>0</v>
      </c>
      <c r="AO357" s="666">
        <v>0</v>
      </c>
      <c r="AP357" s="666">
        <v>0</v>
      </c>
      <c r="AQ357" s="666">
        <v>0</v>
      </c>
      <c r="AR357" s="666">
        <v>0</v>
      </c>
      <c r="AS357" s="666">
        <v>0</v>
      </c>
      <c r="AT357" s="666">
        <v>0</v>
      </c>
      <c r="AU357" s="666">
        <v>0</v>
      </c>
      <c r="AV357" s="666">
        <v>0</v>
      </c>
      <c r="AW357" s="666">
        <v>1.8800575019405406E-6</v>
      </c>
      <c r="AX357" s="666">
        <v>0</v>
      </c>
      <c r="AY357" s="666">
        <v>1.2441026877615531E-16</v>
      </c>
      <c r="AZ357" s="666">
        <v>0</v>
      </c>
      <c r="BA357" s="666">
        <v>0</v>
      </c>
      <c r="BB357" s="666">
        <v>0</v>
      </c>
      <c r="BC357" s="666">
        <v>0</v>
      </c>
      <c r="BD357" s="666">
        <v>0</v>
      </c>
      <c r="BE357" s="666">
        <v>0</v>
      </c>
      <c r="BF357" s="666">
        <v>1.6105920136407772E-4</v>
      </c>
      <c r="BG357" s="666">
        <v>0</v>
      </c>
      <c r="BH357" s="666">
        <v>3.5668647112105048E-4</v>
      </c>
      <c r="BI357" s="666">
        <v>0</v>
      </c>
      <c r="BJ357" s="666">
        <v>0</v>
      </c>
      <c r="BK357" s="666">
        <v>0</v>
      </c>
    </row>
    <row r="358" spans="2:63" x14ac:dyDescent="0.2">
      <c r="B358" s="469" t="s">
        <v>485</v>
      </c>
      <c r="C358" s="469">
        <v>18.242091092086515</v>
      </c>
      <c r="D358" s="469" t="s">
        <v>486</v>
      </c>
      <c r="E358" s="469" t="s">
        <v>428</v>
      </c>
      <c r="F358" s="469">
        <v>0</v>
      </c>
      <c r="G358" s="469">
        <v>559</v>
      </c>
      <c r="H358" s="469">
        <v>34.446420000000003</v>
      </c>
      <c r="I358" s="469">
        <v>35.054628864222295</v>
      </c>
      <c r="J358" s="469">
        <v>2.7313614621201697E-3</v>
      </c>
      <c r="K358" s="469" t="s">
        <v>574</v>
      </c>
      <c r="L358" s="469" t="s">
        <v>574</v>
      </c>
      <c r="M358" s="469" t="s">
        <v>574</v>
      </c>
      <c r="N358" s="469">
        <v>1</v>
      </c>
      <c r="O358" s="469">
        <v>1.5455391822501616E-3</v>
      </c>
      <c r="P358" s="469">
        <v>4.99137432272731E-3</v>
      </c>
      <c r="Q358" s="469">
        <v>6.5369135049774714E-3</v>
      </c>
      <c r="R358" s="469">
        <v>0</v>
      </c>
      <c r="S358" s="469">
        <v>6.5369135049774714E-3</v>
      </c>
      <c r="T358" s="469">
        <v>0</v>
      </c>
      <c r="U358" s="469">
        <v>0</v>
      </c>
      <c r="V358" s="469">
        <v>1.5547920057300758E-5</v>
      </c>
      <c r="W358" s="469">
        <v>4.5629748138828593E-19</v>
      </c>
      <c r="X358" s="469">
        <v>0</v>
      </c>
      <c r="Y358" s="469">
        <v>0</v>
      </c>
      <c r="Z358" s="469">
        <v>0</v>
      </c>
      <c r="AA358" s="469">
        <v>0</v>
      </c>
      <c r="AB358" s="469">
        <v>0</v>
      </c>
      <c r="AC358" s="469">
        <v>0</v>
      </c>
      <c r="AD358" s="469">
        <v>0</v>
      </c>
      <c r="AE358" s="469">
        <v>0</v>
      </c>
      <c r="AF358" s="469">
        <v>0</v>
      </c>
      <c r="AG358" s="469">
        <v>0</v>
      </c>
      <c r="AH358" s="469">
        <v>0</v>
      </c>
      <c r="AI358" s="469">
        <v>0</v>
      </c>
      <c r="AJ358" s="469">
        <v>0</v>
      </c>
      <c r="AK358" s="469">
        <v>1.8484098519146652E-5</v>
      </c>
      <c r="AL358" s="469">
        <v>0</v>
      </c>
      <c r="AM358" s="469">
        <v>3.3228053467962316E-6</v>
      </c>
      <c r="AN358" s="469">
        <v>0</v>
      </c>
      <c r="AO358" s="469">
        <v>0</v>
      </c>
      <c r="AP358" s="469">
        <v>0</v>
      </c>
      <c r="AQ358" s="469">
        <v>0</v>
      </c>
      <c r="AR358" s="469">
        <v>0</v>
      </c>
      <c r="AS358" s="469">
        <v>0</v>
      </c>
      <c r="AT358" s="469">
        <v>0</v>
      </c>
      <c r="AU358" s="469">
        <v>0</v>
      </c>
      <c r="AV358" s="469">
        <v>0</v>
      </c>
      <c r="AW358" s="469">
        <v>1.8800575019405406E-6</v>
      </c>
      <c r="AX358" s="469">
        <v>0</v>
      </c>
      <c r="AY358" s="469">
        <v>1.2441026877615531E-16</v>
      </c>
      <c r="AZ358" s="469">
        <v>0</v>
      </c>
      <c r="BA358" s="469">
        <v>0</v>
      </c>
      <c r="BB358" s="469">
        <v>0</v>
      </c>
      <c r="BC358" s="469">
        <v>0</v>
      </c>
      <c r="BD358" s="469">
        <v>0</v>
      </c>
      <c r="BE358" s="469">
        <v>0</v>
      </c>
      <c r="BF358" s="469">
        <v>1.6105920136407772E-4</v>
      </c>
      <c r="BG358" s="469">
        <v>0</v>
      </c>
      <c r="BH358" s="469">
        <v>3.5668647112105048E-4</v>
      </c>
      <c r="BI358" s="469">
        <v>0</v>
      </c>
      <c r="BJ358" s="469">
        <v>0</v>
      </c>
      <c r="BK358" s="469">
        <v>0</v>
      </c>
    </row>
    <row r="359" spans="2:63" x14ac:dyDescent="0.2">
      <c r="B359" s="666" t="s">
        <v>485</v>
      </c>
      <c r="C359" s="666">
        <v>18.242091092086515</v>
      </c>
      <c r="D359" s="666" t="s">
        <v>486</v>
      </c>
      <c r="E359" s="666" t="s">
        <v>428</v>
      </c>
      <c r="F359" s="666">
        <v>0</v>
      </c>
      <c r="G359" s="666">
        <v>559</v>
      </c>
      <c r="H359" s="666">
        <v>34.446420000000003</v>
      </c>
      <c r="I359" s="666">
        <v>35.054628864222295</v>
      </c>
      <c r="J359" s="666">
        <v>2.7313614621201697E-3</v>
      </c>
      <c r="K359" s="666" t="s">
        <v>574</v>
      </c>
      <c r="L359" s="666" t="s">
        <v>574</v>
      </c>
      <c r="M359" s="666" t="s">
        <v>574</v>
      </c>
      <c r="N359" s="666">
        <v>1</v>
      </c>
      <c r="O359" s="666">
        <v>1.5455391822501616E-3</v>
      </c>
      <c r="P359" s="666">
        <v>4.99137432272731E-3</v>
      </c>
      <c r="Q359" s="666">
        <v>6.5369135049774714E-3</v>
      </c>
      <c r="R359" s="666">
        <v>0</v>
      </c>
      <c r="S359" s="666">
        <v>6.5369135049774714E-3</v>
      </c>
      <c r="T359" s="666">
        <v>0</v>
      </c>
      <c r="U359" s="666">
        <v>0</v>
      </c>
      <c r="V359" s="666">
        <v>1.5547920057300758E-5</v>
      </c>
      <c r="W359" s="666">
        <v>4.5629748138828593E-19</v>
      </c>
      <c r="X359" s="666">
        <v>0</v>
      </c>
      <c r="Y359" s="666">
        <v>0</v>
      </c>
      <c r="Z359" s="666">
        <v>0</v>
      </c>
      <c r="AA359" s="666">
        <v>0</v>
      </c>
      <c r="AB359" s="666">
        <v>0</v>
      </c>
      <c r="AC359" s="666">
        <v>0</v>
      </c>
      <c r="AD359" s="666">
        <v>0</v>
      </c>
      <c r="AE359" s="666">
        <v>0</v>
      </c>
      <c r="AF359" s="666">
        <v>0</v>
      </c>
      <c r="AG359" s="666">
        <v>0</v>
      </c>
      <c r="AH359" s="666">
        <v>0</v>
      </c>
      <c r="AI359" s="666">
        <v>0</v>
      </c>
      <c r="AJ359" s="666">
        <v>0</v>
      </c>
      <c r="AK359" s="666">
        <v>1.8484098519146652E-5</v>
      </c>
      <c r="AL359" s="666">
        <v>0</v>
      </c>
      <c r="AM359" s="666">
        <v>3.3228053467962316E-6</v>
      </c>
      <c r="AN359" s="666">
        <v>0</v>
      </c>
      <c r="AO359" s="666">
        <v>0</v>
      </c>
      <c r="AP359" s="666">
        <v>0</v>
      </c>
      <c r="AQ359" s="666">
        <v>0</v>
      </c>
      <c r="AR359" s="666">
        <v>0</v>
      </c>
      <c r="AS359" s="666">
        <v>0</v>
      </c>
      <c r="AT359" s="666">
        <v>0</v>
      </c>
      <c r="AU359" s="666">
        <v>0</v>
      </c>
      <c r="AV359" s="666">
        <v>0</v>
      </c>
      <c r="AW359" s="666">
        <v>1.8800575019405406E-6</v>
      </c>
      <c r="AX359" s="666">
        <v>0</v>
      </c>
      <c r="AY359" s="666">
        <v>1.2441026877615531E-16</v>
      </c>
      <c r="AZ359" s="666">
        <v>0</v>
      </c>
      <c r="BA359" s="666">
        <v>0</v>
      </c>
      <c r="BB359" s="666">
        <v>0</v>
      </c>
      <c r="BC359" s="666">
        <v>0</v>
      </c>
      <c r="BD359" s="666">
        <v>0</v>
      </c>
      <c r="BE359" s="666">
        <v>0</v>
      </c>
      <c r="BF359" s="666">
        <v>1.6105920136407772E-4</v>
      </c>
      <c r="BG359" s="666">
        <v>0</v>
      </c>
      <c r="BH359" s="666">
        <v>3.5668647112105048E-4</v>
      </c>
      <c r="BI359" s="666">
        <v>0</v>
      </c>
      <c r="BJ359" s="666">
        <v>0</v>
      </c>
      <c r="BK359" s="666">
        <v>0</v>
      </c>
    </row>
    <row r="360" spans="2:63" x14ac:dyDescent="0.2">
      <c r="B360" s="469" t="s">
        <v>485</v>
      </c>
      <c r="C360" s="469">
        <v>18.242091092086515</v>
      </c>
      <c r="D360" s="469" t="s">
        <v>486</v>
      </c>
      <c r="E360" s="469" t="s">
        <v>428</v>
      </c>
      <c r="F360" s="469">
        <v>0</v>
      </c>
      <c r="G360" s="469">
        <v>559</v>
      </c>
      <c r="H360" s="469">
        <v>34.446420000000003</v>
      </c>
      <c r="I360" s="469">
        <v>35.054628864222295</v>
      </c>
      <c r="J360" s="469">
        <v>2.7313614621201697E-3</v>
      </c>
      <c r="K360" s="469" t="s">
        <v>574</v>
      </c>
      <c r="L360" s="469" t="s">
        <v>574</v>
      </c>
      <c r="M360" s="469" t="s">
        <v>574</v>
      </c>
      <c r="N360" s="469">
        <v>1</v>
      </c>
      <c r="O360" s="469">
        <v>1.5455391822501616E-3</v>
      </c>
      <c r="P360" s="469">
        <v>4.99137432272731E-3</v>
      </c>
      <c r="Q360" s="469">
        <v>6.5369135049774714E-3</v>
      </c>
      <c r="R360" s="469">
        <v>0</v>
      </c>
      <c r="S360" s="469">
        <v>6.5369135049774714E-3</v>
      </c>
      <c r="T360" s="469">
        <v>0</v>
      </c>
      <c r="U360" s="469">
        <v>0</v>
      </c>
      <c r="V360" s="469">
        <v>1.5547920057300758E-5</v>
      </c>
      <c r="W360" s="469">
        <v>4.5629748138828593E-19</v>
      </c>
      <c r="X360" s="469">
        <v>0</v>
      </c>
      <c r="Y360" s="469">
        <v>0</v>
      </c>
      <c r="Z360" s="469">
        <v>0</v>
      </c>
      <c r="AA360" s="469">
        <v>0</v>
      </c>
      <c r="AB360" s="469">
        <v>0</v>
      </c>
      <c r="AC360" s="469">
        <v>0</v>
      </c>
      <c r="AD360" s="469">
        <v>0</v>
      </c>
      <c r="AE360" s="469">
        <v>0</v>
      </c>
      <c r="AF360" s="469">
        <v>0</v>
      </c>
      <c r="AG360" s="469">
        <v>0</v>
      </c>
      <c r="AH360" s="469">
        <v>0</v>
      </c>
      <c r="AI360" s="469">
        <v>0</v>
      </c>
      <c r="AJ360" s="469">
        <v>0</v>
      </c>
      <c r="AK360" s="469">
        <v>1.8484098519146652E-5</v>
      </c>
      <c r="AL360" s="469">
        <v>0</v>
      </c>
      <c r="AM360" s="469">
        <v>3.3228053467962316E-6</v>
      </c>
      <c r="AN360" s="469">
        <v>0</v>
      </c>
      <c r="AO360" s="469">
        <v>0</v>
      </c>
      <c r="AP360" s="469">
        <v>0</v>
      </c>
      <c r="AQ360" s="469">
        <v>0</v>
      </c>
      <c r="AR360" s="469">
        <v>0</v>
      </c>
      <c r="AS360" s="469">
        <v>0</v>
      </c>
      <c r="AT360" s="469">
        <v>0</v>
      </c>
      <c r="AU360" s="469">
        <v>0</v>
      </c>
      <c r="AV360" s="469">
        <v>0</v>
      </c>
      <c r="AW360" s="469">
        <v>1.8800575019405406E-6</v>
      </c>
      <c r="AX360" s="469">
        <v>0</v>
      </c>
      <c r="AY360" s="469">
        <v>1.2441026877615531E-16</v>
      </c>
      <c r="AZ360" s="469">
        <v>0</v>
      </c>
      <c r="BA360" s="469">
        <v>0</v>
      </c>
      <c r="BB360" s="469">
        <v>0</v>
      </c>
      <c r="BC360" s="469">
        <v>0</v>
      </c>
      <c r="BD360" s="469">
        <v>0</v>
      </c>
      <c r="BE360" s="469">
        <v>0</v>
      </c>
      <c r="BF360" s="469">
        <v>1.6105920136407772E-4</v>
      </c>
      <c r="BG360" s="469">
        <v>0</v>
      </c>
      <c r="BH360" s="469">
        <v>3.5668647112105048E-4</v>
      </c>
      <c r="BI360" s="469">
        <v>0</v>
      </c>
      <c r="BJ360" s="469">
        <v>0</v>
      </c>
      <c r="BK360" s="469">
        <v>0</v>
      </c>
    </row>
    <row r="361" spans="2:63" x14ac:dyDescent="0.2">
      <c r="B361" s="666" t="s">
        <v>485</v>
      </c>
      <c r="C361" s="666">
        <v>18.242091092086515</v>
      </c>
      <c r="D361" s="666" t="s">
        <v>486</v>
      </c>
      <c r="E361" s="666" t="s">
        <v>428</v>
      </c>
      <c r="F361" s="666">
        <v>0</v>
      </c>
      <c r="G361" s="666">
        <v>559</v>
      </c>
      <c r="H361" s="666">
        <v>34.446420000000003</v>
      </c>
      <c r="I361" s="666">
        <v>35.054628864222295</v>
      </c>
      <c r="J361" s="666">
        <v>2.7313614621201697E-3</v>
      </c>
      <c r="K361" s="666" t="s">
        <v>574</v>
      </c>
      <c r="L361" s="666" t="s">
        <v>574</v>
      </c>
      <c r="M361" s="666" t="s">
        <v>574</v>
      </c>
      <c r="N361" s="666">
        <v>1</v>
      </c>
      <c r="O361" s="666">
        <v>1.5455391822501616E-3</v>
      </c>
      <c r="P361" s="666">
        <v>4.99137432272731E-3</v>
      </c>
      <c r="Q361" s="666">
        <v>6.5369135049774714E-3</v>
      </c>
      <c r="R361" s="666">
        <v>0</v>
      </c>
      <c r="S361" s="666">
        <v>6.5369135049774714E-3</v>
      </c>
      <c r="T361" s="666">
        <v>0</v>
      </c>
      <c r="U361" s="666">
        <v>0</v>
      </c>
      <c r="V361" s="666">
        <v>1.5547920057300758E-5</v>
      </c>
      <c r="W361" s="666">
        <v>4.5629748138828593E-19</v>
      </c>
      <c r="X361" s="666">
        <v>0</v>
      </c>
      <c r="Y361" s="666">
        <v>0</v>
      </c>
      <c r="Z361" s="666">
        <v>0</v>
      </c>
      <c r="AA361" s="666">
        <v>0</v>
      </c>
      <c r="AB361" s="666">
        <v>0</v>
      </c>
      <c r="AC361" s="666">
        <v>0</v>
      </c>
      <c r="AD361" s="666">
        <v>0</v>
      </c>
      <c r="AE361" s="666">
        <v>0</v>
      </c>
      <c r="AF361" s="666">
        <v>0</v>
      </c>
      <c r="AG361" s="666">
        <v>0</v>
      </c>
      <c r="AH361" s="666">
        <v>0</v>
      </c>
      <c r="AI361" s="666">
        <v>0</v>
      </c>
      <c r="AJ361" s="666">
        <v>0</v>
      </c>
      <c r="AK361" s="666">
        <v>1.8484098519146652E-5</v>
      </c>
      <c r="AL361" s="666">
        <v>0</v>
      </c>
      <c r="AM361" s="666">
        <v>3.3228053467962316E-6</v>
      </c>
      <c r="AN361" s="666">
        <v>0</v>
      </c>
      <c r="AO361" s="666">
        <v>0</v>
      </c>
      <c r="AP361" s="666">
        <v>0</v>
      </c>
      <c r="AQ361" s="666">
        <v>0</v>
      </c>
      <c r="AR361" s="666">
        <v>0</v>
      </c>
      <c r="AS361" s="666">
        <v>0</v>
      </c>
      <c r="AT361" s="666">
        <v>0</v>
      </c>
      <c r="AU361" s="666">
        <v>0</v>
      </c>
      <c r="AV361" s="666">
        <v>0</v>
      </c>
      <c r="AW361" s="666">
        <v>1.8800575019405406E-6</v>
      </c>
      <c r="AX361" s="666">
        <v>0</v>
      </c>
      <c r="AY361" s="666">
        <v>1.2441026877615531E-16</v>
      </c>
      <c r="AZ361" s="666">
        <v>0</v>
      </c>
      <c r="BA361" s="666">
        <v>0</v>
      </c>
      <c r="BB361" s="666">
        <v>0</v>
      </c>
      <c r="BC361" s="666">
        <v>0</v>
      </c>
      <c r="BD361" s="666">
        <v>0</v>
      </c>
      <c r="BE361" s="666">
        <v>0</v>
      </c>
      <c r="BF361" s="666">
        <v>1.6105920136407772E-4</v>
      </c>
      <c r="BG361" s="666">
        <v>0</v>
      </c>
      <c r="BH361" s="666">
        <v>3.5668647112105048E-4</v>
      </c>
      <c r="BI361" s="666">
        <v>0</v>
      </c>
      <c r="BJ361" s="666">
        <v>0</v>
      </c>
      <c r="BK361" s="666">
        <v>0</v>
      </c>
    </row>
    <row r="362" spans="2:63" x14ac:dyDescent="0.2">
      <c r="B362" s="469" t="s">
        <v>485</v>
      </c>
      <c r="C362" s="469">
        <v>18.242091092086515</v>
      </c>
      <c r="D362" s="469" t="s">
        <v>486</v>
      </c>
      <c r="E362" s="469" t="s">
        <v>428</v>
      </c>
      <c r="F362" s="469">
        <v>0</v>
      </c>
      <c r="G362" s="469">
        <v>559</v>
      </c>
      <c r="H362" s="469">
        <v>34.446420000000003</v>
      </c>
      <c r="I362" s="469">
        <v>35.054628864222295</v>
      </c>
      <c r="J362" s="469">
        <v>2.7313614621201697E-3</v>
      </c>
      <c r="K362" s="469" t="s">
        <v>574</v>
      </c>
      <c r="L362" s="469" t="s">
        <v>574</v>
      </c>
      <c r="M362" s="469" t="s">
        <v>574</v>
      </c>
      <c r="N362" s="469">
        <v>1</v>
      </c>
      <c r="O362" s="469">
        <v>1.5455391822501616E-3</v>
      </c>
      <c r="P362" s="469">
        <v>4.99137432272731E-3</v>
      </c>
      <c r="Q362" s="469">
        <v>6.5369135049774714E-3</v>
      </c>
      <c r="R362" s="469">
        <v>0</v>
      </c>
      <c r="S362" s="469">
        <v>6.5369135049774714E-3</v>
      </c>
      <c r="T362" s="469">
        <v>0</v>
      </c>
      <c r="U362" s="469">
        <v>0</v>
      </c>
      <c r="V362" s="469">
        <v>1.5547920057300758E-5</v>
      </c>
      <c r="W362" s="469">
        <v>4.5629748138828593E-19</v>
      </c>
      <c r="X362" s="469">
        <v>0</v>
      </c>
      <c r="Y362" s="469">
        <v>0</v>
      </c>
      <c r="Z362" s="469">
        <v>0</v>
      </c>
      <c r="AA362" s="469">
        <v>0</v>
      </c>
      <c r="AB362" s="469">
        <v>0</v>
      </c>
      <c r="AC362" s="469">
        <v>0</v>
      </c>
      <c r="AD362" s="469">
        <v>0</v>
      </c>
      <c r="AE362" s="469">
        <v>0</v>
      </c>
      <c r="AF362" s="469">
        <v>0</v>
      </c>
      <c r="AG362" s="469">
        <v>0</v>
      </c>
      <c r="AH362" s="469">
        <v>0</v>
      </c>
      <c r="AI362" s="469">
        <v>0</v>
      </c>
      <c r="AJ362" s="469">
        <v>0</v>
      </c>
      <c r="AK362" s="469">
        <v>1.8484098519146652E-5</v>
      </c>
      <c r="AL362" s="469">
        <v>0</v>
      </c>
      <c r="AM362" s="469">
        <v>3.3228053467962316E-6</v>
      </c>
      <c r="AN362" s="469">
        <v>0</v>
      </c>
      <c r="AO362" s="469">
        <v>0</v>
      </c>
      <c r="AP362" s="469">
        <v>0</v>
      </c>
      <c r="AQ362" s="469">
        <v>0</v>
      </c>
      <c r="AR362" s="469">
        <v>0</v>
      </c>
      <c r="AS362" s="469">
        <v>0</v>
      </c>
      <c r="AT362" s="469">
        <v>0</v>
      </c>
      <c r="AU362" s="469">
        <v>0</v>
      </c>
      <c r="AV362" s="469">
        <v>0</v>
      </c>
      <c r="AW362" s="469">
        <v>1.8800575019405406E-6</v>
      </c>
      <c r="AX362" s="469">
        <v>0</v>
      </c>
      <c r="AY362" s="469">
        <v>1.2441026877615531E-16</v>
      </c>
      <c r="AZ362" s="469">
        <v>0</v>
      </c>
      <c r="BA362" s="469">
        <v>0</v>
      </c>
      <c r="BB362" s="469">
        <v>0</v>
      </c>
      <c r="BC362" s="469">
        <v>0</v>
      </c>
      <c r="BD362" s="469">
        <v>0</v>
      </c>
      <c r="BE362" s="469">
        <v>0</v>
      </c>
      <c r="BF362" s="469">
        <v>1.6105920136407772E-4</v>
      </c>
      <c r="BG362" s="469">
        <v>0</v>
      </c>
      <c r="BH362" s="469">
        <v>3.5668647112105048E-4</v>
      </c>
      <c r="BI362" s="469">
        <v>0</v>
      </c>
      <c r="BJ362" s="469">
        <v>0</v>
      </c>
      <c r="BK362" s="469">
        <v>0</v>
      </c>
    </row>
    <row r="363" spans="2:63" x14ac:dyDescent="0.2">
      <c r="B363" s="666" t="s">
        <v>485</v>
      </c>
      <c r="C363" s="666">
        <v>18.242091092086515</v>
      </c>
      <c r="D363" s="666" t="s">
        <v>486</v>
      </c>
      <c r="E363" s="666" t="s">
        <v>428</v>
      </c>
      <c r="F363" s="666">
        <v>0</v>
      </c>
      <c r="G363" s="666">
        <v>559</v>
      </c>
      <c r="H363" s="666">
        <v>34.446420000000003</v>
      </c>
      <c r="I363" s="666">
        <v>35.054628864222295</v>
      </c>
      <c r="J363" s="666">
        <v>2.7313614621201697E-3</v>
      </c>
      <c r="K363" s="666" t="s">
        <v>574</v>
      </c>
      <c r="L363" s="666" t="s">
        <v>574</v>
      </c>
      <c r="M363" s="666" t="s">
        <v>574</v>
      </c>
      <c r="N363" s="666">
        <v>1</v>
      </c>
      <c r="O363" s="666">
        <v>1.5455391822501616E-3</v>
      </c>
      <c r="P363" s="666">
        <v>4.99137432272731E-3</v>
      </c>
      <c r="Q363" s="666">
        <v>6.5369135049774714E-3</v>
      </c>
      <c r="R363" s="666">
        <v>0</v>
      </c>
      <c r="S363" s="666">
        <v>6.5369135049774714E-3</v>
      </c>
      <c r="T363" s="666">
        <v>0</v>
      </c>
      <c r="U363" s="666">
        <v>0</v>
      </c>
      <c r="V363" s="666">
        <v>1.5547920057300758E-5</v>
      </c>
      <c r="W363" s="666">
        <v>4.5629748138828593E-19</v>
      </c>
      <c r="X363" s="666">
        <v>0</v>
      </c>
      <c r="Y363" s="666">
        <v>0</v>
      </c>
      <c r="Z363" s="666">
        <v>0</v>
      </c>
      <c r="AA363" s="666">
        <v>0</v>
      </c>
      <c r="AB363" s="666">
        <v>0</v>
      </c>
      <c r="AC363" s="666">
        <v>0</v>
      </c>
      <c r="AD363" s="666">
        <v>0</v>
      </c>
      <c r="AE363" s="666">
        <v>0</v>
      </c>
      <c r="AF363" s="666">
        <v>0</v>
      </c>
      <c r="AG363" s="666">
        <v>0</v>
      </c>
      <c r="AH363" s="666">
        <v>0</v>
      </c>
      <c r="AI363" s="666">
        <v>0</v>
      </c>
      <c r="AJ363" s="666">
        <v>0</v>
      </c>
      <c r="AK363" s="666">
        <v>1.8484098519146652E-5</v>
      </c>
      <c r="AL363" s="666">
        <v>0</v>
      </c>
      <c r="AM363" s="666">
        <v>3.3228053467962316E-6</v>
      </c>
      <c r="AN363" s="666">
        <v>0</v>
      </c>
      <c r="AO363" s="666">
        <v>0</v>
      </c>
      <c r="AP363" s="666">
        <v>0</v>
      </c>
      <c r="AQ363" s="666">
        <v>0</v>
      </c>
      <c r="AR363" s="666">
        <v>0</v>
      </c>
      <c r="AS363" s="666">
        <v>0</v>
      </c>
      <c r="AT363" s="666">
        <v>0</v>
      </c>
      <c r="AU363" s="666">
        <v>0</v>
      </c>
      <c r="AV363" s="666">
        <v>0</v>
      </c>
      <c r="AW363" s="666">
        <v>1.8800575019405406E-6</v>
      </c>
      <c r="AX363" s="666">
        <v>0</v>
      </c>
      <c r="AY363" s="666">
        <v>1.2441026877615531E-16</v>
      </c>
      <c r="AZ363" s="666">
        <v>0</v>
      </c>
      <c r="BA363" s="666">
        <v>0</v>
      </c>
      <c r="BB363" s="666">
        <v>0</v>
      </c>
      <c r="BC363" s="666">
        <v>0</v>
      </c>
      <c r="BD363" s="666">
        <v>0</v>
      </c>
      <c r="BE363" s="666">
        <v>0</v>
      </c>
      <c r="BF363" s="666">
        <v>1.6105920136407772E-4</v>
      </c>
      <c r="BG363" s="666">
        <v>0</v>
      </c>
      <c r="BH363" s="666">
        <v>3.5668647112105048E-4</v>
      </c>
      <c r="BI363" s="666">
        <v>0</v>
      </c>
      <c r="BJ363" s="666">
        <v>0</v>
      </c>
      <c r="BK363" s="666">
        <v>0</v>
      </c>
    </row>
    <row r="364" spans="2:63" x14ac:dyDescent="0.2">
      <c r="B364" s="469" t="s">
        <v>485</v>
      </c>
      <c r="C364" s="469">
        <v>18.242091092086515</v>
      </c>
      <c r="D364" s="469" t="s">
        <v>486</v>
      </c>
      <c r="E364" s="469" t="s">
        <v>428</v>
      </c>
      <c r="F364" s="469">
        <v>0</v>
      </c>
      <c r="G364" s="469">
        <v>559</v>
      </c>
      <c r="H364" s="469">
        <v>34.446420000000003</v>
      </c>
      <c r="I364" s="469">
        <v>35.054628864222295</v>
      </c>
      <c r="J364" s="469">
        <v>2.7313614621201697E-3</v>
      </c>
      <c r="K364" s="469" t="s">
        <v>574</v>
      </c>
      <c r="L364" s="469" t="s">
        <v>574</v>
      </c>
      <c r="M364" s="469" t="s">
        <v>574</v>
      </c>
      <c r="N364" s="469">
        <v>1</v>
      </c>
      <c r="O364" s="469">
        <v>1.5455391822501616E-3</v>
      </c>
      <c r="P364" s="469">
        <v>4.99137432272731E-3</v>
      </c>
      <c r="Q364" s="469">
        <v>6.5369135049774714E-3</v>
      </c>
      <c r="R364" s="469">
        <v>0</v>
      </c>
      <c r="S364" s="469">
        <v>6.5369135049774714E-3</v>
      </c>
      <c r="T364" s="469">
        <v>0</v>
      </c>
      <c r="U364" s="469">
        <v>0</v>
      </c>
      <c r="V364" s="469">
        <v>1.5547920057300758E-5</v>
      </c>
      <c r="W364" s="469">
        <v>4.5629748138828593E-19</v>
      </c>
      <c r="X364" s="469">
        <v>0</v>
      </c>
      <c r="Y364" s="469">
        <v>0</v>
      </c>
      <c r="Z364" s="469">
        <v>0</v>
      </c>
      <c r="AA364" s="469">
        <v>0</v>
      </c>
      <c r="AB364" s="469">
        <v>0</v>
      </c>
      <c r="AC364" s="469">
        <v>0</v>
      </c>
      <c r="AD364" s="469">
        <v>0</v>
      </c>
      <c r="AE364" s="469">
        <v>0</v>
      </c>
      <c r="AF364" s="469">
        <v>0</v>
      </c>
      <c r="AG364" s="469">
        <v>0</v>
      </c>
      <c r="AH364" s="469">
        <v>0</v>
      </c>
      <c r="AI364" s="469">
        <v>0</v>
      </c>
      <c r="AJ364" s="469">
        <v>0</v>
      </c>
      <c r="AK364" s="469">
        <v>1.8484098519146652E-5</v>
      </c>
      <c r="AL364" s="469">
        <v>0</v>
      </c>
      <c r="AM364" s="469">
        <v>3.3228053467962316E-6</v>
      </c>
      <c r="AN364" s="469">
        <v>0</v>
      </c>
      <c r="AO364" s="469">
        <v>0</v>
      </c>
      <c r="AP364" s="469">
        <v>0</v>
      </c>
      <c r="AQ364" s="469">
        <v>0</v>
      </c>
      <c r="AR364" s="469">
        <v>0</v>
      </c>
      <c r="AS364" s="469">
        <v>0</v>
      </c>
      <c r="AT364" s="469">
        <v>0</v>
      </c>
      <c r="AU364" s="469">
        <v>0</v>
      </c>
      <c r="AV364" s="469">
        <v>0</v>
      </c>
      <c r="AW364" s="469">
        <v>1.8800575019405406E-6</v>
      </c>
      <c r="AX364" s="469">
        <v>0</v>
      </c>
      <c r="AY364" s="469">
        <v>1.2441026877615531E-16</v>
      </c>
      <c r="AZ364" s="469">
        <v>0</v>
      </c>
      <c r="BA364" s="469">
        <v>0</v>
      </c>
      <c r="BB364" s="469">
        <v>0</v>
      </c>
      <c r="BC364" s="469">
        <v>0</v>
      </c>
      <c r="BD364" s="469">
        <v>0</v>
      </c>
      <c r="BE364" s="469">
        <v>0</v>
      </c>
      <c r="BF364" s="469">
        <v>1.6105920136407772E-4</v>
      </c>
      <c r="BG364" s="469">
        <v>0</v>
      </c>
      <c r="BH364" s="469">
        <v>3.5668647112105048E-4</v>
      </c>
      <c r="BI364" s="469">
        <v>0</v>
      </c>
      <c r="BJ364" s="469">
        <v>0</v>
      </c>
      <c r="BK364" s="469">
        <v>0</v>
      </c>
    </row>
    <row r="365" spans="2:63" x14ac:dyDescent="0.2">
      <c r="B365" s="666" t="s">
        <v>485</v>
      </c>
      <c r="C365" s="666">
        <v>18.242091092086515</v>
      </c>
      <c r="D365" s="666" t="s">
        <v>486</v>
      </c>
      <c r="E365" s="666" t="s">
        <v>428</v>
      </c>
      <c r="F365" s="666">
        <v>0</v>
      </c>
      <c r="G365" s="666">
        <v>559</v>
      </c>
      <c r="H365" s="666">
        <v>34.446420000000003</v>
      </c>
      <c r="I365" s="666">
        <v>35.054628864222295</v>
      </c>
      <c r="J365" s="666">
        <v>2.7313614621201697E-3</v>
      </c>
      <c r="K365" s="666" t="s">
        <v>574</v>
      </c>
      <c r="L365" s="666" t="s">
        <v>574</v>
      </c>
      <c r="M365" s="666" t="s">
        <v>574</v>
      </c>
      <c r="N365" s="666">
        <v>1</v>
      </c>
      <c r="O365" s="666">
        <v>1.5455391822501616E-3</v>
      </c>
      <c r="P365" s="666">
        <v>4.99137432272731E-3</v>
      </c>
      <c r="Q365" s="666">
        <v>6.5369135049774714E-3</v>
      </c>
      <c r="R365" s="666">
        <v>0</v>
      </c>
      <c r="S365" s="666">
        <v>6.5369135049774714E-3</v>
      </c>
      <c r="T365" s="666">
        <v>0</v>
      </c>
      <c r="U365" s="666">
        <v>0</v>
      </c>
      <c r="V365" s="666">
        <v>1.5547920057300758E-5</v>
      </c>
      <c r="W365" s="666">
        <v>4.5629748138828593E-19</v>
      </c>
      <c r="X365" s="666">
        <v>0</v>
      </c>
      <c r="Y365" s="666">
        <v>0</v>
      </c>
      <c r="Z365" s="666">
        <v>0</v>
      </c>
      <c r="AA365" s="666">
        <v>0</v>
      </c>
      <c r="AB365" s="666">
        <v>0</v>
      </c>
      <c r="AC365" s="666">
        <v>0</v>
      </c>
      <c r="AD365" s="666">
        <v>0</v>
      </c>
      <c r="AE365" s="666">
        <v>0</v>
      </c>
      <c r="AF365" s="666">
        <v>0</v>
      </c>
      <c r="AG365" s="666">
        <v>0</v>
      </c>
      <c r="AH365" s="666">
        <v>0</v>
      </c>
      <c r="AI365" s="666">
        <v>0</v>
      </c>
      <c r="AJ365" s="666">
        <v>0</v>
      </c>
      <c r="AK365" s="666">
        <v>1.8484098519146652E-5</v>
      </c>
      <c r="AL365" s="666">
        <v>0</v>
      </c>
      <c r="AM365" s="666">
        <v>3.3228053467962316E-6</v>
      </c>
      <c r="AN365" s="666">
        <v>0</v>
      </c>
      <c r="AO365" s="666">
        <v>0</v>
      </c>
      <c r="AP365" s="666">
        <v>0</v>
      </c>
      <c r="AQ365" s="666">
        <v>0</v>
      </c>
      <c r="AR365" s="666">
        <v>0</v>
      </c>
      <c r="AS365" s="666">
        <v>0</v>
      </c>
      <c r="AT365" s="666">
        <v>0</v>
      </c>
      <c r="AU365" s="666">
        <v>0</v>
      </c>
      <c r="AV365" s="666">
        <v>0</v>
      </c>
      <c r="AW365" s="666">
        <v>1.8800575019405406E-6</v>
      </c>
      <c r="AX365" s="666">
        <v>0</v>
      </c>
      <c r="AY365" s="666">
        <v>1.2441026877615531E-16</v>
      </c>
      <c r="AZ365" s="666">
        <v>0</v>
      </c>
      <c r="BA365" s="666">
        <v>0</v>
      </c>
      <c r="BB365" s="666">
        <v>0</v>
      </c>
      <c r="BC365" s="666">
        <v>0</v>
      </c>
      <c r="BD365" s="666">
        <v>0</v>
      </c>
      <c r="BE365" s="666">
        <v>0</v>
      </c>
      <c r="BF365" s="666">
        <v>1.6105920136407772E-4</v>
      </c>
      <c r="BG365" s="666">
        <v>0</v>
      </c>
      <c r="BH365" s="666">
        <v>3.5668647112105048E-4</v>
      </c>
      <c r="BI365" s="666">
        <v>0</v>
      </c>
      <c r="BJ365" s="666">
        <v>0</v>
      </c>
      <c r="BK365" s="666">
        <v>0</v>
      </c>
    </row>
    <row r="366" spans="2:63" x14ac:dyDescent="0.2">
      <c r="B366" s="469" t="s">
        <v>485</v>
      </c>
      <c r="C366" s="469">
        <v>18.242091092086515</v>
      </c>
      <c r="D366" s="469" t="s">
        <v>486</v>
      </c>
      <c r="E366" s="469" t="s">
        <v>428</v>
      </c>
      <c r="F366" s="469">
        <v>0</v>
      </c>
      <c r="G366" s="469">
        <v>559</v>
      </c>
      <c r="H366" s="469">
        <v>34.446420000000003</v>
      </c>
      <c r="I366" s="469">
        <v>35.054628864222295</v>
      </c>
      <c r="J366" s="469">
        <v>2.7313614621201697E-3</v>
      </c>
      <c r="K366" s="469" t="s">
        <v>574</v>
      </c>
      <c r="L366" s="469" t="s">
        <v>574</v>
      </c>
      <c r="M366" s="469" t="s">
        <v>574</v>
      </c>
      <c r="N366" s="469">
        <v>1</v>
      </c>
      <c r="O366" s="469">
        <v>1.5455391822501616E-3</v>
      </c>
      <c r="P366" s="469">
        <v>4.99137432272731E-3</v>
      </c>
      <c r="Q366" s="469">
        <v>6.5369135049774714E-3</v>
      </c>
      <c r="R366" s="469">
        <v>0</v>
      </c>
      <c r="S366" s="469">
        <v>6.5369135049774714E-3</v>
      </c>
      <c r="T366" s="469">
        <v>0</v>
      </c>
      <c r="U366" s="469">
        <v>0</v>
      </c>
      <c r="V366" s="469">
        <v>1.5547920057300758E-5</v>
      </c>
      <c r="W366" s="469">
        <v>4.5629748138828593E-19</v>
      </c>
      <c r="X366" s="469">
        <v>0</v>
      </c>
      <c r="Y366" s="469">
        <v>0</v>
      </c>
      <c r="Z366" s="469">
        <v>0</v>
      </c>
      <c r="AA366" s="469">
        <v>0</v>
      </c>
      <c r="AB366" s="469">
        <v>0</v>
      </c>
      <c r="AC366" s="469">
        <v>0</v>
      </c>
      <c r="AD366" s="469">
        <v>0</v>
      </c>
      <c r="AE366" s="469">
        <v>0</v>
      </c>
      <c r="AF366" s="469">
        <v>0</v>
      </c>
      <c r="AG366" s="469">
        <v>0</v>
      </c>
      <c r="AH366" s="469">
        <v>0</v>
      </c>
      <c r="AI366" s="469">
        <v>0</v>
      </c>
      <c r="AJ366" s="469">
        <v>0</v>
      </c>
      <c r="AK366" s="469">
        <v>1.8484098519146652E-5</v>
      </c>
      <c r="AL366" s="469">
        <v>0</v>
      </c>
      <c r="AM366" s="469">
        <v>3.3228053467962316E-6</v>
      </c>
      <c r="AN366" s="469">
        <v>0</v>
      </c>
      <c r="AO366" s="469">
        <v>0</v>
      </c>
      <c r="AP366" s="469">
        <v>0</v>
      </c>
      <c r="AQ366" s="469">
        <v>0</v>
      </c>
      <c r="AR366" s="469">
        <v>0</v>
      </c>
      <c r="AS366" s="469">
        <v>0</v>
      </c>
      <c r="AT366" s="469">
        <v>0</v>
      </c>
      <c r="AU366" s="469">
        <v>0</v>
      </c>
      <c r="AV366" s="469">
        <v>0</v>
      </c>
      <c r="AW366" s="469">
        <v>1.8800575019405406E-6</v>
      </c>
      <c r="AX366" s="469">
        <v>0</v>
      </c>
      <c r="AY366" s="469">
        <v>1.2441026877615531E-16</v>
      </c>
      <c r="AZ366" s="469">
        <v>0</v>
      </c>
      <c r="BA366" s="469">
        <v>0</v>
      </c>
      <c r="BB366" s="469">
        <v>0</v>
      </c>
      <c r="BC366" s="469">
        <v>0</v>
      </c>
      <c r="BD366" s="469">
        <v>0</v>
      </c>
      <c r="BE366" s="469">
        <v>0</v>
      </c>
      <c r="BF366" s="469">
        <v>1.6105920136407772E-4</v>
      </c>
      <c r="BG366" s="469">
        <v>0</v>
      </c>
      <c r="BH366" s="469">
        <v>3.5668647112105048E-4</v>
      </c>
      <c r="BI366" s="469">
        <v>0</v>
      </c>
      <c r="BJ366" s="469">
        <v>0</v>
      </c>
      <c r="BK366" s="469">
        <v>0</v>
      </c>
    </row>
    <row r="367" spans="2:63" x14ac:dyDescent="0.2">
      <c r="B367" s="666" t="s">
        <v>485</v>
      </c>
      <c r="C367" s="666">
        <v>18.242091092086515</v>
      </c>
      <c r="D367" s="666" t="s">
        <v>486</v>
      </c>
      <c r="E367" s="666" t="s">
        <v>428</v>
      </c>
      <c r="F367" s="666">
        <v>0</v>
      </c>
      <c r="G367" s="666">
        <v>559</v>
      </c>
      <c r="H367" s="666">
        <v>34.446420000000003</v>
      </c>
      <c r="I367" s="666">
        <v>35.054628864222295</v>
      </c>
      <c r="J367" s="666">
        <v>2.7313614621201697E-3</v>
      </c>
      <c r="K367" s="666" t="s">
        <v>574</v>
      </c>
      <c r="L367" s="666" t="s">
        <v>574</v>
      </c>
      <c r="M367" s="666" t="s">
        <v>574</v>
      </c>
      <c r="N367" s="666">
        <v>1</v>
      </c>
      <c r="O367" s="666">
        <v>1.5455391822501616E-3</v>
      </c>
      <c r="P367" s="666">
        <v>4.99137432272731E-3</v>
      </c>
      <c r="Q367" s="666">
        <v>6.5369135049774714E-3</v>
      </c>
      <c r="R367" s="666">
        <v>0</v>
      </c>
      <c r="S367" s="666">
        <v>6.5369135049774714E-3</v>
      </c>
      <c r="T367" s="666">
        <v>0</v>
      </c>
      <c r="U367" s="666">
        <v>0</v>
      </c>
      <c r="V367" s="666">
        <v>1.5547920057300758E-5</v>
      </c>
      <c r="W367" s="666">
        <v>4.5629748138828593E-19</v>
      </c>
      <c r="X367" s="666">
        <v>0</v>
      </c>
      <c r="Y367" s="666">
        <v>0</v>
      </c>
      <c r="Z367" s="666">
        <v>0</v>
      </c>
      <c r="AA367" s="666">
        <v>0</v>
      </c>
      <c r="AB367" s="666">
        <v>0</v>
      </c>
      <c r="AC367" s="666">
        <v>0</v>
      </c>
      <c r="AD367" s="666">
        <v>0</v>
      </c>
      <c r="AE367" s="666">
        <v>0</v>
      </c>
      <c r="AF367" s="666">
        <v>0</v>
      </c>
      <c r="AG367" s="666">
        <v>0</v>
      </c>
      <c r="AH367" s="666">
        <v>0</v>
      </c>
      <c r="AI367" s="666">
        <v>0</v>
      </c>
      <c r="AJ367" s="666">
        <v>0</v>
      </c>
      <c r="AK367" s="666">
        <v>1.8484098519146652E-5</v>
      </c>
      <c r="AL367" s="666">
        <v>0</v>
      </c>
      <c r="AM367" s="666">
        <v>3.3228053467962316E-6</v>
      </c>
      <c r="AN367" s="666">
        <v>0</v>
      </c>
      <c r="AO367" s="666">
        <v>0</v>
      </c>
      <c r="AP367" s="666">
        <v>0</v>
      </c>
      <c r="AQ367" s="666">
        <v>0</v>
      </c>
      <c r="AR367" s="666">
        <v>0</v>
      </c>
      <c r="AS367" s="666">
        <v>0</v>
      </c>
      <c r="AT367" s="666">
        <v>0</v>
      </c>
      <c r="AU367" s="666">
        <v>0</v>
      </c>
      <c r="AV367" s="666">
        <v>0</v>
      </c>
      <c r="AW367" s="666">
        <v>1.8800575019405406E-6</v>
      </c>
      <c r="AX367" s="666">
        <v>0</v>
      </c>
      <c r="AY367" s="666">
        <v>1.2441026877615531E-16</v>
      </c>
      <c r="AZ367" s="666">
        <v>0</v>
      </c>
      <c r="BA367" s="666">
        <v>0</v>
      </c>
      <c r="BB367" s="666">
        <v>0</v>
      </c>
      <c r="BC367" s="666">
        <v>0</v>
      </c>
      <c r="BD367" s="666">
        <v>0</v>
      </c>
      <c r="BE367" s="666">
        <v>0</v>
      </c>
      <c r="BF367" s="666">
        <v>1.6105920136407772E-4</v>
      </c>
      <c r="BG367" s="666">
        <v>0</v>
      </c>
      <c r="BH367" s="666">
        <v>3.5668647112105048E-4</v>
      </c>
      <c r="BI367" s="666">
        <v>0</v>
      </c>
      <c r="BJ367" s="666">
        <v>0</v>
      </c>
      <c r="BK367" s="666">
        <v>0</v>
      </c>
    </row>
    <row r="368" spans="2:63" x14ac:dyDescent="0.2">
      <c r="B368" s="469" t="s">
        <v>485</v>
      </c>
      <c r="C368" s="469">
        <v>18.242091092086515</v>
      </c>
      <c r="D368" s="469" t="s">
        <v>486</v>
      </c>
      <c r="E368" s="469" t="s">
        <v>428</v>
      </c>
      <c r="F368" s="469">
        <v>0</v>
      </c>
      <c r="G368" s="469">
        <v>559</v>
      </c>
      <c r="H368" s="469">
        <v>34.446420000000003</v>
      </c>
      <c r="I368" s="469">
        <v>35.054628864222295</v>
      </c>
      <c r="J368" s="469">
        <v>2.7313614621201697E-3</v>
      </c>
      <c r="K368" s="469" t="s">
        <v>574</v>
      </c>
      <c r="L368" s="469" t="s">
        <v>574</v>
      </c>
      <c r="M368" s="469" t="s">
        <v>574</v>
      </c>
      <c r="N368" s="469">
        <v>1</v>
      </c>
      <c r="O368" s="469">
        <v>1.5455391822501616E-3</v>
      </c>
      <c r="P368" s="469">
        <v>4.99137432272731E-3</v>
      </c>
      <c r="Q368" s="469">
        <v>6.5369135049774714E-3</v>
      </c>
      <c r="R368" s="469">
        <v>0</v>
      </c>
      <c r="S368" s="469">
        <v>6.5369135049774714E-3</v>
      </c>
      <c r="T368" s="469">
        <v>0</v>
      </c>
      <c r="U368" s="469">
        <v>0</v>
      </c>
      <c r="V368" s="469">
        <v>1.5547920057300758E-5</v>
      </c>
      <c r="W368" s="469">
        <v>4.5629748138828593E-19</v>
      </c>
      <c r="X368" s="469">
        <v>0</v>
      </c>
      <c r="Y368" s="469">
        <v>0</v>
      </c>
      <c r="Z368" s="469">
        <v>0</v>
      </c>
      <c r="AA368" s="469">
        <v>0</v>
      </c>
      <c r="AB368" s="469">
        <v>0</v>
      </c>
      <c r="AC368" s="469">
        <v>0</v>
      </c>
      <c r="AD368" s="469">
        <v>0</v>
      </c>
      <c r="AE368" s="469">
        <v>0</v>
      </c>
      <c r="AF368" s="469">
        <v>0</v>
      </c>
      <c r="AG368" s="469">
        <v>0</v>
      </c>
      <c r="AH368" s="469">
        <v>0</v>
      </c>
      <c r="AI368" s="469">
        <v>0</v>
      </c>
      <c r="AJ368" s="469">
        <v>0</v>
      </c>
      <c r="AK368" s="469">
        <v>1.8484098519146652E-5</v>
      </c>
      <c r="AL368" s="469">
        <v>0</v>
      </c>
      <c r="AM368" s="469">
        <v>3.3228053467962316E-6</v>
      </c>
      <c r="AN368" s="469">
        <v>0</v>
      </c>
      <c r="AO368" s="469">
        <v>0</v>
      </c>
      <c r="AP368" s="469">
        <v>0</v>
      </c>
      <c r="AQ368" s="469">
        <v>0</v>
      </c>
      <c r="AR368" s="469">
        <v>0</v>
      </c>
      <c r="AS368" s="469">
        <v>0</v>
      </c>
      <c r="AT368" s="469">
        <v>0</v>
      </c>
      <c r="AU368" s="469">
        <v>0</v>
      </c>
      <c r="AV368" s="469">
        <v>0</v>
      </c>
      <c r="AW368" s="469">
        <v>1.8800575019405406E-6</v>
      </c>
      <c r="AX368" s="469">
        <v>0</v>
      </c>
      <c r="AY368" s="469">
        <v>1.2441026877615531E-16</v>
      </c>
      <c r="AZ368" s="469">
        <v>0</v>
      </c>
      <c r="BA368" s="469">
        <v>0</v>
      </c>
      <c r="BB368" s="469">
        <v>0</v>
      </c>
      <c r="BC368" s="469">
        <v>0</v>
      </c>
      <c r="BD368" s="469">
        <v>0</v>
      </c>
      <c r="BE368" s="469">
        <v>0</v>
      </c>
      <c r="BF368" s="469">
        <v>1.6105920136407772E-4</v>
      </c>
      <c r="BG368" s="469">
        <v>0</v>
      </c>
      <c r="BH368" s="469">
        <v>3.5668647112105048E-4</v>
      </c>
      <c r="BI368" s="469">
        <v>0</v>
      </c>
      <c r="BJ368" s="469">
        <v>0</v>
      </c>
      <c r="BK368" s="469">
        <v>0</v>
      </c>
    </row>
    <row r="369" spans="2:63" x14ac:dyDescent="0.2">
      <c r="B369" s="666" t="s">
        <v>485</v>
      </c>
      <c r="C369" s="666">
        <v>18.242091092086515</v>
      </c>
      <c r="D369" s="666" t="s">
        <v>486</v>
      </c>
      <c r="E369" s="666" t="s">
        <v>428</v>
      </c>
      <c r="F369" s="666">
        <v>0</v>
      </c>
      <c r="G369" s="666">
        <v>559</v>
      </c>
      <c r="H369" s="666">
        <v>34.446420000000003</v>
      </c>
      <c r="I369" s="666">
        <v>35.054628864222295</v>
      </c>
      <c r="J369" s="666">
        <v>2.7313614621201697E-3</v>
      </c>
      <c r="K369" s="666" t="s">
        <v>574</v>
      </c>
      <c r="L369" s="666" t="s">
        <v>574</v>
      </c>
      <c r="M369" s="666" t="s">
        <v>574</v>
      </c>
      <c r="N369" s="666">
        <v>1</v>
      </c>
      <c r="O369" s="666">
        <v>1.5455391822501616E-3</v>
      </c>
      <c r="P369" s="666">
        <v>4.99137432272731E-3</v>
      </c>
      <c r="Q369" s="666">
        <v>6.5369135049774714E-3</v>
      </c>
      <c r="R369" s="666">
        <v>0</v>
      </c>
      <c r="S369" s="666">
        <v>6.5369135049774714E-3</v>
      </c>
      <c r="T369" s="666">
        <v>0</v>
      </c>
      <c r="U369" s="666">
        <v>0</v>
      </c>
      <c r="V369" s="666">
        <v>1.5547920057300758E-5</v>
      </c>
      <c r="W369" s="666">
        <v>4.5629748138828593E-19</v>
      </c>
      <c r="X369" s="666">
        <v>0</v>
      </c>
      <c r="Y369" s="666">
        <v>0</v>
      </c>
      <c r="Z369" s="666">
        <v>0</v>
      </c>
      <c r="AA369" s="666">
        <v>0</v>
      </c>
      <c r="AB369" s="666">
        <v>0</v>
      </c>
      <c r="AC369" s="666">
        <v>0</v>
      </c>
      <c r="AD369" s="666">
        <v>0</v>
      </c>
      <c r="AE369" s="666">
        <v>0</v>
      </c>
      <c r="AF369" s="666">
        <v>0</v>
      </c>
      <c r="AG369" s="666">
        <v>0</v>
      </c>
      <c r="AH369" s="666">
        <v>0</v>
      </c>
      <c r="AI369" s="666">
        <v>0</v>
      </c>
      <c r="AJ369" s="666">
        <v>0</v>
      </c>
      <c r="AK369" s="666">
        <v>1.8484098519146652E-5</v>
      </c>
      <c r="AL369" s="666">
        <v>0</v>
      </c>
      <c r="AM369" s="666">
        <v>3.3228053467962316E-6</v>
      </c>
      <c r="AN369" s="666">
        <v>0</v>
      </c>
      <c r="AO369" s="666">
        <v>0</v>
      </c>
      <c r="AP369" s="666">
        <v>0</v>
      </c>
      <c r="AQ369" s="666">
        <v>0</v>
      </c>
      <c r="AR369" s="666">
        <v>0</v>
      </c>
      <c r="AS369" s="666">
        <v>0</v>
      </c>
      <c r="AT369" s="666">
        <v>0</v>
      </c>
      <c r="AU369" s="666">
        <v>0</v>
      </c>
      <c r="AV369" s="666">
        <v>0</v>
      </c>
      <c r="AW369" s="666">
        <v>1.8800575019405406E-6</v>
      </c>
      <c r="AX369" s="666">
        <v>0</v>
      </c>
      <c r="AY369" s="666">
        <v>1.2441026877615531E-16</v>
      </c>
      <c r="AZ369" s="666">
        <v>0</v>
      </c>
      <c r="BA369" s="666">
        <v>0</v>
      </c>
      <c r="BB369" s="666">
        <v>0</v>
      </c>
      <c r="BC369" s="666">
        <v>0</v>
      </c>
      <c r="BD369" s="666">
        <v>0</v>
      </c>
      <c r="BE369" s="666">
        <v>0</v>
      </c>
      <c r="BF369" s="666">
        <v>1.6105920136407772E-4</v>
      </c>
      <c r="BG369" s="666">
        <v>0</v>
      </c>
      <c r="BH369" s="666">
        <v>3.5668647112105048E-4</v>
      </c>
      <c r="BI369" s="666">
        <v>0</v>
      </c>
      <c r="BJ369" s="666">
        <v>0</v>
      </c>
      <c r="BK369" s="666">
        <v>0</v>
      </c>
    </row>
    <row r="370" spans="2:63" x14ac:dyDescent="0.2">
      <c r="B370" s="469" t="s">
        <v>485</v>
      </c>
      <c r="C370" s="469">
        <v>18.242091092086515</v>
      </c>
      <c r="D370" s="469" t="s">
        <v>486</v>
      </c>
      <c r="E370" s="469" t="s">
        <v>428</v>
      </c>
      <c r="F370" s="469">
        <v>0</v>
      </c>
      <c r="G370" s="469">
        <v>559</v>
      </c>
      <c r="H370" s="469">
        <v>34.446420000000003</v>
      </c>
      <c r="I370" s="469">
        <v>35.054628864222295</v>
      </c>
      <c r="J370" s="469">
        <v>2.7313614621201697E-3</v>
      </c>
      <c r="K370" s="469" t="s">
        <v>574</v>
      </c>
      <c r="L370" s="469" t="s">
        <v>574</v>
      </c>
      <c r="M370" s="469" t="s">
        <v>574</v>
      </c>
      <c r="N370" s="469">
        <v>1</v>
      </c>
      <c r="O370" s="469">
        <v>1.5455391822501616E-3</v>
      </c>
      <c r="P370" s="469">
        <v>4.99137432272731E-3</v>
      </c>
      <c r="Q370" s="469">
        <v>6.5369135049774714E-3</v>
      </c>
      <c r="R370" s="469">
        <v>0</v>
      </c>
      <c r="S370" s="469">
        <v>6.5369135049774714E-3</v>
      </c>
      <c r="T370" s="469">
        <v>0</v>
      </c>
      <c r="U370" s="469">
        <v>0</v>
      </c>
      <c r="V370" s="469">
        <v>1.5547920057300758E-5</v>
      </c>
      <c r="W370" s="469">
        <v>4.5629748138828593E-19</v>
      </c>
      <c r="X370" s="469">
        <v>0</v>
      </c>
      <c r="Y370" s="469">
        <v>0</v>
      </c>
      <c r="Z370" s="469">
        <v>0</v>
      </c>
      <c r="AA370" s="469">
        <v>0</v>
      </c>
      <c r="AB370" s="469">
        <v>0</v>
      </c>
      <c r="AC370" s="469">
        <v>0</v>
      </c>
      <c r="AD370" s="469">
        <v>0</v>
      </c>
      <c r="AE370" s="469">
        <v>0</v>
      </c>
      <c r="AF370" s="469">
        <v>0</v>
      </c>
      <c r="AG370" s="469">
        <v>0</v>
      </c>
      <c r="AH370" s="469">
        <v>0</v>
      </c>
      <c r="AI370" s="469">
        <v>0</v>
      </c>
      <c r="AJ370" s="469">
        <v>0</v>
      </c>
      <c r="AK370" s="469">
        <v>1.8484098519146652E-5</v>
      </c>
      <c r="AL370" s="469">
        <v>0</v>
      </c>
      <c r="AM370" s="469">
        <v>3.3228053467962316E-6</v>
      </c>
      <c r="AN370" s="469">
        <v>0</v>
      </c>
      <c r="AO370" s="469">
        <v>0</v>
      </c>
      <c r="AP370" s="469">
        <v>0</v>
      </c>
      <c r="AQ370" s="469">
        <v>0</v>
      </c>
      <c r="AR370" s="469">
        <v>0</v>
      </c>
      <c r="AS370" s="469">
        <v>0</v>
      </c>
      <c r="AT370" s="469">
        <v>0</v>
      </c>
      <c r="AU370" s="469">
        <v>0</v>
      </c>
      <c r="AV370" s="469">
        <v>0</v>
      </c>
      <c r="AW370" s="469">
        <v>1.8800575019405406E-6</v>
      </c>
      <c r="AX370" s="469">
        <v>0</v>
      </c>
      <c r="AY370" s="469">
        <v>1.2441026877615531E-16</v>
      </c>
      <c r="AZ370" s="469">
        <v>0</v>
      </c>
      <c r="BA370" s="469">
        <v>0</v>
      </c>
      <c r="BB370" s="469">
        <v>0</v>
      </c>
      <c r="BC370" s="469">
        <v>0</v>
      </c>
      <c r="BD370" s="469">
        <v>0</v>
      </c>
      <c r="BE370" s="469">
        <v>0</v>
      </c>
      <c r="BF370" s="469">
        <v>1.6105920136407772E-4</v>
      </c>
      <c r="BG370" s="469">
        <v>0</v>
      </c>
      <c r="BH370" s="469">
        <v>3.5668647112105048E-4</v>
      </c>
      <c r="BI370" s="469">
        <v>0</v>
      </c>
      <c r="BJ370" s="469">
        <v>0</v>
      </c>
      <c r="BK370" s="469">
        <v>0</v>
      </c>
    </row>
    <row r="371" spans="2:63" x14ac:dyDescent="0.2">
      <c r="B371" s="666" t="s">
        <v>485</v>
      </c>
      <c r="C371" s="666">
        <v>18.242091092086515</v>
      </c>
      <c r="D371" s="666" t="s">
        <v>486</v>
      </c>
      <c r="E371" s="666" t="s">
        <v>428</v>
      </c>
      <c r="F371" s="666">
        <v>0</v>
      </c>
      <c r="G371" s="666">
        <v>559</v>
      </c>
      <c r="H371" s="666">
        <v>34.446420000000003</v>
      </c>
      <c r="I371" s="666">
        <v>35.054628864222295</v>
      </c>
      <c r="J371" s="666">
        <v>2.7313614621201697E-3</v>
      </c>
      <c r="K371" s="666" t="s">
        <v>574</v>
      </c>
      <c r="L371" s="666" t="s">
        <v>574</v>
      </c>
      <c r="M371" s="666" t="s">
        <v>574</v>
      </c>
      <c r="N371" s="666">
        <v>1</v>
      </c>
      <c r="O371" s="666">
        <v>1.5455391822501616E-3</v>
      </c>
      <c r="P371" s="666">
        <v>4.99137432272731E-3</v>
      </c>
      <c r="Q371" s="666">
        <v>6.5369135049774714E-3</v>
      </c>
      <c r="R371" s="666">
        <v>0</v>
      </c>
      <c r="S371" s="666">
        <v>6.5369135049774714E-3</v>
      </c>
      <c r="T371" s="666">
        <v>0</v>
      </c>
      <c r="U371" s="666">
        <v>0</v>
      </c>
      <c r="V371" s="666">
        <v>1.5547920057300758E-5</v>
      </c>
      <c r="W371" s="666">
        <v>4.5629748138828593E-19</v>
      </c>
      <c r="X371" s="666">
        <v>0</v>
      </c>
      <c r="Y371" s="666">
        <v>0</v>
      </c>
      <c r="Z371" s="666">
        <v>0</v>
      </c>
      <c r="AA371" s="666">
        <v>0</v>
      </c>
      <c r="AB371" s="666">
        <v>0</v>
      </c>
      <c r="AC371" s="666">
        <v>0</v>
      </c>
      <c r="AD371" s="666">
        <v>0</v>
      </c>
      <c r="AE371" s="666">
        <v>0</v>
      </c>
      <c r="AF371" s="666">
        <v>0</v>
      </c>
      <c r="AG371" s="666">
        <v>0</v>
      </c>
      <c r="AH371" s="666">
        <v>0</v>
      </c>
      <c r="AI371" s="666">
        <v>0</v>
      </c>
      <c r="AJ371" s="666">
        <v>0</v>
      </c>
      <c r="AK371" s="666">
        <v>1.8484098519146652E-5</v>
      </c>
      <c r="AL371" s="666">
        <v>0</v>
      </c>
      <c r="AM371" s="666">
        <v>3.3228053467962316E-6</v>
      </c>
      <c r="AN371" s="666">
        <v>0</v>
      </c>
      <c r="AO371" s="666">
        <v>0</v>
      </c>
      <c r="AP371" s="666">
        <v>0</v>
      </c>
      <c r="AQ371" s="666">
        <v>0</v>
      </c>
      <c r="AR371" s="666">
        <v>0</v>
      </c>
      <c r="AS371" s="666">
        <v>0</v>
      </c>
      <c r="AT371" s="666">
        <v>0</v>
      </c>
      <c r="AU371" s="666">
        <v>0</v>
      </c>
      <c r="AV371" s="666">
        <v>0</v>
      </c>
      <c r="AW371" s="666">
        <v>1.8800575019405406E-6</v>
      </c>
      <c r="AX371" s="666">
        <v>0</v>
      </c>
      <c r="AY371" s="666">
        <v>1.2441026877615531E-16</v>
      </c>
      <c r="AZ371" s="666">
        <v>0</v>
      </c>
      <c r="BA371" s="666">
        <v>0</v>
      </c>
      <c r="BB371" s="666">
        <v>0</v>
      </c>
      <c r="BC371" s="666">
        <v>0</v>
      </c>
      <c r="BD371" s="666">
        <v>0</v>
      </c>
      <c r="BE371" s="666">
        <v>0</v>
      </c>
      <c r="BF371" s="666">
        <v>1.6105920136407772E-4</v>
      </c>
      <c r="BG371" s="666">
        <v>0</v>
      </c>
      <c r="BH371" s="666">
        <v>3.5668647112105048E-4</v>
      </c>
      <c r="BI371" s="666">
        <v>0</v>
      </c>
      <c r="BJ371" s="666">
        <v>0</v>
      </c>
      <c r="BK371" s="666">
        <v>0</v>
      </c>
    </row>
    <row r="372" spans="2:63" x14ac:dyDescent="0.2">
      <c r="B372" s="469" t="s">
        <v>485</v>
      </c>
      <c r="C372" s="469">
        <v>18.242091092086515</v>
      </c>
      <c r="D372" s="469" t="s">
        <v>486</v>
      </c>
      <c r="E372" s="469" t="s">
        <v>428</v>
      </c>
      <c r="F372" s="469">
        <v>0</v>
      </c>
      <c r="G372" s="469">
        <v>559</v>
      </c>
      <c r="H372" s="469">
        <v>34.446420000000003</v>
      </c>
      <c r="I372" s="469">
        <v>35.054628864222295</v>
      </c>
      <c r="J372" s="469">
        <v>2.7313614621201697E-3</v>
      </c>
      <c r="K372" s="469" t="s">
        <v>574</v>
      </c>
      <c r="L372" s="469" t="s">
        <v>574</v>
      </c>
      <c r="M372" s="469" t="s">
        <v>574</v>
      </c>
      <c r="N372" s="469">
        <v>1</v>
      </c>
      <c r="O372" s="469">
        <v>1.5455391822501616E-3</v>
      </c>
      <c r="P372" s="469">
        <v>4.99137432272731E-3</v>
      </c>
      <c r="Q372" s="469">
        <v>6.5369135049774714E-3</v>
      </c>
      <c r="R372" s="469">
        <v>0</v>
      </c>
      <c r="S372" s="469">
        <v>6.5369135049774714E-3</v>
      </c>
      <c r="T372" s="469">
        <v>0</v>
      </c>
      <c r="U372" s="469">
        <v>0</v>
      </c>
      <c r="V372" s="469">
        <v>1.5547920057300758E-5</v>
      </c>
      <c r="W372" s="469">
        <v>4.5629748138828593E-19</v>
      </c>
      <c r="X372" s="469">
        <v>0</v>
      </c>
      <c r="Y372" s="469">
        <v>0</v>
      </c>
      <c r="Z372" s="469">
        <v>0</v>
      </c>
      <c r="AA372" s="469">
        <v>0</v>
      </c>
      <c r="AB372" s="469">
        <v>0</v>
      </c>
      <c r="AC372" s="469">
        <v>0</v>
      </c>
      <c r="AD372" s="469">
        <v>0</v>
      </c>
      <c r="AE372" s="469">
        <v>0</v>
      </c>
      <c r="AF372" s="469">
        <v>0</v>
      </c>
      <c r="AG372" s="469">
        <v>0</v>
      </c>
      <c r="AH372" s="469">
        <v>0</v>
      </c>
      <c r="AI372" s="469">
        <v>0</v>
      </c>
      <c r="AJ372" s="469">
        <v>0</v>
      </c>
      <c r="AK372" s="469">
        <v>1.8484098519146652E-5</v>
      </c>
      <c r="AL372" s="469">
        <v>0</v>
      </c>
      <c r="AM372" s="469">
        <v>3.3228053467962316E-6</v>
      </c>
      <c r="AN372" s="469">
        <v>0</v>
      </c>
      <c r="AO372" s="469">
        <v>0</v>
      </c>
      <c r="AP372" s="469">
        <v>0</v>
      </c>
      <c r="AQ372" s="469">
        <v>0</v>
      </c>
      <c r="AR372" s="469">
        <v>0</v>
      </c>
      <c r="AS372" s="469">
        <v>0</v>
      </c>
      <c r="AT372" s="469">
        <v>0</v>
      </c>
      <c r="AU372" s="469">
        <v>0</v>
      </c>
      <c r="AV372" s="469">
        <v>0</v>
      </c>
      <c r="AW372" s="469">
        <v>1.8800575019405406E-6</v>
      </c>
      <c r="AX372" s="469">
        <v>0</v>
      </c>
      <c r="AY372" s="469">
        <v>1.2441026877615531E-16</v>
      </c>
      <c r="AZ372" s="469">
        <v>0</v>
      </c>
      <c r="BA372" s="469">
        <v>0</v>
      </c>
      <c r="BB372" s="469">
        <v>0</v>
      </c>
      <c r="BC372" s="469">
        <v>0</v>
      </c>
      <c r="BD372" s="469">
        <v>0</v>
      </c>
      <c r="BE372" s="469">
        <v>0</v>
      </c>
      <c r="BF372" s="469">
        <v>1.6105920136407772E-4</v>
      </c>
      <c r="BG372" s="469">
        <v>0</v>
      </c>
      <c r="BH372" s="469">
        <v>3.5668647112105048E-4</v>
      </c>
      <c r="BI372" s="469">
        <v>0</v>
      </c>
      <c r="BJ372" s="469">
        <v>0</v>
      </c>
      <c r="BK372" s="469">
        <v>0</v>
      </c>
    </row>
    <row r="373" spans="2:63" x14ac:dyDescent="0.2">
      <c r="B373" s="666" t="s">
        <v>485</v>
      </c>
      <c r="C373" s="666">
        <v>18.242091092086515</v>
      </c>
      <c r="D373" s="666" t="s">
        <v>486</v>
      </c>
      <c r="E373" s="666" t="s">
        <v>428</v>
      </c>
      <c r="F373" s="666">
        <v>0</v>
      </c>
      <c r="G373" s="666">
        <v>559</v>
      </c>
      <c r="H373" s="666">
        <v>34.446420000000003</v>
      </c>
      <c r="I373" s="666">
        <v>35.054628864222295</v>
      </c>
      <c r="J373" s="666">
        <v>2.7313614621201697E-3</v>
      </c>
      <c r="K373" s="666" t="s">
        <v>574</v>
      </c>
      <c r="L373" s="666" t="s">
        <v>574</v>
      </c>
      <c r="M373" s="666" t="s">
        <v>574</v>
      </c>
      <c r="N373" s="666">
        <v>1</v>
      </c>
      <c r="O373" s="666">
        <v>1.5455391822501616E-3</v>
      </c>
      <c r="P373" s="666">
        <v>4.99137432272731E-3</v>
      </c>
      <c r="Q373" s="666">
        <v>6.5369135049774714E-3</v>
      </c>
      <c r="R373" s="666">
        <v>0</v>
      </c>
      <c r="S373" s="666">
        <v>6.5369135049774714E-3</v>
      </c>
      <c r="T373" s="666">
        <v>0</v>
      </c>
      <c r="U373" s="666">
        <v>0</v>
      </c>
      <c r="V373" s="666">
        <v>1.5547920057300758E-5</v>
      </c>
      <c r="W373" s="666">
        <v>4.5629748138828593E-19</v>
      </c>
      <c r="X373" s="666">
        <v>0</v>
      </c>
      <c r="Y373" s="666">
        <v>0</v>
      </c>
      <c r="Z373" s="666">
        <v>0</v>
      </c>
      <c r="AA373" s="666">
        <v>0</v>
      </c>
      <c r="AB373" s="666">
        <v>0</v>
      </c>
      <c r="AC373" s="666">
        <v>0</v>
      </c>
      <c r="AD373" s="666">
        <v>0</v>
      </c>
      <c r="AE373" s="666">
        <v>0</v>
      </c>
      <c r="AF373" s="666">
        <v>0</v>
      </c>
      <c r="AG373" s="666">
        <v>0</v>
      </c>
      <c r="AH373" s="666">
        <v>0</v>
      </c>
      <c r="AI373" s="666">
        <v>0</v>
      </c>
      <c r="AJ373" s="666">
        <v>0</v>
      </c>
      <c r="AK373" s="666">
        <v>1.8484098519146652E-5</v>
      </c>
      <c r="AL373" s="666">
        <v>0</v>
      </c>
      <c r="AM373" s="666">
        <v>3.3228053467962316E-6</v>
      </c>
      <c r="AN373" s="666">
        <v>0</v>
      </c>
      <c r="AO373" s="666">
        <v>0</v>
      </c>
      <c r="AP373" s="666">
        <v>0</v>
      </c>
      <c r="AQ373" s="666">
        <v>0</v>
      </c>
      <c r="AR373" s="666">
        <v>0</v>
      </c>
      <c r="AS373" s="666">
        <v>0</v>
      </c>
      <c r="AT373" s="666">
        <v>0</v>
      </c>
      <c r="AU373" s="666">
        <v>0</v>
      </c>
      <c r="AV373" s="666">
        <v>0</v>
      </c>
      <c r="AW373" s="666">
        <v>1.8800575019405406E-6</v>
      </c>
      <c r="AX373" s="666">
        <v>0</v>
      </c>
      <c r="AY373" s="666">
        <v>1.2441026877615531E-16</v>
      </c>
      <c r="AZ373" s="666">
        <v>0</v>
      </c>
      <c r="BA373" s="666">
        <v>0</v>
      </c>
      <c r="BB373" s="666">
        <v>0</v>
      </c>
      <c r="BC373" s="666">
        <v>0</v>
      </c>
      <c r="BD373" s="666">
        <v>0</v>
      </c>
      <c r="BE373" s="666">
        <v>0</v>
      </c>
      <c r="BF373" s="666">
        <v>1.6105920136407772E-4</v>
      </c>
      <c r="BG373" s="666">
        <v>0</v>
      </c>
      <c r="BH373" s="666">
        <v>3.5668647112105048E-4</v>
      </c>
      <c r="BI373" s="666">
        <v>0</v>
      </c>
      <c r="BJ373" s="666">
        <v>0</v>
      </c>
      <c r="BK373" s="666">
        <v>0</v>
      </c>
    </row>
    <row r="374" spans="2:63" x14ac:dyDescent="0.2">
      <c r="B374" s="469" t="s">
        <v>485</v>
      </c>
      <c r="C374" s="469">
        <v>18.242091092086515</v>
      </c>
      <c r="D374" s="469" t="s">
        <v>486</v>
      </c>
      <c r="E374" s="469" t="s">
        <v>428</v>
      </c>
      <c r="F374" s="469">
        <v>0</v>
      </c>
      <c r="G374" s="469">
        <v>559</v>
      </c>
      <c r="H374" s="469">
        <v>29.035697500000001</v>
      </c>
      <c r="I374" s="469">
        <v>29.449194376929714</v>
      </c>
      <c r="J374" s="469">
        <v>2.222138749868E-3</v>
      </c>
      <c r="K374" s="469" t="s">
        <v>574</v>
      </c>
      <c r="L374" s="469" t="s">
        <v>574</v>
      </c>
      <c r="M374" s="469" t="s">
        <v>574</v>
      </c>
      <c r="N374" s="469">
        <v>1</v>
      </c>
      <c r="O374" s="469">
        <v>9.5210085146114226E-4</v>
      </c>
      <c r="P374" s="469">
        <v>4.1089187767226537E-3</v>
      </c>
      <c r="Q374" s="469">
        <v>5.0610196281837957E-3</v>
      </c>
      <c r="R374" s="469">
        <v>0</v>
      </c>
      <c r="S374" s="469">
        <v>5.0610196281837957E-3</v>
      </c>
      <c r="T374" s="469">
        <v>0</v>
      </c>
      <c r="U374" s="469">
        <v>0</v>
      </c>
      <c r="V374" s="469">
        <v>1.2384506928405057E-5</v>
      </c>
      <c r="W374" s="469">
        <v>2.3086382986908409E-19</v>
      </c>
      <c r="X374" s="469">
        <v>0</v>
      </c>
      <c r="Y374" s="469">
        <v>0</v>
      </c>
      <c r="Z374" s="469">
        <v>0</v>
      </c>
      <c r="AA374" s="469">
        <v>0</v>
      </c>
      <c r="AB374" s="469">
        <v>0</v>
      </c>
      <c r="AC374" s="469">
        <v>0</v>
      </c>
      <c r="AD374" s="469">
        <v>0</v>
      </c>
      <c r="AE374" s="469">
        <v>0</v>
      </c>
      <c r="AF374" s="469">
        <v>0</v>
      </c>
      <c r="AG374" s="469">
        <v>0</v>
      </c>
      <c r="AH374" s="469">
        <v>0</v>
      </c>
      <c r="AI374" s="469">
        <v>0</v>
      </c>
      <c r="AJ374" s="469">
        <v>0</v>
      </c>
      <c r="AK374" s="469">
        <v>1.4048060792984028E-5</v>
      </c>
      <c r="AL374" s="469">
        <v>0</v>
      </c>
      <c r="AM374" s="469">
        <v>2.676680223429334E-6</v>
      </c>
      <c r="AN374" s="469">
        <v>0</v>
      </c>
      <c r="AO374" s="469">
        <v>0</v>
      </c>
      <c r="AP374" s="469">
        <v>0</v>
      </c>
      <c r="AQ374" s="469">
        <v>0</v>
      </c>
      <c r="AR374" s="469">
        <v>0</v>
      </c>
      <c r="AS374" s="469">
        <v>0</v>
      </c>
      <c r="AT374" s="469">
        <v>0</v>
      </c>
      <c r="AU374" s="469">
        <v>0</v>
      </c>
      <c r="AV374" s="469">
        <v>0</v>
      </c>
      <c r="AW374" s="469">
        <v>1.3356099665540425E-6</v>
      </c>
      <c r="AX374" s="469">
        <v>0</v>
      </c>
      <c r="AY374" s="469">
        <v>6.5535518816440461E-17</v>
      </c>
      <c r="AZ374" s="469">
        <v>0</v>
      </c>
      <c r="BA374" s="469">
        <v>0</v>
      </c>
      <c r="BB374" s="469">
        <v>0</v>
      </c>
      <c r="BC374" s="469">
        <v>0</v>
      </c>
      <c r="BD374" s="469">
        <v>0</v>
      </c>
      <c r="BE374" s="469">
        <v>0</v>
      </c>
      <c r="BF374" s="469">
        <v>1.2560762696155081E-4</v>
      </c>
      <c r="BG374" s="469">
        <v>0</v>
      </c>
      <c r="BH374" s="469">
        <v>2.7068850048267955E-4</v>
      </c>
      <c r="BI374" s="469">
        <v>0</v>
      </c>
      <c r="BJ374" s="469">
        <v>0</v>
      </c>
      <c r="BK374" s="469">
        <v>0</v>
      </c>
    </row>
    <row r="375" spans="2:63" x14ac:dyDescent="0.2">
      <c r="B375" s="666" t="s">
        <v>485</v>
      </c>
      <c r="C375" s="666">
        <v>18.242091092086515</v>
      </c>
      <c r="D375" s="666" t="s">
        <v>486</v>
      </c>
      <c r="E375" s="666" t="s">
        <v>428</v>
      </c>
      <c r="F375" s="666">
        <v>0</v>
      </c>
      <c r="G375" s="666">
        <v>559</v>
      </c>
      <c r="H375" s="666">
        <v>29.035697500000001</v>
      </c>
      <c r="I375" s="666">
        <v>29.449194376929714</v>
      </c>
      <c r="J375" s="666">
        <v>2.222138749868E-3</v>
      </c>
      <c r="K375" s="666" t="s">
        <v>574</v>
      </c>
      <c r="L375" s="666" t="s">
        <v>574</v>
      </c>
      <c r="M375" s="666" t="s">
        <v>574</v>
      </c>
      <c r="N375" s="666">
        <v>1</v>
      </c>
      <c r="O375" s="666">
        <v>9.5210085146114226E-4</v>
      </c>
      <c r="P375" s="666">
        <v>4.1089187767226537E-3</v>
      </c>
      <c r="Q375" s="666">
        <v>5.0610196281837957E-3</v>
      </c>
      <c r="R375" s="666">
        <v>0</v>
      </c>
      <c r="S375" s="666">
        <v>5.0610196281837957E-3</v>
      </c>
      <c r="T375" s="666">
        <v>0</v>
      </c>
      <c r="U375" s="666">
        <v>0</v>
      </c>
      <c r="V375" s="666">
        <v>1.2384506928405057E-5</v>
      </c>
      <c r="W375" s="666">
        <v>2.3086382986908409E-19</v>
      </c>
      <c r="X375" s="666">
        <v>0</v>
      </c>
      <c r="Y375" s="666">
        <v>0</v>
      </c>
      <c r="Z375" s="666">
        <v>0</v>
      </c>
      <c r="AA375" s="666">
        <v>0</v>
      </c>
      <c r="AB375" s="666">
        <v>0</v>
      </c>
      <c r="AC375" s="666">
        <v>0</v>
      </c>
      <c r="AD375" s="666">
        <v>0</v>
      </c>
      <c r="AE375" s="666">
        <v>0</v>
      </c>
      <c r="AF375" s="666">
        <v>0</v>
      </c>
      <c r="AG375" s="666">
        <v>0</v>
      </c>
      <c r="AH375" s="666">
        <v>0</v>
      </c>
      <c r="AI375" s="666">
        <v>0</v>
      </c>
      <c r="AJ375" s="666">
        <v>0</v>
      </c>
      <c r="AK375" s="666">
        <v>1.4048060792984028E-5</v>
      </c>
      <c r="AL375" s="666">
        <v>0</v>
      </c>
      <c r="AM375" s="666">
        <v>2.676680223429334E-6</v>
      </c>
      <c r="AN375" s="666">
        <v>0</v>
      </c>
      <c r="AO375" s="666">
        <v>0</v>
      </c>
      <c r="AP375" s="666">
        <v>0</v>
      </c>
      <c r="AQ375" s="666">
        <v>0</v>
      </c>
      <c r="AR375" s="666">
        <v>0</v>
      </c>
      <c r="AS375" s="666">
        <v>0</v>
      </c>
      <c r="AT375" s="666">
        <v>0</v>
      </c>
      <c r="AU375" s="666">
        <v>0</v>
      </c>
      <c r="AV375" s="666">
        <v>0</v>
      </c>
      <c r="AW375" s="666">
        <v>1.3356099665540425E-6</v>
      </c>
      <c r="AX375" s="666">
        <v>0</v>
      </c>
      <c r="AY375" s="666">
        <v>6.5535518816440461E-17</v>
      </c>
      <c r="AZ375" s="666">
        <v>0</v>
      </c>
      <c r="BA375" s="666">
        <v>0</v>
      </c>
      <c r="BB375" s="666">
        <v>0</v>
      </c>
      <c r="BC375" s="666">
        <v>0</v>
      </c>
      <c r="BD375" s="666">
        <v>0</v>
      </c>
      <c r="BE375" s="666">
        <v>0</v>
      </c>
      <c r="BF375" s="666">
        <v>1.2560762696155081E-4</v>
      </c>
      <c r="BG375" s="666">
        <v>0</v>
      </c>
      <c r="BH375" s="666">
        <v>2.7068850048267955E-4</v>
      </c>
      <c r="BI375" s="666">
        <v>0</v>
      </c>
      <c r="BJ375" s="666">
        <v>0</v>
      </c>
      <c r="BK375" s="666">
        <v>0</v>
      </c>
    </row>
    <row r="376" spans="2:63" x14ac:dyDescent="0.2">
      <c r="B376" s="469" t="s">
        <v>485</v>
      </c>
      <c r="C376" s="469">
        <v>18.242091092086515</v>
      </c>
      <c r="D376" s="469" t="s">
        <v>486</v>
      </c>
      <c r="E376" s="469" t="s">
        <v>428</v>
      </c>
      <c r="F376" s="469">
        <v>0</v>
      </c>
      <c r="G376" s="469">
        <v>559</v>
      </c>
      <c r="H376" s="469">
        <v>29.035697500000001</v>
      </c>
      <c r="I376" s="469">
        <v>29.449194376929714</v>
      </c>
      <c r="J376" s="469">
        <v>2.222138749868E-3</v>
      </c>
      <c r="K376" s="469" t="s">
        <v>574</v>
      </c>
      <c r="L376" s="469" t="s">
        <v>574</v>
      </c>
      <c r="M376" s="469" t="s">
        <v>574</v>
      </c>
      <c r="N376" s="469">
        <v>1</v>
      </c>
      <c r="O376" s="469">
        <v>9.5210085146114226E-4</v>
      </c>
      <c r="P376" s="469">
        <v>4.1089187767226537E-3</v>
      </c>
      <c r="Q376" s="469">
        <v>5.0610196281837957E-3</v>
      </c>
      <c r="R376" s="469">
        <v>0</v>
      </c>
      <c r="S376" s="469">
        <v>5.0610196281837957E-3</v>
      </c>
      <c r="T376" s="469">
        <v>0</v>
      </c>
      <c r="U376" s="469">
        <v>0</v>
      </c>
      <c r="V376" s="469">
        <v>1.2384506928405057E-5</v>
      </c>
      <c r="W376" s="469">
        <v>2.3086382986908409E-19</v>
      </c>
      <c r="X376" s="469">
        <v>0</v>
      </c>
      <c r="Y376" s="469">
        <v>0</v>
      </c>
      <c r="Z376" s="469">
        <v>0</v>
      </c>
      <c r="AA376" s="469">
        <v>0</v>
      </c>
      <c r="AB376" s="469">
        <v>0</v>
      </c>
      <c r="AC376" s="469">
        <v>0</v>
      </c>
      <c r="AD376" s="469">
        <v>0</v>
      </c>
      <c r="AE376" s="469">
        <v>0</v>
      </c>
      <c r="AF376" s="469">
        <v>0</v>
      </c>
      <c r="AG376" s="469">
        <v>0</v>
      </c>
      <c r="AH376" s="469">
        <v>0</v>
      </c>
      <c r="AI376" s="469">
        <v>0</v>
      </c>
      <c r="AJ376" s="469">
        <v>0</v>
      </c>
      <c r="AK376" s="469">
        <v>1.4048060792984028E-5</v>
      </c>
      <c r="AL376" s="469">
        <v>0</v>
      </c>
      <c r="AM376" s="469">
        <v>2.676680223429334E-6</v>
      </c>
      <c r="AN376" s="469">
        <v>0</v>
      </c>
      <c r="AO376" s="469">
        <v>0</v>
      </c>
      <c r="AP376" s="469">
        <v>0</v>
      </c>
      <c r="AQ376" s="469">
        <v>0</v>
      </c>
      <c r="AR376" s="469">
        <v>0</v>
      </c>
      <c r="AS376" s="469">
        <v>0</v>
      </c>
      <c r="AT376" s="469">
        <v>0</v>
      </c>
      <c r="AU376" s="469">
        <v>0</v>
      </c>
      <c r="AV376" s="469">
        <v>0</v>
      </c>
      <c r="AW376" s="469">
        <v>1.3356099665540425E-6</v>
      </c>
      <c r="AX376" s="469">
        <v>0</v>
      </c>
      <c r="AY376" s="469">
        <v>6.5535518816440461E-17</v>
      </c>
      <c r="AZ376" s="469">
        <v>0</v>
      </c>
      <c r="BA376" s="469">
        <v>0</v>
      </c>
      <c r="BB376" s="469">
        <v>0</v>
      </c>
      <c r="BC376" s="469">
        <v>0</v>
      </c>
      <c r="BD376" s="469">
        <v>0</v>
      </c>
      <c r="BE376" s="469">
        <v>0</v>
      </c>
      <c r="BF376" s="469">
        <v>1.2560762696155081E-4</v>
      </c>
      <c r="BG376" s="469">
        <v>0</v>
      </c>
      <c r="BH376" s="469">
        <v>2.7068850048267955E-4</v>
      </c>
      <c r="BI376" s="469">
        <v>0</v>
      </c>
      <c r="BJ376" s="469">
        <v>0</v>
      </c>
      <c r="BK376" s="469">
        <v>0</v>
      </c>
    </row>
    <row r="377" spans="2:63" x14ac:dyDescent="0.2">
      <c r="B377" s="666" t="s">
        <v>485</v>
      </c>
      <c r="C377" s="666">
        <v>18.242091092086515</v>
      </c>
      <c r="D377" s="666" t="s">
        <v>486</v>
      </c>
      <c r="E377" s="666" t="s">
        <v>428</v>
      </c>
      <c r="F377" s="666">
        <v>0</v>
      </c>
      <c r="G377" s="666">
        <v>559</v>
      </c>
      <c r="H377" s="666">
        <v>29.035697500000001</v>
      </c>
      <c r="I377" s="666">
        <v>29.449194376929714</v>
      </c>
      <c r="J377" s="666">
        <v>2.222138749868E-3</v>
      </c>
      <c r="K377" s="666" t="s">
        <v>574</v>
      </c>
      <c r="L377" s="666" t="s">
        <v>574</v>
      </c>
      <c r="M377" s="666" t="s">
        <v>574</v>
      </c>
      <c r="N377" s="666">
        <v>1</v>
      </c>
      <c r="O377" s="666">
        <v>9.5210085146114226E-4</v>
      </c>
      <c r="P377" s="666">
        <v>4.1089187767226537E-3</v>
      </c>
      <c r="Q377" s="666">
        <v>5.0610196281837957E-3</v>
      </c>
      <c r="R377" s="666">
        <v>0</v>
      </c>
      <c r="S377" s="666">
        <v>5.0610196281837957E-3</v>
      </c>
      <c r="T377" s="666">
        <v>0</v>
      </c>
      <c r="U377" s="666">
        <v>0</v>
      </c>
      <c r="V377" s="666">
        <v>1.2384506928405057E-5</v>
      </c>
      <c r="W377" s="666">
        <v>2.3086382986908409E-19</v>
      </c>
      <c r="X377" s="666">
        <v>0</v>
      </c>
      <c r="Y377" s="666">
        <v>0</v>
      </c>
      <c r="Z377" s="666">
        <v>0</v>
      </c>
      <c r="AA377" s="666">
        <v>0</v>
      </c>
      <c r="AB377" s="666">
        <v>0</v>
      </c>
      <c r="AC377" s="666">
        <v>0</v>
      </c>
      <c r="AD377" s="666">
        <v>0</v>
      </c>
      <c r="AE377" s="666">
        <v>0</v>
      </c>
      <c r="AF377" s="666">
        <v>0</v>
      </c>
      <c r="AG377" s="666">
        <v>0</v>
      </c>
      <c r="AH377" s="666">
        <v>0</v>
      </c>
      <c r="AI377" s="666">
        <v>0</v>
      </c>
      <c r="AJ377" s="666">
        <v>0</v>
      </c>
      <c r="AK377" s="666">
        <v>1.4048060792984028E-5</v>
      </c>
      <c r="AL377" s="666">
        <v>0</v>
      </c>
      <c r="AM377" s="666">
        <v>2.676680223429334E-6</v>
      </c>
      <c r="AN377" s="666">
        <v>0</v>
      </c>
      <c r="AO377" s="666">
        <v>0</v>
      </c>
      <c r="AP377" s="666">
        <v>0</v>
      </c>
      <c r="AQ377" s="666">
        <v>0</v>
      </c>
      <c r="AR377" s="666">
        <v>0</v>
      </c>
      <c r="AS377" s="666">
        <v>0</v>
      </c>
      <c r="AT377" s="666">
        <v>0</v>
      </c>
      <c r="AU377" s="666">
        <v>0</v>
      </c>
      <c r="AV377" s="666">
        <v>0</v>
      </c>
      <c r="AW377" s="666">
        <v>1.3356099665540425E-6</v>
      </c>
      <c r="AX377" s="666">
        <v>0</v>
      </c>
      <c r="AY377" s="666">
        <v>6.5535518816440461E-17</v>
      </c>
      <c r="AZ377" s="666">
        <v>0</v>
      </c>
      <c r="BA377" s="666">
        <v>0</v>
      </c>
      <c r="BB377" s="666">
        <v>0</v>
      </c>
      <c r="BC377" s="666">
        <v>0</v>
      </c>
      <c r="BD377" s="666">
        <v>0</v>
      </c>
      <c r="BE377" s="666">
        <v>0</v>
      </c>
      <c r="BF377" s="666">
        <v>1.2560762696155081E-4</v>
      </c>
      <c r="BG377" s="666">
        <v>0</v>
      </c>
      <c r="BH377" s="666">
        <v>2.7068850048267955E-4</v>
      </c>
      <c r="BI377" s="666">
        <v>0</v>
      </c>
      <c r="BJ377" s="666">
        <v>0</v>
      </c>
      <c r="BK377" s="666">
        <v>0</v>
      </c>
    </row>
    <row r="378" spans="2:63" x14ac:dyDescent="0.2">
      <c r="B378" s="469" t="s">
        <v>485</v>
      </c>
      <c r="C378" s="469">
        <v>18.242091092086515</v>
      </c>
      <c r="D378" s="469" t="s">
        <v>486</v>
      </c>
      <c r="E378" s="469" t="s">
        <v>428</v>
      </c>
      <c r="F378" s="469">
        <v>0</v>
      </c>
      <c r="G378" s="469">
        <v>559</v>
      </c>
      <c r="H378" s="469">
        <v>29.035697500000001</v>
      </c>
      <c r="I378" s="469">
        <v>29.449194376929714</v>
      </c>
      <c r="J378" s="469">
        <v>2.222138749868E-3</v>
      </c>
      <c r="K378" s="469" t="s">
        <v>574</v>
      </c>
      <c r="L378" s="469" t="s">
        <v>574</v>
      </c>
      <c r="M378" s="469" t="s">
        <v>574</v>
      </c>
      <c r="N378" s="469">
        <v>1</v>
      </c>
      <c r="O378" s="469">
        <v>9.5210085146114226E-4</v>
      </c>
      <c r="P378" s="469">
        <v>4.1089187767226537E-3</v>
      </c>
      <c r="Q378" s="469">
        <v>5.0610196281837957E-3</v>
      </c>
      <c r="R378" s="469">
        <v>0</v>
      </c>
      <c r="S378" s="469">
        <v>5.0610196281837957E-3</v>
      </c>
      <c r="T378" s="469">
        <v>0</v>
      </c>
      <c r="U378" s="469">
        <v>0</v>
      </c>
      <c r="V378" s="469">
        <v>1.2384506928405057E-5</v>
      </c>
      <c r="W378" s="469">
        <v>2.3086382986908409E-19</v>
      </c>
      <c r="X378" s="469">
        <v>0</v>
      </c>
      <c r="Y378" s="469">
        <v>0</v>
      </c>
      <c r="Z378" s="469">
        <v>0</v>
      </c>
      <c r="AA378" s="469">
        <v>0</v>
      </c>
      <c r="AB378" s="469">
        <v>0</v>
      </c>
      <c r="AC378" s="469">
        <v>0</v>
      </c>
      <c r="AD378" s="469">
        <v>0</v>
      </c>
      <c r="AE378" s="469">
        <v>0</v>
      </c>
      <c r="AF378" s="469">
        <v>0</v>
      </c>
      <c r="AG378" s="469">
        <v>0</v>
      </c>
      <c r="AH378" s="469">
        <v>0</v>
      </c>
      <c r="AI378" s="469">
        <v>0</v>
      </c>
      <c r="AJ378" s="469">
        <v>0</v>
      </c>
      <c r="AK378" s="469">
        <v>1.4048060792984028E-5</v>
      </c>
      <c r="AL378" s="469">
        <v>0</v>
      </c>
      <c r="AM378" s="469">
        <v>2.676680223429334E-6</v>
      </c>
      <c r="AN378" s="469">
        <v>0</v>
      </c>
      <c r="AO378" s="469">
        <v>0</v>
      </c>
      <c r="AP378" s="469">
        <v>0</v>
      </c>
      <c r="AQ378" s="469">
        <v>0</v>
      </c>
      <c r="AR378" s="469">
        <v>0</v>
      </c>
      <c r="AS378" s="469">
        <v>0</v>
      </c>
      <c r="AT378" s="469">
        <v>0</v>
      </c>
      <c r="AU378" s="469">
        <v>0</v>
      </c>
      <c r="AV378" s="469">
        <v>0</v>
      </c>
      <c r="AW378" s="469">
        <v>1.3356099665540425E-6</v>
      </c>
      <c r="AX378" s="469">
        <v>0</v>
      </c>
      <c r="AY378" s="469">
        <v>6.5535518816440461E-17</v>
      </c>
      <c r="AZ378" s="469">
        <v>0</v>
      </c>
      <c r="BA378" s="469">
        <v>0</v>
      </c>
      <c r="BB378" s="469">
        <v>0</v>
      </c>
      <c r="BC378" s="469">
        <v>0</v>
      </c>
      <c r="BD378" s="469">
        <v>0</v>
      </c>
      <c r="BE378" s="469">
        <v>0</v>
      </c>
      <c r="BF378" s="469">
        <v>1.2560762696155081E-4</v>
      </c>
      <c r="BG378" s="469">
        <v>0</v>
      </c>
      <c r="BH378" s="469">
        <v>2.7068850048267955E-4</v>
      </c>
      <c r="BI378" s="469">
        <v>0</v>
      </c>
      <c r="BJ378" s="469">
        <v>0</v>
      </c>
      <c r="BK378" s="469">
        <v>0</v>
      </c>
    </row>
    <row r="379" spans="2:63" x14ac:dyDescent="0.2">
      <c r="B379" s="666" t="s">
        <v>485</v>
      </c>
      <c r="C379" s="666">
        <v>18.242091092086515</v>
      </c>
      <c r="D379" s="666" t="s">
        <v>486</v>
      </c>
      <c r="E379" s="666" t="s">
        <v>428</v>
      </c>
      <c r="F379" s="666">
        <v>0</v>
      </c>
      <c r="G379" s="666">
        <v>559</v>
      </c>
      <c r="H379" s="666">
        <v>29.035697500000001</v>
      </c>
      <c r="I379" s="666">
        <v>29.449194376929714</v>
      </c>
      <c r="J379" s="666">
        <v>2.222138749868E-3</v>
      </c>
      <c r="K379" s="666" t="s">
        <v>574</v>
      </c>
      <c r="L379" s="666" t="s">
        <v>574</v>
      </c>
      <c r="M379" s="666" t="s">
        <v>574</v>
      </c>
      <c r="N379" s="666">
        <v>1</v>
      </c>
      <c r="O379" s="666">
        <v>9.5210085146114226E-4</v>
      </c>
      <c r="P379" s="666">
        <v>4.1089187767226537E-3</v>
      </c>
      <c r="Q379" s="666">
        <v>5.0610196281837957E-3</v>
      </c>
      <c r="R379" s="666">
        <v>0</v>
      </c>
      <c r="S379" s="666">
        <v>5.0610196281837957E-3</v>
      </c>
      <c r="T379" s="666">
        <v>0</v>
      </c>
      <c r="U379" s="666">
        <v>0</v>
      </c>
      <c r="V379" s="666">
        <v>1.2384506928405057E-5</v>
      </c>
      <c r="W379" s="666">
        <v>2.3086382986908409E-19</v>
      </c>
      <c r="X379" s="666">
        <v>0</v>
      </c>
      <c r="Y379" s="666">
        <v>0</v>
      </c>
      <c r="Z379" s="666">
        <v>0</v>
      </c>
      <c r="AA379" s="666">
        <v>0</v>
      </c>
      <c r="AB379" s="666">
        <v>0</v>
      </c>
      <c r="AC379" s="666">
        <v>0</v>
      </c>
      <c r="AD379" s="666">
        <v>0</v>
      </c>
      <c r="AE379" s="666">
        <v>0</v>
      </c>
      <c r="AF379" s="666">
        <v>0</v>
      </c>
      <c r="AG379" s="666">
        <v>0</v>
      </c>
      <c r="AH379" s="666">
        <v>0</v>
      </c>
      <c r="AI379" s="666">
        <v>0</v>
      </c>
      <c r="AJ379" s="666">
        <v>0</v>
      </c>
      <c r="AK379" s="666">
        <v>1.4048060792984028E-5</v>
      </c>
      <c r="AL379" s="666">
        <v>0</v>
      </c>
      <c r="AM379" s="666">
        <v>2.676680223429334E-6</v>
      </c>
      <c r="AN379" s="666">
        <v>0</v>
      </c>
      <c r="AO379" s="666">
        <v>0</v>
      </c>
      <c r="AP379" s="666">
        <v>0</v>
      </c>
      <c r="AQ379" s="666">
        <v>0</v>
      </c>
      <c r="AR379" s="666">
        <v>0</v>
      </c>
      <c r="AS379" s="666">
        <v>0</v>
      </c>
      <c r="AT379" s="666">
        <v>0</v>
      </c>
      <c r="AU379" s="666">
        <v>0</v>
      </c>
      <c r="AV379" s="666">
        <v>0</v>
      </c>
      <c r="AW379" s="666">
        <v>1.3356099665540425E-6</v>
      </c>
      <c r="AX379" s="666">
        <v>0</v>
      </c>
      <c r="AY379" s="666">
        <v>6.5535518816440461E-17</v>
      </c>
      <c r="AZ379" s="666">
        <v>0</v>
      </c>
      <c r="BA379" s="666">
        <v>0</v>
      </c>
      <c r="BB379" s="666">
        <v>0</v>
      </c>
      <c r="BC379" s="666">
        <v>0</v>
      </c>
      <c r="BD379" s="666">
        <v>0</v>
      </c>
      <c r="BE379" s="666">
        <v>0</v>
      </c>
      <c r="BF379" s="666">
        <v>1.2560762696155081E-4</v>
      </c>
      <c r="BG379" s="666">
        <v>0</v>
      </c>
      <c r="BH379" s="666">
        <v>2.7068850048267955E-4</v>
      </c>
      <c r="BI379" s="666">
        <v>0</v>
      </c>
      <c r="BJ379" s="666">
        <v>0</v>
      </c>
      <c r="BK379" s="666">
        <v>0</v>
      </c>
    </row>
    <row r="380" spans="2:63" x14ac:dyDescent="0.2">
      <c r="B380" s="469" t="s">
        <v>485</v>
      </c>
      <c r="C380" s="469">
        <v>18.242091092086515</v>
      </c>
      <c r="D380" s="469" t="s">
        <v>486</v>
      </c>
      <c r="E380" s="469" t="s">
        <v>428</v>
      </c>
      <c r="F380" s="469">
        <v>0</v>
      </c>
      <c r="G380" s="469">
        <v>559</v>
      </c>
      <c r="H380" s="469">
        <v>29.035697500000001</v>
      </c>
      <c r="I380" s="469">
        <v>29.449194376929714</v>
      </c>
      <c r="J380" s="469">
        <v>2.222138749868E-3</v>
      </c>
      <c r="K380" s="469" t="s">
        <v>574</v>
      </c>
      <c r="L380" s="469" t="s">
        <v>574</v>
      </c>
      <c r="M380" s="469" t="s">
        <v>574</v>
      </c>
      <c r="N380" s="469">
        <v>1</v>
      </c>
      <c r="O380" s="469">
        <v>9.5210085146114226E-4</v>
      </c>
      <c r="P380" s="469">
        <v>4.1089187767226537E-3</v>
      </c>
      <c r="Q380" s="469">
        <v>5.0610196281837957E-3</v>
      </c>
      <c r="R380" s="469">
        <v>0</v>
      </c>
      <c r="S380" s="469">
        <v>5.0610196281837957E-3</v>
      </c>
      <c r="T380" s="469">
        <v>0</v>
      </c>
      <c r="U380" s="469">
        <v>0</v>
      </c>
      <c r="V380" s="469">
        <v>1.2384506928405057E-5</v>
      </c>
      <c r="W380" s="469">
        <v>2.3086382986908409E-19</v>
      </c>
      <c r="X380" s="469">
        <v>0</v>
      </c>
      <c r="Y380" s="469">
        <v>0</v>
      </c>
      <c r="Z380" s="469">
        <v>0</v>
      </c>
      <c r="AA380" s="469">
        <v>0</v>
      </c>
      <c r="AB380" s="469">
        <v>0</v>
      </c>
      <c r="AC380" s="469">
        <v>0</v>
      </c>
      <c r="AD380" s="469">
        <v>0</v>
      </c>
      <c r="AE380" s="469">
        <v>0</v>
      </c>
      <c r="AF380" s="469">
        <v>0</v>
      </c>
      <c r="AG380" s="469">
        <v>0</v>
      </c>
      <c r="AH380" s="469">
        <v>0</v>
      </c>
      <c r="AI380" s="469">
        <v>0</v>
      </c>
      <c r="AJ380" s="469">
        <v>0</v>
      </c>
      <c r="AK380" s="469">
        <v>1.4048060792984028E-5</v>
      </c>
      <c r="AL380" s="469">
        <v>0</v>
      </c>
      <c r="AM380" s="469">
        <v>2.676680223429334E-6</v>
      </c>
      <c r="AN380" s="469">
        <v>0</v>
      </c>
      <c r="AO380" s="469">
        <v>0</v>
      </c>
      <c r="AP380" s="469">
        <v>0</v>
      </c>
      <c r="AQ380" s="469">
        <v>0</v>
      </c>
      <c r="AR380" s="469">
        <v>0</v>
      </c>
      <c r="AS380" s="469">
        <v>0</v>
      </c>
      <c r="AT380" s="469">
        <v>0</v>
      </c>
      <c r="AU380" s="469">
        <v>0</v>
      </c>
      <c r="AV380" s="469">
        <v>0</v>
      </c>
      <c r="AW380" s="469">
        <v>1.3356099665540425E-6</v>
      </c>
      <c r="AX380" s="469">
        <v>0</v>
      </c>
      <c r="AY380" s="469">
        <v>6.5535518816440461E-17</v>
      </c>
      <c r="AZ380" s="469">
        <v>0</v>
      </c>
      <c r="BA380" s="469">
        <v>0</v>
      </c>
      <c r="BB380" s="469">
        <v>0</v>
      </c>
      <c r="BC380" s="469">
        <v>0</v>
      </c>
      <c r="BD380" s="469">
        <v>0</v>
      </c>
      <c r="BE380" s="469">
        <v>0</v>
      </c>
      <c r="BF380" s="469">
        <v>1.2560762696155081E-4</v>
      </c>
      <c r="BG380" s="469">
        <v>0</v>
      </c>
      <c r="BH380" s="469">
        <v>2.7068850048267955E-4</v>
      </c>
      <c r="BI380" s="469">
        <v>0</v>
      </c>
      <c r="BJ380" s="469">
        <v>0</v>
      </c>
      <c r="BK380" s="469">
        <v>0</v>
      </c>
    </row>
    <row r="381" spans="2:63" x14ac:dyDescent="0.2">
      <c r="B381" s="666" t="s">
        <v>485</v>
      </c>
      <c r="C381" s="666">
        <v>18.242091092086515</v>
      </c>
      <c r="D381" s="666" t="s">
        <v>486</v>
      </c>
      <c r="E381" s="666" t="s">
        <v>428</v>
      </c>
      <c r="F381" s="666">
        <v>0</v>
      </c>
      <c r="G381" s="666">
        <v>559</v>
      </c>
      <c r="H381" s="666">
        <v>29.035697500000001</v>
      </c>
      <c r="I381" s="666">
        <v>29.449194376929714</v>
      </c>
      <c r="J381" s="666">
        <v>2.222138749868E-3</v>
      </c>
      <c r="K381" s="666" t="s">
        <v>574</v>
      </c>
      <c r="L381" s="666" t="s">
        <v>574</v>
      </c>
      <c r="M381" s="666" t="s">
        <v>574</v>
      </c>
      <c r="N381" s="666">
        <v>1</v>
      </c>
      <c r="O381" s="666">
        <v>9.5210085146114226E-4</v>
      </c>
      <c r="P381" s="666">
        <v>4.1089187767226537E-3</v>
      </c>
      <c r="Q381" s="666">
        <v>5.0610196281837957E-3</v>
      </c>
      <c r="R381" s="666">
        <v>0</v>
      </c>
      <c r="S381" s="666">
        <v>5.0610196281837957E-3</v>
      </c>
      <c r="T381" s="666">
        <v>0</v>
      </c>
      <c r="U381" s="666">
        <v>0</v>
      </c>
      <c r="V381" s="666">
        <v>1.2384506928405057E-5</v>
      </c>
      <c r="W381" s="666">
        <v>2.3086382986908409E-19</v>
      </c>
      <c r="X381" s="666">
        <v>0</v>
      </c>
      <c r="Y381" s="666">
        <v>0</v>
      </c>
      <c r="Z381" s="666">
        <v>0</v>
      </c>
      <c r="AA381" s="666">
        <v>0</v>
      </c>
      <c r="AB381" s="666">
        <v>0</v>
      </c>
      <c r="AC381" s="666">
        <v>0</v>
      </c>
      <c r="AD381" s="666">
        <v>0</v>
      </c>
      <c r="AE381" s="666">
        <v>0</v>
      </c>
      <c r="AF381" s="666">
        <v>0</v>
      </c>
      <c r="AG381" s="666">
        <v>0</v>
      </c>
      <c r="AH381" s="666">
        <v>0</v>
      </c>
      <c r="AI381" s="666">
        <v>0</v>
      </c>
      <c r="AJ381" s="666">
        <v>0</v>
      </c>
      <c r="AK381" s="666">
        <v>1.4048060792984028E-5</v>
      </c>
      <c r="AL381" s="666">
        <v>0</v>
      </c>
      <c r="AM381" s="666">
        <v>2.676680223429334E-6</v>
      </c>
      <c r="AN381" s="666">
        <v>0</v>
      </c>
      <c r="AO381" s="666">
        <v>0</v>
      </c>
      <c r="AP381" s="666">
        <v>0</v>
      </c>
      <c r="AQ381" s="666">
        <v>0</v>
      </c>
      <c r="AR381" s="666">
        <v>0</v>
      </c>
      <c r="AS381" s="666">
        <v>0</v>
      </c>
      <c r="AT381" s="666">
        <v>0</v>
      </c>
      <c r="AU381" s="666">
        <v>0</v>
      </c>
      <c r="AV381" s="666">
        <v>0</v>
      </c>
      <c r="AW381" s="666">
        <v>1.3356099665540425E-6</v>
      </c>
      <c r="AX381" s="666">
        <v>0</v>
      </c>
      <c r="AY381" s="666">
        <v>6.5535518816440461E-17</v>
      </c>
      <c r="AZ381" s="666">
        <v>0</v>
      </c>
      <c r="BA381" s="666">
        <v>0</v>
      </c>
      <c r="BB381" s="666">
        <v>0</v>
      </c>
      <c r="BC381" s="666">
        <v>0</v>
      </c>
      <c r="BD381" s="666">
        <v>0</v>
      </c>
      <c r="BE381" s="666">
        <v>0</v>
      </c>
      <c r="BF381" s="666">
        <v>1.2560762696155081E-4</v>
      </c>
      <c r="BG381" s="666">
        <v>0</v>
      </c>
      <c r="BH381" s="666">
        <v>2.7068850048267955E-4</v>
      </c>
      <c r="BI381" s="666">
        <v>0</v>
      </c>
      <c r="BJ381" s="666">
        <v>0</v>
      </c>
      <c r="BK381" s="666">
        <v>0</v>
      </c>
    </row>
    <row r="382" spans="2:63" x14ac:dyDescent="0.2">
      <c r="B382" s="469" t="s">
        <v>485</v>
      </c>
      <c r="C382" s="469">
        <v>18.242091092086515</v>
      </c>
      <c r="D382" s="469" t="s">
        <v>486</v>
      </c>
      <c r="E382" s="469" t="s">
        <v>428</v>
      </c>
      <c r="F382" s="469">
        <v>0</v>
      </c>
      <c r="G382" s="469">
        <v>559</v>
      </c>
      <c r="H382" s="469">
        <v>29.035697500000001</v>
      </c>
      <c r="I382" s="469">
        <v>29.449194376929714</v>
      </c>
      <c r="J382" s="469">
        <v>2.222138749868E-3</v>
      </c>
      <c r="K382" s="469" t="s">
        <v>574</v>
      </c>
      <c r="L382" s="469" t="s">
        <v>574</v>
      </c>
      <c r="M382" s="469" t="s">
        <v>574</v>
      </c>
      <c r="N382" s="469">
        <v>1</v>
      </c>
      <c r="O382" s="469">
        <v>9.5210085146114226E-4</v>
      </c>
      <c r="P382" s="469">
        <v>4.1089187767226537E-3</v>
      </c>
      <c r="Q382" s="469">
        <v>5.0610196281837957E-3</v>
      </c>
      <c r="R382" s="469">
        <v>0</v>
      </c>
      <c r="S382" s="469">
        <v>5.0610196281837957E-3</v>
      </c>
      <c r="T382" s="469">
        <v>0</v>
      </c>
      <c r="U382" s="469">
        <v>0</v>
      </c>
      <c r="V382" s="469">
        <v>1.2384506928405057E-5</v>
      </c>
      <c r="W382" s="469">
        <v>2.3086382986908409E-19</v>
      </c>
      <c r="X382" s="469">
        <v>0</v>
      </c>
      <c r="Y382" s="469">
        <v>0</v>
      </c>
      <c r="Z382" s="469">
        <v>0</v>
      </c>
      <c r="AA382" s="469">
        <v>0</v>
      </c>
      <c r="AB382" s="469">
        <v>0</v>
      </c>
      <c r="AC382" s="469">
        <v>0</v>
      </c>
      <c r="AD382" s="469">
        <v>0</v>
      </c>
      <c r="AE382" s="469">
        <v>0</v>
      </c>
      <c r="AF382" s="469">
        <v>0</v>
      </c>
      <c r="AG382" s="469">
        <v>0</v>
      </c>
      <c r="AH382" s="469">
        <v>0</v>
      </c>
      <c r="AI382" s="469">
        <v>0</v>
      </c>
      <c r="AJ382" s="469">
        <v>0</v>
      </c>
      <c r="AK382" s="469">
        <v>1.4048060792984028E-5</v>
      </c>
      <c r="AL382" s="469">
        <v>0</v>
      </c>
      <c r="AM382" s="469">
        <v>2.676680223429334E-6</v>
      </c>
      <c r="AN382" s="469">
        <v>0</v>
      </c>
      <c r="AO382" s="469">
        <v>0</v>
      </c>
      <c r="AP382" s="469">
        <v>0</v>
      </c>
      <c r="AQ382" s="469">
        <v>0</v>
      </c>
      <c r="AR382" s="469">
        <v>0</v>
      </c>
      <c r="AS382" s="469">
        <v>0</v>
      </c>
      <c r="AT382" s="469">
        <v>0</v>
      </c>
      <c r="AU382" s="469">
        <v>0</v>
      </c>
      <c r="AV382" s="469">
        <v>0</v>
      </c>
      <c r="AW382" s="469">
        <v>1.3356099665540425E-6</v>
      </c>
      <c r="AX382" s="469">
        <v>0</v>
      </c>
      <c r="AY382" s="469">
        <v>6.5535518816440461E-17</v>
      </c>
      <c r="AZ382" s="469">
        <v>0</v>
      </c>
      <c r="BA382" s="469">
        <v>0</v>
      </c>
      <c r="BB382" s="469">
        <v>0</v>
      </c>
      <c r="BC382" s="469">
        <v>0</v>
      </c>
      <c r="BD382" s="469">
        <v>0</v>
      </c>
      <c r="BE382" s="469">
        <v>0</v>
      </c>
      <c r="BF382" s="469">
        <v>1.2560762696155081E-4</v>
      </c>
      <c r="BG382" s="469">
        <v>0</v>
      </c>
      <c r="BH382" s="469">
        <v>2.7068850048267955E-4</v>
      </c>
      <c r="BI382" s="469">
        <v>0</v>
      </c>
      <c r="BJ382" s="469">
        <v>0</v>
      </c>
      <c r="BK382" s="469">
        <v>0</v>
      </c>
    </row>
    <row r="383" spans="2:63" x14ac:dyDescent="0.2">
      <c r="B383" s="666" t="s">
        <v>485</v>
      </c>
      <c r="C383" s="666">
        <v>18.242091092086515</v>
      </c>
      <c r="D383" s="666" t="s">
        <v>486</v>
      </c>
      <c r="E383" s="666" t="s">
        <v>428</v>
      </c>
      <c r="F383" s="666">
        <v>0</v>
      </c>
      <c r="G383" s="666">
        <v>559</v>
      </c>
      <c r="H383" s="666">
        <v>29.035697500000001</v>
      </c>
      <c r="I383" s="666">
        <v>29.449194376929714</v>
      </c>
      <c r="J383" s="666">
        <v>2.222138749868E-3</v>
      </c>
      <c r="K383" s="666" t="s">
        <v>574</v>
      </c>
      <c r="L383" s="666" t="s">
        <v>574</v>
      </c>
      <c r="M383" s="666" t="s">
        <v>574</v>
      </c>
      <c r="N383" s="666">
        <v>1</v>
      </c>
      <c r="O383" s="666">
        <v>9.5210085146114226E-4</v>
      </c>
      <c r="P383" s="666">
        <v>4.1089187767226537E-3</v>
      </c>
      <c r="Q383" s="666">
        <v>5.0610196281837957E-3</v>
      </c>
      <c r="R383" s="666">
        <v>0</v>
      </c>
      <c r="S383" s="666">
        <v>5.0610196281837957E-3</v>
      </c>
      <c r="T383" s="666">
        <v>0</v>
      </c>
      <c r="U383" s="666">
        <v>0</v>
      </c>
      <c r="V383" s="666">
        <v>1.2384506928405057E-5</v>
      </c>
      <c r="W383" s="666">
        <v>2.3086382986908409E-19</v>
      </c>
      <c r="X383" s="666">
        <v>0</v>
      </c>
      <c r="Y383" s="666">
        <v>0</v>
      </c>
      <c r="Z383" s="666">
        <v>0</v>
      </c>
      <c r="AA383" s="666">
        <v>0</v>
      </c>
      <c r="AB383" s="666">
        <v>0</v>
      </c>
      <c r="AC383" s="666">
        <v>0</v>
      </c>
      <c r="AD383" s="666">
        <v>0</v>
      </c>
      <c r="AE383" s="666">
        <v>0</v>
      </c>
      <c r="AF383" s="666">
        <v>0</v>
      </c>
      <c r="AG383" s="666">
        <v>0</v>
      </c>
      <c r="AH383" s="666">
        <v>0</v>
      </c>
      <c r="AI383" s="666">
        <v>0</v>
      </c>
      <c r="AJ383" s="666">
        <v>0</v>
      </c>
      <c r="AK383" s="666">
        <v>1.4048060792984028E-5</v>
      </c>
      <c r="AL383" s="666">
        <v>0</v>
      </c>
      <c r="AM383" s="666">
        <v>2.676680223429334E-6</v>
      </c>
      <c r="AN383" s="666">
        <v>0</v>
      </c>
      <c r="AO383" s="666">
        <v>0</v>
      </c>
      <c r="AP383" s="666">
        <v>0</v>
      </c>
      <c r="AQ383" s="666">
        <v>0</v>
      </c>
      <c r="AR383" s="666">
        <v>0</v>
      </c>
      <c r="AS383" s="666">
        <v>0</v>
      </c>
      <c r="AT383" s="666">
        <v>0</v>
      </c>
      <c r="AU383" s="666">
        <v>0</v>
      </c>
      <c r="AV383" s="666">
        <v>0</v>
      </c>
      <c r="AW383" s="666">
        <v>1.3356099665540425E-6</v>
      </c>
      <c r="AX383" s="666">
        <v>0</v>
      </c>
      <c r="AY383" s="666">
        <v>6.5535518816440461E-17</v>
      </c>
      <c r="AZ383" s="666">
        <v>0</v>
      </c>
      <c r="BA383" s="666">
        <v>0</v>
      </c>
      <c r="BB383" s="666">
        <v>0</v>
      </c>
      <c r="BC383" s="666">
        <v>0</v>
      </c>
      <c r="BD383" s="666">
        <v>0</v>
      </c>
      <c r="BE383" s="666">
        <v>0</v>
      </c>
      <c r="BF383" s="666">
        <v>1.2560762696155081E-4</v>
      </c>
      <c r="BG383" s="666">
        <v>0</v>
      </c>
      <c r="BH383" s="666">
        <v>2.7068850048267955E-4</v>
      </c>
      <c r="BI383" s="666">
        <v>0</v>
      </c>
      <c r="BJ383" s="666">
        <v>0</v>
      </c>
      <c r="BK383" s="666">
        <v>0</v>
      </c>
    </row>
    <row r="384" spans="2:63" x14ac:dyDescent="0.2">
      <c r="B384" s="469" t="s">
        <v>485</v>
      </c>
      <c r="C384" s="469">
        <v>18.242091092086515</v>
      </c>
      <c r="D384" s="469" t="s">
        <v>486</v>
      </c>
      <c r="E384" s="469" t="s">
        <v>428</v>
      </c>
      <c r="F384" s="469">
        <v>0</v>
      </c>
      <c r="G384" s="469">
        <v>559</v>
      </c>
      <c r="H384" s="469">
        <v>29.035697500000001</v>
      </c>
      <c r="I384" s="469">
        <v>29.449194376929714</v>
      </c>
      <c r="J384" s="469">
        <v>2.222138749868E-3</v>
      </c>
      <c r="K384" s="469" t="s">
        <v>574</v>
      </c>
      <c r="L384" s="469" t="s">
        <v>574</v>
      </c>
      <c r="M384" s="469" t="s">
        <v>574</v>
      </c>
      <c r="N384" s="469">
        <v>1</v>
      </c>
      <c r="O384" s="469">
        <v>9.5210085146114226E-4</v>
      </c>
      <c r="P384" s="469">
        <v>4.1089187767226537E-3</v>
      </c>
      <c r="Q384" s="469">
        <v>5.0610196281837957E-3</v>
      </c>
      <c r="R384" s="469">
        <v>0</v>
      </c>
      <c r="S384" s="469">
        <v>5.0610196281837957E-3</v>
      </c>
      <c r="T384" s="469">
        <v>0</v>
      </c>
      <c r="U384" s="469">
        <v>0</v>
      </c>
      <c r="V384" s="469">
        <v>1.2384506928405057E-5</v>
      </c>
      <c r="W384" s="469">
        <v>2.3086382986908409E-19</v>
      </c>
      <c r="X384" s="469">
        <v>0</v>
      </c>
      <c r="Y384" s="469">
        <v>0</v>
      </c>
      <c r="Z384" s="469">
        <v>0</v>
      </c>
      <c r="AA384" s="469">
        <v>0</v>
      </c>
      <c r="AB384" s="469">
        <v>0</v>
      </c>
      <c r="AC384" s="469">
        <v>0</v>
      </c>
      <c r="AD384" s="469">
        <v>0</v>
      </c>
      <c r="AE384" s="469">
        <v>0</v>
      </c>
      <c r="AF384" s="469">
        <v>0</v>
      </c>
      <c r="AG384" s="469">
        <v>0</v>
      </c>
      <c r="AH384" s="469">
        <v>0</v>
      </c>
      <c r="AI384" s="469">
        <v>0</v>
      </c>
      <c r="AJ384" s="469">
        <v>0</v>
      </c>
      <c r="AK384" s="469">
        <v>1.4048060792984028E-5</v>
      </c>
      <c r="AL384" s="469">
        <v>0</v>
      </c>
      <c r="AM384" s="469">
        <v>2.676680223429334E-6</v>
      </c>
      <c r="AN384" s="469">
        <v>0</v>
      </c>
      <c r="AO384" s="469">
        <v>0</v>
      </c>
      <c r="AP384" s="469">
        <v>0</v>
      </c>
      <c r="AQ384" s="469">
        <v>0</v>
      </c>
      <c r="AR384" s="469">
        <v>0</v>
      </c>
      <c r="AS384" s="469">
        <v>0</v>
      </c>
      <c r="AT384" s="469">
        <v>0</v>
      </c>
      <c r="AU384" s="469">
        <v>0</v>
      </c>
      <c r="AV384" s="469">
        <v>0</v>
      </c>
      <c r="AW384" s="469">
        <v>1.3356099665540425E-6</v>
      </c>
      <c r="AX384" s="469">
        <v>0</v>
      </c>
      <c r="AY384" s="469">
        <v>6.5535518816440461E-17</v>
      </c>
      <c r="AZ384" s="469">
        <v>0</v>
      </c>
      <c r="BA384" s="469">
        <v>0</v>
      </c>
      <c r="BB384" s="469">
        <v>0</v>
      </c>
      <c r="BC384" s="469">
        <v>0</v>
      </c>
      <c r="BD384" s="469">
        <v>0</v>
      </c>
      <c r="BE384" s="469">
        <v>0</v>
      </c>
      <c r="BF384" s="469">
        <v>1.2560762696155081E-4</v>
      </c>
      <c r="BG384" s="469">
        <v>0</v>
      </c>
      <c r="BH384" s="469">
        <v>2.7068850048267955E-4</v>
      </c>
      <c r="BI384" s="469">
        <v>0</v>
      </c>
      <c r="BJ384" s="469">
        <v>0</v>
      </c>
      <c r="BK384" s="469">
        <v>0</v>
      </c>
    </row>
    <row r="385" spans="2:63" x14ac:dyDescent="0.2">
      <c r="B385" s="666" t="s">
        <v>485</v>
      </c>
      <c r="C385" s="666">
        <v>18.242091092086515</v>
      </c>
      <c r="D385" s="666" t="s">
        <v>486</v>
      </c>
      <c r="E385" s="666" t="s">
        <v>428</v>
      </c>
      <c r="F385" s="666">
        <v>0</v>
      </c>
      <c r="G385" s="666">
        <v>559</v>
      </c>
      <c r="H385" s="666">
        <v>29.035697500000001</v>
      </c>
      <c r="I385" s="666">
        <v>29.449194376929714</v>
      </c>
      <c r="J385" s="666">
        <v>2.222138749868E-3</v>
      </c>
      <c r="K385" s="666" t="s">
        <v>574</v>
      </c>
      <c r="L385" s="666" t="s">
        <v>574</v>
      </c>
      <c r="M385" s="666" t="s">
        <v>574</v>
      </c>
      <c r="N385" s="666">
        <v>1</v>
      </c>
      <c r="O385" s="666">
        <v>9.5210085146114226E-4</v>
      </c>
      <c r="P385" s="666">
        <v>4.1089187767226537E-3</v>
      </c>
      <c r="Q385" s="666">
        <v>5.0610196281837957E-3</v>
      </c>
      <c r="R385" s="666">
        <v>0</v>
      </c>
      <c r="S385" s="666">
        <v>5.0610196281837957E-3</v>
      </c>
      <c r="T385" s="666">
        <v>0</v>
      </c>
      <c r="U385" s="666">
        <v>0</v>
      </c>
      <c r="V385" s="666">
        <v>1.2384506928405057E-5</v>
      </c>
      <c r="W385" s="666">
        <v>2.3086382986908409E-19</v>
      </c>
      <c r="X385" s="666">
        <v>0</v>
      </c>
      <c r="Y385" s="666">
        <v>0</v>
      </c>
      <c r="Z385" s="666">
        <v>0</v>
      </c>
      <c r="AA385" s="666">
        <v>0</v>
      </c>
      <c r="AB385" s="666">
        <v>0</v>
      </c>
      <c r="AC385" s="666">
        <v>0</v>
      </c>
      <c r="AD385" s="666">
        <v>0</v>
      </c>
      <c r="AE385" s="666">
        <v>0</v>
      </c>
      <c r="AF385" s="666">
        <v>0</v>
      </c>
      <c r="AG385" s="666">
        <v>0</v>
      </c>
      <c r="AH385" s="666">
        <v>0</v>
      </c>
      <c r="AI385" s="666">
        <v>0</v>
      </c>
      <c r="AJ385" s="666">
        <v>0</v>
      </c>
      <c r="AK385" s="666">
        <v>1.4048060792984028E-5</v>
      </c>
      <c r="AL385" s="666">
        <v>0</v>
      </c>
      <c r="AM385" s="666">
        <v>2.676680223429334E-6</v>
      </c>
      <c r="AN385" s="666">
        <v>0</v>
      </c>
      <c r="AO385" s="666">
        <v>0</v>
      </c>
      <c r="AP385" s="666">
        <v>0</v>
      </c>
      <c r="AQ385" s="666">
        <v>0</v>
      </c>
      <c r="AR385" s="666">
        <v>0</v>
      </c>
      <c r="AS385" s="666">
        <v>0</v>
      </c>
      <c r="AT385" s="666">
        <v>0</v>
      </c>
      <c r="AU385" s="666">
        <v>0</v>
      </c>
      <c r="AV385" s="666">
        <v>0</v>
      </c>
      <c r="AW385" s="666">
        <v>1.3356099665540425E-6</v>
      </c>
      <c r="AX385" s="666">
        <v>0</v>
      </c>
      <c r="AY385" s="666">
        <v>6.5535518816440461E-17</v>
      </c>
      <c r="AZ385" s="666">
        <v>0</v>
      </c>
      <c r="BA385" s="666">
        <v>0</v>
      </c>
      <c r="BB385" s="666">
        <v>0</v>
      </c>
      <c r="BC385" s="666">
        <v>0</v>
      </c>
      <c r="BD385" s="666">
        <v>0</v>
      </c>
      <c r="BE385" s="666">
        <v>0</v>
      </c>
      <c r="BF385" s="666">
        <v>1.2560762696155081E-4</v>
      </c>
      <c r="BG385" s="666">
        <v>0</v>
      </c>
      <c r="BH385" s="666">
        <v>2.7068850048267955E-4</v>
      </c>
      <c r="BI385" s="666">
        <v>0</v>
      </c>
      <c r="BJ385" s="666">
        <v>0</v>
      </c>
      <c r="BK385" s="666">
        <v>0</v>
      </c>
    </row>
    <row r="386" spans="2:63" x14ac:dyDescent="0.2">
      <c r="B386" s="469" t="s">
        <v>485</v>
      </c>
      <c r="C386" s="469">
        <v>18.242091092086515</v>
      </c>
      <c r="D386" s="469" t="s">
        <v>486</v>
      </c>
      <c r="E386" s="469" t="s">
        <v>428</v>
      </c>
      <c r="F386" s="469">
        <v>0</v>
      </c>
      <c r="G386" s="469">
        <v>559</v>
      </c>
      <c r="H386" s="469">
        <v>29.035697500000001</v>
      </c>
      <c r="I386" s="469">
        <v>29.449194376929714</v>
      </c>
      <c r="J386" s="469">
        <v>2.222138749868E-3</v>
      </c>
      <c r="K386" s="469" t="s">
        <v>574</v>
      </c>
      <c r="L386" s="469" t="s">
        <v>574</v>
      </c>
      <c r="M386" s="469" t="s">
        <v>574</v>
      </c>
      <c r="N386" s="469">
        <v>1</v>
      </c>
      <c r="O386" s="469">
        <v>9.5210085146114226E-4</v>
      </c>
      <c r="P386" s="469">
        <v>4.1089187767226537E-3</v>
      </c>
      <c r="Q386" s="469">
        <v>5.0610196281837957E-3</v>
      </c>
      <c r="R386" s="469">
        <v>0</v>
      </c>
      <c r="S386" s="469">
        <v>5.0610196281837957E-3</v>
      </c>
      <c r="T386" s="469">
        <v>0</v>
      </c>
      <c r="U386" s="469">
        <v>0</v>
      </c>
      <c r="V386" s="469">
        <v>1.2384506928405057E-5</v>
      </c>
      <c r="W386" s="469">
        <v>2.3086382986908409E-19</v>
      </c>
      <c r="X386" s="469">
        <v>0</v>
      </c>
      <c r="Y386" s="469">
        <v>0</v>
      </c>
      <c r="Z386" s="469">
        <v>0</v>
      </c>
      <c r="AA386" s="469">
        <v>0</v>
      </c>
      <c r="AB386" s="469">
        <v>0</v>
      </c>
      <c r="AC386" s="469">
        <v>0</v>
      </c>
      <c r="AD386" s="469">
        <v>0</v>
      </c>
      <c r="AE386" s="469">
        <v>0</v>
      </c>
      <c r="AF386" s="469">
        <v>0</v>
      </c>
      <c r="AG386" s="469">
        <v>0</v>
      </c>
      <c r="AH386" s="469">
        <v>0</v>
      </c>
      <c r="AI386" s="469">
        <v>0</v>
      </c>
      <c r="AJ386" s="469">
        <v>0</v>
      </c>
      <c r="AK386" s="469">
        <v>1.4048060792984028E-5</v>
      </c>
      <c r="AL386" s="469">
        <v>0</v>
      </c>
      <c r="AM386" s="469">
        <v>2.676680223429334E-6</v>
      </c>
      <c r="AN386" s="469">
        <v>0</v>
      </c>
      <c r="AO386" s="469">
        <v>0</v>
      </c>
      <c r="AP386" s="469">
        <v>0</v>
      </c>
      <c r="AQ386" s="469">
        <v>0</v>
      </c>
      <c r="AR386" s="469">
        <v>0</v>
      </c>
      <c r="AS386" s="469">
        <v>0</v>
      </c>
      <c r="AT386" s="469">
        <v>0</v>
      </c>
      <c r="AU386" s="469">
        <v>0</v>
      </c>
      <c r="AV386" s="469">
        <v>0</v>
      </c>
      <c r="AW386" s="469">
        <v>1.3356099665540425E-6</v>
      </c>
      <c r="AX386" s="469">
        <v>0</v>
      </c>
      <c r="AY386" s="469">
        <v>6.5535518816440461E-17</v>
      </c>
      <c r="AZ386" s="469">
        <v>0</v>
      </c>
      <c r="BA386" s="469">
        <v>0</v>
      </c>
      <c r="BB386" s="469">
        <v>0</v>
      </c>
      <c r="BC386" s="469">
        <v>0</v>
      </c>
      <c r="BD386" s="469">
        <v>0</v>
      </c>
      <c r="BE386" s="469">
        <v>0</v>
      </c>
      <c r="BF386" s="469">
        <v>1.2560762696155081E-4</v>
      </c>
      <c r="BG386" s="469">
        <v>0</v>
      </c>
      <c r="BH386" s="469">
        <v>2.7068850048267955E-4</v>
      </c>
      <c r="BI386" s="469">
        <v>0</v>
      </c>
      <c r="BJ386" s="469">
        <v>0</v>
      </c>
      <c r="BK386" s="469">
        <v>0</v>
      </c>
    </row>
    <row r="387" spans="2:63" x14ac:dyDescent="0.2">
      <c r="B387" s="666" t="s">
        <v>485</v>
      </c>
      <c r="C387" s="666">
        <v>18.242091092086515</v>
      </c>
      <c r="D387" s="666" t="s">
        <v>486</v>
      </c>
      <c r="E387" s="666" t="s">
        <v>428</v>
      </c>
      <c r="F387" s="666">
        <v>0</v>
      </c>
      <c r="G387" s="666">
        <v>559</v>
      </c>
      <c r="H387" s="666">
        <v>29.035697500000001</v>
      </c>
      <c r="I387" s="666">
        <v>29.449194376929714</v>
      </c>
      <c r="J387" s="666">
        <v>2.222138749868E-3</v>
      </c>
      <c r="K387" s="666" t="s">
        <v>574</v>
      </c>
      <c r="L387" s="666" t="s">
        <v>574</v>
      </c>
      <c r="M387" s="666" t="s">
        <v>574</v>
      </c>
      <c r="N387" s="666">
        <v>1</v>
      </c>
      <c r="O387" s="666">
        <v>9.5210085146114226E-4</v>
      </c>
      <c r="P387" s="666">
        <v>4.1089187767226537E-3</v>
      </c>
      <c r="Q387" s="666">
        <v>5.0610196281837957E-3</v>
      </c>
      <c r="R387" s="666">
        <v>0</v>
      </c>
      <c r="S387" s="666">
        <v>5.0610196281837957E-3</v>
      </c>
      <c r="T387" s="666">
        <v>0</v>
      </c>
      <c r="U387" s="666">
        <v>0</v>
      </c>
      <c r="V387" s="666">
        <v>1.2384506928405057E-5</v>
      </c>
      <c r="W387" s="666">
        <v>2.3086382986908409E-19</v>
      </c>
      <c r="X387" s="666">
        <v>0</v>
      </c>
      <c r="Y387" s="666">
        <v>0</v>
      </c>
      <c r="Z387" s="666">
        <v>0</v>
      </c>
      <c r="AA387" s="666">
        <v>0</v>
      </c>
      <c r="AB387" s="666">
        <v>0</v>
      </c>
      <c r="AC387" s="666">
        <v>0</v>
      </c>
      <c r="AD387" s="666">
        <v>0</v>
      </c>
      <c r="AE387" s="666">
        <v>0</v>
      </c>
      <c r="AF387" s="666">
        <v>0</v>
      </c>
      <c r="AG387" s="666">
        <v>0</v>
      </c>
      <c r="AH387" s="666">
        <v>0</v>
      </c>
      <c r="AI387" s="666">
        <v>0</v>
      </c>
      <c r="AJ387" s="666">
        <v>0</v>
      </c>
      <c r="AK387" s="666">
        <v>1.4048060792984028E-5</v>
      </c>
      <c r="AL387" s="666">
        <v>0</v>
      </c>
      <c r="AM387" s="666">
        <v>2.676680223429334E-6</v>
      </c>
      <c r="AN387" s="666">
        <v>0</v>
      </c>
      <c r="AO387" s="666">
        <v>0</v>
      </c>
      <c r="AP387" s="666">
        <v>0</v>
      </c>
      <c r="AQ387" s="666">
        <v>0</v>
      </c>
      <c r="AR387" s="666">
        <v>0</v>
      </c>
      <c r="AS387" s="666">
        <v>0</v>
      </c>
      <c r="AT387" s="666">
        <v>0</v>
      </c>
      <c r="AU387" s="666">
        <v>0</v>
      </c>
      <c r="AV387" s="666">
        <v>0</v>
      </c>
      <c r="AW387" s="666">
        <v>1.3356099665540425E-6</v>
      </c>
      <c r="AX387" s="666">
        <v>0</v>
      </c>
      <c r="AY387" s="666">
        <v>6.5535518816440461E-17</v>
      </c>
      <c r="AZ387" s="666">
        <v>0</v>
      </c>
      <c r="BA387" s="666">
        <v>0</v>
      </c>
      <c r="BB387" s="666">
        <v>0</v>
      </c>
      <c r="BC387" s="666">
        <v>0</v>
      </c>
      <c r="BD387" s="666">
        <v>0</v>
      </c>
      <c r="BE387" s="666">
        <v>0</v>
      </c>
      <c r="BF387" s="666">
        <v>1.2560762696155081E-4</v>
      </c>
      <c r="BG387" s="666">
        <v>0</v>
      </c>
      <c r="BH387" s="666">
        <v>2.7068850048267955E-4</v>
      </c>
      <c r="BI387" s="666">
        <v>0</v>
      </c>
      <c r="BJ387" s="666">
        <v>0</v>
      </c>
      <c r="BK387" s="666">
        <v>0</v>
      </c>
    </row>
    <row r="388" spans="2:63" x14ac:dyDescent="0.2">
      <c r="B388" s="469" t="s">
        <v>485</v>
      </c>
      <c r="C388" s="469">
        <v>18.242091092086515</v>
      </c>
      <c r="D388" s="469" t="s">
        <v>486</v>
      </c>
      <c r="E388" s="469" t="s">
        <v>428</v>
      </c>
      <c r="F388" s="469">
        <v>0</v>
      </c>
      <c r="G388" s="469">
        <v>559</v>
      </c>
      <c r="H388" s="469">
        <v>29.035697500000001</v>
      </c>
      <c r="I388" s="469">
        <v>29.449194376929714</v>
      </c>
      <c r="J388" s="469">
        <v>2.222138749868E-3</v>
      </c>
      <c r="K388" s="469" t="s">
        <v>574</v>
      </c>
      <c r="L388" s="469" t="s">
        <v>574</v>
      </c>
      <c r="M388" s="469" t="s">
        <v>574</v>
      </c>
      <c r="N388" s="469">
        <v>1</v>
      </c>
      <c r="O388" s="469">
        <v>9.5210085146114226E-4</v>
      </c>
      <c r="P388" s="469">
        <v>4.1089187767226537E-3</v>
      </c>
      <c r="Q388" s="469">
        <v>5.0610196281837957E-3</v>
      </c>
      <c r="R388" s="469">
        <v>0</v>
      </c>
      <c r="S388" s="469">
        <v>5.0610196281837957E-3</v>
      </c>
      <c r="T388" s="469">
        <v>0</v>
      </c>
      <c r="U388" s="469">
        <v>0</v>
      </c>
      <c r="V388" s="469">
        <v>1.2384506928405057E-5</v>
      </c>
      <c r="W388" s="469">
        <v>2.3086382986908409E-19</v>
      </c>
      <c r="X388" s="469">
        <v>0</v>
      </c>
      <c r="Y388" s="469">
        <v>0</v>
      </c>
      <c r="Z388" s="469">
        <v>0</v>
      </c>
      <c r="AA388" s="469">
        <v>0</v>
      </c>
      <c r="AB388" s="469">
        <v>0</v>
      </c>
      <c r="AC388" s="469">
        <v>0</v>
      </c>
      <c r="AD388" s="469">
        <v>0</v>
      </c>
      <c r="AE388" s="469">
        <v>0</v>
      </c>
      <c r="AF388" s="469">
        <v>0</v>
      </c>
      <c r="AG388" s="469">
        <v>0</v>
      </c>
      <c r="AH388" s="469">
        <v>0</v>
      </c>
      <c r="AI388" s="469">
        <v>0</v>
      </c>
      <c r="AJ388" s="469">
        <v>0</v>
      </c>
      <c r="AK388" s="469">
        <v>1.4048060792984028E-5</v>
      </c>
      <c r="AL388" s="469">
        <v>0</v>
      </c>
      <c r="AM388" s="469">
        <v>2.676680223429334E-6</v>
      </c>
      <c r="AN388" s="469">
        <v>0</v>
      </c>
      <c r="AO388" s="469">
        <v>0</v>
      </c>
      <c r="AP388" s="469">
        <v>0</v>
      </c>
      <c r="AQ388" s="469">
        <v>0</v>
      </c>
      <c r="AR388" s="469">
        <v>0</v>
      </c>
      <c r="AS388" s="469">
        <v>0</v>
      </c>
      <c r="AT388" s="469">
        <v>0</v>
      </c>
      <c r="AU388" s="469">
        <v>0</v>
      </c>
      <c r="AV388" s="469">
        <v>0</v>
      </c>
      <c r="AW388" s="469">
        <v>1.3356099665540425E-6</v>
      </c>
      <c r="AX388" s="469">
        <v>0</v>
      </c>
      <c r="AY388" s="469">
        <v>6.5535518816440461E-17</v>
      </c>
      <c r="AZ388" s="469">
        <v>0</v>
      </c>
      <c r="BA388" s="469">
        <v>0</v>
      </c>
      <c r="BB388" s="469">
        <v>0</v>
      </c>
      <c r="BC388" s="469">
        <v>0</v>
      </c>
      <c r="BD388" s="469">
        <v>0</v>
      </c>
      <c r="BE388" s="469">
        <v>0</v>
      </c>
      <c r="BF388" s="469">
        <v>1.2560762696155081E-4</v>
      </c>
      <c r="BG388" s="469">
        <v>0</v>
      </c>
      <c r="BH388" s="469">
        <v>2.7068850048267955E-4</v>
      </c>
      <c r="BI388" s="469">
        <v>0</v>
      </c>
      <c r="BJ388" s="469">
        <v>0</v>
      </c>
      <c r="BK388" s="469">
        <v>0</v>
      </c>
    </row>
    <row r="389" spans="2:63" x14ac:dyDescent="0.2">
      <c r="B389" s="666" t="s">
        <v>485</v>
      </c>
      <c r="C389" s="666">
        <v>18.242091092086515</v>
      </c>
      <c r="D389" s="666" t="s">
        <v>486</v>
      </c>
      <c r="E389" s="666" t="s">
        <v>428</v>
      </c>
      <c r="F389" s="666">
        <v>0</v>
      </c>
      <c r="G389" s="666">
        <v>559</v>
      </c>
      <c r="H389" s="666">
        <v>29.035697500000001</v>
      </c>
      <c r="I389" s="666">
        <v>29.449194376929714</v>
      </c>
      <c r="J389" s="666">
        <v>2.222138749868E-3</v>
      </c>
      <c r="K389" s="666" t="s">
        <v>574</v>
      </c>
      <c r="L389" s="666" t="s">
        <v>574</v>
      </c>
      <c r="M389" s="666" t="s">
        <v>574</v>
      </c>
      <c r="N389" s="666">
        <v>1</v>
      </c>
      <c r="O389" s="666">
        <v>9.5210085146114226E-4</v>
      </c>
      <c r="P389" s="666">
        <v>4.1089187767226537E-3</v>
      </c>
      <c r="Q389" s="666">
        <v>5.0610196281837957E-3</v>
      </c>
      <c r="R389" s="666">
        <v>0</v>
      </c>
      <c r="S389" s="666">
        <v>5.0610196281837957E-3</v>
      </c>
      <c r="T389" s="666">
        <v>0</v>
      </c>
      <c r="U389" s="666">
        <v>0</v>
      </c>
      <c r="V389" s="666">
        <v>1.2384506928405057E-5</v>
      </c>
      <c r="W389" s="666">
        <v>2.3086382986908409E-19</v>
      </c>
      <c r="X389" s="666">
        <v>0</v>
      </c>
      <c r="Y389" s="666">
        <v>0</v>
      </c>
      <c r="Z389" s="666">
        <v>0</v>
      </c>
      <c r="AA389" s="666">
        <v>0</v>
      </c>
      <c r="AB389" s="666">
        <v>0</v>
      </c>
      <c r="AC389" s="666">
        <v>0</v>
      </c>
      <c r="AD389" s="666">
        <v>0</v>
      </c>
      <c r="AE389" s="666">
        <v>0</v>
      </c>
      <c r="AF389" s="666">
        <v>0</v>
      </c>
      <c r="AG389" s="666">
        <v>0</v>
      </c>
      <c r="AH389" s="666">
        <v>0</v>
      </c>
      <c r="AI389" s="666">
        <v>0</v>
      </c>
      <c r="AJ389" s="666">
        <v>0</v>
      </c>
      <c r="AK389" s="666">
        <v>1.4048060792984028E-5</v>
      </c>
      <c r="AL389" s="666">
        <v>0</v>
      </c>
      <c r="AM389" s="666">
        <v>2.676680223429334E-6</v>
      </c>
      <c r="AN389" s="666">
        <v>0</v>
      </c>
      <c r="AO389" s="666">
        <v>0</v>
      </c>
      <c r="AP389" s="666">
        <v>0</v>
      </c>
      <c r="AQ389" s="666">
        <v>0</v>
      </c>
      <c r="AR389" s="666">
        <v>0</v>
      </c>
      <c r="AS389" s="666">
        <v>0</v>
      </c>
      <c r="AT389" s="666">
        <v>0</v>
      </c>
      <c r="AU389" s="666">
        <v>0</v>
      </c>
      <c r="AV389" s="666">
        <v>0</v>
      </c>
      <c r="AW389" s="666">
        <v>1.3356099665540425E-6</v>
      </c>
      <c r="AX389" s="666">
        <v>0</v>
      </c>
      <c r="AY389" s="666">
        <v>6.5535518816440461E-17</v>
      </c>
      <c r="AZ389" s="666">
        <v>0</v>
      </c>
      <c r="BA389" s="666">
        <v>0</v>
      </c>
      <c r="BB389" s="666">
        <v>0</v>
      </c>
      <c r="BC389" s="666">
        <v>0</v>
      </c>
      <c r="BD389" s="666">
        <v>0</v>
      </c>
      <c r="BE389" s="666">
        <v>0</v>
      </c>
      <c r="BF389" s="666">
        <v>1.2560762696155081E-4</v>
      </c>
      <c r="BG389" s="666">
        <v>0</v>
      </c>
      <c r="BH389" s="666">
        <v>2.7068850048267955E-4</v>
      </c>
      <c r="BI389" s="666">
        <v>0</v>
      </c>
      <c r="BJ389" s="666">
        <v>0</v>
      </c>
      <c r="BK389" s="666">
        <v>0</v>
      </c>
    </row>
    <row r="390" spans="2:63" x14ac:dyDescent="0.2">
      <c r="B390" s="469" t="s">
        <v>485</v>
      </c>
      <c r="C390" s="469">
        <v>18.242091092086515</v>
      </c>
      <c r="D390" s="469" t="s">
        <v>486</v>
      </c>
      <c r="E390" s="469" t="s">
        <v>428</v>
      </c>
      <c r="F390" s="469">
        <v>0</v>
      </c>
      <c r="G390" s="469">
        <v>559</v>
      </c>
      <c r="H390" s="469">
        <v>29.035697500000001</v>
      </c>
      <c r="I390" s="469">
        <v>29.449194376929714</v>
      </c>
      <c r="J390" s="469">
        <v>2.222138749868E-3</v>
      </c>
      <c r="K390" s="469" t="s">
        <v>574</v>
      </c>
      <c r="L390" s="469" t="s">
        <v>574</v>
      </c>
      <c r="M390" s="469" t="s">
        <v>574</v>
      </c>
      <c r="N390" s="469">
        <v>1</v>
      </c>
      <c r="O390" s="469">
        <v>9.5210085146114226E-4</v>
      </c>
      <c r="P390" s="469">
        <v>4.1089187767226537E-3</v>
      </c>
      <c r="Q390" s="469">
        <v>5.0610196281837957E-3</v>
      </c>
      <c r="R390" s="469">
        <v>0</v>
      </c>
      <c r="S390" s="469">
        <v>5.0610196281837957E-3</v>
      </c>
      <c r="T390" s="469">
        <v>0</v>
      </c>
      <c r="U390" s="469">
        <v>0</v>
      </c>
      <c r="V390" s="469">
        <v>1.2384506928405057E-5</v>
      </c>
      <c r="W390" s="469">
        <v>2.3086382986908409E-19</v>
      </c>
      <c r="X390" s="469">
        <v>0</v>
      </c>
      <c r="Y390" s="469">
        <v>0</v>
      </c>
      <c r="Z390" s="469">
        <v>0</v>
      </c>
      <c r="AA390" s="469">
        <v>0</v>
      </c>
      <c r="AB390" s="469">
        <v>0</v>
      </c>
      <c r="AC390" s="469">
        <v>0</v>
      </c>
      <c r="AD390" s="469">
        <v>0</v>
      </c>
      <c r="AE390" s="469">
        <v>0</v>
      </c>
      <c r="AF390" s="469">
        <v>0</v>
      </c>
      <c r="AG390" s="469">
        <v>0</v>
      </c>
      <c r="AH390" s="469">
        <v>0</v>
      </c>
      <c r="AI390" s="469">
        <v>0</v>
      </c>
      <c r="AJ390" s="469">
        <v>0</v>
      </c>
      <c r="AK390" s="469">
        <v>1.4048060792984028E-5</v>
      </c>
      <c r="AL390" s="469">
        <v>0</v>
      </c>
      <c r="AM390" s="469">
        <v>2.676680223429334E-6</v>
      </c>
      <c r="AN390" s="469">
        <v>0</v>
      </c>
      <c r="AO390" s="469">
        <v>0</v>
      </c>
      <c r="AP390" s="469">
        <v>0</v>
      </c>
      <c r="AQ390" s="469">
        <v>0</v>
      </c>
      <c r="AR390" s="469">
        <v>0</v>
      </c>
      <c r="AS390" s="469">
        <v>0</v>
      </c>
      <c r="AT390" s="469">
        <v>0</v>
      </c>
      <c r="AU390" s="469">
        <v>0</v>
      </c>
      <c r="AV390" s="469">
        <v>0</v>
      </c>
      <c r="AW390" s="469">
        <v>1.3356099665540425E-6</v>
      </c>
      <c r="AX390" s="469">
        <v>0</v>
      </c>
      <c r="AY390" s="469">
        <v>6.5535518816440461E-17</v>
      </c>
      <c r="AZ390" s="469">
        <v>0</v>
      </c>
      <c r="BA390" s="469">
        <v>0</v>
      </c>
      <c r="BB390" s="469">
        <v>0</v>
      </c>
      <c r="BC390" s="469">
        <v>0</v>
      </c>
      <c r="BD390" s="469">
        <v>0</v>
      </c>
      <c r="BE390" s="469">
        <v>0</v>
      </c>
      <c r="BF390" s="469">
        <v>1.2560762696155081E-4</v>
      </c>
      <c r="BG390" s="469">
        <v>0</v>
      </c>
      <c r="BH390" s="469">
        <v>2.7068850048267955E-4</v>
      </c>
      <c r="BI390" s="469">
        <v>0</v>
      </c>
      <c r="BJ390" s="469">
        <v>0</v>
      </c>
      <c r="BK390" s="469">
        <v>0</v>
      </c>
    </row>
    <row r="391" spans="2:63" x14ac:dyDescent="0.2">
      <c r="B391" s="666" t="s">
        <v>485</v>
      </c>
      <c r="C391" s="666">
        <v>18.242091092086515</v>
      </c>
      <c r="D391" s="666" t="s">
        <v>486</v>
      </c>
      <c r="E391" s="666" t="s">
        <v>428</v>
      </c>
      <c r="F391" s="666">
        <v>0</v>
      </c>
      <c r="G391" s="666">
        <v>559</v>
      </c>
      <c r="H391" s="666">
        <v>29.035697500000001</v>
      </c>
      <c r="I391" s="666">
        <v>29.449194376929714</v>
      </c>
      <c r="J391" s="666">
        <v>2.222138749868E-3</v>
      </c>
      <c r="K391" s="666" t="s">
        <v>574</v>
      </c>
      <c r="L391" s="666" t="s">
        <v>574</v>
      </c>
      <c r="M391" s="666" t="s">
        <v>574</v>
      </c>
      <c r="N391" s="666">
        <v>1</v>
      </c>
      <c r="O391" s="666">
        <v>9.5210085146114226E-4</v>
      </c>
      <c r="P391" s="666">
        <v>4.1089187767226537E-3</v>
      </c>
      <c r="Q391" s="666">
        <v>5.0610196281837957E-3</v>
      </c>
      <c r="R391" s="666">
        <v>0</v>
      </c>
      <c r="S391" s="666">
        <v>5.0610196281837957E-3</v>
      </c>
      <c r="T391" s="666">
        <v>0</v>
      </c>
      <c r="U391" s="666">
        <v>0</v>
      </c>
      <c r="V391" s="666">
        <v>1.2384506928405057E-5</v>
      </c>
      <c r="W391" s="666">
        <v>2.3086382986908409E-19</v>
      </c>
      <c r="X391" s="666">
        <v>0</v>
      </c>
      <c r="Y391" s="666">
        <v>0</v>
      </c>
      <c r="Z391" s="666">
        <v>0</v>
      </c>
      <c r="AA391" s="666">
        <v>0</v>
      </c>
      <c r="AB391" s="666">
        <v>0</v>
      </c>
      <c r="AC391" s="666">
        <v>0</v>
      </c>
      <c r="AD391" s="666">
        <v>0</v>
      </c>
      <c r="AE391" s="666">
        <v>0</v>
      </c>
      <c r="AF391" s="666">
        <v>0</v>
      </c>
      <c r="AG391" s="666">
        <v>0</v>
      </c>
      <c r="AH391" s="666">
        <v>0</v>
      </c>
      <c r="AI391" s="666">
        <v>0</v>
      </c>
      <c r="AJ391" s="666">
        <v>0</v>
      </c>
      <c r="AK391" s="666">
        <v>1.4048060792984028E-5</v>
      </c>
      <c r="AL391" s="666">
        <v>0</v>
      </c>
      <c r="AM391" s="666">
        <v>2.676680223429334E-6</v>
      </c>
      <c r="AN391" s="666">
        <v>0</v>
      </c>
      <c r="AO391" s="666">
        <v>0</v>
      </c>
      <c r="AP391" s="666">
        <v>0</v>
      </c>
      <c r="AQ391" s="666">
        <v>0</v>
      </c>
      <c r="AR391" s="666">
        <v>0</v>
      </c>
      <c r="AS391" s="666">
        <v>0</v>
      </c>
      <c r="AT391" s="666">
        <v>0</v>
      </c>
      <c r="AU391" s="666">
        <v>0</v>
      </c>
      <c r="AV391" s="666">
        <v>0</v>
      </c>
      <c r="AW391" s="666">
        <v>1.3356099665540425E-6</v>
      </c>
      <c r="AX391" s="666">
        <v>0</v>
      </c>
      <c r="AY391" s="666">
        <v>6.5535518816440461E-17</v>
      </c>
      <c r="AZ391" s="666">
        <v>0</v>
      </c>
      <c r="BA391" s="666">
        <v>0</v>
      </c>
      <c r="BB391" s="666">
        <v>0</v>
      </c>
      <c r="BC391" s="666">
        <v>0</v>
      </c>
      <c r="BD391" s="666">
        <v>0</v>
      </c>
      <c r="BE391" s="666">
        <v>0</v>
      </c>
      <c r="BF391" s="666">
        <v>1.2560762696155081E-4</v>
      </c>
      <c r="BG391" s="666">
        <v>0</v>
      </c>
      <c r="BH391" s="666">
        <v>2.7068850048267955E-4</v>
      </c>
      <c r="BI391" s="666">
        <v>0</v>
      </c>
      <c r="BJ391" s="666">
        <v>0</v>
      </c>
      <c r="BK391" s="666">
        <v>0</v>
      </c>
    </row>
    <row r="392" spans="2:63" x14ac:dyDescent="0.2">
      <c r="B392" s="469" t="s">
        <v>485</v>
      </c>
      <c r="C392" s="469">
        <v>18.242091092086515</v>
      </c>
      <c r="D392" s="469" t="s">
        <v>486</v>
      </c>
      <c r="E392" s="469" t="s">
        <v>428</v>
      </c>
      <c r="F392" s="469">
        <v>0</v>
      </c>
      <c r="G392" s="469">
        <v>559</v>
      </c>
      <c r="H392" s="469">
        <v>29.035697500000001</v>
      </c>
      <c r="I392" s="469">
        <v>29.449194376929714</v>
      </c>
      <c r="J392" s="469">
        <v>2.222138749868E-3</v>
      </c>
      <c r="K392" s="469" t="s">
        <v>574</v>
      </c>
      <c r="L392" s="469" t="s">
        <v>574</v>
      </c>
      <c r="M392" s="469" t="s">
        <v>574</v>
      </c>
      <c r="N392" s="469">
        <v>1</v>
      </c>
      <c r="O392" s="469">
        <v>9.5210085146114226E-4</v>
      </c>
      <c r="P392" s="469">
        <v>4.1089187767226537E-3</v>
      </c>
      <c r="Q392" s="469">
        <v>5.0610196281837957E-3</v>
      </c>
      <c r="R392" s="469">
        <v>0</v>
      </c>
      <c r="S392" s="469">
        <v>5.0610196281837957E-3</v>
      </c>
      <c r="T392" s="469">
        <v>0</v>
      </c>
      <c r="U392" s="469">
        <v>0</v>
      </c>
      <c r="V392" s="469">
        <v>1.2384506928405057E-5</v>
      </c>
      <c r="W392" s="469">
        <v>2.3086382986908409E-19</v>
      </c>
      <c r="X392" s="469">
        <v>0</v>
      </c>
      <c r="Y392" s="469">
        <v>0</v>
      </c>
      <c r="Z392" s="469">
        <v>0</v>
      </c>
      <c r="AA392" s="469">
        <v>0</v>
      </c>
      <c r="AB392" s="469">
        <v>0</v>
      </c>
      <c r="AC392" s="469">
        <v>0</v>
      </c>
      <c r="AD392" s="469">
        <v>0</v>
      </c>
      <c r="AE392" s="469">
        <v>0</v>
      </c>
      <c r="AF392" s="469">
        <v>0</v>
      </c>
      <c r="AG392" s="469">
        <v>0</v>
      </c>
      <c r="AH392" s="469">
        <v>0</v>
      </c>
      <c r="AI392" s="469">
        <v>0</v>
      </c>
      <c r="AJ392" s="469">
        <v>0</v>
      </c>
      <c r="AK392" s="469">
        <v>1.4048060792984028E-5</v>
      </c>
      <c r="AL392" s="469">
        <v>0</v>
      </c>
      <c r="AM392" s="469">
        <v>2.676680223429334E-6</v>
      </c>
      <c r="AN392" s="469">
        <v>0</v>
      </c>
      <c r="AO392" s="469">
        <v>0</v>
      </c>
      <c r="AP392" s="469">
        <v>0</v>
      </c>
      <c r="AQ392" s="469">
        <v>0</v>
      </c>
      <c r="AR392" s="469">
        <v>0</v>
      </c>
      <c r="AS392" s="469">
        <v>0</v>
      </c>
      <c r="AT392" s="469">
        <v>0</v>
      </c>
      <c r="AU392" s="469">
        <v>0</v>
      </c>
      <c r="AV392" s="469">
        <v>0</v>
      </c>
      <c r="AW392" s="469">
        <v>1.3356099665540425E-6</v>
      </c>
      <c r="AX392" s="469">
        <v>0</v>
      </c>
      <c r="AY392" s="469">
        <v>6.5535518816440461E-17</v>
      </c>
      <c r="AZ392" s="469">
        <v>0</v>
      </c>
      <c r="BA392" s="469">
        <v>0</v>
      </c>
      <c r="BB392" s="469">
        <v>0</v>
      </c>
      <c r="BC392" s="469">
        <v>0</v>
      </c>
      <c r="BD392" s="469">
        <v>0</v>
      </c>
      <c r="BE392" s="469">
        <v>0</v>
      </c>
      <c r="BF392" s="469">
        <v>1.2560762696155081E-4</v>
      </c>
      <c r="BG392" s="469">
        <v>0</v>
      </c>
      <c r="BH392" s="469">
        <v>2.7068850048267955E-4</v>
      </c>
      <c r="BI392" s="469">
        <v>0</v>
      </c>
      <c r="BJ392" s="469">
        <v>0</v>
      </c>
      <c r="BK392" s="469">
        <v>0</v>
      </c>
    </row>
    <row r="393" spans="2:63" x14ac:dyDescent="0.2">
      <c r="B393" s="666" t="s">
        <v>485</v>
      </c>
      <c r="C393" s="666">
        <v>18.242091092086515</v>
      </c>
      <c r="D393" s="666" t="s">
        <v>486</v>
      </c>
      <c r="E393" s="666" t="s">
        <v>428</v>
      </c>
      <c r="F393" s="666">
        <v>0</v>
      </c>
      <c r="G393" s="666">
        <v>559</v>
      </c>
      <c r="H393" s="666">
        <v>29.035697500000001</v>
      </c>
      <c r="I393" s="666">
        <v>29.449194376929714</v>
      </c>
      <c r="J393" s="666">
        <v>2.222138749868E-3</v>
      </c>
      <c r="K393" s="666" t="s">
        <v>574</v>
      </c>
      <c r="L393" s="666" t="s">
        <v>574</v>
      </c>
      <c r="M393" s="666" t="s">
        <v>574</v>
      </c>
      <c r="N393" s="666">
        <v>1</v>
      </c>
      <c r="O393" s="666">
        <v>9.5210085146114226E-4</v>
      </c>
      <c r="P393" s="666">
        <v>4.1089187767226537E-3</v>
      </c>
      <c r="Q393" s="666">
        <v>5.0610196281837957E-3</v>
      </c>
      <c r="R393" s="666">
        <v>0</v>
      </c>
      <c r="S393" s="666">
        <v>5.0610196281837957E-3</v>
      </c>
      <c r="T393" s="666">
        <v>0</v>
      </c>
      <c r="U393" s="666">
        <v>0</v>
      </c>
      <c r="V393" s="666">
        <v>1.2384506928405057E-5</v>
      </c>
      <c r="W393" s="666">
        <v>2.3086382986908409E-19</v>
      </c>
      <c r="X393" s="666">
        <v>0</v>
      </c>
      <c r="Y393" s="666">
        <v>0</v>
      </c>
      <c r="Z393" s="666">
        <v>0</v>
      </c>
      <c r="AA393" s="666">
        <v>0</v>
      </c>
      <c r="AB393" s="666">
        <v>0</v>
      </c>
      <c r="AC393" s="666">
        <v>0</v>
      </c>
      <c r="AD393" s="666">
        <v>0</v>
      </c>
      <c r="AE393" s="666">
        <v>0</v>
      </c>
      <c r="AF393" s="666">
        <v>0</v>
      </c>
      <c r="AG393" s="666">
        <v>0</v>
      </c>
      <c r="AH393" s="666">
        <v>0</v>
      </c>
      <c r="AI393" s="666">
        <v>0</v>
      </c>
      <c r="AJ393" s="666">
        <v>0</v>
      </c>
      <c r="AK393" s="666">
        <v>1.4048060792984028E-5</v>
      </c>
      <c r="AL393" s="666">
        <v>0</v>
      </c>
      <c r="AM393" s="666">
        <v>2.676680223429334E-6</v>
      </c>
      <c r="AN393" s="666">
        <v>0</v>
      </c>
      <c r="AO393" s="666">
        <v>0</v>
      </c>
      <c r="AP393" s="666">
        <v>0</v>
      </c>
      <c r="AQ393" s="666">
        <v>0</v>
      </c>
      <c r="AR393" s="666">
        <v>0</v>
      </c>
      <c r="AS393" s="666">
        <v>0</v>
      </c>
      <c r="AT393" s="666">
        <v>0</v>
      </c>
      <c r="AU393" s="666">
        <v>0</v>
      </c>
      <c r="AV393" s="666">
        <v>0</v>
      </c>
      <c r="AW393" s="666">
        <v>1.3356099665540425E-6</v>
      </c>
      <c r="AX393" s="666">
        <v>0</v>
      </c>
      <c r="AY393" s="666">
        <v>6.5535518816440461E-17</v>
      </c>
      <c r="AZ393" s="666">
        <v>0</v>
      </c>
      <c r="BA393" s="666">
        <v>0</v>
      </c>
      <c r="BB393" s="666">
        <v>0</v>
      </c>
      <c r="BC393" s="666">
        <v>0</v>
      </c>
      <c r="BD393" s="666">
        <v>0</v>
      </c>
      <c r="BE393" s="666">
        <v>0</v>
      </c>
      <c r="BF393" s="666">
        <v>1.2560762696155081E-4</v>
      </c>
      <c r="BG393" s="666">
        <v>0</v>
      </c>
      <c r="BH393" s="666">
        <v>2.7068850048267955E-4</v>
      </c>
      <c r="BI393" s="666">
        <v>0</v>
      </c>
      <c r="BJ393" s="666">
        <v>0</v>
      </c>
      <c r="BK393" s="666">
        <v>0</v>
      </c>
    </row>
    <row r="394" spans="2:63" x14ac:dyDescent="0.2">
      <c r="B394" s="469" t="s">
        <v>485</v>
      </c>
      <c r="C394" s="469">
        <v>18.242091092086515</v>
      </c>
      <c r="D394" s="469" t="s">
        <v>486</v>
      </c>
      <c r="E394" s="469" t="s">
        <v>428</v>
      </c>
      <c r="F394" s="469">
        <v>0</v>
      </c>
      <c r="G394" s="469">
        <v>559</v>
      </c>
      <c r="H394" s="469">
        <v>29.035697500000001</v>
      </c>
      <c r="I394" s="469">
        <v>29.449194376929714</v>
      </c>
      <c r="J394" s="469">
        <v>2.222138749868E-3</v>
      </c>
      <c r="K394" s="469" t="s">
        <v>574</v>
      </c>
      <c r="L394" s="469" t="s">
        <v>574</v>
      </c>
      <c r="M394" s="469" t="s">
        <v>574</v>
      </c>
      <c r="N394" s="469">
        <v>1</v>
      </c>
      <c r="O394" s="469">
        <v>9.5210085146114226E-4</v>
      </c>
      <c r="P394" s="469">
        <v>4.1089187767226537E-3</v>
      </c>
      <c r="Q394" s="469">
        <v>5.0610196281837957E-3</v>
      </c>
      <c r="R394" s="469">
        <v>0</v>
      </c>
      <c r="S394" s="469">
        <v>5.0610196281837957E-3</v>
      </c>
      <c r="T394" s="469">
        <v>0</v>
      </c>
      <c r="U394" s="469">
        <v>0</v>
      </c>
      <c r="V394" s="469">
        <v>1.2384506928405057E-5</v>
      </c>
      <c r="W394" s="469">
        <v>2.3086382986908409E-19</v>
      </c>
      <c r="X394" s="469">
        <v>0</v>
      </c>
      <c r="Y394" s="469">
        <v>0</v>
      </c>
      <c r="Z394" s="469">
        <v>0</v>
      </c>
      <c r="AA394" s="469">
        <v>0</v>
      </c>
      <c r="AB394" s="469">
        <v>0</v>
      </c>
      <c r="AC394" s="469">
        <v>0</v>
      </c>
      <c r="AD394" s="469">
        <v>0</v>
      </c>
      <c r="AE394" s="469">
        <v>0</v>
      </c>
      <c r="AF394" s="469">
        <v>0</v>
      </c>
      <c r="AG394" s="469">
        <v>0</v>
      </c>
      <c r="AH394" s="469">
        <v>0</v>
      </c>
      <c r="AI394" s="469">
        <v>0</v>
      </c>
      <c r="AJ394" s="469">
        <v>0</v>
      </c>
      <c r="AK394" s="469">
        <v>1.4048060792984028E-5</v>
      </c>
      <c r="AL394" s="469">
        <v>0</v>
      </c>
      <c r="AM394" s="469">
        <v>2.676680223429334E-6</v>
      </c>
      <c r="AN394" s="469">
        <v>0</v>
      </c>
      <c r="AO394" s="469">
        <v>0</v>
      </c>
      <c r="AP394" s="469">
        <v>0</v>
      </c>
      <c r="AQ394" s="469">
        <v>0</v>
      </c>
      <c r="AR394" s="469">
        <v>0</v>
      </c>
      <c r="AS394" s="469">
        <v>0</v>
      </c>
      <c r="AT394" s="469">
        <v>0</v>
      </c>
      <c r="AU394" s="469">
        <v>0</v>
      </c>
      <c r="AV394" s="469">
        <v>0</v>
      </c>
      <c r="AW394" s="469">
        <v>1.3356099665540425E-6</v>
      </c>
      <c r="AX394" s="469">
        <v>0</v>
      </c>
      <c r="AY394" s="469">
        <v>6.5535518816440461E-17</v>
      </c>
      <c r="AZ394" s="469">
        <v>0</v>
      </c>
      <c r="BA394" s="469">
        <v>0</v>
      </c>
      <c r="BB394" s="469">
        <v>0</v>
      </c>
      <c r="BC394" s="469">
        <v>0</v>
      </c>
      <c r="BD394" s="469">
        <v>0</v>
      </c>
      <c r="BE394" s="469">
        <v>0</v>
      </c>
      <c r="BF394" s="469">
        <v>1.2560762696155081E-4</v>
      </c>
      <c r="BG394" s="469">
        <v>0</v>
      </c>
      <c r="BH394" s="469">
        <v>2.7068850048267955E-4</v>
      </c>
      <c r="BI394" s="469">
        <v>0</v>
      </c>
      <c r="BJ394" s="469">
        <v>0</v>
      </c>
      <c r="BK394" s="469">
        <v>0</v>
      </c>
    </row>
    <row r="395" spans="2:63" x14ac:dyDescent="0.2">
      <c r="B395" s="666" t="s">
        <v>485</v>
      </c>
      <c r="C395" s="666">
        <v>18.242091092086515</v>
      </c>
      <c r="D395" s="666" t="s">
        <v>486</v>
      </c>
      <c r="E395" s="666" t="s">
        <v>428</v>
      </c>
      <c r="F395" s="666">
        <v>0</v>
      </c>
      <c r="G395" s="666">
        <v>559</v>
      </c>
      <c r="H395" s="666">
        <v>29.035697500000001</v>
      </c>
      <c r="I395" s="666">
        <v>29.449194376929714</v>
      </c>
      <c r="J395" s="666">
        <v>2.222138749868E-3</v>
      </c>
      <c r="K395" s="666" t="s">
        <v>574</v>
      </c>
      <c r="L395" s="666" t="s">
        <v>574</v>
      </c>
      <c r="M395" s="666" t="s">
        <v>574</v>
      </c>
      <c r="N395" s="666">
        <v>1</v>
      </c>
      <c r="O395" s="666">
        <v>9.5210085146114226E-4</v>
      </c>
      <c r="P395" s="666">
        <v>4.1089187767226537E-3</v>
      </c>
      <c r="Q395" s="666">
        <v>5.0610196281837957E-3</v>
      </c>
      <c r="R395" s="666">
        <v>0</v>
      </c>
      <c r="S395" s="666">
        <v>5.0610196281837957E-3</v>
      </c>
      <c r="T395" s="666">
        <v>0</v>
      </c>
      <c r="U395" s="666">
        <v>0</v>
      </c>
      <c r="V395" s="666">
        <v>1.2384506928405057E-5</v>
      </c>
      <c r="W395" s="666">
        <v>2.3086382986908409E-19</v>
      </c>
      <c r="X395" s="666">
        <v>0</v>
      </c>
      <c r="Y395" s="666">
        <v>0</v>
      </c>
      <c r="Z395" s="666">
        <v>0</v>
      </c>
      <c r="AA395" s="666">
        <v>0</v>
      </c>
      <c r="AB395" s="666">
        <v>0</v>
      </c>
      <c r="AC395" s="666">
        <v>0</v>
      </c>
      <c r="AD395" s="666">
        <v>0</v>
      </c>
      <c r="AE395" s="666">
        <v>0</v>
      </c>
      <c r="AF395" s="666">
        <v>0</v>
      </c>
      <c r="AG395" s="666">
        <v>0</v>
      </c>
      <c r="AH395" s="666">
        <v>0</v>
      </c>
      <c r="AI395" s="666">
        <v>0</v>
      </c>
      <c r="AJ395" s="666">
        <v>0</v>
      </c>
      <c r="AK395" s="666">
        <v>1.4048060792984028E-5</v>
      </c>
      <c r="AL395" s="666">
        <v>0</v>
      </c>
      <c r="AM395" s="666">
        <v>2.676680223429334E-6</v>
      </c>
      <c r="AN395" s="666">
        <v>0</v>
      </c>
      <c r="AO395" s="666">
        <v>0</v>
      </c>
      <c r="AP395" s="666">
        <v>0</v>
      </c>
      <c r="AQ395" s="666">
        <v>0</v>
      </c>
      <c r="AR395" s="666">
        <v>0</v>
      </c>
      <c r="AS395" s="666">
        <v>0</v>
      </c>
      <c r="AT395" s="666">
        <v>0</v>
      </c>
      <c r="AU395" s="666">
        <v>0</v>
      </c>
      <c r="AV395" s="666">
        <v>0</v>
      </c>
      <c r="AW395" s="666">
        <v>1.3356099665540425E-6</v>
      </c>
      <c r="AX395" s="666">
        <v>0</v>
      </c>
      <c r="AY395" s="666">
        <v>6.5535518816440461E-17</v>
      </c>
      <c r="AZ395" s="666">
        <v>0</v>
      </c>
      <c r="BA395" s="666">
        <v>0</v>
      </c>
      <c r="BB395" s="666">
        <v>0</v>
      </c>
      <c r="BC395" s="666">
        <v>0</v>
      </c>
      <c r="BD395" s="666">
        <v>0</v>
      </c>
      <c r="BE395" s="666">
        <v>0</v>
      </c>
      <c r="BF395" s="666">
        <v>1.2560762696155081E-4</v>
      </c>
      <c r="BG395" s="666">
        <v>0</v>
      </c>
      <c r="BH395" s="666">
        <v>2.7068850048267955E-4</v>
      </c>
      <c r="BI395" s="666">
        <v>0</v>
      </c>
      <c r="BJ395" s="666">
        <v>0</v>
      </c>
      <c r="BK395" s="666">
        <v>0</v>
      </c>
    </row>
    <row r="396" spans="2:63" x14ac:dyDescent="0.2">
      <c r="B396" s="469" t="s">
        <v>485</v>
      </c>
      <c r="C396" s="469">
        <v>18.242091092086515</v>
      </c>
      <c r="D396" s="469" t="s">
        <v>486</v>
      </c>
      <c r="E396" s="469" t="s">
        <v>428</v>
      </c>
      <c r="F396" s="469">
        <v>0</v>
      </c>
      <c r="G396" s="469">
        <v>559</v>
      </c>
      <c r="H396" s="469">
        <v>29.035697500000001</v>
      </c>
      <c r="I396" s="469">
        <v>29.449194376929714</v>
      </c>
      <c r="J396" s="469">
        <v>2.222138749868E-3</v>
      </c>
      <c r="K396" s="469" t="s">
        <v>574</v>
      </c>
      <c r="L396" s="469" t="s">
        <v>574</v>
      </c>
      <c r="M396" s="469" t="s">
        <v>574</v>
      </c>
      <c r="N396" s="469">
        <v>1</v>
      </c>
      <c r="O396" s="469">
        <v>9.5210085146114226E-4</v>
      </c>
      <c r="P396" s="469">
        <v>4.1089187767226537E-3</v>
      </c>
      <c r="Q396" s="469">
        <v>5.0610196281837957E-3</v>
      </c>
      <c r="R396" s="469">
        <v>0</v>
      </c>
      <c r="S396" s="469">
        <v>5.0610196281837957E-3</v>
      </c>
      <c r="T396" s="469">
        <v>0</v>
      </c>
      <c r="U396" s="469">
        <v>0</v>
      </c>
      <c r="V396" s="469">
        <v>1.2384506928405057E-5</v>
      </c>
      <c r="W396" s="469">
        <v>2.3086382986908409E-19</v>
      </c>
      <c r="X396" s="469">
        <v>0</v>
      </c>
      <c r="Y396" s="469">
        <v>0</v>
      </c>
      <c r="Z396" s="469">
        <v>0</v>
      </c>
      <c r="AA396" s="469">
        <v>0</v>
      </c>
      <c r="AB396" s="469">
        <v>0</v>
      </c>
      <c r="AC396" s="469">
        <v>0</v>
      </c>
      <c r="AD396" s="469">
        <v>0</v>
      </c>
      <c r="AE396" s="469">
        <v>0</v>
      </c>
      <c r="AF396" s="469">
        <v>0</v>
      </c>
      <c r="AG396" s="469">
        <v>0</v>
      </c>
      <c r="AH396" s="469">
        <v>0</v>
      </c>
      <c r="AI396" s="469">
        <v>0</v>
      </c>
      <c r="AJ396" s="469">
        <v>0</v>
      </c>
      <c r="AK396" s="469">
        <v>1.4048060792984028E-5</v>
      </c>
      <c r="AL396" s="469">
        <v>0</v>
      </c>
      <c r="AM396" s="469">
        <v>2.676680223429334E-6</v>
      </c>
      <c r="AN396" s="469">
        <v>0</v>
      </c>
      <c r="AO396" s="469">
        <v>0</v>
      </c>
      <c r="AP396" s="469">
        <v>0</v>
      </c>
      <c r="AQ396" s="469">
        <v>0</v>
      </c>
      <c r="AR396" s="469">
        <v>0</v>
      </c>
      <c r="AS396" s="469">
        <v>0</v>
      </c>
      <c r="AT396" s="469">
        <v>0</v>
      </c>
      <c r="AU396" s="469">
        <v>0</v>
      </c>
      <c r="AV396" s="469">
        <v>0</v>
      </c>
      <c r="AW396" s="469">
        <v>1.3356099665540425E-6</v>
      </c>
      <c r="AX396" s="469">
        <v>0</v>
      </c>
      <c r="AY396" s="469">
        <v>6.5535518816440461E-17</v>
      </c>
      <c r="AZ396" s="469">
        <v>0</v>
      </c>
      <c r="BA396" s="469">
        <v>0</v>
      </c>
      <c r="BB396" s="469">
        <v>0</v>
      </c>
      <c r="BC396" s="469">
        <v>0</v>
      </c>
      <c r="BD396" s="469">
        <v>0</v>
      </c>
      <c r="BE396" s="469">
        <v>0</v>
      </c>
      <c r="BF396" s="469">
        <v>1.2560762696155081E-4</v>
      </c>
      <c r="BG396" s="469">
        <v>0</v>
      </c>
      <c r="BH396" s="469">
        <v>2.7068850048267955E-4</v>
      </c>
      <c r="BI396" s="469">
        <v>0</v>
      </c>
      <c r="BJ396" s="469">
        <v>0</v>
      </c>
      <c r="BK396" s="469">
        <v>0</v>
      </c>
    </row>
    <row r="397" spans="2:63" x14ac:dyDescent="0.2">
      <c r="B397" s="666" t="s">
        <v>485</v>
      </c>
      <c r="C397" s="666">
        <v>18.242091092086515</v>
      </c>
      <c r="D397" s="666" t="s">
        <v>486</v>
      </c>
      <c r="E397" s="666" t="s">
        <v>428</v>
      </c>
      <c r="F397" s="666">
        <v>0</v>
      </c>
      <c r="G397" s="666">
        <v>559</v>
      </c>
      <c r="H397" s="666">
        <v>29.035697500000001</v>
      </c>
      <c r="I397" s="666">
        <v>29.449194376929714</v>
      </c>
      <c r="J397" s="666">
        <v>2.222138749868E-3</v>
      </c>
      <c r="K397" s="666" t="s">
        <v>574</v>
      </c>
      <c r="L397" s="666" t="s">
        <v>574</v>
      </c>
      <c r="M397" s="666" t="s">
        <v>574</v>
      </c>
      <c r="N397" s="666">
        <v>1</v>
      </c>
      <c r="O397" s="666">
        <v>9.5210085146114226E-4</v>
      </c>
      <c r="P397" s="666">
        <v>4.1089187767226537E-3</v>
      </c>
      <c r="Q397" s="666">
        <v>5.0610196281837957E-3</v>
      </c>
      <c r="R397" s="666">
        <v>0</v>
      </c>
      <c r="S397" s="666">
        <v>5.0610196281837957E-3</v>
      </c>
      <c r="T397" s="666">
        <v>0</v>
      </c>
      <c r="U397" s="666">
        <v>0</v>
      </c>
      <c r="V397" s="666">
        <v>1.2384506928405057E-5</v>
      </c>
      <c r="W397" s="666">
        <v>2.3086382986908409E-19</v>
      </c>
      <c r="X397" s="666">
        <v>0</v>
      </c>
      <c r="Y397" s="666">
        <v>0</v>
      </c>
      <c r="Z397" s="666">
        <v>0</v>
      </c>
      <c r="AA397" s="666">
        <v>0</v>
      </c>
      <c r="AB397" s="666">
        <v>0</v>
      </c>
      <c r="AC397" s="666">
        <v>0</v>
      </c>
      <c r="AD397" s="666">
        <v>0</v>
      </c>
      <c r="AE397" s="666">
        <v>0</v>
      </c>
      <c r="AF397" s="666">
        <v>0</v>
      </c>
      <c r="AG397" s="666">
        <v>0</v>
      </c>
      <c r="AH397" s="666">
        <v>0</v>
      </c>
      <c r="AI397" s="666">
        <v>0</v>
      </c>
      <c r="AJ397" s="666">
        <v>0</v>
      </c>
      <c r="AK397" s="666">
        <v>1.4048060792984028E-5</v>
      </c>
      <c r="AL397" s="666">
        <v>0</v>
      </c>
      <c r="AM397" s="666">
        <v>2.676680223429334E-6</v>
      </c>
      <c r="AN397" s="666">
        <v>0</v>
      </c>
      <c r="AO397" s="666">
        <v>0</v>
      </c>
      <c r="AP397" s="666">
        <v>0</v>
      </c>
      <c r="AQ397" s="666">
        <v>0</v>
      </c>
      <c r="AR397" s="666">
        <v>0</v>
      </c>
      <c r="AS397" s="666">
        <v>0</v>
      </c>
      <c r="AT397" s="666">
        <v>0</v>
      </c>
      <c r="AU397" s="666">
        <v>0</v>
      </c>
      <c r="AV397" s="666">
        <v>0</v>
      </c>
      <c r="AW397" s="666">
        <v>1.3356099665540425E-6</v>
      </c>
      <c r="AX397" s="666">
        <v>0</v>
      </c>
      <c r="AY397" s="666">
        <v>6.5535518816440461E-17</v>
      </c>
      <c r="AZ397" s="666">
        <v>0</v>
      </c>
      <c r="BA397" s="666">
        <v>0</v>
      </c>
      <c r="BB397" s="666">
        <v>0</v>
      </c>
      <c r="BC397" s="666">
        <v>0</v>
      </c>
      <c r="BD397" s="666">
        <v>0</v>
      </c>
      <c r="BE397" s="666">
        <v>0</v>
      </c>
      <c r="BF397" s="666">
        <v>1.2560762696155081E-4</v>
      </c>
      <c r="BG397" s="666">
        <v>0</v>
      </c>
      <c r="BH397" s="666">
        <v>2.7068850048267955E-4</v>
      </c>
      <c r="BI397" s="666">
        <v>0</v>
      </c>
      <c r="BJ397" s="666">
        <v>0</v>
      </c>
      <c r="BK397" s="666">
        <v>0</v>
      </c>
    </row>
    <row r="398" spans="2:63" x14ac:dyDescent="0.2">
      <c r="B398" s="469" t="s">
        <v>485</v>
      </c>
      <c r="C398" s="469">
        <v>18.242091092086515</v>
      </c>
      <c r="D398" s="469" t="s">
        <v>486</v>
      </c>
      <c r="E398" s="469" t="s">
        <v>428</v>
      </c>
      <c r="F398" s="469">
        <v>0</v>
      </c>
      <c r="G398" s="469">
        <v>559</v>
      </c>
      <c r="H398" s="469">
        <v>29.035697500000001</v>
      </c>
      <c r="I398" s="469">
        <v>29.449194376929714</v>
      </c>
      <c r="J398" s="469">
        <v>2.222138749868E-3</v>
      </c>
      <c r="K398" s="469" t="s">
        <v>574</v>
      </c>
      <c r="L398" s="469" t="s">
        <v>574</v>
      </c>
      <c r="M398" s="469" t="s">
        <v>574</v>
      </c>
      <c r="N398" s="469">
        <v>1</v>
      </c>
      <c r="O398" s="469">
        <v>9.5210085146114226E-4</v>
      </c>
      <c r="P398" s="469">
        <v>4.1089187767226537E-3</v>
      </c>
      <c r="Q398" s="469">
        <v>5.0610196281837957E-3</v>
      </c>
      <c r="R398" s="469">
        <v>0</v>
      </c>
      <c r="S398" s="469">
        <v>5.0610196281837957E-3</v>
      </c>
      <c r="T398" s="469">
        <v>0</v>
      </c>
      <c r="U398" s="469">
        <v>0</v>
      </c>
      <c r="V398" s="469">
        <v>1.2384506928405057E-5</v>
      </c>
      <c r="W398" s="469">
        <v>2.3086382986908409E-19</v>
      </c>
      <c r="X398" s="469">
        <v>0</v>
      </c>
      <c r="Y398" s="469">
        <v>0</v>
      </c>
      <c r="Z398" s="469">
        <v>0</v>
      </c>
      <c r="AA398" s="469">
        <v>0</v>
      </c>
      <c r="AB398" s="469">
        <v>0</v>
      </c>
      <c r="AC398" s="469">
        <v>0</v>
      </c>
      <c r="AD398" s="469">
        <v>0</v>
      </c>
      <c r="AE398" s="469">
        <v>0</v>
      </c>
      <c r="AF398" s="469">
        <v>0</v>
      </c>
      <c r="AG398" s="469">
        <v>0</v>
      </c>
      <c r="AH398" s="469">
        <v>0</v>
      </c>
      <c r="AI398" s="469">
        <v>0</v>
      </c>
      <c r="AJ398" s="469">
        <v>0</v>
      </c>
      <c r="AK398" s="469">
        <v>1.4048060792984028E-5</v>
      </c>
      <c r="AL398" s="469">
        <v>0</v>
      </c>
      <c r="AM398" s="469">
        <v>2.676680223429334E-6</v>
      </c>
      <c r="AN398" s="469">
        <v>0</v>
      </c>
      <c r="AO398" s="469">
        <v>0</v>
      </c>
      <c r="AP398" s="469">
        <v>0</v>
      </c>
      <c r="AQ398" s="469">
        <v>0</v>
      </c>
      <c r="AR398" s="469">
        <v>0</v>
      </c>
      <c r="AS398" s="469">
        <v>0</v>
      </c>
      <c r="AT398" s="469">
        <v>0</v>
      </c>
      <c r="AU398" s="469">
        <v>0</v>
      </c>
      <c r="AV398" s="469">
        <v>0</v>
      </c>
      <c r="AW398" s="469">
        <v>1.3356099665540425E-6</v>
      </c>
      <c r="AX398" s="469">
        <v>0</v>
      </c>
      <c r="AY398" s="469">
        <v>6.5535518816440461E-17</v>
      </c>
      <c r="AZ398" s="469">
        <v>0</v>
      </c>
      <c r="BA398" s="469">
        <v>0</v>
      </c>
      <c r="BB398" s="469">
        <v>0</v>
      </c>
      <c r="BC398" s="469">
        <v>0</v>
      </c>
      <c r="BD398" s="469">
        <v>0</v>
      </c>
      <c r="BE398" s="469">
        <v>0</v>
      </c>
      <c r="BF398" s="469">
        <v>1.2560762696155081E-4</v>
      </c>
      <c r="BG398" s="469">
        <v>0</v>
      </c>
      <c r="BH398" s="469">
        <v>2.7068850048267955E-4</v>
      </c>
      <c r="BI398" s="469">
        <v>0</v>
      </c>
      <c r="BJ398" s="469">
        <v>0</v>
      </c>
      <c r="BK398" s="469">
        <v>0</v>
      </c>
    </row>
    <row r="399" spans="2:63" x14ac:dyDescent="0.2">
      <c r="B399" s="666" t="s">
        <v>485</v>
      </c>
      <c r="C399" s="666">
        <v>18.242091092086515</v>
      </c>
      <c r="D399" s="666" t="s">
        <v>486</v>
      </c>
      <c r="E399" s="666" t="s">
        <v>428</v>
      </c>
      <c r="F399" s="666">
        <v>0</v>
      </c>
      <c r="G399" s="666">
        <v>559</v>
      </c>
      <c r="H399" s="666">
        <v>29.035697500000001</v>
      </c>
      <c r="I399" s="666">
        <v>29.449194376929714</v>
      </c>
      <c r="J399" s="666">
        <v>2.222138749868E-3</v>
      </c>
      <c r="K399" s="666" t="s">
        <v>574</v>
      </c>
      <c r="L399" s="666" t="s">
        <v>574</v>
      </c>
      <c r="M399" s="666" t="s">
        <v>574</v>
      </c>
      <c r="N399" s="666">
        <v>1</v>
      </c>
      <c r="O399" s="666">
        <v>9.5210085146114226E-4</v>
      </c>
      <c r="P399" s="666">
        <v>4.1089187767226537E-3</v>
      </c>
      <c r="Q399" s="666">
        <v>5.0610196281837957E-3</v>
      </c>
      <c r="R399" s="666">
        <v>0</v>
      </c>
      <c r="S399" s="666">
        <v>5.0610196281837957E-3</v>
      </c>
      <c r="T399" s="666">
        <v>0</v>
      </c>
      <c r="U399" s="666">
        <v>0</v>
      </c>
      <c r="V399" s="666">
        <v>1.2384506928405057E-5</v>
      </c>
      <c r="W399" s="666">
        <v>2.3086382986908409E-19</v>
      </c>
      <c r="X399" s="666">
        <v>0</v>
      </c>
      <c r="Y399" s="666">
        <v>0</v>
      </c>
      <c r="Z399" s="666">
        <v>0</v>
      </c>
      <c r="AA399" s="666">
        <v>0</v>
      </c>
      <c r="AB399" s="666">
        <v>0</v>
      </c>
      <c r="AC399" s="666">
        <v>0</v>
      </c>
      <c r="AD399" s="666">
        <v>0</v>
      </c>
      <c r="AE399" s="666">
        <v>0</v>
      </c>
      <c r="AF399" s="666">
        <v>0</v>
      </c>
      <c r="AG399" s="666">
        <v>0</v>
      </c>
      <c r="AH399" s="666">
        <v>0</v>
      </c>
      <c r="AI399" s="666">
        <v>0</v>
      </c>
      <c r="AJ399" s="666">
        <v>0</v>
      </c>
      <c r="AK399" s="666">
        <v>1.4048060792984028E-5</v>
      </c>
      <c r="AL399" s="666">
        <v>0</v>
      </c>
      <c r="AM399" s="666">
        <v>2.676680223429334E-6</v>
      </c>
      <c r="AN399" s="666">
        <v>0</v>
      </c>
      <c r="AO399" s="666">
        <v>0</v>
      </c>
      <c r="AP399" s="666">
        <v>0</v>
      </c>
      <c r="AQ399" s="666">
        <v>0</v>
      </c>
      <c r="AR399" s="666">
        <v>0</v>
      </c>
      <c r="AS399" s="666">
        <v>0</v>
      </c>
      <c r="AT399" s="666">
        <v>0</v>
      </c>
      <c r="AU399" s="666">
        <v>0</v>
      </c>
      <c r="AV399" s="666">
        <v>0</v>
      </c>
      <c r="AW399" s="666">
        <v>1.3356099665540425E-6</v>
      </c>
      <c r="AX399" s="666">
        <v>0</v>
      </c>
      <c r="AY399" s="666">
        <v>6.5535518816440461E-17</v>
      </c>
      <c r="AZ399" s="666">
        <v>0</v>
      </c>
      <c r="BA399" s="666">
        <v>0</v>
      </c>
      <c r="BB399" s="666">
        <v>0</v>
      </c>
      <c r="BC399" s="666">
        <v>0</v>
      </c>
      <c r="BD399" s="666">
        <v>0</v>
      </c>
      <c r="BE399" s="666">
        <v>0</v>
      </c>
      <c r="BF399" s="666">
        <v>1.2560762696155081E-4</v>
      </c>
      <c r="BG399" s="666">
        <v>0</v>
      </c>
      <c r="BH399" s="666">
        <v>2.7068850048267955E-4</v>
      </c>
      <c r="BI399" s="666">
        <v>0</v>
      </c>
      <c r="BJ399" s="666">
        <v>0</v>
      </c>
      <c r="BK399" s="666">
        <v>0</v>
      </c>
    </row>
    <row r="400" spans="2:63" x14ac:dyDescent="0.2">
      <c r="B400" s="469" t="s">
        <v>485</v>
      </c>
      <c r="C400" s="469">
        <v>18.242091092086515</v>
      </c>
      <c r="D400" s="469" t="s">
        <v>486</v>
      </c>
      <c r="E400" s="469" t="s">
        <v>428</v>
      </c>
      <c r="F400" s="469">
        <v>0</v>
      </c>
      <c r="G400" s="469">
        <v>559</v>
      </c>
      <c r="H400" s="469">
        <v>29.035697500000001</v>
      </c>
      <c r="I400" s="469">
        <v>29.449194376929714</v>
      </c>
      <c r="J400" s="469">
        <v>2.222138749868E-3</v>
      </c>
      <c r="K400" s="469" t="s">
        <v>574</v>
      </c>
      <c r="L400" s="469" t="s">
        <v>574</v>
      </c>
      <c r="M400" s="469" t="s">
        <v>574</v>
      </c>
      <c r="N400" s="469">
        <v>1</v>
      </c>
      <c r="O400" s="469">
        <v>9.5210085146114226E-4</v>
      </c>
      <c r="P400" s="469">
        <v>4.1089187767226537E-3</v>
      </c>
      <c r="Q400" s="469">
        <v>5.0610196281837957E-3</v>
      </c>
      <c r="R400" s="469">
        <v>0</v>
      </c>
      <c r="S400" s="469">
        <v>5.0610196281837957E-3</v>
      </c>
      <c r="T400" s="469">
        <v>0</v>
      </c>
      <c r="U400" s="469">
        <v>0</v>
      </c>
      <c r="V400" s="469">
        <v>1.2384506928405057E-5</v>
      </c>
      <c r="W400" s="469">
        <v>2.3086382986908409E-19</v>
      </c>
      <c r="X400" s="469">
        <v>0</v>
      </c>
      <c r="Y400" s="469">
        <v>0</v>
      </c>
      <c r="Z400" s="469">
        <v>0</v>
      </c>
      <c r="AA400" s="469">
        <v>0</v>
      </c>
      <c r="AB400" s="469">
        <v>0</v>
      </c>
      <c r="AC400" s="469">
        <v>0</v>
      </c>
      <c r="AD400" s="469">
        <v>0</v>
      </c>
      <c r="AE400" s="469">
        <v>0</v>
      </c>
      <c r="AF400" s="469">
        <v>0</v>
      </c>
      <c r="AG400" s="469">
        <v>0</v>
      </c>
      <c r="AH400" s="469">
        <v>0</v>
      </c>
      <c r="AI400" s="469">
        <v>0</v>
      </c>
      <c r="AJ400" s="469">
        <v>0</v>
      </c>
      <c r="AK400" s="469">
        <v>1.4048060792984028E-5</v>
      </c>
      <c r="AL400" s="469">
        <v>0</v>
      </c>
      <c r="AM400" s="469">
        <v>2.676680223429334E-6</v>
      </c>
      <c r="AN400" s="469">
        <v>0</v>
      </c>
      <c r="AO400" s="469">
        <v>0</v>
      </c>
      <c r="AP400" s="469">
        <v>0</v>
      </c>
      <c r="AQ400" s="469">
        <v>0</v>
      </c>
      <c r="AR400" s="469">
        <v>0</v>
      </c>
      <c r="AS400" s="469">
        <v>0</v>
      </c>
      <c r="AT400" s="469">
        <v>0</v>
      </c>
      <c r="AU400" s="469">
        <v>0</v>
      </c>
      <c r="AV400" s="469">
        <v>0</v>
      </c>
      <c r="AW400" s="469">
        <v>1.3356099665540425E-6</v>
      </c>
      <c r="AX400" s="469">
        <v>0</v>
      </c>
      <c r="AY400" s="469">
        <v>6.5535518816440461E-17</v>
      </c>
      <c r="AZ400" s="469">
        <v>0</v>
      </c>
      <c r="BA400" s="469">
        <v>0</v>
      </c>
      <c r="BB400" s="469">
        <v>0</v>
      </c>
      <c r="BC400" s="469">
        <v>0</v>
      </c>
      <c r="BD400" s="469">
        <v>0</v>
      </c>
      <c r="BE400" s="469">
        <v>0</v>
      </c>
      <c r="BF400" s="469">
        <v>1.2560762696155081E-4</v>
      </c>
      <c r="BG400" s="469">
        <v>0</v>
      </c>
      <c r="BH400" s="469">
        <v>2.7068850048267955E-4</v>
      </c>
      <c r="BI400" s="469">
        <v>0</v>
      </c>
      <c r="BJ400" s="469">
        <v>0</v>
      </c>
      <c r="BK400" s="469">
        <v>0</v>
      </c>
    </row>
    <row r="401" spans="2:63" x14ac:dyDescent="0.2">
      <c r="B401" s="666" t="s">
        <v>485</v>
      </c>
      <c r="C401" s="666">
        <v>18.242091092086515</v>
      </c>
      <c r="D401" s="666" t="s">
        <v>486</v>
      </c>
      <c r="E401" s="666" t="s">
        <v>428</v>
      </c>
      <c r="F401" s="666">
        <v>0</v>
      </c>
      <c r="G401" s="666">
        <v>559</v>
      </c>
      <c r="H401" s="666">
        <v>29.035697500000001</v>
      </c>
      <c r="I401" s="666">
        <v>29.449194376929714</v>
      </c>
      <c r="J401" s="666">
        <v>2.222138749868E-3</v>
      </c>
      <c r="K401" s="666" t="s">
        <v>574</v>
      </c>
      <c r="L401" s="666" t="s">
        <v>574</v>
      </c>
      <c r="M401" s="666" t="s">
        <v>574</v>
      </c>
      <c r="N401" s="666">
        <v>1</v>
      </c>
      <c r="O401" s="666">
        <v>9.5210085146114226E-4</v>
      </c>
      <c r="P401" s="666">
        <v>4.1089187767226537E-3</v>
      </c>
      <c r="Q401" s="666">
        <v>5.0610196281837957E-3</v>
      </c>
      <c r="R401" s="666">
        <v>0</v>
      </c>
      <c r="S401" s="666">
        <v>5.0610196281837957E-3</v>
      </c>
      <c r="T401" s="666">
        <v>0</v>
      </c>
      <c r="U401" s="666">
        <v>0</v>
      </c>
      <c r="V401" s="666">
        <v>1.2384506928405057E-5</v>
      </c>
      <c r="W401" s="666">
        <v>2.3086382986908409E-19</v>
      </c>
      <c r="X401" s="666">
        <v>0</v>
      </c>
      <c r="Y401" s="666">
        <v>0</v>
      </c>
      <c r="Z401" s="666">
        <v>0</v>
      </c>
      <c r="AA401" s="666">
        <v>0</v>
      </c>
      <c r="AB401" s="666">
        <v>0</v>
      </c>
      <c r="AC401" s="666">
        <v>0</v>
      </c>
      <c r="AD401" s="666">
        <v>0</v>
      </c>
      <c r="AE401" s="666">
        <v>0</v>
      </c>
      <c r="AF401" s="666">
        <v>0</v>
      </c>
      <c r="AG401" s="666">
        <v>0</v>
      </c>
      <c r="AH401" s="666">
        <v>0</v>
      </c>
      <c r="AI401" s="666">
        <v>0</v>
      </c>
      <c r="AJ401" s="666">
        <v>0</v>
      </c>
      <c r="AK401" s="666">
        <v>1.4048060792984028E-5</v>
      </c>
      <c r="AL401" s="666">
        <v>0</v>
      </c>
      <c r="AM401" s="666">
        <v>2.676680223429334E-6</v>
      </c>
      <c r="AN401" s="666">
        <v>0</v>
      </c>
      <c r="AO401" s="666">
        <v>0</v>
      </c>
      <c r="AP401" s="666">
        <v>0</v>
      </c>
      <c r="AQ401" s="666">
        <v>0</v>
      </c>
      <c r="AR401" s="666">
        <v>0</v>
      </c>
      <c r="AS401" s="666">
        <v>0</v>
      </c>
      <c r="AT401" s="666">
        <v>0</v>
      </c>
      <c r="AU401" s="666">
        <v>0</v>
      </c>
      <c r="AV401" s="666">
        <v>0</v>
      </c>
      <c r="AW401" s="666">
        <v>1.3356099665540425E-6</v>
      </c>
      <c r="AX401" s="666">
        <v>0</v>
      </c>
      <c r="AY401" s="666">
        <v>6.5535518816440461E-17</v>
      </c>
      <c r="AZ401" s="666">
        <v>0</v>
      </c>
      <c r="BA401" s="666">
        <v>0</v>
      </c>
      <c r="BB401" s="666">
        <v>0</v>
      </c>
      <c r="BC401" s="666">
        <v>0</v>
      </c>
      <c r="BD401" s="666">
        <v>0</v>
      </c>
      <c r="BE401" s="666">
        <v>0</v>
      </c>
      <c r="BF401" s="666">
        <v>1.2560762696155081E-4</v>
      </c>
      <c r="BG401" s="666">
        <v>0</v>
      </c>
      <c r="BH401" s="666">
        <v>2.7068850048267955E-4</v>
      </c>
      <c r="BI401" s="666">
        <v>0</v>
      </c>
      <c r="BJ401" s="666">
        <v>0</v>
      </c>
      <c r="BK401" s="666">
        <v>0</v>
      </c>
    </row>
    <row r="402" spans="2:63" x14ac:dyDescent="0.2">
      <c r="B402" s="469" t="s">
        <v>485</v>
      </c>
      <c r="C402" s="469">
        <v>18.242091092086515</v>
      </c>
      <c r="D402" s="469" t="s">
        <v>486</v>
      </c>
      <c r="E402" s="469" t="s">
        <v>428</v>
      </c>
      <c r="F402" s="469">
        <v>0</v>
      </c>
      <c r="G402" s="469">
        <v>559</v>
      </c>
      <c r="H402" s="469">
        <v>29.035697500000001</v>
      </c>
      <c r="I402" s="469">
        <v>29.449194376929714</v>
      </c>
      <c r="J402" s="469">
        <v>2.222138749868E-3</v>
      </c>
      <c r="K402" s="469" t="s">
        <v>574</v>
      </c>
      <c r="L402" s="469" t="s">
        <v>574</v>
      </c>
      <c r="M402" s="469" t="s">
        <v>574</v>
      </c>
      <c r="N402" s="469">
        <v>1</v>
      </c>
      <c r="O402" s="469">
        <v>9.5210085146114226E-4</v>
      </c>
      <c r="P402" s="469">
        <v>4.1089187767226537E-3</v>
      </c>
      <c r="Q402" s="469">
        <v>5.0610196281837957E-3</v>
      </c>
      <c r="R402" s="469">
        <v>0</v>
      </c>
      <c r="S402" s="469">
        <v>5.0610196281837957E-3</v>
      </c>
      <c r="T402" s="469">
        <v>0</v>
      </c>
      <c r="U402" s="469">
        <v>0</v>
      </c>
      <c r="V402" s="469">
        <v>1.2384506928405057E-5</v>
      </c>
      <c r="W402" s="469">
        <v>2.3086382986908409E-19</v>
      </c>
      <c r="X402" s="469">
        <v>0</v>
      </c>
      <c r="Y402" s="469">
        <v>0</v>
      </c>
      <c r="Z402" s="469">
        <v>0</v>
      </c>
      <c r="AA402" s="469">
        <v>0</v>
      </c>
      <c r="AB402" s="469">
        <v>0</v>
      </c>
      <c r="AC402" s="469">
        <v>0</v>
      </c>
      <c r="AD402" s="469">
        <v>0</v>
      </c>
      <c r="AE402" s="469">
        <v>0</v>
      </c>
      <c r="AF402" s="469">
        <v>0</v>
      </c>
      <c r="AG402" s="469">
        <v>0</v>
      </c>
      <c r="AH402" s="469">
        <v>0</v>
      </c>
      <c r="AI402" s="469">
        <v>0</v>
      </c>
      <c r="AJ402" s="469">
        <v>0</v>
      </c>
      <c r="AK402" s="469">
        <v>1.4048060792984028E-5</v>
      </c>
      <c r="AL402" s="469">
        <v>0</v>
      </c>
      <c r="AM402" s="469">
        <v>2.676680223429334E-6</v>
      </c>
      <c r="AN402" s="469">
        <v>0</v>
      </c>
      <c r="AO402" s="469">
        <v>0</v>
      </c>
      <c r="AP402" s="469">
        <v>0</v>
      </c>
      <c r="AQ402" s="469">
        <v>0</v>
      </c>
      <c r="AR402" s="469">
        <v>0</v>
      </c>
      <c r="AS402" s="469">
        <v>0</v>
      </c>
      <c r="AT402" s="469">
        <v>0</v>
      </c>
      <c r="AU402" s="469">
        <v>0</v>
      </c>
      <c r="AV402" s="469">
        <v>0</v>
      </c>
      <c r="AW402" s="469">
        <v>1.3356099665540425E-6</v>
      </c>
      <c r="AX402" s="469">
        <v>0</v>
      </c>
      <c r="AY402" s="469">
        <v>6.5535518816440461E-17</v>
      </c>
      <c r="AZ402" s="469">
        <v>0</v>
      </c>
      <c r="BA402" s="469">
        <v>0</v>
      </c>
      <c r="BB402" s="469">
        <v>0</v>
      </c>
      <c r="BC402" s="469">
        <v>0</v>
      </c>
      <c r="BD402" s="469">
        <v>0</v>
      </c>
      <c r="BE402" s="469">
        <v>0</v>
      </c>
      <c r="BF402" s="469">
        <v>1.2560762696155081E-4</v>
      </c>
      <c r="BG402" s="469">
        <v>0</v>
      </c>
      <c r="BH402" s="469">
        <v>2.7068850048267955E-4</v>
      </c>
      <c r="BI402" s="469">
        <v>0</v>
      </c>
      <c r="BJ402" s="469">
        <v>0</v>
      </c>
      <c r="BK402" s="469">
        <v>0</v>
      </c>
    </row>
    <row r="403" spans="2:63" x14ac:dyDescent="0.2">
      <c r="B403" s="666" t="s">
        <v>485</v>
      </c>
      <c r="C403" s="666">
        <v>18.242091092086515</v>
      </c>
      <c r="D403" s="666" t="s">
        <v>486</v>
      </c>
      <c r="E403" s="666" t="s">
        <v>428</v>
      </c>
      <c r="F403" s="666">
        <v>0</v>
      </c>
      <c r="G403" s="666">
        <v>559</v>
      </c>
      <c r="H403" s="666">
        <v>29.035697500000001</v>
      </c>
      <c r="I403" s="666">
        <v>29.449194376929714</v>
      </c>
      <c r="J403" s="666">
        <v>2.222138749868E-3</v>
      </c>
      <c r="K403" s="666" t="s">
        <v>574</v>
      </c>
      <c r="L403" s="666" t="s">
        <v>574</v>
      </c>
      <c r="M403" s="666" t="s">
        <v>574</v>
      </c>
      <c r="N403" s="666">
        <v>1</v>
      </c>
      <c r="O403" s="666">
        <v>9.5210085146114226E-4</v>
      </c>
      <c r="P403" s="666">
        <v>4.1089187767226537E-3</v>
      </c>
      <c r="Q403" s="666">
        <v>5.0610196281837957E-3</v>
      </c>
      <c r="R403" s="666">
        <v>0</v>
      </c>
      <c r="S403" s="666">
        <v>5.0610196281837957E-3</v>
      </c>
      <c r="T403" s="666">
        <v>0</v>
      </c>
      <c r="U403" s="666">
        <v>0</v>
      </c>
      <c r="V403" s="666">
        <v>1.2384506928405057E-5</v>
      </c>
      <c r="W403" s="666">
        <v>2.3086382986908409E-19</v>
      </c>
      <c r="X403" s="666">
        <v>0</v>
      </c>
      <c r="Y403" s="666">
        <v>0</v>
      </c>
      <c r="Z403" s="666">
        <v>0</v>
      </c>
      <c r="AA403" s="666">
        <v>0</v>
      </c>
      <c r="AB403" s="666">
        <v>0</v>
      </c>
      <c r="AC403" s="666">
        <v>0</v>
      </c>
      <c r="AD403" s="666">
        <v>0</v>
      </c>
      <c r="AE403" s="666">
        <v>0</v>
      </c>
      <c r="AF403" s="666">
        <v>0</v>
      </c>
      <c r="AG403" s="666">
        <v>0</v>
      </c>
      <c r="AH403" s="666">
        <v>0</v>
      </c>
      <c r="AI403" s="666">
        <v>0</v>
      </c>
      <c r="AJ403" s="666">
        <v>0</v>
      </c>
      <c r="AK403" s="666">
        <v>1.4048060792984028E-5</v>
      </c>
      <c r="AL403" s="666">
        <v>0</v>
      </c>
      <c r="AM403" s="666">
        <v>2.676680223429334E-6</v>
      </c>
      <c r="AN403" s="666">
        <v>0</v>
      </c>
      <c r="AO403" s="666">
        <v>0</v>
      </c>
      <c r="AP403" s="666">
        <v>0</v>
      </c>
      <c r="AQ403" s="666">
        <v>0</v>
      </c>
      <c r="AR403" s="666">
        <v>0</v>
      </c>
      <c r="AS403" s="666">
        <v>0</v>
      </c>
      <c r="AT403" s="666">
        <v>0</v>
      </c>
      <c r="AU403" s="666">
        <v>0</v>
      </c>
      <c r="AV403" s="666">
        <v>0</v>
      </c>
      <c r="AW403" s="666">
        <v>1.3356099665540425E-6</v>
      </c>
      <c r="AX403" s="666">
        <v>0</v>
      </c>
      <c r="AY403" s="666">
        <v>6.5535518816440461E-17</v>
      </c>
      <c r="AZ403" s="666">
        <v>0</v>
      </c>
      <c r="BA403" s="666">
        <v>0</v>
      </c>
      <c r="BB403" s="666">
        <v>0</v>
      </c>
      <c r="BC403" s="666">
        <v>0</v>
      </c>
      <c r="BD403" s="666">
        <v>0</v>
      </c>
      <c r="BE403" s="666">
        <v>0</v>
      </c>
      <c r="BF403" s="666">
        <v>1.2560762696155081E-4</v>
      </c>
      <c r="BG403" s="666">
        <v>0</v>
      </c>
      <c r="BH403" s="666">
        <v>2.7068850048267955E-4</v>
      </c>
      <c r="BI403" s="666">
        <v>0</v>
      </c>
      <c r="BJ403" s="666">
        <v>0</v>
      </c>
      <c r="BK403" s="666">
        <v>0</v>
      </c>
    </row>
    <row r="404" spans="2:63" x14ac:dyDescent="0.2">
      <c r="B404" s="469" t="s">
        <v>485</v>
      </c>
      <c r="C404" s="469">
        <v>18.242091092086515</v>
      </c>
      <c r="D404" s="469" t="s">
        <v>486</v>
      </c>
      <c r="E404" s="469" t="s">
        <v>428</v>
      </c>
      <c r="F404" s="469">
        <v>0</v>
      </c>
      <c r="G404" s="469">
        <v>559</v>
      </c>
      <c r="H404" s="469">
        <v>29.035697500000001</v>
      </c>
      <c r="I404" s="469">
        <v>29.449194376929714</v>
      </c>
      <c r="J404" s="469">
        <v>2.222138749868E-3</v>
      </c>
      <c r="K404" s="469" t="s">
        <v>574</v>
      </c>
      <c r="L404" s="469" t="s">
        <v>574</v>
      </c>
      <c r="M404" s="469" t="s">
        <v>574</v>
      </c>
      <c r="N404" s="469">
        <v>1</v>
      </c>
      <c r="O404" s="469">
        <v>9.5210085146114226E-4</v>
      </c>
      <c r="P404" s="469">
        <v>4.1089187767226537E-3</v>
      </c>
      <c r="Q404" s="469">
        <v>5.0610196281837957E-3</v>
      </c>
      <c r="R404" s="469">
        <v>0</v>
      </c>
      <c r="S404" s="469">
        <v>5.0610196281837957E-3</v>
      </c>
      <c r="T404" s="469">
        <v>0</v>
      </c>
      <c r="U404" s="469">
        <v>0</v>
      </c>
      <c r="V404" s="469">
        <v>1.2384506928405057E-5</v>
      </c>
      <c r="W404" s="469">
        <v>2.3086382986908409E-19</v>
      </c>
      <c r="X404" s="469">
        <v>0</v>
      </c>
      <c r="Y404" s="469">
        <v>0</v>
      </c>
      <c r="Z404" s="469">
        <v>0</v>
      </c>
      <c r="AA404" s="469">
        <v>0</v>
      </c>
      <c r="AB404" s="469">
        <v>0</v>
      </c>
      <c r="AC404" s="469">
        <v>0</v>
      </c>
      <c r="AD404" s="469">
        <v>0</v>
      </c>
      <c r="AE404" s="469">
        <v>0</v>
      </c>
      <c r="AF404" s="469">
        <v>0</v>
      </c>
      <c r="AG404" s="469">
        <v>0</v>
      </c>
      <c r="AH404" s="469">
        <v>0</v>
      </c>
      <c r="AI404" s="469">
        <v>0</v>
      </c>
      <c r="AJ404" s="469">
        <v>0</v>
      </c>
      <c r="AK404" s="469">
        <v>1.4048060792984028E-5</v>
      </c>
      <c r="AL404" s="469">
        <v>0</v>
      </c>
      <c r="AM404" s="469">
        <v>2.676680223429334E-6</v>
      </c>
      <c r="AN404" s="469">
        <v>0</v>
      </c>
      <c r="AO404" s="469">
        <v>0</v>
      </c>
      <c r="AP404" s="469">
        <v>0</v>
      </c>
      <c r="AQ404" s="469">
        <v>0</v>
      </c>
      <c r="AR404" s="469">
        <v>0</v>
      </c>
      <c r="AS404" s="469">
        <v>0</v>
      </c>
      <c r="AT404" s="469">
        <v>0</v>
      </c>
      <c r="AU404" s="469">
        <v>0</v>
      </c>
      <c r="AV404" s="469">
        <v>0</v>
      </c>
      <c r="AW404" s="469">
        <v>1.3356099665540425E-6</v>
      </c>
      <c r="AX404" s="469">
        <v>0</v>
      </c>
      <c r="AY404" s="469">
        <v>6.5535518816440461E-17</v>
      </c>
      <c r="AZ404" s="469">
        <v>0</v>
      </c>
      <c r="BA404" s="469">
        <v>0</v>
      </c>
      <c r="BB404" s="469">
        <v>0</v>
      </c>
      <c r="BC404" s="469">
        <v>0</v>
      </c>
      <c r="BD404" s="469">
        <v>0</v>
      </c>
      <c r="BE404" s="469">
        <v>0</v>
      </c>
      <c r="BF404" s="469">
        <v>1.2560762696155081E-4</v>
      </c>
      <c r="BG404" s="469">
        <v>0</v>
      </c>
      <c r="BH404" s="469">
        <v>2.7068850048267955E-4</v>
      </c>
      <c r="BI404" s="469">
        <v>0</v>
      </c>
      <c r="BJ404" s="469">
        <v>0</v>
      </c>
      <c r="BK404" s="469">
        <v>0</v>
      </c>
    </row>
    <row r="405" spans="2:63" x14ac:dyDescent="0.2">
      <c r="B405" s="666" t="s">
        <v>493</v>
      </c>
      <c r="C405" s="666">
        <v>18.242091092086515</v>
      </c>
      <c r="D405" s="666" t="s">
        <v>486</v>
      </c>
      <c r="E405" s="666" t="s">
        <v>428</v>
      </c>
      <c r="F405" s="666">
        <v>0</v>
      </c>
      <c r="G405" s="666">
        <v>559</v>
      </c>
      <c r="H405" s="666">
        <v>29.27298</v>
      </c>
      <c r="I405" s="666">
        <v>29.770605434363695</v>
      </c>
      <c r="J405" s="666">
        <v>2.2488717735981677E-3</v>
      </c>
      <c r="K405" s="666" t="s">
        <v>574</v>
      </c>
      <c r="L405" s="666" t="s">
        <v>574</v>
      </c>
      <c r="M405" s="666" t="s">
        <v>574</v>
      </c>
      <c r="N405" s="666">
        <v>1</v>
      </c>
      <c r="O405" s="666">
        <v>8.5448848580293784E-4</v>
      </c>
      <c r="P405" s="666">
        <v>4.1549083367565885E-3</v>
      </c>
      <c r="Q405" s="666">
        <v>5.0093968225595267E-3</v>
      </c>
      <c r="R405" s="666">
        <v>0</v>
      </c>
      <c r="S405" s="666">
        <v>5.0093968225595267E-3</v>
      </c>
      <c r="T405" s="666">
        <v>0</v>
      </c>
      <c r="U405" s="666">
        <v>0</v>
      </c>
      <c r="V405" s="666">
        <v>1.2238333150996113E-5</v>
      </c>
      <c r="W405" s="666">
        <v>2.3421328450190299E-19</v>
      </c>
      <c r="X405" s="666">
        <v>0</v>
      </c>
      <c r="Y405" s="666">
        <v>0</v>
      </c>
      <c r="Z405" s="666">
        <v>0</v>
      </c>
      <c r="AA405" s="666">
        <v>0</v>
      </c>
      <c r="AB405" s="666">
        <v>0</v>
      </c>
      <c r="AC405" s="666">
        <v>0</v>
      </c>
      <c r="AD405" s="666">
        <v>0</v>
      </c>
      <c r="AE405" s="666">
        <v>0</v>
      </c>
      <c r="AF405" s="666">
        <v>0</v>
      </c>
      <c r="AG405" s="666">
        <v>0</v>
      </c>
      <c r="AH405" s="666">
        <v>0</v>
      </c>
      <c r="AI405" s="666">
        <v>0</v>
      </c>
      <c r="AJ405" s="666">
        <v>0</v>
      </c>
      <c r="AK405" s="666">
        <v>1.3920265126357233E-5</v>
      </c>
      <c r="AL405" s="666">
        <v>0</v>
      </c>
      <c r="AM405" s="666">
        <v>2.6433537917255855E-6</v>
      </c>
      <c r="AN405" s="666">
        <v>0</v>
      </c>
      <c r="AO405" s="666">
        <v>0</v>
      </c>
      <c r="AP405" s="666">
        <v>0</v>
      </c>
      <c r="AQ405" s="666">
        <v>0</v>
      </c>
      <c r="AR405" s="666">
        <v>0</v>
      </c>
      <c r="AS405" s="666">
        <v>0</v>
      </c>
      <c r="AT405" s="666">
        <v>0</v>
      </c>
      <c r="AU405" s="666">
        <v>0</v>
      </c>
      <c r="AV405" s="666">
        <v>0</v>
      </c>
      <c r="AW405" s="666">
        <v>1.3286637538838126E-6</v>
      </c>
      <c r="AX405" s="666">
        <v>0</v>
      </c>
      <c r="AY405" s="666">
        <v>6.6331125434649396E-17</v>
      </c>
      <c r="AZ405" s="666">
        <v>0</v>
      </c>
      <c r="BA405" s="666">
        <v>0</v>
      </c>
      <c r="BB405" s="666">
        <v>0</v>
      </c>
      <c r="BC405" s="666">
        <v>0</v>
      </c>
      <c r="BD405" s="666">
        <v>0</v>
      </c>
      <c r="BE405" s="666">
        <v>0</v>
      </c>
      <c r="BF405" s="666">
        <v>1.2427740733705252E-4</v>
      </c>
      <c r="BG405" s="666">
        <v>0</v>
      </c>
      <c r="BH405" s="666">
        <v>2.6824827170362256E-4</v>
      </c>
      <c r="BI405" s="666">
        <v>0</v>
      </c>
      <c r="BJ405" s="666">
        <v>0</v>
      </c>
      <c r="BK405" s="666">
        <v>0</v>
      </c>
    </row>
    <row r="406" spans="2:63" x14ac:dyDescent="0.2">
      <c r="B406" s="469" t="s">
        <v>493</v>
      </c>
      <c r="C406" s="469">
        <v>18.242091092086515</v>
      </c>
      <c r="D406" s="469" t="s">
        <v>486</v>
      </c>
      <c r="E406" s="469" t="s">
        <v>428</v>
      </c>
      <c r="F406" s="469">
        <v>0</v>
      </c>
      <c r="G406" s="469">
        <v>559</v>
      </c>
      <c r="H406" s="469">
        <v>29.27298</v>
      </c>
      <c r="I406" s="469">
        <v>29.770605434363695</v>
      </c>
      <c r="J406" s="469">
        <v>2.2488717735981677E-3</v>
      </c>
      <c r="K406" s="469" t="s">
        <v>574</v>
      </c>
      <c r="L406" s="469" t="s">
        <v>574</v>
      </c>
      <c r="M406" s="469" t="s">
        <v>574</v>
      </c>
      <c r="N406" s="469">
        <v>1</v>
      </c>
      <c r="O406" s="469">
        <v>8.5448848580293784E-4</v>
      </c>
      <c r="P406" s="469">
        <v>4.1549083367565885E-3</v>
      </c>
      <c r="Q406" s="469">
        <v>5.0093968225595267E-3</v>
      </c>
      <c r="R406" s="469">
        <v>0</v>
      </c>
      <c r="S406" s="469">
        <v>5.0093968225595267E-3</v>
      </c>
      <c r="T406" s="469">
        <v>0</v>
      </c>
      <c r="U406" s="469">
        <v>0</v>
      </c>
      <c r="V406" s="469">
        <v>1.2238333150996113E-5</v>
      </c>
      <c r="W406" s="469">
        <v>2.3421328450190299E-19</v>
      </c>
      <c r="X406" s="469">
        <v>0</v>
      </c>
      <c r="Y406" s="469">
        <v>0</v>
      </c>
      <c r="Z406" s="469">
        <v>0</v>
      </c>
      <c r="AA406" s="469">
        <v>0</v>
      </c>
      <c r="AB406" s="469">
        <v>0</v>
      </c>
      <c r="AC406" s="469">
        <v>0</v>
      </c>
      <c r="AD406" s="469">
        <v>0</v>
      </c>
      <c r="AE406" s="469">
        <v>0</v>
      </c>
      <c r="AF406" s="469">
        <v>0</v>
      </c>
      <c r="AG406" s="469">
        <v>0</v>
      </c>
      <c r="AH406" s="469">
        <v>0</v>
      </c>
      <c r="AI406" s="469">
        <v>0</v>
      </c>
      <c r="AJ406" s="469">
        <v>0</v>
      </c>
      <c r="AK406" s="469">
        <v>1.3920265126357233E-5</v>
      </c>
      <c r="AL406" s="469">
        <v>0</v>
      </c>
      <c r="AM406" s="469">
        <v>2.6433537917255855E-6</v>
      </c>
      <c r="AN406" s="469">
        <v>0</v>
      </c>
      <c r="AO406" s="469">
        <v>0</v>
      </c>
      <c r="AP406" s="469">
        <v>0</v>
      </c>
      <c r="AQ406" s="469">
        <v>0</v>
      </c>
      <c r="AR406" s="469">
        <v>0</v>
      </c>
      <c r="AS406" s="469">
        <v>0</v>
      </c>
      <c r="AT406" s="469">
        <v>0</v>
      </c>
      <c r="AU406" s="469">
        <v>0</v>
      </c>
      <c r="AV406" s="469">
        <v>0</v>
      </c>
      <c r="AW406" s="469">
        <v>1.3286637538838126E-6</v>
      </c>
      <c r="AX406" s="469">
        <v>0</v>
      </c>
      <c r="AY406" s="469">
        <v>6.6331125434649396E-17</v>
      </c>
      <c r="AZ406" s="469">
        <v>0</v>
      </c>
      <c r="BA406" s="469">
        <v>0</v>
      </c>
      <c r="BB406" s="469">
        <v>0</v>
      </c>
      <c r="BC406" s="469">
        <v>0</v>
      </c>
      <c r="BD406" s="469">
        <v>0</v>
      </c>
      <c r="BE406" s="469">
        <v>0</v>
      </c>
      <c r="BF406" s="469">
        <v>1.2427740733705252E-4</v>
      </c>
      <c r="BG406" s="469">
        <v>0</v>
      </c>
      <c r="BH406" s="469">
        <v>2.6824827170362256E-4</v>
      </c>
      <c r="BI406" s="469">
        <v>0</v>
      </c>
      <c r="BJ406" s="469">
        <v>0</v>
      </c>
      <c r="BK406" s="469">
        <v>0</v>
      </c>
    </row>
    <row r="407" spans="2:63" x14ac:dyDescent="0.2">
      <c r="B407" s="666" t="s">
        <v>493</v>
      </c>
      <c r="C407" s="666">
        <v>18.242091092086515</v>
      </c>
      <c r="D407" s="666" t="s">
        <v>486</v>
      </c>
      <c r="E407" s="666" t="s">
        <v>428</v>
      </c>
      <c r="F407" s="666">
        <v>0</v>
      </c>
      <c r="G407" s="666">
        <v>559</v>
      </c>
      <c r="H407" s="666">
        <v>29.27298</v>
      </c>
      <c r="I407" s="666">
        <v>29.770605434363695</v>
      </c>
      <c r="J407" s="666">
        <v>2.2488717735981677E-3</v>
      </c>
      <c r="K407" s="666" t="s">
        <v>574</v>
      </c>
      <c r="L407" s="666" t="s">
        <v>574</v>
      </c>
      <c r="M407" s="666" t="s">
        <v>574</v>
      </c>
      <c r="N407" s="666">
        <v>1</v>
      </c>
      <c r="O407" s="666">
        <v>8.5448848580293784E-4</v>
      </c>
      <c r="P407" s="666">
        <v>4.1549083367565885E-3</v>
      </c>
      <c r="Q407" s="666">
        <v>5.0093968225595267E-3</v>
      </c>
      <c r="R407" s="666">
        <v>0</v>
      </c>
      <c r="S407" s="666">
        <v>5.0093968225595267E-3</v>
      </c>
      <c r="T407" s="666">
        <v>0</v>
      </c>
      <c r="U407" s="666">
        <v>0</v>
      </c>
      <c r="V407" s="666">
        <v>1.2238333150996113E-5</v>
      </c>
      <c r="W407" s="666">
        <v>2.3421328450190299E-19</v>
      </c>
      <c r="X407" s="666">
        <v>0</v>
      </c>
      <c r="Y407" s="666">
        <v>0</v>
      </c>
      <c r="Z407" s="666">
        <v>0</v>
      </c>
      <c r="AA407" s="666">
        <v>0</v>
      </c>
      <c r="AB407" s="666">
        <v>0</v>
      </c>
      <c r="AC407" s="666">
        <v>0</v>
      </c>
      <c r="AD407" s="666">
        <v>0</v>
      </c>
      <c r="AE407" s="666">
        <v>0</v>
      </c>
      <c r="AF407" s="666">
        <v>0</v>
      </c>
      <c r="AG407" s="666">
        <v>0</v>
      </c>
      <c r="AH407" s="666">
        <v>0</v>
      </c>
      <c r="AI407" s="666">
        <v>0</v>
      </c>
      <c r="AJ407" s="666">
        <v>0</v>
      </c>
      <c r="AK407" s="666">
        <v>1.3920265126357233E-5</v>
      </c>
      <c r="AL407" s="666">
        <v>0</v>
      </c>
      <c r="AM407" s="666">
        <v>2.6433537917255855E-6</v>
      </c>
      <c r="AN407" s="666">
        <v>0</v>
      </c>
      <c r="AO407" s="666">
        <v>0</v>
      </c>
      <c r="AP407" s="666">
        <v>0</v>
      </c>
      <c r="AQ407" s="666">
        <v>0</v>
      </c>
      <c r="AR407" s="666">
        <v>0</v>
      </c>
      <c r="AS407" s="666">
        <v>0</v>
      </c>
      <c r="AT407" s="666">
        <v>0</v>
      </c>
      <c r="AU407" s="666">
        <v>0</v>
      </c>
      <c r="AV407" s="666">
        <v>0</v>
      </c>
      <c r="AW407" s="666">
        <v>1.3286637538838126E-6</v>
      </c>
      <c r="AX407" s="666">
        <v>0</v>
      </c>
      <c r="AY407" s="666">
        <v>6.6331125434649396E-17</v>
      </c>
      <c r="AZ407" s="666">
        <v>0</v>
      </c>
      <c r="BA407" s="666">
        <v>0</v>
      </c>
      <c r="BB407" s="666">
        <v>0</v>
      </c>
      <c r="BC407" s="666">
        <v>0</v>
      </c>
      <c r="BD407" s="666">
        <v>0</v>
      </c>
      <c r="BE407" s="666">
        <v>0</v>
      </c>
      <c r="BF407" s="666">
        <v>1.2427740733705252E-4</v>
      </c>
      <c r="BG407" s="666">
        <v>0</v>
      </c>
      <c r="BH407" s="666">
        <v>2.6824827170362256E-4</v>
      </c>
      <c r="BI407" s="666">
        <v>0</v>
      </c>
      <c r="BJ407" s="666">
        <v>0</v>
      </c>
      <c r="BK407" s="666">
        <v>0</v>
      </c>
    </row>
    <row r="408" spans="2:63" x14ac:dyDescent="0.2">
      <c r="B408" s="469" t="s">
        <v>493</v>
      </c>
      <c r="C408" s="469">
        <v>18.242091092086515</v>
      </c>
      <c r="D408" s="469" t="s">
        <v>486</v>
      </c>
      <c r="E408" s="469" t="s">
        <v>428</v>
      </c>
      <c r="F408" s="469">
        <v>0</v>
      </c>
      <c r="G408" s="469">
        <v>559</v>
      </c>
      <c r="H408" s="469">
        <v>29.27298</v>
      </c>
      <c r="I408" s="469">
        <v>29.770605434363695</v>
      </c>
      <c r="J408" s="469">
        <v>2.2488717735981677E-3</v>
      </c>
      <c r="K408" s="469" t="s">
        <v>574</v>
      </c>
      <c r="L408" s="469" t="s">
        <v>574</v>
      </c>
      <c r="M408" s="469" t="s">
        <v>574</v>
      </c>
      <c r="N408" s="469">
        <v>1</v>
      </c>
      <c r="O408" s="469">
        <v>8.5448848580293784E-4</v>
      </c>
      <c r="P408" s="469">
        <v>4.1549083367565885E-3</v>
      </c>
      <c r="Q408" s="469">
        <v>5.0093968225595267E-3</v>
      </c>
      <c r="R408" s="469">
        <v>0</v>
      </c>
      <c r="S408" s="469">
        <v>5.0093968225595267E-3</v>
      </c>
      <c r="T408" s="469">
        <v>0</v>
      </c>
      <c r="U408" s="469">
        <v>0</v>
      </c>
      <c r="V408" s="469">
        <v>1.2238333150996113E-5</v>
      </c>
      <c r="W408" s="469">
        <v>2.3421328450190299E-19</v>
      </c>
      <c r="X408" s="469">
        <v>0</v>
      </c>
      <c r="Y408" s="469">
        <v>0</v>
      </c>
      <c r="Z408" s="469">
        <v>0</v>
      </c>
      <c r="AA408" s="469">
        <v>0</v>
      </c>
      <c r="AB408" s="469">
        <v>0</v>
      </c>
      <c r="AC408" s="469">
        <v>0</v>
      </c>
      <c r="AD408" s="469">
        <v>0</v>
      </c>
      <c r="AE408" s="469">
        <v>0</v>
      </c>
      <c r="AF408" s="469">
        <v>0</v>
      </c>
      <c r="AG408" s="469">
        <v>0</v>
      </c>
      <c r="AH408" s="469">
        <v>0</v>
      </c>
      <c r="AI408" s="469">
        <v>0</v>
      </c>
      <c r="AJ408" s="469">
        <v>0</v>
      </c>
      <c r="AK408" s="469">
        <v>1.3920265126357233E-5</v>
      </c>
      <c r="AL408" s="469">
        <v>0</v>
      </c>
      <c r="AM408" s="469">
        <v>2.6433537917255855E-6</v>
      </c>
      <c r="AN408" s="469">
        <v>0</v>
      </c>
      <c r="AO408" s="469">
        <v>0</v>
      </c>
      <c r="AP408" s="469">
        <v>0</v>
      </c>
      <c r="AQ408" s="469">
        <v>0</v>
      </c>
      <c r="AR408" s="469">
        <v>0</v>
      </c>
      <c r="AS408" s="469">
        <v>0</v>
      </c>
      <c r="AT408" s="469">
        <v>0</v>
      </c>
      <c r="AU408" s="469">
        <v>0</v>
      </c>
      <c r="AV408" s="469">
        <v>0</v>
      </c>
      <c r="AW408" s="469">
        <v>1.3286637538838126E-6</v>
      </c>
      <c r="AX408" s="469">
        <v>0</v>
      </c>
      <c r="AY408" s="469">
        <v>6.6331125434649396E-17</v>
      </c>
      <c r="AZ408" s="469">
        <v>0</v>
      </c>
      <c r="BA408" s="469">
        <v>0</v>
      </c>
      <c r="BB408" s="469">
        <v>0</v>
      </c>
      <c r="BC408" s="469">
        <v>0</v>
      </c>
      <c r="BD408" s="469">
        <v>0</v>
      </c>
      <c r="BE408" s="469">
        <v>0</v>
      </c>
      <c r="BF408" s="469">
        <v>1.2427740733705252E-4</v>
      </c>
      <c r="BG408" s="469">
        <v>0</v>
      </c>
      <c r="BH408" s="469">
        <v>2.6824827170362256E-4</v>
      </c>
      <c r="BI408" s="469">
        <v>0</v>
      </c>
      <c r="BJ408" s="469">
        <v>0</v>
      </c>
      <c r="BK408" s="469">
        <v>0</v>
      </c>
    </row>
    <row r="409" spans="2:63" x14ac:dyDescent="0.2">
      <c r="B409" s="666" t="s">
        <v>493</v>
      </c>
      <c r="C409" s="666">
        <v>18.242091092086515</v>
      </c>
      <c r="D409" s="666" t="s">
        <v>486</v>
      </c>
      <c r="E409" s="666" t="s">
        <v>428</v>
      </c>
      <c r="F409" s="666">
        <v>0</v>
      </c>
      <c r="G409" s="666">
        <v>559</v>
      </c>
      <c r="H409" s="666">
        <v>29.27298</v>
      </c>
      <c r="I409" s="666">
        <v>29.770605434363695</v>
      </c>
      <c r="J409" s="666">
        <v>2.2488717735981677E-3</v>
      </c>
      <c r="K409" s="666" t="s">
        <v>574</v>
      </c>
      <c r="L409" s="666" t="s">
        <v>574</v>
      </c>
      <c r="M409" s="666" t="s">
        <v>574</v>
      </c>
      <c r="N409" s="666">
        <v>1</v>
      </c>
      <c r="O409" s="666">
        <v>8.5448848580293784E-4</v>
      </c>
      <c r="P409" s="666">
        <v>4.1549083367565885E-3</v>
      </c>
      <c r="Q409" s="666">
        <v>5.0093968225595267E-3</v>
      </c>
      <c r="R409" s="666">
        <v>0</v>
      </c>
      <c r="S409" s="666">
        <v>5.0093968225595267E-3</v>
      </c>
      <c r="T409" s="666">
        <v>0</v>
      </c>
      <c r="U409" s="666">
        <v>0</v>
      </c>
      <c r="V409" s="666">
        <v>1.2238333150996113E-5</v>
      </c>
      <c r="W409" s="666">
        <v>2.3421328450190299E-19</v>
      </c>
      <c r="X409" s="666">
        <v>0</v>
      </c>
      <c r="Y409" s="666">
        <v>0</v>
      </c>
      <c r="Z409" s="666">
        <v>0</v>
      </c>
      <c r="AA409" s="666">
        <v>0</v>
      </c>
      <c r="AB409" s="666">
        <v>0</v>
      </c>
      <c r="AC409" s="666">
        <v>0</v>
      </c>
      <c r="AD409" s="666">
        <v>0</v>
      </c>
      <c r="AE409" s="666">
        <v>0</v>
      </c>
      <c r="AF409" s="666">
        <v>0</v>
      </c>
      <c r="AG409" s="666">
        <v>0</v>
      </c>
      <c r="AH409" s="666">
        <v>0</v>
      </c>
      <c r="AI409" s="666">
        <v>0</v>
      </c>
      <c r="AJ409" s="666">
        <v>0</v>
      </c>
      <c r="AK409" s="666">
        <v>1.3920265126357233E-5</v>
      </c>
      <c r="AL409" s="666">
        <v>0</v>
      </c>
      <c r="AM409" s="666">
        <v>2.6433537917255855E-6</v>
      </c>
      <c r="AN409" s="666">
        <v>0</v>
      </c>
      <c r="AO409" s="666">
        <v>0</v>
      </c>
      <c r="AP409" s="666">
        <v>0</v>
      </c>
      <c r="AQ409" s="666">
        <v>0</v>
      </c>
      <c r="AR409" s="666">
        <v>0</v>
      </c>
      <c r="AS409" s="666">
        <v>0</v>
      </c>
      <c r="AT409" s="666">
        <v>0</v>
      </c>
      <c r="AU409" s="666">
        <v>0</v>
      </c>
      <c r="AV409" s="666">
        <v>0</v>
      </c>
      <c r="AW409" s="666">
        <v>1.3286637538838126E-6</v>
      </c>
      <c r="AX409" s="666">
        <v>0</v>
      </c>
      <c r="AY409" s="666">
        <v>6.6331125434649396E-17</v>
      </c>
      <c r="AZ409" s="666">
        <v>0</v>
      </c>
      <c r="BA409" s="666">
        <v>0</v>
      </c>
      <c r="BB409" s="666">
        <v>0</v>
      </c>
      <c r="BC409" s="666">
        <v>0</v>
      </c>
      <c r="BD409" s="666">
        <v>0</v>
      </c>
      <c r="BE409" s="666">
        <v>0</v>
      </c>
      <c r="BF409" s="666">
        <v>1.2427740733705252E-4</v>
      </c>
      <c r="BG409" s="666">
        <v>0</v>
      </c>
      <c r="BH409" s="666">
        <v>2.6824827170362256E-4</v>
      </c>
      <c r="BI409" s="666">
        <v>0</v>
      </c>
      <c r="BJ409" s="666">
        <v>0</v>
      </c>
      <c r="BK409" s="666">
        <v>0</v>
      </c>
    </row>
    <row r="410" spans="2:63" x14ac:dyDescent="0.2">
      <c r="B410" s="469" t="s">
        <v>493</v>
      </c>
      <c r="C410" s="469">
        <v>18.242091092086515</v>
      </c>
      <c r="D410" s="469" t="s">
        <v>486</v>
      </c>
      <c r="E410" s="469" t="s">
        <v>428</v>
      </c>
      <c r="F410" s="469">
        <v>0</v>
      </c>
      <c r="G410" s="469">
        <v>559</v>
      </c>
      <c r="H410" s="469">
        <v>29.27298</v>
      </c>
      <c r="I410" s="469">
        <v>29.770605434363695</v>
      </c>
      <c r="J410" s="469">
        <v>2.2488717735981677E-3</v>
      </c>
      <c r="K410" s="469" t="s">
        <v>574</v>
      </c>
      <c r="L410" s="469" t="s">
        <v>574</v>
      </c>
      <c r="M410" s="469" t="s">
        <v>574</v>
      </c>
      <c r="N410" s="469">
        <v>1</v>
      </c>
      <c r="O410" s="469">
        <v>8.5448848580293784E-4</v>
      </c>
      <c r="P410" s="469">
        <v>4.1549083367565885E-3</v>
      </c>
      <c r="Q410" s="469">
        <v>5.0093968225595267E-3</v>
      </c>
      <c r="R410" s="469">
        <v>0</v>
      </c>
      <c r="S410" s="469">
        <v>5.0093968225595267E-3</v>
      </c>
      <c r="T410" s="469">
        <v>0</v>
      </c>
      <c r="U410" s="469">
        <v>0</v>
      </c>
      <c r="V410" s="469">
        <v>1.2238333150996113E-5</v>
      </c>
      <c r="W410" s="469">
        <v>2.3421328450190299E-19</v>
      </c>
      <c r="X410" s="469">
        <v>0</v>
      </c>
      <c r="Y410" s="469">
        <v>0</v>
      </c>
      <c r="Z410" s="469">
        <v>0</v>
      </c>
      <c r="AA410" s="469">
        <v>0</v>
      </c>
      <c r="AB410" s="469">
        <v>0</v>
      </c>
      <c r="AC410" s="469">
        <v>0</v>
      </c>
      <c r="AD410" s="469">
        <v>0</v>
      </c>
      <c r="AE410" s="469">
        <v>0</v>
      </c>
      <c r="AF410" s="469">
        <v>0</v>
      </c>
      <c r="AG410" s="469">
        <v>0</v>
      </c>
      <c r="AH410" s="469">
        <v>0</v>
      </c>
      <c r="AI410" s="469">
        <v>0</v>
      </c>
      <c r="AJ410" s="469">
        <v>0</v>
      </c>
      <c r="AK410" s="469">
        <v>1.3920265126357233E-5</v>
      </c>
      <c r="AL410" s="469">
        <v>0</v>
      </c>
      <c r="AM410" s="469">
        <v>2.6433537917255855E-6</v>
      </c>
      <c r="AN410" s="469">
        <v>0</v>
      </c>
      <c r="AO410" s="469">
        <v>0</v>
      </c>
      <c r="AP410" s="469">
        <v>0</v>
      </c>
      <c r="AQ410" s="469">
        <v>0</v>
      </c>
      <c r="AR410" s="469">
        <v>0</v>
      </c>
      <c r="AS410" s="469">
        <v>0</v>
      </c>
      <c r="AT410" s="469">
        <v>0</v>
      </c>
      <c r="AU410" s="469">
        <v>0</v>
      </c>
      <c r="AV410" s="469">
        <v>0</v>
      </c>
      <c r="AW410" s="469">
        <v>1.3286637538838126E-6</v>
      </c>
      <c r="AX410" s="469">
        <v>0</v>
      </c>
      <c r="AY410" s="469">
        <v>6.6331125434649396E-17</v>
      </c>
      <c r="AZ410" s="469">
        <v>0</v>
      </c>
      <c r="BA410" s="469">
        <v>0</v>
      </c>
      <c r="BB410" s="469">
        <v>0</v>
      </c>
      <c r="BC410" s="469">
        <v>0</v>
      </c>
      <c r="BD410" s="469">
        <v>0</v>
      </c>
      <c r="BE410" s="469">
        <v>0</v>
      </c>
      <c r="BF410" s="469">
        <v>1.2427740733705252E-4</v>
      </c>
      <c r="BG410" s="469">
        <v>0</v>
      </c>
      <c r="BH410" s="469">
        <v>2.6824827170362256E-4</v>
      </c>
      <c r="BI410" s="469">
        <v>0</v>
      </c>
      <c r="BJ410" s="469">
        <v>0</v>
      </c>
      <c r="BK410" s="469">
        <v>0</v>
      </c>
    </row>
    <row r="411" spans="2:63" x14ac:dyDescent="0.2">
      <c r="B411" s="666" t="s">
        <v>493</v>
      </c>
      <c r="C411" s="666">
        <v>18.242091092086515</v>
      </c>
      <c r="D411" s="666" t="s">
        <v>486</v>
      </c>
      <c r="E411" s="666" t="s">
        <v>428</v>
      </c>
      <c r="F411" s="666">
        <v>0</v>
      </c>
      <c r="G411" s="666">
        <v>559</v>
      </c>
      <c r="H411" s="666">
        <v>29.27298</v>
      </c>
      <c r="I411" s="666">
        <v>29.770605434363695</v>
      </c>
      <c r="J411" s="666">
        <v>2.2488717735981677E-3</v>
      </c>
      <c r="K411" s="666" t="s">
        <v>574</v>
      </c>
      <c r="L411" s="666" t="s">
        <v>574</v>
      </c>
      <c r="M411" s="666" t="s">
        <v>574</v>
      </c>
      <c r="N411" s="666">
        <v>1</v>
      </c>
      <c r="O411" s="666">
        <v>8.5448848580293784E-4</v>
      </c>
      <c r="P411" s="666">
        <v>4.1549083367565885E-3</v>
      </c>
      <c r="Q411" s="666">
        <v>5.0093968225595267E-3</v>
      </c>
      <c r="R411" s="666">
        <v>0</v>
      </c>
      <c r="S411" s="666">
        <v>5.0093968225595267E-3</v>
      </c>
      <c r="T411" s="666">
        <v>0</v>
      </c>
      <c r="U411" s="666">
        <v>0</v>
      </c>
      <c r="V411" s="666">
        <v>1.2238333150996113E-5</v>
      </c>
      <c r="W411" s="666">
        <v>2.3421328450190299E-19</v>
      </c>
      <c r="X411" s="666">
        <v>0</v>
      </c>
      <c r="Y411" s="666">
        <v>0</v>
      </c>
      <c r="Z411" s="666">
        <v>0</v>
      </c>
      <c r="AA411" s="666">
        <v>0</v>
      </c>
      <c r="AB411" s="666">
        <v>0</v>
      </c>
      <c r="AC411" s="666">
        <v>0</v>
      </c>
      <c r="AD411" s="666">
        <v>0</v>
      </c>
      <c r="AE411" s="666">
        <v>0</v>
      </c>
      <c r="AF411" s="666">
        <v>0</v>
      </c>
      <c r="AG411" s="666">
        <v>0</v>
      </c>
      <c r="AH411" s="666">
        <v>0</v>
      </c>
      <c r="AI411" s="666">
        <v>0</v>
      </c>
      <c r="AJ411" s="666">
        <v>0</v>
      </c>
      <c r="AK411" s="666">
        <v>1.3920265126357233E-5</v>
      </c>
      <c r="AL411" s="666">
        <v>0</v>
      </c>
      <c r="AM411" s="666">
        <v>2.6433537917255855E-6</v>
      </c>
      <c r="AN411" s="666">
        <v>0</v>
      </c>
      <c r="AO411" s="666">
        <v>0</v>
      </c>
      <c r="AP411" s="666">
        <v>0</v>
      </c>
      <c r="AQ411" s="666">
        <v>0</v>
      </c>
      <c r="AR411" s="666">
        <v>0</v>
      </c>
      <c r="AS411" s="666">
        <v>0</v>
      </c>
      <c r="AT411" s="666">
        <v>0</v>
      </c>
      <c r="AU411" s="666">
        <v>0</v>
      </c>
      <c r="AV411" s="666">
        <v>0</v>
      </c>
      <c r="AW411" s="666">
        <v>1.3286637538838126E-6</v>
      </c>
      <c r="AX411" s="666">
        <v>0</v>
      </c>
      <c r="AY411" s="666">
        <v>6.6331125434649396E-17</v>
      </c>
      <c r="AZ411" s="666">
        <v>0</v>
      </c>
      <c r="BA411" s="666">
        <v>0</v>
      </c>
      <c r="BB411" s="666">
        <v>0</v>
      </c>
      <c r="BC411" s="666">
        <v>0</v>
      </c>
      <c r="BD411" s="666">
        <v>0</v>
      </c>
      <c r="BE411" s="666">
        <v>0</v>
      </c>
      <c r="BF411" s="666">
        <v>1.2427740733705252E-4</v>
      </c>
      <c r="BG411" s="666">
        <v>0</v>
      </c>
      <c r="BH411" s="666">
        <v>2.6824827170362256E-4</v>
      </c>
      <c r="BI411" s="666">
        <v>0</v>
      </c>
      <c r="BJ411" s="666">
        <v>0</v>
      </c>
      <c r="BK411" s="666">
        <v>0</v>
      </c>
    </row>
    <row r="412" spans="2:63" x14ac:dyDescent="0.2">
      <c r="B412" s="469" t="s">
        <v>493</v>
      </c>
      <c r="C412" s="469">
        <v>18.242091092086515</v>
      </c>
      <c r="D412" s="469" t="s">
        <v>486</v>
      </c>
      <c r="E412" s="469" t="s">
        <v>428</v>
      </c>
      <c r="F412" s="469">
        <v>0</v>
      </c>
      <c r="G412" s="469">
        <v>559</v>
      </c>
      <c r="H412" s="469">
        <v>29.27298</v>
      </c>
      <c r="I412" s="469">
        <v>29.770605434363695</v>
      </c>
      <c r="J412" s="469">
        <v>2.2488717735981677E-3</v>
      </c>
      <c r="K412" s="469" t="s">
        <v>574</v>
      </c>
      <c r="L412" s="469" t="s">
        <v>574</v>
      </c>
      <c r="M412" s="469" t="s">
        <v>574</v>
      </c>
      <c r="N412" s="469">
        <v>1</v>
      </c>
      <c r="O412" s="469">
        <v>8.5448848580293784E-4</v>
      </c>
      <c r="P412" s="469">
        <v>4.1549083367565885E-3</v>
      </c>
      <c r="Q412" s="469">
        <v>5.0093968225595267E-3</v>
      </c>
      <c r="R412" s="469">
        <v>0</v>
      </c>
      <c r="S412" s="469">
        <v>5.0093968225595267E-3</v>
      </c>
      <c r="T412" s="469">
        <v>0</v>
      </c>
      <c r="U412" s="469">
        <v>0</v>
      </c>
      <c r="V412" s="469">
        <v>1.2238333150996113E-5</v>
      </c>
      <c r="W412" s="469">
        <v>2.3421328450190299E-19</v>
      </c>
      <c r="X412" s="469">
        <v>0</v>
      </c>
      <c r="Y412" s="469">
        <v>0</v>
      </c>
      <c r="Z412" s="469">
        <v>0</v>
      </c>
      <c r="AA412" s="469">
        <v>0</v>
      </c>
      <c r="AB412" s="469">
        <v>0</v>
      </c>
      <c r="AC412" s="469">
        <v>0</v>
      </c>
      <c r="AD412" s="469">
        <v>0</v>
      </c>
      <c r="AE412" s="469">
        <v>0</v>
      </c>
      <c r="AF412" s="469">
        <v>0</v>
      </c>
      <c r="AG412" s="469">
        <v>0</v>
      </c>
      <c r="AH412" s="469">
        <v>0</v>
      </c>
      <c r="AI412" s="469">
        <v>0</v>
      </c>
      <c r="AJ412" s="469">
        <v>0</v>
      </c>
      <c r="AK412" s="469">
        <v>1.3920265126357233E-5</v>
      </c>
      <c r="AL412" s="469">
        <v>0</v>
      </c>
      <c r="AM412" s="469">
        <v>2.6433537917255855E-6</v>
      </c>
      <c r="AN412" s="469">
        <v>0</v>
      </c>
      <c r="AO412" s="469">
        <v>0</v>
      </c>
      <c r="AP412" s="469">
        <v>0</v>
      </c>
      <c r="AQ412" s="469">
        <v>0</v>
      </c>
      <c r="AR412" s="469">
        <v>0</v>
      </c>
      <c r="AS412" s="469">
        <v>0</v>
      </c>
      <c r="AT412" s="469">
        <v>0</v>
      </c>
      <c r="AU412" s="469">
        <v>0</v>
      </c>
      <c r="AV412" s="469">
        <v>0</v>
      </c>
      <c r="AW412" s="469">
        <v>1.3286637538838126E-6</v>
      </c>
      <c r="AX412" s="469">
        <v>0</v>
      </c>
      <c r="AY412" s="469">
        <v>6.6331125434649396E-17</v>
      </c>
      <c r="AZ412" s="469">
        <v>0</v>
      </c>
      <c r="BA412" s="469">
        <v>0</v>
      </c>
      <c r="BB412" s="469">
        <v>0</v>
      </c>
      <c r="BC412" s="469">
        <v>0</v>
      </c>
      <c r="BD412" s="469">
        <v>0</v>
      </c>
      <c r="BE412" s="469">
        <v>0</v>
      </c>
      <c r="BF412" s="469">
        <v>1.2427740733705252E-4</v>
      </c>
      <c r="BG412" s="469">
        <v>0</v>
      </c>
      <c r="BH412" s="469">
        <v>2.6824827170362256E-4</v>
      </c>
      <c r="BI412" s="469">
        <v>0</v>
      </c>
      <c r="BJ412" s="469">
        <v>0</v>
      </c>
      <c r="BK412" s="469">
        <v>0</v>
      </c>
    </row>
    <row r="413" spans="2:63" x14ac:dyDescent="0.2">
      <c r="B413" s="666" t="s">
        <v>493</v>
      </c>
      <c r="C413" s="666">
        <v>18.242091092086515</v>
      </c>
      <c r="D413" s="666" t="s">
        <v>486</v>
      </c>
      <c r="E413" s="666" t="s">
        <v>428</v>
      </c>
      <c r="F413" s="666">
        <v>0</v>
      </c>
      <c r="G413" s="666">
        <v>559</v>
      </c>
      <c r="H413" s="666">
        <v>29.27298</v>
      </c>
      <c r="I413" s="666">
        <v>29.770605434363695</v>
      </c>
      <c r="J413" s="666">
        <v>2.2488717735981677E-3</v>
      </c>
      <c r="K413" s="666" t="s">
        <v>574</v>
      </c>
      <c r="L413" s="666" t="s">
        <v>574</v>
      </c>
      <c r="M413" s="666" t="s">
        <v>574</v>
      </c>
      <c r="N413" s="666">
        <v>1</v>
      </c>
      <c r="O413" s="666">
        <v>8.5448848580293784E-4</v>
      </c>
      <c r="P413" s="666">
        <v>4.1549083367565885E-3</v>
      </c>
      <c r="Q413" s="666">
        <v>5.0093968225595267E-3</v>
      </c>
      <c r="R413" s="666">
        <v>0</v>
      </c>
      <c r="S413" s="666">
        <v>5.0093968225595267E-3</v>
      </c>
      <c r="T413" s="666">
        <v>0</v>
      </c>
      <c r="U413" s="666">
        <v>0</v>
      </c>
      <c r="V413" s="666">
        <v>1.2238333150996113E-5</v>
      </c>
      <c r="W413" s="666">
        <v>2.3421328450190299E-19</v>
      </c>
      <c r="X413" s="666">
        <v>0</v>
      </c>
      <c r="Y413" s="666">
        <v>0</v>
      </c>
      <c r="Z413" s="666">
        <v>0</v>
      </c>
      <c r="AA413" s="666">
        <v>0</v>
      </c>
      <c r="AB413" s="666">
        <v>0</v>
      </c>
      <c r="AC413" s="666">
        <v>0</v>
      </c>
      <c r="AD413" s="666">
        <v>0</v>
      </c>
      <c r="AE413" s="666">
        <v>0</v>
      </c>
      <c r="AF413" s="666">
        <v>0</v>
      </c>
      <c r="AG413" s="666">
        <v>0</v>
      </c>
      <c r="AH413" s="666">
        <v>0</v>
      </c>
      <c r="AI413" s="666">
        <v>0</v>
      </c>
      <c r="AJ413" s="666">
        <v>0</v>
      </c>
      <c r="AK413" s="666">
        <v>1.3920265126357233E-5</v>
      </c>
      <c r="AL413" s="666">
        <v>0</v>
      </c>
      <c r="AM413" s="666">
        <v>2.6433537917255855E-6</v>
      </c>
      <c r="AN413" s="666">
        <v>0</v>
      </c>
      <c r="AO413" s="666">
        <v>0</v>
      </c>
      <c r="AP413" s="666">
        <v>0</v>
      </c>
      <c r="AQ413" s="666">
        <v>0</v>
      </c>
      <c r="AR413" s="666">
        <v>0</v>
      </c>
      <c r="AS413" s="666">
        <v>0</v>
      </c>
      <c r="AT413" s="666">
        <v>0</v>
      </c>
      <c r="AU413" s="666">
        <v>0</v>
      </c>
      <c r="AV413" s="666">
        <v>0</v>
      </c>
      <c r="AW413" s="666">
        <v>1.3286637538838126E-6</v>
      </c>
      <c r="AX413" s="666">
        <v>0</v>
      </c>
      <c r="AY413" s="666">
        <v>6.6331125434649396E-17</v>
      </c>
      <c r="AZ413" s="666">
        <v>0</v>
      </c>
      <c r="BA413" s="666">
        <v>0</v>
      </c>
      <c r="BB413" s="666">
        <v>0</v>
      </c>
      <c r="BC413" s="666">
        <v>0</v>
      </c>
      <c r="BD413" s="666">
        <v>0</v>
      </c>
      <c r="BE413" s="666">
        <v>0</v>
      </c>
      <c r="BF413" s="666">
        <v>1.2427740733705252E-4</v>
      </c>
      <c r="BG413" s="666">
        <v>0</v>
      </c>
      <c r="BH413" s="666">
        <v>2.6824827170362256E-4</v>
      </c>
      <c r="BI413" s="666">
        <v>0</v>
      </c>
      <c r="BJ413" s="666">
        <v>0</v>
      </c>
      <c r="BK413" s="666">
        <v>0</v>
      </c>
    </row>
    <row r="414" spans="2:63" x14ac:dyDescent="0.2">
      <c r="B414" s="469" t="s">
        <v>493</v>
      </c>
      <c r="C414" s="469">
        <v>18.242091092086515</v>
      </c>
      <c r="D414" s="469" t="s">
        <v>486</v>
      </c>
      <c r="E414" s="469" t="s">
        <v>428</v>
      </c>
      <c r="F414" s="469">
        <v>0</v>
      </c>
      <c r="G414" s="469">
        <v>559</v>
      </c>
      <c r="H414" s="469">
        <v>29.27298</v>
      </c>
      <c r="I414" s="469">
        <v>29.770605434363695</v>
      </c>
      <c r="J414" s="469">
        <v>2.2488717735981677E-3</v>
      </c>
      <c r="K414" s="469" t="s">
        <v>574</v>
      </c>
      <c r="L414" s="469" t="s">
        <v>574</v>
      </c>
      <c r="M414" s="469" t="s">
        <v>574</v>
      </c>
      <c r="N414" s="469">
        <v>1</v>
      </c>
      <c r="O414" s="469">
        <v>8.5448848580293784E-4</v>
      </c>
      <c r="P414" s="469">
        <v>4.1549083367565885E-3</v>
      </c>
      <c r="Q414" s="469">
        <v>5.0093968225595267E-3</v>
      </c>
      <c r="R414" s="469">
        <v>0</v>
      </c>
      <c r="S414" s="469">
        <v>5.0093968225595267E-3</v>
      </c>
      <c r="T414" s="469">
        <v>0</v>
      </c>
      <c r="U414" s="469">
        <v>0</v>
      </c>
      <c r="V414" s="469">
        <v>1.2238333150996113E-5</v>
      </c>
      <c r="W414" s="469">
        <v>2.3421328450190299E-19</v>
      </c>
      <c r="X414" s="469">
        <v>0</v>
      </c>
      <c r="Y414" s="469">
        <v>0</v>
      </c>
      <c r="Z414" s="469">
        <v>0</v>
      </c>
      <c r="AA414" s="469">
        <v>0</v>
      </c>
      <c r="AB414" s="469">
        <v>0</v>
      </c>
      <c r="AC414" s="469">
        <v>0</v>
      </c>
      <c r="AD414" s="469">
        <v>0</v>
      </c>
      <c r="AE414" s="469">
        <v>0</v>
      </c>
      <c r="AF414" s="469">
        <v>0</v>
      </c>
      <c r="AG414" s="469">
        <v>0</v>
      </c>
      <c r="AH414" s="469">
        <v>0</v>
      </c>
      <c r="AI414" s="469">
        <v>0</v>
      </c>
      <c r="AJ414" s="469">
        <v>0</v>
      </c>
      <c r="AK414" s="469">
        <v>1.3920265126357233E-5</v>
      </c>
      <c r="AL414" s="469">
        <v>0</v>
      </c>
      <c r="AM414" s="469">
        <v>2.6433537917255855E-6</v>
      </c>
      <c r="AN414" s="469">
        <v>0</v>
      </c>
      <c r="AO414" s="469">
        <v>0</v>
      </c>
      <c r="AP414" s="469">
        <v>0</v>
      </c>
      <c r="AQ414" s="469">
        <v>0</v>
      </c>
      <c r="AR414" s="469">
        <v>0</v>
      </c>
      <c r="AS414" s="469">
        <v>0</v>
      </c>
      <c r="AT414" s="469">
        <v>0</v>
      </c>
      <c r="AU414" s="469">
        <v>0</v>
      </c>
      <c r="AV414" s="469">
        <v>0</v>
      </c>
      <c r="AW414" s="469">
        <v>1.3286637538838126E-6</v>
      </c>
      <c r="AX414" s="469">
        <v>0</v>
      </c>
      <c r="AY414" s="469">
        <v>6.6331125434649396E-17</v>
      </c>
      <c r="AZ414" s="469">
        <v>0</v>
      </c>
      <c r="BA414" s="469">
        <v>0</v>
      </c>
      <c r="BB414" s="469">
        <v>0</v>
      </c>
      <c r="BC414" s="469">
        <v>0</v>
      </c>
      <c r="BD414" s="469">
        <v>0</v>
      </c>
      <c r="BE414" s="469">
        <v>0</v>
      </c>
      <c r="BF414" s="469">
        <v>1.2427740733705252E-4</v>
      </c>
      <c r="BG414" s="469">
        <v>0</v>
      </c>
      <c r="BH414" s="469">
        <v>2.6824827170362256E-4</v>
      </c>
      <c r="BI414" s="469">
        <v>0</v>
      </c>
      <c r="BJ414" s="469">
        <v>0</v>
      </c>
      <c r="BK414" s="469">
        <v>0</v>
      </c>
    </row>
    <row r="415" spans="2:63" x14ac:dyDescent="0.2">
      <c r="B415" s="666" t="s">
        <v>493</v>
      </c>
      <c r="C415" s="666">
        <v>18.242091092086515</v>
      </c>
      <c r="D415" s="666" t="s">
        <v>486</v>
      </c>
      <c r="E415" s="666" t="s">
        <v>428</v>
      </c>
      <c r="F415" s="666">
        <v>0</v>
      </c>
      <c r="G415" s="666">
        <v>559</v>
      </c>
      <c r="H415" s="666">
        <v>29.27298</v>
      </c>
      <c r="I415" s="666">
        <v>29.770605434363695</v>
      </c>
      <c r="J415" s="666">
        <v>2.2488717735981677E-3</v>
      </c>
      <c r="K415" s="666" t="s">
        <v>574</v>
      </c>
      <c r="L415" s="666" t="s">
        <v>574</v>
      </c>
      <c r="M415" s="666" t="s">
        <v>574</v>
      </c>
      <c r="N415" s="666">
        <v>1</v>
      </c>
      <c r="O415" s="666">
        <v>8.5448848580293784E-4</v>
      </c>
      <c r="P415" s="666">
        <v>4.1549083367565885E-3</v>
      </c>
      <c r="Q415" s="666">
        <v>5.0093968225595267E-3</v>
      </c>
      <c r="R415" s="666">
        <v>0</v>
      </c>
      <c r="S415" s="666">
        <v>5.0093968225595267E-3</v>
      </c>
      <c r="T415" s="666">
        <v>0</v>
      </c>
      <c r="U415" s="666">
        <v>0</v>
      </c>
      <c r="V415" s="666">
        <v>1.2238333150996113E-5</v>
      </c>
      <c r="W415" s="666">
        <v>2.3421328450190299E-19</v>
      </c>
      <c r="X415" s="666">
        <v>0</v>
      </c>
      <c r="Y415" s="666">
        <v>0</v>
      </c>
      <c r="Z415" s="666">
        <v>0</v>
      </c>
      <c r="AA415" s="666">
        <v>0</v>
      </c>
      <c r="AB415" s="666">
        <v>0</v>
      </c>
      <c r="AC415" s="666">
        <v>0</v>
      </c>
      <c r="AD415" s="666">
        <v>0</v>
      </c>
      <c r="AE415" s="666">
        <v>0</v>
      </c>
      <c r="AF415" s="666">
        <v>0</v>
      </c>
      <c r="AG415" s="666">
        <v>0</v>
      </c>
      <c r="AH415" s="666">
        <v>0</v>
      </c>
      <c r="AI415" s="666">
        <v>0</v>
      </c>
      <c r="AJ415" s="666">
        <v>0</v>
      </c>
      <c r="AK415" s="666">
        <v>1.3920265126357233E-5</v>
      </c>
      <c r="AL415" s="666">
        <v>0</v>
      </c>
      <c r="AM415" s="666">
        <v>2.6433537917255855E-6</v>
      </c>
      <c r="AN415" s="666">
        <v>0</v>
      </c>
      <c r="AO415" s="666">
        <v>0</v>
      </c>
      <c r="AP415" s="666">
        <v>0</v>
      </c>
      <c r="AQ415" s="666">
        <v>0</v>
      </c>
      <c r="AR415" s="666">
        <v>0</v>
      </c>
      <c r="AS415" s="666">
        <v>0</v>
      </c>
      <c r="AT415" s="666">
        <v>0</v>
      </c>
      <c r="AU415" s="666">
        <v>0</v>
      </c>
      <c r="AV415" s="666">
        <v>0</v>
      </c>
      <c r="AW415" s="666">
        <v>1.3286637538838126E-6</v>
      </c>
      <c r="AX415" s="666">
        <v>0</v>
      </c>
      <c r="AY415" s="666">
        <v>6.6331125434649396E-17</v>
      </c>
      <c r="AZ415" s="666">
        <v>0</v>
      </c>
      <c r="BA415" s="666">
        <v>0</v>
      </c>
      <c r="BB415" s="666">
        <v>0</v>
      </c>
      <c r="BC415" s="666">
        <v>0</v>
      </c>
      <c r="BD415" s="666">
        <v>0</v>
      </c>
      <c r="BE415" s="666">
        <v>0</v>
      </c>
      <c r="BF415" s="666">
        <v>1.2427740733705252E-4</v>
      </c>
      <c r="BG415" s="666">
        <v>0</v>
      </c>
      <c r="BH415" s="666">
        <v>2.6824827170362256E-4</v>
      </c>
      <c r="BI415" s="666">
        <v>0</v>
      </c>
      <c r="BJ415" s="666">
        <v>0</v>
      </c>
      <c r="BK415" s="666">
        <v>0</v>
      </c>
    </row>
    <row r="416" spans="2:63" x14ac:dyDescent="0.2">
      <c r="B416" s="469" t="s">
        <v>493</v>
      </c>
      <c r="C416" s="469">
        <v>18.242091092086515</v>
      </c>
      <c r="D416" s="469" t="s">
        <v>486</v>
      </c>
      <c r="E416" s="469" t="s">
        <v>428</v>
      </c>
      <c r="F416" s="469">
        <v>0</v>
      </c>
      <c r="G416" s="469">
        <v>559</v>
      </c>
      <c r="H416" s="469">
        <v>29.27298</v>
      </c>
      <c r="I416" s="469">
        <v>29.770605434363695</v>
      </c>
      <c r="J416" s="469">
        <v>2.2488717735981677E-3</v>
      </c>
      <c r="K416" s="469" t="s">
        <v>574</v>
      </c>
      <c r="L416" s="469" t="s">
        <v>574</v>
      </c>
      <c r="M416" s="469" t="s">
        <v>574</v>
      </c>
      <c r="N416" s="469">
        <v>1</v>
      </c>
      <c r="O416" s="469">
        <v>8.5448848580293784E-4</v>
      </c>
      <c r="P416" s="469">
        <v>4.1549083367565885E-3</v>
      </c>
      <c r="Q416" s="469">
        <v>5.0093968225595267E-3</v>
      </c>
      <c r="R416" s="469">
        <v>0</v>
      </c>
      <c r="S416" s="469">
        <v>5.0093968225595267E-3</v>
      </c>
      <c r="T416" s="469">
        <v>0</v>
      </c>
      <c r="U416" s="469">
        <v>0</v>
      </c>
      <c r="V416" s="469">
        <v>1.2238333150996113E-5</v>
      </c>
      <c r="W416" s="469">
        <v>2.3421328450190299E-19</v>
      </c>
      <c r="X416" s="469">
        <v>0</v>
      </c>
      <c r="Y416" s="469">
        <v>0</v>
      </c>
      <c r="Z416" s="469">
        <v>0</v>
      </c>
      <c r="AA416" s="469">
        <v>0</v>
      </c>
      <c r="AB416" s="469">
        <v>0</v>
      </c>
      <c r="AC416" s="469">
        <v>0</v>
      </c>
      <c r="AD416" s="469">
        <v>0</v>
      </c>
      <c r="AE416" s="469">
        <v>0</v>
      </c>
      <c r="AF416" s="469">
        <v>0</v>
      </c>
      <c r="AG416" s="469">
        <v>0</v>
      </c>
      <c r="AH416" s="469">
        <v>0</v>
      </c>
      <c r="AI416" s="469">
        <v>0</v>
      </c>
      <c r="AJ416" s="469">
        <v>0</v>
      </c>
      <c r="AK416" s="469">
        <v>1.3920265126357233E-5</v>
      </c>
      <c r="AL416" s="469">
        <v>0</v>
      </c>
      <c r="AM416" s="469">
        <v>2.6433537917255855E-6</v>
      </c>
      <c r="AN416" s="469">
        <v>0</v>
      </c>
      <c r="AO416" s="469">
        <v>0</v>
      </c>
      <c r="AP416" s="469">
        <v>0</v>
      </c>
      <c r="AQ416" s="469">
        <v>0</v>
      </c>
      <c r="AR416" s="469">
        <v>0</v>
      </c>
      <c r="AS416" s="469">
        <v>0</v>
      </c>
      <c r="AT416" s="469">
        <v>0</v>
      </c>
      <c r="AU416" s="469">
        <v>0</v>
      </c>
      <c r="AV416" s="469">
        <v>0</v>
      </c>
      <c r="AW416" s="469">
        <v>1.3286637538838126E-6</v>
      </c>
      <c r="AX416" s="469">
        <v>0</v>
      </c>
      <c r="AY416" s="469">
        <v>6.6331125434649396E-17</v>
      </c>
      <c r="AZ416" s="469">
        <v>0</v>
      </c>
      <c r="BA416" s="469">
        <v>0</v>
      </c>
      <c r="BB416" s="469">
        <v>0</v>
      </c>
      <c r="BC416" s="469">
        <v>0</v>
      </c>
      <c r="BD416" s="469">
        <v>0</v>
      </c>
      <c r="BE416" s="469">
        <v>0</v>
      </c>
      <c r="BF416" s="469">
        <v>1.2427740733705252E-4</v>
      </c>
      <c r="BG416" s="469">
        <v>0</v>
      </c>
      <c r="BH416" s="469">
        <v>2.6824827170362256E-4</v>
      </c>
      <c r="BI416" s="469">
        <v>0</v>
      </c>
      <c r="BJ416" s="469">
        <v>0</v>
      </c>
      <c r="BK416" s="469">
        <v>0</v>
      </c>
    </row>
    <row r="417" spans="2:63" x14ac:dyDescent="0.2">
      <c r="B417" s="666" t="s">
        <v>493</v>
      </c>
      <c r="C417" s="666">
        <v>18.242091092086515</v>
      </c>
      <c r="D417" s="666" t="s">
        <v>486</v>
      </c>
      <c r="E417" s="666" t="s">
        <v>428</v>
      </c>
      <c r="F417" s="666">
        <v>0</v>
      </c>
      <c r="G417" s="666">
        <v>559</v>
      </c>
      <c r="H417" s="666">
        <v>29.27298</v>
      </c>
      <c r="I417" s="666">
        <v>29.770605434363695</v>
      </c>
      <c r="J417" s="666">
        <v>2.2488717735981677E-3</v>
      </c>
      <c r="K417" s="666" t="s">
        <v>574</v>
      </c>
      <c r="L417" s="666" t="s">
        <v>574</v>
      </c>
      <c r="M417" s="666" t="s">
        <v>574</v>
      </c>
      <c r="N417" s="666">
        <v>1</v>
      </c>
      <c r="O417" s="666">
        <v>8.5448848580293784E-4</v>
      </c>
      <c r="P417" s="666">
        <v>4.1549083367565885E-3</v>
      </c>
      <c r="Q417" s="666">
        <v>5.0093968225595267E-3</v>
      </c>
      <c r="R417" s="666">
        <v>0</v>
      </c>
      <c r="S417" s="666">
        <v>5.0093968225595267E-3</v>
      </c>
      <c r="T417" s="666">
        <v>0</v>
      </c>
      <c r="U417" s="666">
        <v>0</v>
      </c>
      <c r="V417" s="666">
        <v>1.2238333150996113E-5</v>
      </c>
      <c r="W417" s="666">
        <v>2.3421328450190299E-19</v>
      </c>
      <c r="X417" s="666">
        <v>0</v>
      </c>
      <c r="Y417" s="666">
        <v>0</v>
      </c>
      <c r="Z417" s="666">
        <v>0</v>
      </c>
      <c r="AA417" s="666">
        <v>0</v>
      </c>
      <c r="AB417" s="666">
        <v>0</v>
      </c>
      <c r="AC417" s="666">
        <v>0</v>
      </c>
      <c r="AD417" s="666">
        <v>0</v>
      </c>
      <c r="AE417" s="666">
        <v>0</v>
      </c>
      <c r="AF417" s="666">
        <v>0</v>
      </c>
      <c r="AG417" s="666">
        <v>0</v>
      </c>
      <c r="AH417" s="666">
        <v>0</v>
      </c>
      <c r="AI417" s="666">
        <v>0</v>
      </c>
      <c r="AJ417" s="666">
        <v>0</v>
      </c>
      <c r="AK417" s="666">
        <v>1.3920265126357233E-5</v>
      </c>
      <c r="AL417" s="666">
        <v>0</v>
      </c>
      <c r="AM417" s="666">
        <v>2.6433537917255855E-6</v>
      </c>
      <c r="AN417" s="666">
        <v>0</v>
      </c>
      <c r="AO417" s="666">
        <v>0</v>
      </c>
      <c r="AP417" s="666">
        <v>0</v>
      </c>
      <c r="AQ417" s="666">
        <v>0</v>
      </c>
      <c r="AR417" s="666">
        <v>0</v>
      </c>
      <c r="AS417" s="666">
        <v>0</v>
      </c>
      <c r="AT417" s="666">
        <v>0</v>
      </c>
      <c r="AU417" s="666">
        <v>0</v>
      </c>
      <c r="AV417" s="666">
        <v>0</v>
      </c>
      <c r="AW417" s="666">
        <v>1.3286637538838126E-6</v>
      </c>
      <c r="AX417" s="666">
        <v>0</v>
      </c>
      <c r="AY417" s="666">
        <v>6.6331125434649396E-17</v>
      </c>
      <c r="AZ417" s="666">
        <v>0</v>
      </c>
      <c r="BA417" s="666">
        <v>0</v>
      </c>
      <c r="BB417" s="666">
        <v>0</v>
      </c>
      <c r="BC417" s="666">
        <v>0</v>
      </c>
      <c r="BD417" s="666">
        <v>0</v>
      </c>
      <c r="BE417" s="666">
        <v>0</v>
      </c>
      <c r="BF417" s="666">
        <v>1.2427740733705252E-4</v>
      </c>
      <c r="BG417" s="666">
        <v>0</v>
      </c>
      <c r="BH417" s="666">
        <v>2.6824827170362256E-4</v>
      </c>
      <c r="BI417" s="666">
        <v>0</v>
      </c>
      <c r="BJ417" s="666">
        <v>0</v>
      </c>
      <c r="BK417" s="666">
        <v>0</v>
      </c>
    </row>
    <row r="418" spans="2:63" x14ac:dyDescent="0.2">
      <c r="B418" s="469" t="s">
        <v>493</v>
      </c>
      <c r="C418" s="469">
        <v>18.242091092086515</v>
      </c>
      <c r="D418" s="469" t="s">
        <v>486</v>
      </c>
      <c r="E418" s="469" t="s">
        <v>428</v>
      </c>
      <c r="F418" s="469">
        <v>0</v>
      </c>
      <c r="G418" s="469">
        <v>559</v>
      </c>
      <c r="H418" s="469">
        <v>29.27298</v>
      </c>
      <c r="I418" s="469">
        <v>29.770605434363695</v>
      </c>
      <c r="J418" s="469">
        <v>2.2488717735981677E-3</v>
      </c>
      <c r="K418" s="469" t="s">
        <v>574</v>
      </c>
      <c r="L418" s="469" t="s">
        <v>574</v>
      </c>
      <c r="M418" s="469" t="s">
        <v>574</v>
      </c>
      <c r="N418" s="469">
        <v>1</v>
      </c>
      <c r="O418" s="469">
        <v>8.5448848580293784E-4</v>
      </c>
      <c r="P418" s="469">
        <v>4.1549083367565885E-3</v>
      </c>
      <c r="Q418" s="469">
        <v>5.0093968225595267E-3</v>
      </c>
      <c r="R418" s="469">
        <v>0</v>
      </c>
      <c r="S418" s="469">
        <v>5.0093968225595267E-3</v>
      </c>
      <c r="T418" s="469">
        <v>0</v>
      </c>
      <c r="U418" s="469">
        <v>0</v>
      </c>
      <c r="V418" s="469">
        <v>1.2238333150996113E-5</v>
      </c>
      <c r="W418" s="469">
        <v>2.3421328450190299E-19</v>
      </c>
      <c r="X418" s="469">
        <v>0</v>
      </c>
      <c r="Y418" s="469">
        <v>0</v>
      </c>
      <c r="Z418" s="469">
        <v>0</v>
      </c>
      <c r="AA418" s="469">
        <v>0</v>
      </c>
      <c r="AB418" s="469">
        <v>0</v>
      </c>
      <c r="AC418" s="469">
        <v>0</v>
      </c>
      <c r="AD418" s="469">
        <v>0</v>
      </c>
      <c r="AE418" s="469">
        <v>0</v>
      </c>
      <c r="AF418" s="469">
        <v>0</v>
      </c>
      <c r="AG418" s="469">
        <v>0</v>
      </c>
      <c r="AH418" s="469">
        <v>0</v>
      </c>
      <c r="AI418" s="469">
        <v>0</v>
      </c>
      <c r="AJ418" s="469">
        <v>0</v>
      </c>
      <c r="AK418" s="469">
        <v>1.3920265126357233E-5</v>
      </c>
      <c r="AL418" s="469">
        <v>0</v>
      </c>
      <c r="AM418" s="469">
        <v>2.6433537917255855E-6</v>
      </c>
      <c r="AN418" s="469">
        <v>0</v>
      </c>
      <c r="AO418" s="469">
        <v>0</v>
      </c>
      <c r="AP418" s="469">
        <v>0</v>
      </c>
      <c r="AQ418" s="469">
        <v>0</v>
      </c>
      <c r="AR418" s="469">
        <v>0</v>
      </c>
      <c r="AS418" s="469">
        <v>0</v>
      </c>
      <c r="AT418" s="469">
        <v>0</v>
      </c>
      <c r="AU418" s="469">
        <v>0</v>
      </c>
      <c r="AV418" s="469">
        <v>0</v>
      </c>
      <c r="AW418" s="469">
        <v>1.3286637538838126E-6</v>
      </c>
      <c r="AX418" s="469">
        <v>0</v>
      </c>
      <c r="AY418" s="469">
        <v>6.6331125434649396E-17</v>
      </c>
      <c r="AZ418" s="469">
        <v>0</v>
      </c>
      <c r="BA418" s="469">
        <v>0</v>
      </c>
      <c r="BB418" s="469">
        <v>0</v>
      </c>
      <c r="BC418" s="469">
        <v>0</v>
      </c>
      <c r="BD418" s="469">
        <v>0</v>
      </c>
      <c r="BE418" s="469">
        <v>0</v>
      </c>
      <c r="BF418" s="469">
        <v>1.2427740733705252E-4</v>
      </c>
      <c r="BG418" s="469">
        <v>0</v>
      </c>
      <c r="BH418" s="469">
        <v>2.6824827170362256E-4</v>
      </c>
      <c r="BI418" s="469">
        <v>0</v>
      </c>
      <c r="BJ418" s="469">
        <v>0</v>
      </c>
      <c r="BK418" s="469">
        <v>0</v>
      </c>
    </row>
    <row r="419" spans="2:63" x14ac:dyDescent="0.2">
      <c r="B419" s="666" t="s">
        <v>493</v>
      </c>
      <c r="C419" s="666">
        <v>18.242091092086515</v>
      </c>
      <c r="D419" s="666" t="s">
        <v>486</v>
      </c>
      <c r="E419" s="666" t="s">
        <v>428</v>
      </c>
      <c r="F419" s="666">
        <v>0</v>
      </c>
      <c r="G419" s="666">
        <v>559</v>
      </c>
      <c r="H419" s="666">
        <v>29.27298</v>
      </c>
      <c r="I419" s="666">
        <v>29.770605434363695</v>
      </c>
      <c r="J419" s="666">
        <v>2.2488717735981677E-3</v>
      </c>
      <c r="K419" s="666" t="s">
        <v>574</v>
      </c>
      <c r="L419" s="666" t="s">
        <v>574</v>
      </c>
      <c r="M419" s="666" t="s">
        <v>574</v>
      </c>
      <c r="N419" s="666">
        <v>1</v>
      </c>
      <c r="O419" s="666">
        <v>8.5448848580293784E-4</v>
      </c>
      <c r="P419" s="666">
        <v>4.1549083367565885E-3</v>
      </c>
      <c r="Q419" s="666">
        <v>5.0093968225595267E-3</v>
      </c>
      <c r="R419" s="666">
        <v>0</v>
      </c>
      <c r="S419" s="666">
        <v>5.0093968225595267E-3</v>
      </c>
      <c r="T419" s="666">
        <v>0</v>
      </c>
      <c r="U419" s="666">
        <v>0</v>
      </c>
      <c r="V419" s="666">
        <v>1.2238333150996113E-5</v>
      </c>
      <c r="W419" s="666">
        <v>2.3421328450190299E-19</v>
      </c>
      <c r="X419" s="666">
        <v>0</v>
      </c>
      <c r="Y419" s="666">
        <v>0</v>
      </c>
      <c r="Z419" s="666">
        <v>0</v>
      </c>
      <c r="AA419" s="666">
        <v>0</v>
      </c>
      <c r="AB419" s="666">
        <v>0</v>
      </c>
      <c r="AC419" s="666">
        <v>0</v>
      </c>
      <c r="AD419" s="666">
        <v>0</v>
      </c>
      <c r="AE419" s="666">
        <v>0</v>
      </c>
      <c r="AF419" s="666">
        <v>0</v>
      </c>
      <c r="AG419" s="666">
        <v>0</v>
      </c>
      <c r="AH419" s="666">
        <v>0</v>
      </c>
      <c r="AI419" s="666">
        <v>0</v>
      </c>
      <c r="AJ419" s="666">
        <v>0</v>
      </c>
      <c r="AK419" s="666">
        <v>1.3920265126357233E-5</v>
      </c>
      <c r="AL419" s="666">
        <v>0</v>
      </c>
      <c r="AM419" s="666">
        <v>2.6433537917255855E-6</v>
      </c>
      <c r="AN419" s="666">
        <v>0</v>
      </c>
      <c r="AO419" s="666">
        <v>0</v>
      </c>
      <c r="AP419" s="666">
        <v>0</v>
      </c>
      <c r="AQ419" s="666">
        <v>0</v>
      </c>
      <c r="AR419" s="666">
        <v>0</v>
      </c>
      <c r="AS419" s="666">
        <v>0</v>
      </c>
      <c r="AT419" s="666">
        <v>0</v>
      </c>
      <c r="AU419" s="666">
        <v>0</v>
      </c>
      <c r="AV419" s="666">
        <v>0</v>
      </c>
      <c r="AW419" s="666">
        <v>1.3286637538838126E-6</v>
      </c>
      <c r="AX419" s="666">
        <v>0</v>
      </c>
      <c r="AY419" s="666">
        <v>6.6331125434649396E-17</v>
      </c>
      <c r="AZ419" s="666">
        <v>0</v>
      </c>
      <c r="BA419" s="666">
        <v>0</v>
      </c>
      <c r="BB419" s="666">
        <v>0</v>
      </c>
      <c r="BC419" s="666">
        <v>0</v>
      </c>
      <c r="BD419" s="666">
        <v>0</v>
      </c>
      <c r="BE419" s="666">
        <v>0</v>
      </c>
      <c r="BF419" s="666">
        <v>1.2427740733705252E-4</v>
      </c>
      <c r="BG419" s="666">
        <v>0</v>
      </c>
      <c r="BH419" s="666">
        <v>2.6824827170362256E-4</v>
      </c>
      <c r="BI419" s="666">
        <v>0</v>
      </c>
      <c r="BJ419" s="666">
        <v>0</v>
      </c>
      <c r="BK419" s="666">
        <v>0</v>
      </c>
    </row>
    <row r="420" spans="2:63" x14ac:dyDescent="0.2">
      <c r="B420" s="469" t="s">
        <v>493</v>
      </c>
      <c r="C420" s="469">
        <v>18.242091092086515</v>
      </c>
      <c r="D420" s="469" t="s">
        <v>486</v>
      </c>
      <c r="E420" s="469" t="s">
        <v>428</v>
      </c>
      <c r="F420" s="469">
        <v>0</v>
      </c>
      <c r="G420" s="469">
        <v>559</v>
      </c>
      <c r="H420" s="469">
        <v>29.27298</v>
      </c>
      <c r="I420" s="469">
        <v>29.770605434363695</v>
      </c>
      <c r="J420" s="469">
        <v>2.2488717735981677E-3</v>
      </c>
      <c r="K420" s="469" t="s">
        <v>574</v>
      </c>
      <c r="L420" s="469" t="s">
        <v>574</v>
      </c>
      <c r="M420" s="469" t="s">
        <v>574</v>
      </c>
      <c r="N420" s="469">
        <v>1</v>
      </c>
      <c r="O420" s="469">
        <v>8.5448848580293784E-4</v>
      </c>
      <c r="P420" s="469">
        <v>4.1549083367565885E-3</v>
      </c>
      <c r="Q420" s="469">
        <v>5.0093968225595267E-3</v>
      </c>
      <c r="R420" s="469">
        <v>0</v>
      </c>
      <c r="S420" s="469">
        <v>5.0093968225595267E-3</v>
      </c>
      <c r="T420" s="469">
        <v>0</v>
      </c>
      <c r="U420" s="469">
        <v>0</v>
      </c>
      <c r="V420" s="469">
        <v>1.2238333150996113E-5</v>
      </c>
      <c r="W420" s="469">
        <v>2.3421328450190299E-19</v>
      </c>
      <c r="X420" s="469">
        <v>0</v>
      </c>
      <c r="Y420" s="469">
        <v>0</v>
      </c>
      <c r="Z420" s="469">
        <v>0</v>
      </c>
      <c r="AA420" s="469">
        <v>0</v>
      </c>
      <c r="AB420" s="469">
        <v>0</v>
      </c>
      <c r="AC420" s="469">
        <v>0</v>
      </c>
      <c r="AD420" s="469">
        <v>0</v>
      </c>
      <c r="AE420" s="469">
        <v>0</v>
      </c>
      <c r="AF420" s="469">
        <v>0</v>
      </c>
      <c r="AG420" s="469">
        <v>0</v>
      </c>
      <c r="AH420" s="469">
        <v>0</v>
      </c>
      <c r="AI420" s="469">
        <v>0</v>
      </c>
      <c r="AJ420" s="469">
        <v>0</v>
      </c>
      <c r="AK420" s="469">
        <v>1.3920265126357233E-5</v>
      </c>
      <c r="AL420" s="469">
        <v>0</v>
      </c>
      <c r="AM420" s="469">
        <v>2.6433537917255855E-6</v>
      </c>
      <c r="AN420" s="469">
        <v>0</v>
      </c>
      <c r="AO420" s="469">
        <v>0</v>
      </c>
      <c r="AP420" s="469">
        <v>0</v>
      </c>
      <c r="AQ420" s="469">
        <v>0</v>
      </c>
      <c r="AR420" s="469">
        <v>0</v>
      </c>
      <c r="AS420" s="469">
        <v>0</v>
      </c>
      <c r="AT420" s="469">
        <v>0</v>
      </c>
      <c r="AU420" s="469">
        <v>0</v>
      </c>
      <c r="AV420" s="469">
        <v>0</v>
      </c>
      <c r="AW420" s="469">
        <v>1.3286637538838126E-6</v>
      </c>
      <c r="AX420" s="469">
        <v>0</v>
      </c>
      <c r="AY420" s="469">
        <v>6.6331125434649396E-17</v>
      </c>
      <c r="AZ420" s="469">
        <v>0</v>
      </c>
      <c r="BA420" s="469">
        <v>0</v>
      </c>
      <c r="BB420" s="469">
        <v>0</v>
      </c>
      <c r="BC420" s="469">
        <v>0</v>
      </c>
      <c r="BD420" s="469">
        <v>0</v>
      </c>
      <c r="BE420" s="469">
        <v>0</v>
      </c>
      <c r="BF420" s="469">
        <v>1.2427740733705252E-4</v>
      </c>
      <c r="BG420" s="469">
        <v>0</v>
      </c>
      <c r="BH420" s="469">
        <v>2.6824827170362256E-4</v>
      </c>
      <c r="BI420" s="469">
        <v>0</v>
      </c>
      <c r="BJ420" s="469">
        <v>0</v>
      </c>
      <c r="BK420" s="469">
        <v>0</v>
      </c>
    </row>
    <row r="421" spans="2:63" x14ac:dyDescent="0.2">
      <c r="B421" s="666" t="s">
        <v>493</v>
      </c>
      <c r="C421" s="666">
        <v>18.242091092086515</v>
      </c>
      <c r="D421" s="666" t="s">
        <v>486</v>
      </c>
      <c r="E421" s="666" t="s">
        <v>428</v>
      </c>
      <c r="F421" s="666">
        <v>0</v>
      </c>
      <c r="G421" s="666">
        <v>559</v>
      </c>
      <c r="H421" s="666">
        <v>29.27298</v>
      </c>
      <c r="I421" s="666">
        <v>29.770605434363695</v>
      </c>
      <c r="J421" s="666">
        <v>2.2488717735981677E-3</v>
      </c>
      <c r="K421" s="666" t="s">
        <v>574</v>
      </c>
      <c r="L421" s="666" t="s">
        <v>574</v>
      </c>
      <c r="M421" s="666" t="s">
        <v>574</v>
      </c>
      <c r="N421" s="666">
        <v>1</v>
      </c>
      <c r="O421" s="666">
        <v>8.5448848580293784E-4</v>
      </c>
      <c r="P421" s="666">
        <v>4.1549083367565885E-3</v>
      </c>
      <c r="Q421" s="666">
        <v>5.0093968225595267E-3</v>
      </c>
      <c r="R421" s="666">
        <v>0</v>
      </c>
      <c r="S421" s="666">
        <v>5.0093968225595267E-3</v>
      </c>
      <c r="T421" s="666">
        <v>0</v>
      </c>
      <c r="U421" s="666">
        <v>0</v>
      </c>
      <c r="V421" s="666">
        <v>1.2238333150996113E-5</v>
      </c>
      <c r="W421" s="666">
        <v>2.3421328450190299E-19</v>
      </c>
      <c r="X421" s="666">
        <v>0</v>
      </c>
      <c r="Y421" s="666">
        <v>0</v>
      </c>
      <c r="Z421" s="666">
        <v>0</v>
      </c>
      <c r="AA421" s="666">
        <v>0</v>
      </c>
      <c r="AB421" s="666">
        <v>0</v>
      </c>
      <c r="AC421" s="666">
        <v>0</v>
      </c>
      <c r="AD421" s="666">
        <v>0</v>
      </c>
      <c r="AE421" s="666">
        <v>0</v>
      </c>
      <c r="AF421" s="666">
        <v>0</v>
      </c>
      <c r="AG421" s="666">
        <v>0</v>
      </c>
      <c r="AH421" s="666">
        <v>0</v>
      </c>
      <c r="AI421" s="666">
        <v>0</v>
      </c>
      <c r="AJ421" s="666">
        <v>0</v>
      </c>
      <c r="AK421" s="666">
        <v>1.3920265126357233E-5</v>
      </c>
      <c r="AL421" s="666">
        <v>0</v>
      </c>
      <c r="AM421" s="666">
        <v>2.6433537917255855E-6</v>
      </c>
      <c r="AN421" s="666">
        <v>0</v>
      </c>
      <c r="AO421" s="666">
        <v>0</v>
      </c>
      <c r="AP421" s="666">
        <v>0</v>
      </c>
      <c r="AQ421" s="666">
        <v>0</v>
      </c>
      <c r="AR421" s="666">
        <v>0</v>
      </c>
      <c r="AS421" s="666">
        <v>0</v>
      </c>
      <c r="AT421" s="666">
        <v>0</v>
      </c>
      <c r="AU421" s="666">
        <v>0</v>
      </c>
      <c r="AV421" s="666">
        <v>0</v>
      </c>
      <c r="AW421" s="666">
        <v>1.3286637538838126E-6</v>
      </c>
      <c r="AX421" s="666">
        <v>0</v>
      </c>
      <c r="AY421" s="666">
        <v>6.6331125434649396E-17</v>
      </c>
      <c r="AZ421" s="666">
        <v>0</v>
      </c>
      <c r="BA421" s="666">
        <v>0</v>
      </c>
      <c r="BB421" s="666">
        <v>0</v>
      </c>
      <c r="BC421" s="666">
        <v>0</v>
      </c>
      <c r="BD421" s="666">
        <v>0</v>
      </c>
      <c r="BE421" s="666">
        <v>0</v>
      </c>
      <c r="BF421" s="666">
        <v>1.2427740733705252E-4</v>
      </c>
      <c r="BG421" s="666">
        <v>0</v>
      </c>
      <c r="BH421" s="666">
        <v>2.6824827170362256E-4</v>
      </c>
      <c r="BI421" s="666">
        <v>0</v>
      </c>
      <c r="BJ421" s="666">
        <v>0</v>
      </c>
      <c r="BK421" s="666">
        <v>0</v>
      </c>
    </row>
    <row r="422" spans="2:63" x14ac:dyDescent="0.2">
      <c r="B422" s="469" t="s">
        <v>493</v>
      </c>
      <c r="C422" s="469">
        <v>18.242091092086515</v>
      </c>
      <c r="D422" s="469" t="s">
        <v>486</v>
      </c>
      <c r="E422" s="469" t="s">
        <v>428</v>
      </c>
      <c r="F422" s="469">
        <v>0</v>
      </c>
      <c r="G422" s="469">
        <v>559</v>
      </c>
      <c r="H422" s="469">
        <v>29.27298</v>
      </c>
      <c r="I422" s="469">
        <v>29.770605434363695</v>
      </c>
      <c r="J422" s="469">
        <v>2.2488717735981677E-3</v>
      </c>
      <c r="K422" s="469" t="s">
        <v>574</v>
      </c>
      <c r="L422" s="469" t="s">
        <v>574</v>
      </c>
      <c r="M422" s="469" t="s">
        <v>574</v>
      </c>
      <c r="N422" s="469">
        <v>1</v>
      </c>
      <c r="O422" s="469">
        <v>8.5448848580293784E-4</v>
      </c>
      <c r="P422" s="469">
        <v>4.1549083367565885E-3</v>
      </c>
      <c r="Q422" s="469">
        <v>5.0093968225595267E-3</v>
      </c>
      <c r="R422" s="469">
        <v>0</v>
      </c>
      <c r="S422" s="469">
        <v>5.0093968225595267E-3</v>
      </c>
      <c r="T422" s="469">
        <v>0</v>
      </c>
      <c r="U422" s="469">
        <v>0</v>
      </c>
      <c r="V422" s="469">
        <v>1.2238333150996113E-5</v>
      </c>
      <c r="W422" s="469">
        <v>2.3421328450190299E-19</v>
      </c>
      <c r="X422" s="469">
        <v>0</v>
      </c>
      <c r="Y422" s="469">
        <v>0</v>
      </c>
      <c r="Z422" s="469">
        <v>0</v>
      </c>
      <c r="AA422" s="469">
        <v>0</v>
      </c>
      <c r="AB422" s="469">
        <v>0</v>
      </c>
      <c r="AC422" s="469">
        <v>0</v>
      </c>
      <c r="AD422" s="469">
        <v>0</v>
      </c>
      <c r="AE422" s="469">
        <v>0</v>
      </c>
      <c r="AF422" s="469">
        <v>0</v>
      </c>
      <c r="AG422" s="469">
        <v>0</v>
      </c>
      <c r="AH422" s="469">
        <v>0</v>
      </c>
      <c r="AI422" s="469">
        <v>0</v>
      </c>
      <c r="AJ422" s="469">
        <v>0</v>
      </c>
      <c r="AK422" s="469">
        <v>1.3920265126357233E-5</v>
      </c>
      <c r="AL422" s="469">
        <v>0</v>
      </c>
      <c r="AM422" s="469">
        <v>2.6433537917255855E-6</v>
      </c>
      <c r="AN422" s="469">
        <v>0</v>
      </c>
      <c r="AO422" s="469">
        <v>0</v>
      </c>
      <c r="AP422" s="469">
        <v>0</v>
      </c>
      <c r="AQ422" s="469">
        <v>0</v>
      </c>
      <c r="AR422" s="469">
        <v>0</v>
      </c>
      <c r="AS422" s="469">
        <v>0</v>
      </c>
      <c r="AT422" s="469">
        <v>0</v>
      </c>
      <c r="AU422" s="469">
        <v>0</v>
      </c>
      <c r="AV422" s="469">
        <v>0</v>
      </c>
      <c r="AW422" s="469">
        <v>1.3286637538838126E-6</v>
      </c>
      <c r="AX422" s="469">
        <v>0</v>
      </c>
      <c r="AY422" s="469">
        <v>6.6331125434649396E-17</v>
      </c>
      <c r="AZ422" s="469">
        <v>0</v>
      </c>
      <c r="BA422" s="469">
        <v>0</v>
      </c>
      <c r="BB422" s="469">
        <v>0</v>
      </c>
      <c r="BC422" s="469">
        <v>0</v>
      </c>
      <c r="BD422" s="469">
        <v>0</v>
      </c>
      <c r="BE422" s="469">
        <v>0</v>
      </c>
      <c r="BF422" s="469">
        <v>1.2427740733705252E-4</v>
      </c>
      <c r="BG422" s="469">
        <v>0</v>
      </c>
      <c r="BH422" s="469">
        <v>2.6824827170362256E-4</v>
      </c>
      <c r="BI422" s="469">
        <v>0</v>
      </c>
      <c r="BJ422" s="469">
        <v>0</v>
      </c>
      <c r="BK422" s="469">
        <v>0</v>
      </c>
    </row>
    <row r="423" spans="2:63" x14ac:dyDescent="0.2">
      <c r="B423" s="666" t="s">
        <v>493</v>
      </c>
      <c r="C423" s="666">
        <v>18.242091092086515</v>
      </c>
      <c r="D423" s="666" t="s">
        <v>486</v>
      </c>
      <c r="E423" s="666" t="s">
        <v>428</v>
      </c>
      <c r="F423" s="666">
        <v>0</v>
      </c>
      <c r="G423" s="666">
        <v>559</v>
      </c>
      <c r="H423" s="666">
        <v>29.27298</v>
      </c>
      <c r="I423" s="666">
        <v>29.770605434363695</v>
      </c>
      <c r="J423" s="666">
        <v>2.2488717735981677E-3</v>
      </c>
      <c r="K423" s="666" t="s">
        <v>574</v>
      </c>
      <c r="L423" s="666" t="s">
        <v>574</v>
      </c>
      <c r="M423" s="666" t="s">
        <v>574</v>
      </c>
      <c r="N423" s="666">
        <v>1</v>
      </c>
      <c r="O423" s="666">
        <v>8.5448848580293784E-4</v>
      </c>
      <c r="P423" s="666">
        <v>4.1549083367565885E-3</v>
      </c>
      <c r="Q423" s="666">
        <v>5.0093968225595267E-3</v>
      </c>
      <c r="R423" s="666">
        <v>0</v>
      </c>
      <c r="S423" s="666">
        <v>5.0093968225595267E-3</v>
      </c>
      <c r="T423" s="666">
        <v>0</v>
      </c>
      <c r="U423" s="666">
        <v>0</v>
      </c>
      <c r="V423" s="666">
        <v>1.2238333150996113E-5</v>
      </c>
      <c r="W423" s="666">
        <v>2.3421328450190299E-19</v>
      </c>
      <c r="X423" s="666">
        <v>0</v>
      </c>
      <c r="Y423" s="666">
        <v>0</v>
      </c>
      <c r="Z423" s="666">
        <v>0</v>
      </c>
      <c r="AA423" s="666">
        <v>0</v>
      </c>
      <c r="AB423" s="666">
        <v>0</v>
      </c>
      <c r="AC423" s="666">
        <v>0</v>
      </c>
      <c r="AD423" s="666">
        <v>0</v>
      </c>
      <c r="AE423" s="666">
        <v>0</v>
      </c>
      <c r="AF423" s="666">
        <v>0</v>
      </c>
      <c r="AG423" s="666">
        <v>0</v>
      </c>
      <c r="AH423" s="666">
        <v>0</v>
      </c>
      <c r="AI423" s="666">
        <v>0</v>
      </c>
      <c r="AJ423" s="666">
        <v>0</v>
      </c>
      <c r="AK423" s="666">
        <v>1.3920265126357233E-5</v>
      </c>
      <c r="AL423" s="666">
        <v>0</v>
      </c>
      <c r="AM423" s="666">
        <v>2.6433537917255855E-6</v>
      </c>
      <c r="AN423" s="666">
        <v>0</v>
      </c>
      <c r="AO423" s="666">
        <v>0</v>
      </c>
      <c r="AP423" s="666">
        <v>0</v>
      </c>
      <c r="AQ423" s="666">
        <v>0</v>
      </c>
      <c r="AR423" s="666">
        <v>0</v>
      </c>
      <c r="AS423" s="666">
        <v>0</v>
      </c>
      <c r="AT423" s="666">
        <v>0</v>
      </c>
      <c r="AU423" s="666">
        <v>0</v>
      </c>
      <c r="AV423" s="666">
        <v>0</v>
      </c>
      <c r="AW423" s="666">
        <v>1.3286637538838126E-6</v>
      </c>
      <c r="AX423" s="666">
        <v>0</v>
      </c>
      <c r="AY423" s="666">
        <v>6.6331125434649396E-17</v>
      </c>
      <c r="AZ423" s="666">
        <v>0</v>
      </c>
      <c r="BA423" s="666">
        <v>0</v>
      </c>
      <c r="BB423" s="666">
        <v>0</v>
      </c>
      <c r="BC423" s="666">
        <v>0</v>
      </c>
      <c r="BD423" s="666">
        <v>0</v>
      </c>
      <c r="BE423" s="666">
        <v>0</v>
      </c>
      <c r="BF423" s="666">
        <v>1.2427740733705252E-4</v>
      </c>
      <c r="BG423" s="666">
        <v>0</v>
      </c>
      <c r="BH423" s="666">
        <v>2.6824827170362256E-4</v>
      </c>
      <c r="BI423" s="666">
        <v>0</v>
      </c>
      <c r="BJ423" s="666">
        <v>0</v>
      </c>
      <c r="BK423" s="666">
        <v>0</v>
      </c>
    </row>
    <row r="424" spans="2:63" x14ac:dyDescent="0.2">
      <c r="B424" s="469" t="s">
        <v>493</v>
      </c>
      <c r="C424" s="469">
        <v>18.242091092086515</v>
      </c>
      <c r="D424" s="469" t="s">
        <v>486</v>
      </c>
      <c r="E424" s="469" t="s">
        <v>428</v>
      </c>
      <c r="F424" s="469">
        <v>0</v>
      </c>
      <c r="G424" s="469">
        <v>559</v>
      </c>
      <c r="H424" s="469">
        <v>29.27298</v>
      </c>
      <c r="I424" s="469">
        <v>29.770605434363695</v>
      </c>
      <c r="J424" s="469">
        <v>2.2488717735981677E-3</v>
      </c>
      <c r="K424" s="469" t="s">
        <v>574</v>
      </c>
      <c r="L424" s="469" t="s">
        <v>574</v>
      </c>
      <c r="M424" s="469" t="s">
        <v>574</v>
      </c>
      <c r="N424" s="469">
        <v>1</v>
      </c>
      <c r="O424" s="469">
        <v>8.5448848580293784E-4</v>
      </c>
      <c r="P424" s="469">
        <v>4.1549083367565885E-3</v>
      </c>
      <c r="Q424" s="469">
        <v>5.0093968225595267E-3</v>
      </c>
      <c r="R424" s="469">
        <v>0</v>
      </c>
      <c r="S424" s="469">
        <v>5.0093968225595267E-3</v>
      </c>
      <c r="T424" s="469">
        <v>0</v>
      </c>
      <c r="U424" s="469">
        <v>0</v>
      </c>
      <c r="V424" s="469">
        <v>1.2238333150996113E-5</v>
      </c>
      <c r="W424" s="469">
        <v>2.3421328450190299E-19</v>
      </c>
      <c r="X424" s="469">
        <v>0</v>
      </c>
      <c r="Y424" s="469">
        <v>0</v>
      </c>
      <c r="Z424" s="469">
        <v>0</v>
      </c>
      <c r="AA424" s="469">
        <v>0</v>
      </c>
      <c r="AB424" s="469">
        <v>0</v>
      </c>
      <c r="AC424" s="469">
        <v>0</v>
      </c>
      <c r="AD424" s="469">
        <v>0</v>
      </c>
      <c r="AE424" s="469">
        <v>0</v>
      </c>
      <c r="AF424" s="469">
        <v>0</v>
      </c>
      <c r="AG424" s="469">
        <v>0</v>
      </c>
      <c r="AH424" s="469">
        <v>0</v>
      </c>
      <c r="AI424" s="469">
        <v>0</v>
      </c>
      <c r="AJ424" s="469">
        <v>0</v>
      </c>
      <c r="AK424" s="469">
        <v>1.3920265126357233E-5</v>
      </c>
      <c r="AL424" s="469">
        <v>0</v>
      </c>
      <c r="AM424" s="469">
        <v>2.6433537917255855E-6</v>
      </c>
      <c r="AN424" s="469">
        <v>0</v>
      </c>
      <c r="AO424" s="469">
        <v>0</v>
      </c>
      <c r="AP424" s="469">
        <v>0</v>
      </c>
      <c r="AQ424" s="469">
        <v>0</v>
      </c>
      <c r="AR424" s="469">
        <v>0</v>
      </c>
      <c r="AS424" s="469">
        <v>0</v>
      </c>
      <c r="AT424" s="469">
        <v>0</v>
      </c>
      <c r="AU424" s="469">
        <v>0</v>
      </c>
      <c r="AV424" s="469">
        <v>0</v>
      </c>
      <c r="AW424" s="469">
        <v>1.3286637538838126E-6</v>
      </c>
      <c r="AX424" s="469">
        <v>0</v>
      </c>
      <c r="AY424" s="469">
        <v>6.6331125434649396E-17</v>
      </c>
      <c r="AZ424" s="469">
        <v>0</v>
      </c>
      <c r="BA424" s="469">
        <v>0</v>
      </c>
      <c r="BB424" s="469">
        <v>0</v>
      </c>
      <c r="BC424" s="469">
        <v>0</v>
      </c>
      <c r="BD424" s="469">
        <v>0</v>
      </c>
      <c r="BE424" s="469">
        <v>0</v>
      </c>
      <c r="BF424" s="469">
        <v>1.2427740733705252E-4</v>
      </c>
      <c r="BG424" s="469">
        <v>0</v>
      </c>
      <c r="BH424" s="469">
        <v>2.6824827170362256E-4</v>
      </c>
      <c r="BI424" s="469">
        <v>0</v>
      </c>
      <c r="BJ424" s="469">
        <v>0</v>
      </c>
      <c r="BK424" s="469">
        <v>0</v>
      </c>
    </row>
    <row r="425" spans="2:63" x14ac:dyDescent="0.2">
      <c r="B425" s="666" t="s">
        <v>493</v>
      </c>
      <c r="C425" s="666">
        <v>18.242091092086515</v>
      </c>
      <c r="D425" s="666" t="s">
        <v>486</v>
      </c>
      <c r="E425" s="666" t="s">
        <v>428</v>
      </c>
      <c r="F425" s="666">
        <v>0</v>
      </c>
      <c r="G425" s="666">
        <v>559</v>
      </c>
      <c r="H425" s="666">
        <v>29.27298</v>
      </c>
      <c r="I425" s="666">
        <v>29.770605434363695</v>
      </c>
      <c r="J425" s="666">
        <v>2.2488717735981677E-3</v>
      </c>
      <c r="K425" s="666" t="s">
        <v>574</v>
      </c>
      <c r="L425" s="666" t="s">
        <v>574</v>
      </c>
      <c r="M425" s="666" t="s">
        <v>574</v>
      </c>
      <c r="N425" s="666">
        <v>1</v>
      </c>
      <c r="O425" s="666">
        <v>8.5448848580293784E-4</v>
      </c>
      <c r="P425" s="666">
        <v>4.1549083367565885E-3</v>
      </c>
      <c r="Q425" s="666">
        <v>5.0093968225595267E-3</v>
      </c>
      <c r="R425" s="666">
        <v>0</v>
      </c>
      <c r="S425" s="666">
        <v>5.0093968225595267E-3</v>
      </c>
      <c r="T425" s="666">
        <v>0</v>
      </c>
      <c r="U425" s="666">
        <v>0</v>
      </c>
      <c r="V425" s="666">
        <v>1.2238333150996113E-5</v>
      </c>
      <c r="W425" s="666">
        <v>2.3421328450190299E-19</v>
      </c>
      <c r="X425" s="666">
        <v>0</v>
      </c>
      <c r="Y425" s="666">
        <v>0</v>
      </c>
      <c r="Z425" s="666">
        <v>0</v>
      </c>
      <c r="AA425" s="666">
        <v>0</v>
      </c>
      <c r="AB425" s="666">
        <v>0</v>
      </c>
      <c r="AC425" s="666">
        <v>0</v>
      </c>
      <c r="AD425" s="666">
        <v>0</v>
      </c>
      <c r="AE425" s="666">
        <v>0</v>
      </c>
      <c r="AF425" s="666">
        <v>0</v>
      </c>
      <c r="AG425" s="666">
        <v>0</v>
      </c>
      <c r="AH425" s="666">
        <v>0</v>
      </c>
      <c r="AI425" s="666">
        <v>0</v>
      </c>
      <c r="AJ425" s="666">
        <v>0</v>
      </c>
      <c r="AK425" s="666">
        <v>1.3920265126357233E-5</v>
      </c>
      <c r="AL425" s="666">
        <v>0</v>
      </c>
      <c r="AM425" s="666">
        <v>2.6433537917255855E-6</v>
      </c>
      <c r="AN425" s="666">
        <v>0</v>
      </c>
      <c r="AO425" s="666">
        <v>0</v>
      </c>
      <c r="AP425" s="666">
        <v>0</v>
      </c>
      <c r="AQ425" s="666">
        <v>0</v>
      </c>
      <c r="AR425" s="666">
        <v>0</v>
      </c>
      <c r="AS425" s="666">
        <v>0</v>
      </c>
      <c r="AT425" s="666">
        <v>0</v>
      </c>
      <c r="AU425" s="666">
        <v>0</v>
      </c>
      <c r="AV425" s="666">
        <v>0</v>
      </c>
      <c r="AW425" s="666">
        <v>1.3286637538838126E-6</v>
      </c>
      <c r="AX425" s="666">
        <v>0</v>
      </c>
      <c r="AY425" s="666">
        <v>6.6331125434649396E-17</v>
      </c>
      <c r="AZ425" s="666">
        <v>0</v>
      </c>
      <c r="BA425" s="666">
        <v>0</v>
      </c>
      <c r="BB425" s="666">
        <v>0</v>
      </c>
      <c r="BC425" s="666">
        <v>0</v>
      </c>
      <c r="BD425" s="666">
        <v>0</v>
      </c>
      <c r="BE425" s="666">
        <v>0</v>
      </c>
      <c r="BF425" s="666">
        <v>1.2427740733705252E-4</v>
      </c>
      <c r="BG425" s="666">
        <v>0</v>
      </c>
      <c r="BH425" s="666">
        <v>2.6824827170362256E-4</v>
      </c>
      <c r="BI425" s="666">
        <v>0</v>
      </c>
      <c r="BJ425" s="666">
        <v>0</v>
      </c>
      <c r="BK425" s="666">
        <v>0</v>
      </c>
    </row>
    <row r="426" spans="2:63" x14ac:dyDescent="0.2">
      <c r="B426" s="469" t="s">
        <v>493</v>
      </c>
      <c r="C426" s="469">
        <v>18.242091092086515</v>
      </c>
      <c r="D426" s="469" t="s">
        <v>486</v>
      </c>
      <c r="E426" s="469" t="s">
        <v>428</v>
      </c>
      <c r="F426" s="469">
        <v>0</v>
      </c>
      <c r="G426" s="469">
        <v>559</v>
      </c>
      <c r="H426" s="469">
        <v>29.27298</v>
      </c>
      <c r="I426" s="469">
        <v>29.770605434363695</v>
      </c>
      <c r="J426" s="469">
        <v>2.2488717735981677E-3</v>
      </c>
      <c r="K426" s="469" t="s">
        <v>574</v>
      </c>
      <c r="L426" s="469" t="s">
        <v>574</v>
      </c>
      <c r="M426" s="469" t="s">
        <v>574</v>
      </c>
      <c r="N426" s="469">
        <v>1</v>
      </c>
      <c r="O426" s="469">
        <v>8.5448848580293784E-4</v>
      </c>
      <c r="P426" s="469">
        <v>4.1549083367565885E-3</v>
      </c>
      <c r="Q426" s="469">
        <v>5.0093968225595267E-3</v>
      </c>
      <c r="R426" s="469">
        <v>0</v>
      </c>
      <c r="S426" s="469">
        <v>5.0093968225595267E-3</v>
      </c>
      <c r="T426" s="469">
        <v>0</v>
      </c>
      <c r="U426" s="469">
        <v>0</v>
      </c>
      <c r="V426" s="469">
        <v>1.2238333150996113E-5</v>
      </c>
      <c r="W426" s="469">
        <v>2.3421328450190299E-19</v>
      </c>
      <c r="X426" s="469">
        <v>0</v>
      </c>
      <c r="Y426" s="469">
        <v>0</v>
      </c>
      <c r="Z426" s="469">
        <v>0</v>
      </c>
      <c r="AA426" s="469">
        <v>0</v>
      </c>
      <c r="AB426" s="469">
        <v>0</v>
      </c>
      <c r="AC426" s="469">
        <v>0</v>
      </c>
      <c r="AD426" s="469">
        <v>0</v>
      </c>
      <c r="AE426" s="469">
        <v>0</v>
      </c>
      <c r="AF426" s="469">
        <v>0</v>
      </c>
      <c r="AG426" s="469">
        <v>0</v>
      </c>
      <c r="AH426" s="469">
        <v>0</v>
      </c>
      <c r="AI426" s="469">
        <v>0</v>
      </c>
      <c r="AJ426" s="469">
        <v>0</v>
      </c>
      <c r="AK426" s="469">
        <v>1.3920265126357233E-5</v>
      </c>
      <c r="AL426" s="469">
        <v>0</v>
      </c>
      <c r="AM426" s="469">
        <v>2.6433537917255855E-6</v>
      </c>
      <c r="AN426" s="469">
        <v>0</v>
      </c>
      <c r="AO426" s="469">
        <v>0</v>
      </c>
      <c r="AP426" s="469">
        <v>0</v>
      </c>
      <c r="AQ426" s="469">
        <v>0</v>
      </c>
      <c r="AR426" s="469">
        <v>0</v>
      </c>
      <c r="AS426" s="469">
        <v>0</v>
      </c>
      <c r="AT426" s="469">
        <v>0</v>
      </c>
      <c r="AU426" s="469">
        <v>0</v>
      </c>
      <c r="AV426" s="469">
        <v>0</v>
      </c>
      <c r="AW426" s="469">
        <v>1.3286637538838126E-6</v>
      </c>
      <c r="AX426" s="469">
        <v>0</v>
      </c>
      <c r="AY426" s="469">
        <v>6.6331125434649396E-17</v>
      </c>
      <c r="AZ426" s="469">
        <v>0</v>
      </c>
      <c r="BA426" s="469">
        <v>0</v>
      </c>
      <c r="BB426" s="469">
        <v>0</v>
      </c>
      <c r="BC426" s="469">
        <v>0</v>
      </c>
      <c r="BD426" s="469">
        <v>0</v>
      </c>
      <c r="BE426" s="469">
        <v>0</v>
      </c>
      <c r="BF426" s="469">
        <v>1.2427740733705252E-4</v>
      </c>
      <c r="BG426" s="469">
        <v>0</v>
      </c>
      <c r="BH426" s="469">
        <v>2.6824827170362256E-4</v>
      </c>
      <c r="BI426" s="469">
        <v>0</v>
      </c>
      <c r="BJ426" s="469">
        <v>0</v>
      </c>
      <c r="BK426" s="469">
        <v>0</v>
      </c>
    </row>
    <row r="427" spans="2:63" x14ac:dyDescent="0.2">
      <c r="B427" s="666" t="s">
        <v>493</v>
      </c>
      <c r="C427" s="666">
        <v>18.242091092086515</v>
      </c>
      <c r="D427" s="666" t="s">
        <v>486</v>
      </c>
      <c r="E427" s="666" t="s">
        <v>428</v>
      </c>
      <c r="F427" s="666">
        <v>0</v>
      </c>
      <c r="G427" s="666">
        <v>559</v>
      </c>
      <c r="H427" s="666">
        <v>29.27298</v>
      </c>
      <c r="I427" s="666">
        <v>29.770605434363695</v>
      </c>
      <c r="J427" s="666">
        <v>2.2488717735981677E-3</v>
      </c>
      <c r="K427" s="666" t="s">
        <v>574</v>
      </c>
      <c r="L427" s="666" t="s">
        <v>574</v>
      </c>
      <c r="M427" s="666" t="s">
        <v>574</v>
      </c>
      <c r="N427" s="666">
        <v>1</v>
      </c>
      <c r="O427" s="666">
        <v>8.5448848580293784E-4</v>
      </c>
      <c r="P427" s="666">
        <v>4.1549083367565885E-3</v>
      </c>
      <c r="Q427" s="666">
        <v>5.0093968225595267E-3</v>
      </c>
      <c r="R427" s="666">
        <v>0</v>
      </c>
      <c r="S427" s="666">
        <v>5.0093968225595267E-3</v>
      </c>
      <c r="T427" s="666">
        <v>0</v>
      </c>
      <c r="U427" s="666">
        <v>0</v>
      </c>
      <c r="V427" s="666">
        <v>1.2238333150996113E-5</v>
      </c>
      <c r="W427" s="666">
        <v>2.3421328450190299E-19</v>
      </c>
      <c r="X427" s="666">
        <v>0</v>
      </c>
      <c r="Y427" s="666">
        <v>0</v>
      </c>
      <c r="Z427" s="666">
        <v>0</v>
      </c>
      <c r="AA427" s="666">
        <v>0</v>
      </c>
      <c r="AB427" s="666">
        <v>0</v>
      </c>
      <c r="AC427" s="666">
        <v>0</v>
      </c>
      <c r="AD427" s="666">
        <v>0</v>
      </c>
      <c r="AE427" s="666">
        <v>0</v>
      </c>
      <c r="AF427" s="666">
        <v>0</v>
      </c>
      <c r="AG427" s="666">
        <v>0</v>
      </c>
      <c r="AH427" s="666">
        <v>0</v>
      </c>
      <c r="AI427" s="666">
        <v>0</v>
      </c>
      <c r="AJ427" s="666">
        <v>0</v>
      </c>
      <c r="AK427" s="666">
        <v>1.3920265126357233E-5</v>
      </c>
      <c r="AL427" s="666">
        <v>0</v>
      </c>
      <c r="AM427" s="666">
        <v>2.6433537917255855E-6</v>
      </c>
      <c r="AN427" s="666">
        <v>0</v>
      </c>
      <c r="AO427" s="666">
        <v>0</v>
      </c>
      <c r="AP427" s="666">
        <v>0</v>
      </c>
      <c r="AQ427" s="666">
        <v>0</v>
      </c>
      <c r="AR427" s="666">
        <v>0</v>
      </c>
      <c r="AS427" s="666">
        <v>0</v>
      </c>
      <c r="AT427" s="666">
        <v>0</v>
      </c>
      <c r="AU427" s="666">
        <v>0</v>
      </c>
      <c r="AV427" s="666">
        <v>0</v>
      </c>
      <c r="AW427" s="666">
        <v>1.3286637538838126E-6</v>
      </c>
      <c r="AX427" s="666">
        <v>0</v>
      </c>
      <c r="AY427" s="666">
        <v>6.6331125434649396E-17</v>
      </c>
      <c r="AZ427" s="666">
        <v>0</v>
      </c>
      <c r="BA427" s="666">
        <v>0</v>
      </c>
      <c r="BB427" s="666">
        <v>0</v>
      </c>
      <c r="BC427" s="666">
        <v>0</v>
      </c>
      <c r="BD427" s="666">
        <v>0</v>
      </c>
      <c r="BE427" s="666">
        <v>0</v>
      </c>
      <c r="BF427" s="666">
        <v>1.2427740733705252E-4</v>
      </c>
      <c r="BG427" s="666">
        <v>0</v>
      </c>
      <c r="BH427" s="666">
        <v>2.6824827170362256E-4</v>
      </c>
      <c r="BI427" s="666">
        <v>0</v>
      </c>
      <c r="BJ427" s="666">
        <v>0</v>
      </c>
      <c r="BK427" s="666">
        <v>0</v>
      </c>
    </row>
    <row r="428" spans="2:63" x14ac:dyDescent="0.2">
      <c r="B428" s="469" t="s">
        <v>493</v>
      </c>
      <c r="C428" s="469">
        <v>18.242091092086515</v>
      </c>
      <c r="D428" s="469" t="s">
        <v>486</v>
      </c>
      <c r="E428" s="469" t="s">
        <v>428</v>
      </c>
      <c r="F428" s="469">
        <v>0</v>
      </c>
      <c r="G428" s="469">
        <v>559</v>
      </c>
      <c r="H428" s="469">
        <v>29.27298</v>
      </c>
      <c r="I428" s="469">
        <v>29.770605434363695</v>
      </c>
      <c r="J428" s="469">
        <v>2.2488717735981677E-3</v>
      </c>
      <c r="K428" s="469" t="s">
        <v>574</v>
      </c>
      <c r="L428" s="469" t="s">
        <v>574</v>
      </c>
      <c r="M428" s="469" t="s">
        <v>574</v>
      </c>
      <c r="N428" s="469">
        <v>1</v>
      </c>
      <c r="O428" s="469">
        <v>8.5448848580293784E-4</v>
      </c>
      <c r="P428" s="469">
        <v>4.1549083367565885E-3</v>
      </c>
      <c r="Q428" s="469">
        <v>5.0093968225595267E-3</v>
      </c>
      <c r="R428" s="469">
        <v>0</v>
      </c>
      <c r="S428" s="469">
        <v>5.0093968225595267E-3</v>
      </c>
      <c r="T428" s="469">
        <v>0</v>
      </c>
      <c r="U428" s="469">
        <v>0</v>
      </c>
      <c r="V428" s="469">
        <v>1.2238333150996113E-5</v>
      </c>
      <c r="W428" s="469">
        <v>2.3421328450190299E-19</v>
      </c>
      <c r="X428" s="469">
        <v>0</v>
      </c>
      <c r="Y428" s="469">
        <v>0</v>
      </c>
      <c r="Z428" s="469">
        <v>0</v>
      </c>
      <c r="AA428" s="469">
        <v>0</v>
      </c>
      <c r="AB428" s="469">
        <v>0</v>
      </c>
      <c r="AC428" s="469">
        <v>0</v>
      </c>
      <c r="AD428" s="469">
        <v>0</v>
      </c>
      <c r="AE428" s="469">
        <v>0</v>
      </c>
      <c r="AF428" s="469">
        <v>0</v>
      </c>
      <c r="AG428" s="469">
        <v>0</v>
      </c>
      <c r="AH428" s="469">
        <v>0</v>
      </c>
      <c r="AI428" s="469">
        <v>0</v>
      </c>
      <c r="AJ428" s="469">
        <v>0</v>
      </c>
      <c r="AK428" s="469">
        <v>1.3920265126357233E-5</v>
      </c>
      <c r="AL428" s="469">
        <v>0</v>
      </c>
      <c r="AM428" s="469">
        <v>2.6433537917255855E-6</v>
      </c>
      <c r="AN428" s="469">
        <v>0</v>
      </c>
      <c r="AO428" s="469">
        <v>0</v>
      </c>
      <c r="AP428" s="469">
        <v>0</v>
      </c>
      <c r="AQ428" s="469">
        <v>0</v>
      </c>
      <c r="AR428" s="469">
        <v>0</v>
      </c>
      <c r="AS428" s="469">
        <v>0</v>
      </c>
      <c r="AT428" s="469">
        <v>0</v>
      </c>
      <c r="AU428" s="469">
        <v>0</v>
      </c>
      <c r="AV428" s="469">
        <v>0</v>
      </c>
      <c r="AW428" s="469">
        <v>1.3286637538838126E-6</v>
      </c>
      <c r="AX428" s="469">
        <v>0</v>
      </c>
      <c r="AY428" s="469">
        <v>6.6331125434649396E-17</v>
      </c>
      <c r="AZ428" s="469">
        <v>0</v>
      </c>
      <c r="BA428" s="469">
        <v>0</v>
      </c>
      <c r="BB428" s="469">
        <v>0</v>
      </c>
      <c r="BC428" s="469">
        <v>0</v>
      </c>
      <c r="BD428" s="469">
        <v>0</v>
      </c>
      <c r="BE428" s="469">
        <v>0</v>
      </c>
      <c r="BF428" s="469">
        <v>1.2427740733705252E-4</v>
      </c>
      <c r="BG428" s="469">
        <v>0</v>
      </c>
      <c r="BH428" s="469">
        <v>2.6824827170362256E-4</v>
      </c>
      <c r="BI428" s="469">
        <v>0</v>
      </c>
      <c r="BJ428" s="469">
        <v>0</v>
      </c>
      <c r="BK428" s="469">
        <v>0</v>
      </c>
    </row>
    <row r="429" spans="2:63" x14ac:dyDescent="0.2">
      <c r="B429" s="666" t="s">
        <v>493</v>
      </c>
      <c r="C429" s="666">
        <v>18.242091092086515</v>
      </c>
      <c r="D429" s="666" t="s">
        <v>486</v>
      </c>
      <c r="E429" s="666" t="s">
        <v>428</v>
      </c>
      <c r="F429" s="666">
        <v>0</v>
      </c>
      <c r="G429" s="666">
        <v>559</v>
      </c>
      <c r="H429" s="666">
        <v>29.27298</v>
      </c>
      <c r="I429" s="666">
        <v>29.770605434363695</v>
      </c>
      <c r="J429" s="666">
        <v>2.2488717735981677E-3</v>
      </c>
      <c r="K429" s="666" t="s">
        <v>574</v>
      </c>
      <c r="L429" s="666" t="s">
        <v>574</v>
      </c>
      <c r="M429" s="666" t="s">
        <v>574</v>
      </c>
      <c r="N429" s="666">
        <v>1</v>
      </c>
      <c r="O429" s="666">
        <v>8.5448848580293784E-4</v>
      </c>
      <c r="P429" s="666">
        <v>4.1549083367565885E-3</v>
      </c>
      <c r="Q429" s="666">
        <v>5.0093968225595267E-3</v>
      </c>
      <c r="R429" s="666">
        <v>0</v>
      </c>
      <c r="S429" s="666">
        <v>5.0093968225595267E-3</v>
      </c>
      <c r="T429" s="666">
        <v>0</v>
      </c>
      <c r="U429" s="666">
        <v>0</v>
      </c>
      <c r="V429" s="666">
        <v>1.2238333150996113E-5</v>
      </c>
      <c r="W429" s="666">
        <v>2.3421328450190299E-19</v>
      </c>
      <c r="X429" s="666">
        <v>0</v>
      </c>
      <c r="Y429" s="666">
        <v>0</v>
      </c>
      <c r="Z429" s="666">
        <v>0</v>
      </c>
      <c r="AA429" s="666">
        <v>0</v>
      </c>
      <c r="AB429" s="666">
        <v>0</v>
      </c>
      <c r="AC429" s="666">
        <v>0</v>
      </c>
      <c r="AD429" s="666">
        <v>0</v>
      </c>
      <c r="AE429" s="666">
        <v>0</v>
      </c>
      <c r="AF429" s="666">
        <v>0</v>
      </c>
      <c r="AG429" s="666">
        <v>0</v>
      </c>
      <c r="AH429" s="666">
        <v>0</v>
      </c>
      <c r="AI429" s="666">
        <v>0</v>
      </c>
      <c r="AJ429" s="666">
        <v>0</v>
      </c>
      <c r="AK429" s="666">
        <v>1.3920265126357233E-5</v>
      </c>
      <c r="AL429" s="666">
        <v>0</v>
      </c>
      <c r="AM429" s="666">
        <v>2.6433537917255855E-6</v>
      </c>
      <c r="AN429" s="666">
        <v>0</v>
      </c>
      <c r="AO429" s="666">
        <v>0</v>
      </c>
      <c r="AP429" s="666">
        <v>0</v>
      </c>
      <c r="AQ429" s="666">
        <v>0</v>
      </c>
      <c r="AR429" s="666">
        <v>0</v>
      </c>
      <c r="AS429" s="666">
        <v>0</v>
      </c>
      <c r="AT429" s="666">
        <v>0</v>
      </c>
      <c r="AU429" s="666">
        <v>0</v>
      </c>
      <c r="AV429" s="666">
        <v>0</v>
      </c>
      <c r="AW429" s="666">
        <v>1.3286637538838126E-6</v>
      </c>
      <c r="AX429" s="666">
        <v>0</v>
      </c>
      <c r="AY429" s="666">
        <v>6.6331125434649396E-17</v>
      </c>
      <c r="AZ429" s="666">
        <v>0</v>
      </c>
      <c r="BA429" s="666">
        <v>0</v>
      </c>
      <c r="BB429" s="666">
        <v>0</v>
      </c>
      <c r="BC429" s="666">
        <v>0</v>
      </c>
      <c r="BD429" s="666">
        <v>0</v>
      </c>
      <c r="BE429" s="666">
        <v>0</v>
      </c>
      <c r="BF429" s="666">
        <v>1.2427740733705252E-4</v>
      </c>
      <c r="BG429" s="666">
        <v>0</v>
      </c>
      <c r="BH429" s="666">
        <v>2.6824827170362256E-4</v>
      </c>
      <c r="BI429" s="666">
        <v>0</v>
      </c>
      <c r="BJ429" s="666">
        <v>0</v>
      </c>
      <c r="BK429" s="666">
        <v>0</v>
      </c>
    </row>
    <row r="430" spans="2:63" x14ac:dyDescent="0.2">
      <c r="B430" s="469" t="s">
        <v>493</v>
      </c>
      <c r="C430" s="469">
        <v>18.242091092086515</v>
      </c>
      <c r="D430" s="469" t="s">
        <v>486</v>
      </c>
      <c r="E430" s="469" t="s">
        <v>428</v>
      </c>
      <c r="F430" s="469">
        <v>0</v>
      </c>
      <c r="G430" s="469">
        <v>559</v>
      </c>
      <c r="H430" s="469">
        <v>29.27298</v>
      </c>
      <c r="I430" s="469">
        <v>29.770605434363695</v>
      </c>
      <c r="J430" s="469">
        <v>2.2488717735981677E-3</v>
      </c>
      <c r="K430" s="469" t="s">
        <v>574</v>
      </c>
      <c r="L430" s="469" t="s">
        <v>574</v>
      </c>
      <c r="M430" s="469" t="s">
        <v>574</v>
      </c>
      <c r="N430" s="469">
        <v>1</v>
      </c>
      <c r="O430" s="469">
        <v>8.5448848580293784E-4</v>
      </c>
      <c r="P430" s="469">
        <v>4.1549083367565885E-3</v>
      </c>
      <c r="Q430" s="469">
        <v>5.0093968225595267E-3</v>
      </c>
      <c r="R430" s="469">
        <v>0</v>
      </c>
      <c r="S430" s="469">
        <v>5.0093968225595267E-3</v>
      </c>
      <c r="T430" s="469">
        <v>0</v>
      </c>
      <c r="U430" s="469">
        <v>0</v>
      </c>
      <c r="V430" s="469">
        <v>1.2238333150996113E-5</v>
      </c>
      <c r="W430" s="469">
        <v>2.3421328450190299E-19</v>
      </c>
      <c r="X430" s="469">
        <v>0</v>
      </c>
      <c r="Y430" s="469">
        <v>0</v>
      </c>
      <c r="Z430" s="469">
        <v>0</v>
      </c>
      <c r="AA430" s="469">
        <v>0</v>
      </c>
      <c r="AB430" s="469">
        <v>0</v>
      </c>
      <c r="AC430" s="469">
        <v>0</v>
      </c>
      <c r="AD430" s="469">
        <v>0</v>
      </c>
      <c r="AE430" s="469">
        <v>0</v>
      </c>
      <c r="AF430" s="469">
        <v>0</v>
      </c>
      <c r="AG430" s="469">
        <v>0</v>
      </c>
      <c r="AH430" s="469">
        <v>0</v>
      </c>
      <c r="AI430" s="469">
        <v>0</v>
      </c>
      <c r="AJ430" s="469">
        <v>0</v>
      </c>
      <c r="AK430" s="469">
        <v>1.3920265126357233E-5</v>
      </c>
      <c r="AL430" s="469">
        <v>0</v>
      </c>
      <c r="AM430" s="469">
        <v>2.6433537917255855E-6</v>
      </c>
      <c r="AN430" s="469">
        <v>0</v>
      </c>
      <c r="AO430" s="469">
        <v>0</v>
      </c>
      <c r="AP430" s="469">
        <v>0</v>
      </c>
      <c r="AQ430" s="469">
        <v>0</v>
      </c>
      <c r="AR430" s="469">
        <v>0</v>
      </c>
      <c r="AS430" s="469">
        <v>0</v>
      </c>
      <c r="AT430" s="469">
        <v>0</v>
      </c>
      <c r="AU430" s="469">
        <v>0</v>
      </c>
      <c r="AV430" s="469">
        <v>0</v>
      </c>
      <c r="AW430" s="469">
        <v>1.3286637538838126E-6</v>
      </c>
      <c r="AX430" s="469">
        <v>0</v>
      </c>
      <c r="AY430" s="469">
        <v>6.6331125434649396E-17</v>
      </c>
      <c r="AZ430" s="469">
        <v>0</v>
      </c>
      <c r="BA430" s="469">
        <v>0</v>
      </c>
      <c r="BB430" s="469">
        <v>0</v>
      </c>
      <c r="BC430" s="469">
        <v>0</v>
      </c>
      <c r="BD430" s="469">
        <v>0</v>
      </c>
      <c r="BE430" s="469">
        <v>0</v>
      </c>
      <c r="BF430" s="469">
        <v>1.2427740733705252E-4</v>
      </c>
      <c r="BG430" s="469">
        <v>0</v>
      </c>
      <c r="BH430" s="469">
        <v>2.6824827170362256E-4</v>
      </c>
      <c r="BI430" s="469">
        <v>0</v>
      </c>
      <c r="BJ430" s="469">
        <v>0</v>
      </c>
      <c r="BK430" s="469">
        <v>0</v>
      </c>
    </row>
    <row r="431" spans="2:63" x14ac:dyDescent="0.2">
      <c r="B431" s="666" t="s">
        <v>493</v>
      </c>
      <c r="C431" s="666">
        <v>18.242091092086515</v>
      </c>
      <c r="D431" s="666" t="s">
        <v>486</v>
      </c>
      <c r="E431" s="666" t="s">
        <v>428</v>
      </c>
      <c r="F431" s="666">
        <v>0</v>
      </c>
      <c r="G431" s="666">
        <v>559</v>
      </c>
      <c r="H431" s="666">
        <v>29.27298</v>
      </c>
      <c r="I431" s="666">
        <v>29.770605434363695</v>
      </c>
      <c r="J431" s="666">
        <v>2.2488717735981677E-3</v>
      </c>
      <c r="K431" s="666" t="s">
        <v>574</v>
      </c>
      <c r="L431" s="666" t="s">
        <v>574</v>
      </c>
      <c r="M431" s="666" t="s">
        <v>574</v>
      </c>
      <c r="N431" s="666">
        <v>1</v>
      </c>
      <c r="O431" s="666">
        <v>8.5448848580293784E-4</v>
      </c>
      <c r="P431" s="666">
        <v>4.1549083367565885E-3</v>
      </c>
      <c r="Q431" s="666">
        <v>5.0093968225595267E-3</v>
      </c>
      <c r="R431" s="666">
        <v>0</v>
      </c>
      <c r="S431" s="666">
        <v>5.0093968225595267E-3</v>
      </c>
      <c r="T431" s="666">
        <v>0</v>
      </c>
      <c r="U431" s="666">
        <v>0</v>
      </c>
      <c r="V431" s="666">
        <v>1.2238333150996113E-5</v>
      </c>
      <c r="W431" s="666">
        <v>2.3421328450190299E-19</v>
      </c>
      <c r="X431" s="666">
        <v>0</v>
      </c>
      <c r="Y431" s="666">
        <v>0</v>
      </c>
      <c r="Z431" s="666">
        <v>0</v>
      </c>
      <c r="AA431" s="666">
        <v>0</v>
      </c>
      <c r="AB431" s="666">
        <v>0</v>
      </c>
      <c r="AC431" s="666">
        <v>0</v>
      </c>
      <c r="AD431" s="666">
        <v>0</v>
      </c>
      <c r="AE431" s="666">
        <v>0</v>
      </c>
      <c r="AF431" s="666">
        <v>0</v>
      </c>
      <c r="AG431" s="666">
        <v>0</v>
      </c>
      <c r="AH431" s="666">
        <v>0</v>
      </c>
      <c r="AI431" s="666">
        <v>0</v>
      </c>
      <c r="AJ431" s="666">
        <v>0</v>
      </c>
      <c r="AK431" s="666">
        <v>1.3920265126357233E-5</v>
      </c>
      <c r="AL431" s="666">
        <v>0</v>
      </c>
      <c r="AM431" s="666">
        <v>2.6433537917255855E-6</v>
      </c>
      <c r="AN431" s="666">
        <v>0</v>
      </c>
      <c r="AO431" s="666">
        <v>0</v>
      </c>
      <c r="AP431" s="666">
        <v>0</v>
      </c>
      <c r="AQ431" s="666">
        <v>0</v>
      </c>
      <c r="AR431" s="666">
        <v>0</v>
      </c>
      <c r="AS431" s="666">
        <v>0</v>
      </c>
      <c r="AT431" s="666">
        <v>0</v>
      </c>
      <c r="AU431" s="666">
        <v>0</v>
      </c>
      <c r="AV431" s="666">
        <v>0</v>
      </c>
      <c r="AW431" s="666">
        <v>1.3286637538838126E-6</v>
      </c>
      <c r="AX431" s="666">
        <v>0</v>
      </c>
      <c r="AY431" s="666">
        <v>6.6331125434649396E-17</v>
      </c>
      <c r="AZ431" s="666">
        <v>0</v>
      </c>
      <c r="BA431" s="666">
        <v>0</v>
      </c>
      <c r="BB431" s="666">
        <v>0</v>
      </c>
      <c r="BC431" s="666">
        <v>0</v>
      </c>
      <c r="BD431" s="666">
        <v>0</v>
      </c>
      <c r="BE431" s="666">
        <v>0</v>
      </c>
      <c r="BF431" s="666">
        <v>1.2427740733705252E-4</v>
      </c>
      <c r="BG431" s="666">
        <v>0</v>
      </c>
      <c r="BH431" s="666">
        <v>2.6824827170362256E-4</v>
      </c>
      <c r="BI431" s="666">
        <v>0</v>
      </c>
      <c r="BJ431" s="666">
        <v>0</v>
      </c>
      <c r="BK431" s="666">
        <v>0</v>
      </c>
    </row>
    <row r="432" spans="2:63" x14ac:dyDescent="0.2">
      <c r="B432" s="469" t="s">
        <v>493</v>
      </c>
      <c r="C432" s="469">
        <v>18.242091092086515</v>
      </c>
      <c r="D432" s="469" t="s">
        <v>486</v>
      </c>
      <c r="E432" s="469" t="s">
        <v>428</v>
      </c>
      <c r="F432" s="469">
        <v>0</v>
      </c>
      <c r="G432" s="469">
        <v>559</v>
      </c>
      <c r="H432" s="469">
        <v>29.27298</v>
      </c>
      <c r="I432" s="469">
        <v>29.770605434363695</v>
      </c>
      <c r="J432" s="469">
        <v>2.2488717735981677E-3</v>
      </c>
      <c r="K432" s="469" t="s">
        <v>574</v>
      </c>
      <c r="L432" s="469" t="s">
        <v>574</v>
      </c>
      <c r="M432" s="469" t="s">
        <v>574</v>
      </c>
      <c r="N432" s="469">
        <v>1</v>
      </c>
      <c r="O432" s="469">
        <v>8.5448848580293784E-4</v>
      </c>
      <c r="P432" s="469">
        <v>4.1549083367565885E-3</v>
      </c>
      <c r="Q432" s="469">
        <v>5.0093968225595267E-3</v>
      </c>
      <c r="R432" s="469">
        <v>0</v>
      </c>
      <c r="S432" s="469">
        <v>5.0093968225595267E-3</v>
      </c>
      <c r="T432" s="469">
        <v>0</v>
      </c>
      <c r="U432" s="469">
        <v>0</v>
      </c>
      <c r="V432" s="469">
        <v>1.2238333150996113E-5</v>
      </c>
      <c r="W432" s="469">
        <v>2.3421328450190299E-19</v>
      </c>
      <c r="X432" s="469">
        <v>0</v>
      </c>
      <c r="Y432" s="469">
        <v>0</v>
      </c>
      <c r="Z432" s="469">
        <v>0</v>
      </c>
      <c r="AA432" s="469">
        <v>0</v>
      </c>
      <c r="AB432" s="469">
        <v>0</v>
      </c>
      <c r="AC432" s="469">
        <v>0</v>
      </c>
      <c r="AD432" s="469">
        <v>0</v>
      </c>
      <c r="AE432" s="469">
        <v>0</v>
      </c>
      <c r="AF432" s="469">
        <v>0</v>
      </c>
      <c r="AG432" s="469">
        <v>0</v>
      </c>
      <c r="AH432" s="469">
        <v>0</v>
      </c>
      <c r="AI432" s="469">
        <v>0</v>
      </c>
      <c r="AJ432" s="469">
        <v>0</v>
      </c>
      <c r="AK432" s="469">
        <v>1.3920265126357233E-5</v>
      </c>
      <c r="AL432" s="469">
        <v>0</v>
      </c>
      <c r="AM432" s="469">
        <v>2.6433537917255855E-6</v>
      </c>
      <c r="AN432" s="469">
        <v>0</v>
      </c>
      <c r="AO432" s="469">
        <v>0</v>
      </c>
      <c r="AP432" s="469">
        <v>0</v>
      </c>
      <c r="AQ432" s="469">
        <v>0</v>
      </c>
      <c r="AR432" s="469">
        <v>0</v>
      </c>
      <c r="AS432" s="469">
        <v>0</v>
      </c>
      <c r="AT432" s="469">
        <v>0</v>
      </c>
      <c r="AU432" s="469">
        <v>0</v>
      </c>
      <c r="AV432" s="469">
        <v>0</v>
      </c>
      <c r="AW432" s="469">
        <v>1.3286637538838126E-6</v>
      </c>
      <c r="AX432" s="469">
        <v>0</v>
      </c>
      <c r="AY432" s="469">
        <v>6.6331125434649396E-17</v>
      </c>
      <c r="AZ432" s="469">
        <v>0</v>
      </c>
      <c r="BA432" s="469">
        <v>0</v>
      </c>
      <c r="BB432" s="469">
        <v>0</v>
      </c>
      <c r="BC432" s="469">
        <v>0</v>
      </c>
      <c r="BD432" s="469">
        <v>0</v>
      </c>
      <c r="BE432" s="469">
        <v>0</v>
      </c>
      <c r="BF432" s="469">
        <v>1.2427740733705252E-4</v>
      </c>
      <c r="BG432" s="469">
        <v>0</v>
      </c>
      <c r="BH432" s="469">
        <v>2.6824827170362256E-4</v>
      </c>
      <c r="BI432" s="469">
        <v>0</v>
      </c>
      <c r="BJ432" s="469">
        <v>0</v>
      </c>
      <c r="BK432" s="469">
        <v>0</v>
      </c>
    </row>
    <row r="433" spans="2:63" x14ac:dyDescent="0.2">
      <c r="B433" s="666" t="s">
        <v>493</v>
      </c>
      <c r="C433" s="666">
        <v>18.242091092086515</v>
      </c>
      <c r="D433" s="666" t="s">
        <v>486</v>
      </c>
      <c r="E433" s="666" t="s">
        <v>428</v>
      </c>
      <c r="F433" s="666">
        <v>0</v>
      </c>
      <c r="G433" s="666">
        <v>559</v>
      </c>
      <c r="H433" s="666">
        <v>29.27298</v>
      </c>
      <c r="I433" s="666">
        <v>29.770605434363695</v>
      </c>
      <c r="J433" s="666">
        <v>2.2488717735981677E-3</v>
      </c>
      <c r="K433" s="666" t="s">
        <v>574</v>
      </c>
      <c r="L433" s="666" t="s">
        <v>574</v>
      </c>
      <c r="M433" s="666" t="s">
        <v>574</v>
      </c>
      <c r="N433" s="666">
        <v>1</v>
      </c>
      <c r="O433" s="666">
        <v>8.5448848580293784E-4</v>
      </c>
      <c r="P433" s="666">
        <v>4.1549083367565885E-3</v>
      </c>
      <c r="Q433" s="666">
        <v>5.0093968225595267E-3</v>
      </c>
      <c r="R433" s="666">
        <v>0</v>
      </c>
      <c r="S433" s="666">
        <v>5.0093968225595267E-3</v>
      </c>
      <c r="T433" s="666">
        <v>0</v>
      </c>
      <c r="U433" s="666">
        <v>0</v>
      </c>
      <c r="V433" s="666">
        <v>1.2238333150996113E-5</v>
      </c>
      <c r="W433" s="666">
        <v>2.3421328450190299E-19</v>
      </c>
      <c r="X433" s="666">
        <v>0</v>
      </c>
      <c r="Y433" s="666">
        <v>0</v>
      </c>
      <c r="Z433" s="666">
        <v>0</v>
      </c>
      <c r="AA433" s="666">
        <v>0</v>
      </c>
      <c r="AB433" s="666">
        <v>0</v>
      </c>
      <c r="AC433" s="666">
        <v>0</v>
      </c>
      <c r="AD433" s="666">
        <v>0</v>
      </c>
      <c r="AE433" s="666">
        <v>0</v>
      </c>
      <c r="AF433" s="666">
        <v>0</v>
      </c>
      <c r="AG433" s="666">
        <v>0</v>
      </c>
      <c r="AH433" s="666">
        <v>0</v>
      </c>
      <c r="AI433" s="666">
        <v>0</v>
      </c>
      <c r="AJ433" s="666">
        <v>0</v>
      </c>
      <c r="AK433" s="666">
        <v>1.3920265126357233E-5</v>
      </c>
      <c r="AL433" s="666">
        <v>0</v>
      </c>
      <c r="AM433" s="666">
        <v>2.6433537917255855E-6</v>
      </c>
      <c r="AN433" s="666">
        <v>0</v>
      </c>
      <c r="AO433" s="666">
        <v>0</v>
      </c>
      <c r="AP433" s="666">
        <v>0</v>
      </c>
      <c r="AQ433" s="666">
        <v>0</v>
      </c>
      <c r="AR433" s="666">
        <v>0</v>
      </c>
      <c r="AS433" s="666">
        <v>0</v>
      </c>
      <c r="AT433" s="666">
        <v>0</v>
      </c>
      <c r="AU433" s="666">
        <v>0</v>
      </c>
      <c r="AV433" s="666">
        <v>0</v>
      </c>
      <c r="AW433" s="666">
        <v>1.3286637538838126E-6</v>
      </c>
      <c r="AX433" s="666">
        <v>0</v>
      </c>
      <c r="AY433" s="666">
        <v>6.6331125434649396E-17</v>
      </c>
      <c r="AZ433" s="666">
        <v>0</v>
      </c>
      <c r="BA433" s="666">
        <v>0</v>
      </c>
      <c r="BB433" s="666">
        <v>0</v>
      </c>
      <c r="BC433" s="666">
        <v>0</v>
      </c>
      <c r="BD433" s="666">
        <v>0</v>
      </c>
      <c r="BE433" s="666">
        <v>0</v>
      </c>
      <c r="BF433" s="666">
        <v>1.2427740733705252E-4</v>
      </c>
      <c r="BG433" s="666">
        <v>0</v>
      </c>
      <c r="BH433" s="666">
        <v>2.6824827170362256E-4</v>
      </c>
      <c r="BI433" s="666">
        <v>0</v>
      </c>
      <c r="BJ433" s="666">
        <v>0</v>
      </c>
      <c r="BK433" s="666">
        <v>0</v>
      </c>
    </row>
    <row r="434" spans="2:63" x14ac:dyDescent="0.2">
      <c r="B434" s="469" t="s">
        <v>493</v>
      </c>
      <c r="C434" s="469">
        <v>18.242091092086515</v>
      </c>
      <c r="D434" s="469" t="s">
        <v>486</v>
      </c>
      <c r="E434" s="469" t="s">
        <v>428</v>
      </c>
      <c r="F434" s="469">
        <v>0</v>
      </c>
      <c r="G434" s="469">
        <v>559</v>
      </c>
      <c r="H434" s="469">
        <v>29.27298</v>
      </c>
      <c r="I434" s="469">
        <v>29.770605434363695</v>
      </c>
      <c r="J434" s="469">
        <v>2.2488717735981677E-3</v>
      </c>
      <c r="K434" s="469" t="s">
        <v>574</v>
      </c>
      <c r="L434" s="469" t="s">
        <v>574</v>
      </c>
      <c r="M434" s="469" t="s">
        <v>574</v>
      </c>
      <c r="N434" s="469">
        <v>1</v>
      </c>
      <c r="O434" s="469">
        <v>8.5448848580293784E-4</v>
      </c>
      <c r="P434" s="469">
        <v>4.1549083367565885E-3</v>
      </c>
      <c r="Q434" s="469">
        <v>5.0093968225595267E-3</v>
      </c>
      <c r="R434" s="469">
        <v>0</v>
      </c>
      <c r="S434" s="469">
        <v>5.0093968225595267E-3</v>
      </c>
      <c r="T434" s="469">
        <v>0</v>
      </c>
      <c r="U434" s="469">
        <v>0</v>
      </c>
      <c r="V434" s="469">
        <v>1.2238333150996113E-5</v>
      </c>
      <c r="W434" s="469">
        <v>2.3421328450190299E-19</v>
      </c>
      <c r="X434" s="469">
        <v>0</v>
      </c>
      <c r="Y434" s="469">
        <v>0</v>
      </c>
      <c r="Z434" s="469">
        <v>0</v>
      </c>
      <c r="AA434" s="469">
        <v>0</v>
      </c>
      <c r="AB434" s="469">
        <v>0</v>
      </c>
      <c r="AC434" s="469">
        <v>0</v>
      </c>
      <c r="AD434" s="469">
        <v>0</v>
      </c>
      <c r="AE434" s="469">
        <v>0</v>
      </c>
      <c r="AF434" s="469">
        <v>0</v>
      </c>
      <c r="AG434" s="469">
        <v>0</v>
      </c>
      <c r="AH434" s="469">
        <v>0</v>
      </c>
      <c r="AI434" s="469">
        <v>0</v>
      </c>
      <c r="AJ434" s="469">
        <v>0</v>
      </c>
      <c r="AK434" s="469">
        <v>1.3920265126357233E-5</v>
      </c>
      <c r="AL434" s="469">
        <v>0</v>
      </c>
      <c r="AM434" s="469">
        <v>2.6433537917255855E-6</v>
      </c>
      <c r="AN434" s="469">
        <v>0</v>
      </c>
      <c r="AO434" s="469">
        <v>0</v>
      </c>
      <c r="AP434" s="469">
        <v>0</v>
      </c>
      <c r="AQ434" s="469">
        <v>0</v>
      </c>
      <c r="AR434" s="469">
        <v>0</v>
      </c>
      <c r="AS434" s="469">
        <v>0</v>
      </c>
      <c r="AT434" s="469">
        <v>0</v>
      </c>
      <c r="AU434" s="469">
        <v>0</v>
      </c>
      <c r="AV434" s="469">
        <v>0</v>
      </c>
      <c r="AW434" s="469">
        <v>1.3286637538838126E-6</v>
      </c>
      <c r="AX434" s="469">
        <v>0</v>
      </c>
      <c r="AY434" s="469">
        <v>6.6331125434649396E-17</v>
      </c>
      <c r="AZ434" s="469">
        <v>0</v>
      </c>
      <c r="BA434" s="469">
        <v>0</v>
      </c>
      <c r="BB434" s="469">
        <v>0</v>
      </c>
      <c r="BC434" s="469">
        <v>0</v>
      </c>
      <c r="BD434" s="469">
        <v>0</v>
      </c>
      <c r="BE434" s="469">
        <v>0</v>
      </c>
      <c r="BF434" s="469">
        <v>1.2427740733705252E-4</v>
      </c>
      <c r="BG434" s="469">
        <v>0</v>
      </c>
      <c r="BH434" s="469">
        <v>2.6824827170362256E-4</v>
      </c>
      <c r="BI434" s="469">
        <v>0</v>
      </c>
      <c r="BJ434" s="469">
        <v>0</v>
      </c>
      <c r="BK434" s="469">
        <v>0</v>
      </c>
    </row>
    <row r="435" spans="2:63" x14ac:dyDescent="0.2">
      <c r="B435" s="666" t="s">
        <v>493</v>
      </c>
      <c r="C435" s="666">
        <v>18.242091092086515</v>
      </c>
      <c r="D435" s="666" t="s">
        <v>486</v>
      </c>
      <c r="E435" s="666" t="s">
        <v>428</v>
      </c>
      <c r="F435" s="666">
        <v>0</v>
      </c>
      <c r="G435" s="666">
        <v>559</v>
      </c>
      <c r="H435" s="666">
        <v>29.27298</v>
      </c>
      <c r="I435" s="666">
        <v>29.770605434363695</v>
      </c>
      <c r="J435" s="666">
        <v>2.2488717735981677E-3</v>
      </c>
      <c r="K435" s="666" t="s">
        <v>574</v>
      </c>
      <c r="L435" s="666" t="s">
        <v>574</v>
      </c>
      <c r="M435" s="666" t="s">
        <v>574</v>
      </c>
      <c r="N435" s="666">
        <v>1</v>
      </c>
      <c r="O435" s="666">
        <v>8.5448848580293784E-4</v>
      </c>
      <c r="P435" s="666">
        <v>4.1549083367565885E-3</v>
      </c>
      <c r="Q435" s="666">
        <v>5.0093968225595267E-3</v>
      </c>
      <c r="R435" s="666">
        <v>0</v>
      </c>
      <c r="S435" s="666">
        <v>5.0093968225595267E-3</v>
      </c>
      <c r="T435" s="666">
        <v>0</v>
      </c>
      <c r="U435" s="666">
        <v>0</v>
      </c>
      <c r="V435" s="666">
        <v>1.2238333150996113E-5</v>
      </c>
      <c r="W435" s="666">
        <v>2.3421328450190299E-19</v>
      </c>
      <c r="X435" s="666">
        <v>0</v>
      </c>
      <c r="Y435" s="666">
        <v>0</v>
      </c>
      <c r="Z435" s="666">
        <v>0</v>
      </c>
      <c r="AA435" s="666">
        <v>0</v>
      </c>
      <c r="AB435" s="666">
        <v>0</v>
      </c>
      <c r="AC435" s="666">
        <v>0</v>
      </c>
      <c r="AD435" s="666">
        <v>0</v>
      </c>
      <c r="AE435" s="666">
        <v>0</v>
      </c>
      <c r="AF435" s="666">
        <v>0</v>
      </c>
      <c r="AG435" s="666">
        <v>0</v>
      </c>
      <c r="AH435" s="666">
        <v>0</v>
      </c>
      <c r="AI435" s="666">
        <v>0</v>
      </c>
      <c r="AJ435" s="666">
        <v>0</v>
      </c>
      <c r="AK435" s="666">
        <v>1.3920265126357233E-5</v>
      </c>
      <c r="AL435" s="666">
        <v>0</v>
      </c>
      <c r="AM435" s="666">
        <v>2.6433537917255855E-6</v>
      </c>
      <c r="AN435" s="666">
        <v>0</v>
      </c>
      <c r="AO435" s="666">
        <v>0</v>
      </c>
      <c r="AP435" s="666">
        <v>0</v>
      </c>
      <c r="AQ435" s="666">
        <v>0</v>
      </c>
      <c r="AR435" s="666">
        <v>0</v>
      </c>
      <c r="AS435" s="666">
        <v>0</v>
      </c>
      <c r="AT435" s="666">
        <v>0</v>
      </c>
      <c r="AU435" s="666">
        <v>0</v>
      </c>
      <c r="AV435" s="666">
        <v>0</v>
      </c>
      <c r="AW435" s="666">
        <v>1.3286637538838126E-6</v>
      </c>
      <c r="AX435" s="666">
        <v>0</v>
      </c>
      <c r="AY435" s="666">
        <v>6.6331125434649396E-17</v>
      </c>
      <c r="AZ435" s="666">
        <v>0</v>
      </c>
      <c r="BA435" s="666">
        <v>0</v>
      </c>
      <c r="BB435" s="666">
        <v>0</v>
      </c>
      <c r="BC435" s="666">
        <v>0</v>
      </c>
      <c r="BD435" s="666">
        <v>0</v>
      </c>
      <c r="BE435" s="666">
        <v>0</v>
      </c>
      <c r="BF435" s="666">
        <v>1.2427740733705252E-4</v>
      </c>
      <c r="BG435" s="666">
        <v>0</v>
      </c>
      <c r="BH435" s="666">
        <v>2.6824827170362256E-4</v>
      </c>
      <c r="BI435" s="666">
        <v>0</v>
      </c>
      <c r="BJ435" s="666">
        <v>0</v>
      </c>
      <c r="BK435" s="666">
        <v>0</v>
      </c>
    </row>
    <row r="436" spans="2:63" x14ac:dyDescent="0.2">
      <c r="B436" s="469" t="s">
        <v>493</v>
      </c>
      <c r="C436" s="469">
        <v>18.242091092086515</v>
      </c>
      <c r="D436" s="469" t="s">
        <v>486</v>
      </c>
      <c r="E436" s="469" t="s">
        <v>428</v>
      </c>
      <c r="F436" s="469">
        <v>0</v>
      </c>
      <c r="G436" s="469">
        <v>559</v>
      </c>
      <c r="H436" s="469">
        <v>31.042932500000003</v>
      </c>
      <c r="I436" s="469">
        <v>31.778070360417694</v>
      </c>
      <c r="J436" s="469">
        <v>2.4224153027051212E-3</v>
      </c>
      <c r="K436" s="469" t="s">
        <v>574</v>
      </c>
      <c r="L436" s="469" t="s">
        <v>574</v>
      </c>
      <c r="M436" s="469" t="s">
        <v>574</v>
      </c>
      <c r="N436" s="469">
        <v>1</v>
      </c>
      <c r="O436" s="469">
        <v>1.2008035331859761E-3</v>
      </c>
      <c r="P436" s="469">
        <v>4.4551249787431668E-3</v>
      </c>
      <c r="Q436" s="469">
        <v>5.6559285119291425E-3</v>
      </c>
      <c r="R436" s="469">
        <v>0</v>
      </c>
      <c r="S436" s="469">
        <v>5.6559285119291425E-3</v>
      </c>
      <c r="T436" s="469">
        <v>0</v>
      </c>
      <c r="U436" s="469">
        <v>0</v>
      </c>
      <c r="V436" s="469">
        <v>1.3678354912309797E-5</v>
      </c>
      <c r="W436" s="469">
        <v>3.08243753930523E-19</v>
      </c>
      <c r="X436" s="469">
        <v>0</v>
      </c>
      <c r="Y436" s="469">
        <v>0</v>
      </c>
      <c r="Z436" s="469">
        <v>0</v>
      </c>
      <c r="AA436" s="469">
        <v>0</v>
      </c>
      <c r="AB436" s="469">
        <v>0</v>
      </c>
      <c r="AC436" s="469">
        <v>0</v>
      </c>
      <c r="AD436" s="469">
        <v>0</v>
      </c>
      <c r="AE436" s="469">
        <v>0</v>
      </c>
      <c r="AF436" s="469">
        <v>0</v>
      </c>
      <c r="AG436" s="469">
        <v>0</v>
      </c>
      <c r="AH436" s="469">
        <v>0</v>
      </c>
      <c r="AI436" s="469">
        <v>0</v>
      </c>
      <c r="AJ436" s="469">
        <v>0</v>
      </c>
      <c r="AK436" s="469">
        <v>1.5824316840520728E-5</v>
      </c>
      <c r="AL436" s="469">
        <v>0</v>
      </c>
      <c r="AM436" s="469">
        <v>2.9423972514651946E-6</v>
      </c>
      <c r="AN436" s="469">
        <v>0</v>
      </c>
      <c r="AO436" s="469">
        <v>0</v>
      </c>
      <c r="AP436" s="469">
        <v>0</v>
      </c>
      <c r="AQ436" s="469">
        <v>0</v>
      </c>
      <c r="AR436" s="469">
        <v>0</v>
      </c>
      <c r="AS436" s="469">
        <v>0</v>
      </c>
      <c r="AT436" s="469">
        <v>0</v>
      </c>
      <c r="AU436" s="469">
        <v>0</v>
      </c>
      <c r="AV436" s="469">
        <v>0</v>
      </c>
      <c r="AW436" s="469">
        <v>1.5476452827453385E-6</v>
      </c>
      <c r="AX436" s="469">
        <v>0</v>
      </c>
      <c r="AY436" s="469">
        <v>8.6038071528126758E-17</v>
      </c>
      <c r="AZ436" s="469">
        <v>0</v>
      </c>
      <c r="BA436" s="469">
        <v>0</v>
      </c>
      <c r="BB436" s="469">
        <v>0</v>
      </c>
      <c r="BC436" s="469">
        <v>0</v>
      </c>
      <c r="BD436" s="469">
        <v>0</v>
      </c>
      <c r="BE436" s="469">
        <v>0</v>
      </c>
      <c r="BF436" s="469">
        <v>1.3996274573771267E-4</v>
      </c>
      <c r="BG436" s="469">
        <v>0</v>
      </c>
      <c r="BH436" s="469">
        <v>3.0509871925898116E-4</v>
      </c>
      <c r="BI436" s="469">
        <v>0</v>
      </c>
      <c r="BJ436" s="469">
        <v>0</v>
      </c>
      <c r="BK436" s="469">
        <v>0</v>
      </c>
    </row>
    <row r="437" spans="2:63" x14ac:dyDescent="0.2">
      <c r="B437" s="666" t="s">
        <v>493</v>
      </c>
      <c r="C437" s="666">
        <v>18.242091092086515</v>
      </c>
      <c r="D437" s="666" t="s">
        <v>486</v>
      </c>
      <c r="E437" s="666" t="s">
        <v>428</v>
      </c>
      <c r="F437" s="666">
        <v>0</v>
      </c>
      <c r="G437" s="666">
        <v>559</v>
      </c>
      <c r="H437" s="666">
        <v>31.042932500000003</v>
      </c>
      <c r="I437" s="666">
        <v>31.778070360417694</v>
      </c>
      <c r="J437" s="666">
        <v>2.4224153027051212E-3</v>
      </c>
      <c r="K437" s="666" t="s">
        <v>574</v>
      </c>
      <c r="L437" s="666" t="s">
        <v>574</v>
      </c>
      <c r="M437" s="666" t="s">
        <v>574</v>
      </c>
      <c r="N437" s="666">
        <v>1</v>
      </c>
      <c r="O437" s="666">
        <v>1.2008035331859761E-3</v>
      </c>
      <c r="P437" s="666">
        <v>4.4551249787431668E-3</v>
      </c>
      <c r="Q437" s="666">
        <v>5.6559285119291425E-3</v>
      </c>
      <c r="R437" s="666">
        <v>0</v>
      </c>
      <c r="S437" s="666">
        <v>5.6559285119291425E-3</v>
      </c>
      <c r="T437" s="666">
        <v>0</v>
      </c>
      <c r="U437" s="666">
        <v>0</v>
      </c>
      <c r="V437" s="666">
        <v>1.3678354912309797E-5</v>
      </c>
      <c r="W437" s="666">
        <v>3.08243753930523E-19</v>
      </c>
      <c r="X437" s="666">
        <v>0</v>
      </c>
      <c r="Y437" s="666">
        <v>0</v>
      </c>
      <c r="Z437" s="666">
        <v>0</v>
      </c>
      <c r="AA437" s="666">
        <v>0</v>
      </c>
      <c r="AB437" s="666">
        <v>0</v>
      </c>
      <c r="AC437" s="666">
        <v>0</v>
      </c>
      <c r="AD437" s="666">
        <v>0</v>
      </c>
      <c r="AE437" s="666">
        <v>0</v>
      </c>
      <c r="AF437" s="666">
        <v>0</v>
      </c>
      <c r="AG437" s="666">
        <v>0</v>
      </c>
      <c r="AH437" s="666">
        <v>0</v>
      </c>
      <c r="AI437" s="666">
        <v>0</v>
      </c>
      <c r="AJ437" s="666">
        <v>0</v>
      </c>
      <c r="AK437" s="666">
        <v>1.5824316840520728E-5</v>
      </c>
      <c r="AL437" s="666">
        <v>0</v>
      </c>
      <c r="AM437" s="666">
        <v>2.9423972514651946E-6</v>
      </c>
      <c r="AN437" s="666">
        <v>0</v>
      </c>
      <c r="AO437" s="666">
        <v>0</v>
      </c>
      <c r="AP437" s="666">
        <v>0</v>
      </c>
      <c r="AQ437" s="666">
        <v>0</v>
      </c>
      <c r="AR437" s="666">
        <v>0</v>
      </c>
      <c r="AS437" s="666">
        <v>0</v>
      </c>
      <c r="AT437" s="666">
        <v>0</v>
      </c>
      <c r="AU437" s="666">
        <v>0</v>
      </c>
      <c r="AV437" s="666">
        <v>0</v>
      </c>
      <c r="AW437" s="666">
        <v>1.5476452827453385E-6</v>
      </c>
      <c r="AX437" s="666">
        <v>0</v>
      </c>
      <c r="AY437" s="666">
        <v>8.6038071528126758E-17</v>
      </c>
      <c r="AZ437" s="666">
        <v>0</v>
      </c>
      <c r="BA437" s="666">
        <v>0</v>
      </c>
      <c r="BB437" s="666">
        <v>0</v>
      </c>
      <c r="BC437" s="666">
        <v>0</v>
      </c>
      <c r="BD437" s="666">
        <v>0</v>
      </c>
      <c r="BE437" s="666">
        <v>0</v>
      </c>
      <c r="BF437" s="666">
        <v>1.3996274573771267E-4</v>
      </c>
      <c r="BG437" s="666">
        <v>0</v>
      </c>
      <c r="BH437" s="666">
        <v>3.0509871925898116E-4</v>
      </c>
      <c r="BI437" s="666">
        <v>0</v>
      </c>
      <c r="BJ437" s="666">
        <v>0</v>
      </c>
      <c r="BK437" s="666">
        <v>0</v>
      </c>
    </row>
    <row r="438" spans="2:63" x14ac:dyDescent="0.2">
      <c r="B438" s="469" t="s">
        <v>493</v>
      </c>
      <c r="C438" s="469">
        <v>18.242091092086515</v>
      </c>
      <c r="D438" s="469" t="s">
        <v>486</v>
      </c>
      <c r="E438" s="469" t="s">
        <v>428</v>
      </c>
      <c r="F438" s="469">
        <v>0</v>
      </c>
      <c r="G438" s="469">
        <v>559</v>
      </c>
      <c r="H438" s="469">
        <v>31.042932500000003</v>
      </c>
      <c r="I438" s="469">
        <v>31.778070360417694</v>
      </c>
      <c r="J438" s="469">
        <v>2.4224153027051212E-3</v>
      </c>
      <c r="K438" s="469" t="s">
        <v>574</v>
      </c>
      <c r="L438" s="469" t="s">
        <v>574</v>
      </c>
      <c r="M438" s="469" t="s">
        <v>574</v>
      </c>
      <c r="N438" s="469">
        <v>1</v>
      </c>
      <c r="O438" s="469">
        <v>1.2008035331859761E-3</v>
      </c>
      <c r="P438" s="469">
        <v>4.4551249787431668E-3</v>
      </c>
      <c r="Q438" s="469">
        <v>5.6559285119291425E-3</v>
      </c>
      <c r="R438" s="469">
        <v>0</v>
      </c>
      <c r="S438" s="469">
        <v>5.6559285119291425E-3</v>
      </c>
      <c r="T438" s="469">
        <v>0</v>
      </c>
      <c r="U438" s="469">
        <v>0</v>
      </c>
      <c r="V438" s="469">
        <v>1.3678354912309797E-5</v>
      </c>
      <c r="W438" s="469">
        <v>3.08243753930523E-19</v>
      </c>
      <c r="X438" s="469">
        <v>0</v>
      </c>
      <c r="Y438" s="469">
        <v>0</v>
      </c>
      <c r="Z438" s="469">
        <v>0</v>
      </c>
      <c r="AA438" s="469">
        <v>0</v>
      </c>
      <c r="AB438" s="469">
        <v>0</v>
      </c>
      <c r="AC438" s="469">
        <v>0</v>
      </c>
      <c r="AD438" s="469">
        <v>0</v>
      </c>
      <c r="AE438" s="469">
        <v>0</v>
      </c>
      <c r="AF438" s="469">
        <v>0</v>
      </c>
      <c r="AG438" s="469">
        <v>0</v>
      </c>
      <c r="AH438" s="469">
        <v>0</v>
      </c>
      <c r="AI438" s="469">
        <v>0</v>
      </c>
      <c r="AJ438" s="469">
        <v>0</v>
      </c>
      <c r="AK438" s="469">
        <v>1.5824316840520728E-5</v>
      </c>
      <c r="AL438" s="469">
        <v>0</v>
      </c>
      <c r="AM438" s="469">
        <v>2.9423972514651946E-6</v>
      </c>
      <c r="AN438" s="469">
        <v>0</v>
      </c>
      <c r="AO438" s="469">
        <v>0</v>
      </c>
      <c r="AP438" s="469">
        <v>0</v>
      </c>
      <c r="AQ438" s="469">
        <v>0</v>
      </c>
      <c r="AR438" s="469">
        <v>0</v>
      </c>
      <c r="AS438" s="469">
        <v>0</v>
      </c>
      <c r="AT438" s="469">
        <v>0</v>
      </c>
      <c r="AU438" s="469">
        <v>0</v>
      </c>
      <c r="AV438" s="469">
        <v>0</v>
      </c>
      <c r="AW438" s="469">
        <v>1.5476452827453385E-6</v>
      </c>
      <c r="AX438" s="469">
        <v>0</v>
      </c>
      <c r="AY438" s="469">
        <v>8.6038071528126758E-17</v>
      </c>
      <c r="AZ438" s="469">
        <v>0</v>
      </c>
      <c r="BA438" s="469">
        <v>0</v>
      </c>
      <c r="BB438" s="469">
        <v>0</v>
      </c>
      <c r="BC438" s="469">
        <v>0</v>
      </c>
      <c r="BD438" s="469">
        <v>0</v>
      </c>
      <c r="BE438" s="469">
        <v>0</v>
      </c>
      <c r="BF438" s="469">
        <v>1.3996274573771267E-4</v>
      </c>
      <c r="BG438" s="469">
        <v>0</v>
      </c>
      <c r="BH438" s="469">
        <v>3.0509871925898116E-4</v>
      </c>
      <c r="BI438" s="469">
        <v>0</v>
      </c>
      <c r="BJ438" s="469">
        <v>0</v>
      </c>
      <c r="BK438" s="469">
        <v>0</v>
      </c>
    </row>
    <row r="439" spans="2:63" x14ac:dyDescent="0.2">
      <c r="B439" s="666" t="s">
        <v>493</v>
      </c>
      <c r="C439" s="666">
        <v>18.242091092086515</v>
      </c>
      <c r="D439" s="666" t="s">
        <v>486</v>
      </c>
      <c r="E439" s="666" t="s">
        <v>428</v>
      </c>
      <c r="F439" s="666">
        <v>0</v>
      </c>
      <c r="G439" s="666">
        <v>559</v>
      </c>
      <c r="H439" s="666">
        <v>31.042932500000003</v>
      </c>
      <c r="I439" s="666">
        <v>31.778070360417694</v>
      </c>
      <c r="J439" s="666">
        <v>2.4224153027051212E-3</v>
      </c>
      <c r="K439" s="666" t="s">
        <v>574</v>
      </c>
      <c r="L439" s="666" t="s">
        <v>574</v>
      </c>
      <c r="M439" s="666" t="s">
        <v>574</v>
      </c>
      <c r="N439" s="666">
        <v>1</v>
      </c>
      <c r="O439" s="666">
        <v>1.2008035331859761E-3</v>
      </c>
      <c r="P439" s="666">
        <v>4.4551249787431668E-3</v>
      </c>
      <c r="Q439" s="666">
        <v>5.6559285119291425E-3</v>
      </c>
      <c r="R439" s="666">
        <v>0</v>
      </c>
      <c r="S439" s="666">
        <v>5.6559285119291425E-3</v>
      </c>
      <c r="T439" s="666">
        <v>0</v>
      </c>
      <c r="U439" s="666">
        <v>0</v>
      </c>
      <c r="V439" s="666">
        <v>1.3678354912309797E-5</v>
      </c>
      <c r="W439" s="666">
        <v>3.08243753930523E-19</v>
      </c>
      <c r="X439" s="666">
        <v>0</v>
      </c>
      <c r="Y439" s="666">
        <v>0</v>
      </c>
      <c r="Z439" s="666">
        <v>0</v>
      </c>
      <c r="AA439" s="666">
        <v>0</v>
      </c>
      <c r="AB439" s="666">
        <v>0</v>
      </c>
      <c r="AC439" s="666">
        <v>0</v>
      </c>
      <c r="AD439" s="666">
        <v>0</v>
      </c>
      <c r="AE439" s="666">
        <v>0</v>
      </c>
      <c r="AF439" s="666">
        <v>0</v>
      </c>
      <c r="AG439" s="666">
        <v>0</v>
      </c>
      <c r="AH439" s="666">
        <v>0</v>
      </c>
      <c r="AI439" s="666">
        <v>0</v>
      </c>
      <c r="AJ439" s="666">
        <v>0</v>
      </c>
      <c r="AK439" s="666">
        <v>1.5824316840520728E-5</v>
      </c>
      <c r="AL439" s="666">
        <v>0</v>
      </c>
      <c r="AM439" s="666">
        <v>2.9423972514651946E-6</v>
      </c>
      <c r="AN439" s="666">
        <v>0</v>
      </c>
      <c r="AO439" s="666">
        <v>0</v>
      </c>
      <c r="AP439" s="666">
        <v>0</v>
      </c>
      <c r="AQ439" s="666">
        <v>0</v>
      </c>
      <c r="AR439" s="666">
        <v>0</v>
      </c>
      <c r="AS439" s="666">
        <v>0</v>
      </c>
      <c r="AT439" s="666">
        <v>0</v>
      </c>
      <c r="AU439" s="666">
        <v>0</v>
      </c>
      <c r="AV439" s="666">
        <v>0</v>
      </c>
      <c r="AW439" s="666">
        <v>1.5476452827453385E-6</v>
      </c>
      <c r="AX439" s="666">
        <v>0</v>
      </c>
      <c r="AY439" s="666">
        <v>8.6038071528126758E-17</v>
      </c>
      <c r="AZ439" s="666">
        <v>0</v>
      </c>
      <c r="BA439" s="666">
        <v>0</v>
      </c>
      <c r="BB439" s="666">
        <v>0</v>
      </c>
      <c r="BC439" s="666">
        <v>0</v>
      </c>
      <c r="BD439" s="666">
        <v>0</v>
      </c>
      <c r="BE439" s="666">
        <v>0</v>
      </c>
      <c r="BF439" s="666">
        <v>1.3996274573771267E-4</v>
      </c>
      <c r="BG439" s="666">
        <v>0</v>
      </c>
      <c r="BH439" s="666">
        <v>3.0509871925898116E-4</v>
      </c>
      <c r="BI439" s="666">
        <v>0</v>
      </c>
      <c r="BJ439" s="666">
        <v>0</v>
      </c>
      <c r="BK439" s="666">
        <v>0</v>
      </c>
    </row>
    <row r="440" spans="2:63" x14ac:dyDescent="0.2">
      <c r="B440" s="469" t="s">
        <v>493</v>
      </c>
      <c r="C440" s="469">
        <v>18.242091092086515</v>
      </c>
      <c r="D440" s="469" t="s">
        <v>486</v>
      </c>
      <c r="E440" s="469" t="s">
        <v>428</v>
      </c>
      <c r="F440" s="469">
        <v>0</v>
      </c>
      <c r="G440" s="469">
        <v>559</v>
      </c>
      <c r="H440" s="469">
        <v>31.042932500000003</v>
      </c>
      <c r="I440" s="469">
        <v>31.778070360417694</v>
      </c>
      <c r="J440" s="469">
        <v>2.4224153027051212E-3</v>
      </c>
      <c r="K440" s="469" t="s">
        <v>574</v>
      </c>
      <c r="L440" s="469" t="s">
        <v>574</v>
      </c>
      <c r="M440" s="469" t="s">
        <v>574</v>
      </c>
      <c r="N440" s="469">
        <v>1</v>
      </c>
      <c r="O440" s="469">
        <v>1.2008035331859761E-3</v>
      </c>
      <c r="P440" s="469">
        <v>4.4551249787431668E-3</v>
      </c>
      <c r="Q440" s="469">
        <v>5.6559285119291425E-3</v>
      </c>
      <c r="R440" s="469">
        <v>0</v>
      </c>
      <c r="S440" s="469">
        <v>5.6559285119291425E-3</v>
      </c>
      <c r="T440" s="469">
        <v>0</v>
      </c>
      <c r="U440" s="469">
        <v>0</v>
      </c>
      <c r="V440" s="469">
        <v>1.3678354912309797E-5</v>
      </c>
      <c r="W440" s="469">
        <v>3.08243753930523E-19</v>
      </c>
      <c r="X440" s="469">
        <v>0</v>
      </c>
      <c r="Y440" s="469">
        <v>0</v>
      </c>
      <c r="Z440" s="469">
        <v>0</v>
      </c>
      <c r="AA440" s="469">
        <v>0</v>
      </c>
      <c r="AB440" s="469">
        <v>0</v>
      </c>
      <c r="AC440" s="469">
        <v>0</v>
      </c>
      <c r="AD440" s="469">
        <v>0</v>
      </c>
      <c r="AE440" s="469">
        <v>0</v>
      </c>
      <c r="AF440" s="469">
        <v>0</v>
      </c>
      <c r="AG440" s="469">
        <v>0</v>
      </c>
      <c r="AH440" s="469">
        <v>0</v>
      </c>
      <c r="AI440" s="469">
        <v>0</v>
      </c>
      <c r="AJ440" s="469">
        <v>0</v>
      </c>
      <c r="AK440" s="469">
        <v>1.5824316840520728E-5</v>
      </c>
      <c r="AL440" s="469">
        <v>0</v>
      </c>
      <c r="AM440" s="469">
        <v>2.9423972514651946E-6</v>
      </c>
      <c r="AN440" s="469">
        <v>0</v>
      </c>
      <c r="AO440" s="469">
        <v>0</v>
      </c>
      <c r="AP440" s="469">
        <v>0</v>
      </c>
      <c r="AQ440" s="469">
        <v>0</v>
      </c>
      <c r="AR440" s="469">
        <v>0</v>
      </c>
      <c r="AS440" s="469">
        <v>0</v>
      </c>
      <c r="AT440" s="469">
        <v>0</v>
      </c>
      <c r="AU440" s="469">
        <v>0</v>
      </c>
      <c r="AV440" s="469">
        <v>0</v>
      </c>
      <c r="AW440" s="469">
        <v>1.5476452827453385E-6</v>
      </c>
      <c r="AX440" s="469">
        <v>0</v>
      </c>
      <c r="AY440" s="469">
        <v>8.6038071528126758E-17</v>
      </c>
      <c r="AZ440" s="469">
        <v>0</v>
      </c>
      <c r="BA440" s="469">
        <v>0</v>
      </c>
      <c r="BB440" s="469">
        <v>0</v>
      </c>
      <c r="BC440" s="469">
        <v>0</v>
      </c>
      <c r="BD440" s="469">
        <v>0</v>
      </c>
      <c r="BE440" s="469">
        <v>0</v>
      </c>
      <c r="BF440" s="469">
        <v>1.3996274573771267E-4</v>
      </c>
      <c r="BG440" s="469">
        <v>0</v>
      </c>
      <c r="BH440" s="469">
        <v>3.0509871925898116E-4</v>
      </c>
      <c r="BI440" s="469">
        <v>0</v>
      </c>
      <c r="BJ440" s="469">
        <v>0</v>
      </c>
      <c r="BK440" s="469">
        <v>0</v>
      </c>
    </row>
    <row r="441" spans="2:63" x14ac:dyDescent="0.2">
      <c r="B441" s="666" t="s">
        <v>493</v>
      </c>
      <c r="C441" s="666">
        <v>18.242091092086515</v>
      </c>
      <c r="D441" s="666" t="s">
        <v>486</v>
      </c>
      <c r="E441" s="666" t="s">
        <v>428</v>
      </c>
      <c r="F441" s="666">
        <v>0</v>
      </c>
      <c r="G441" s="666">
        <v>559</v>
      </c>
      <c r="H441" s="666">
        <v>31.042932500000003</v>
      </c>
      <c r="I441" s="666">
        <v>31.778070360417694</v>
      </c>
      <c r="J441" s="666">
        <v>2.4224153027051212E-3</v>
      </c>
      <c r="K441" s="666" t="s">
        <v>574</v>
      </c>
      <c r="L441" s="666" t="s">
        <v>574</v>
      </c>
      <c r="M441" s="666" t="s">
        <v>574</v>
      </c>
      <c r="N441" s="666">
        <v>1</v>
      </c>
      <c r="O441" s="666">
        <v>1.2008035331859761E-3</v>
      </c>
      <c r="P441" s="666">
        <v>4.4551249787431668E-3</v>
      </c>
      <c r="Q441" s="666">
        <v>5.6559285119291425E-3</v>
      </c>
      <c r="R441" s="666">
        <v>0</v>
      </c>
      <c r="S441" s="666">
        <v>5.6559285119291425E-3</v>
      </c>
      <c r="T441" s="666">
        <v>0</v>
      </c>
      <c r="U441" s="666">
        <v>0</v>
      </c>
      <c r="V441" s="666">
        <v>1.3678354912309797E-5</v>
      </c>
      <c r="W441" s="666">
        <v>3.08243753930523E-19</v>
      </c>
      <c r="X441" s="666">
        <v>0</v>
      </c>
      <c r="Y441" s="666">
        <v>0</v>
      </c>
      <c r="Z441" s="666">
        <v>0</v>
      </c>
      <c r="AA441" s="666">
        <v>0</v>
      </c>
      <c r="AB441" s="666">
        <v>0</v>
      </c>
      <c r="AC441" s="666">
        <v>0</v>
      </c>
      <c r="AD441" s="666">
        <v>0</v>
      </c>
      <c r="AE441" s="666">
        <v>0</v>
      </c>
      <c r="AF441" s="666">
        <v>0</v>
      </c>
      <c r="AG441" s="666">
        <v>0</v>
      </c>
      <c r="AH441" s="666">
        <v>0</v>
      </c>
      <c r="AI441" s="666">
        <v>0</v>
      </c>
      <c r="AJ441" s="666">
        <v>0</v>
      </c>
      <c r="AK441" s="666">
        <v>1.5824316840520728E-5</v>
      </c>
      <c r="AL441" s="666">
        <v>0</v>
      </c>
      <c r="AM441" s="666">
        <v>2.9423972514651946E-6</v>
      </c>
      <c r="AN441" s="666">
        <v>0</v>
      </c>
      <c r="AO441" s="666">
        <v>0</v>
      </c>
      <c r="AP441" s="666">
        <v>0</v>
      </c>
      <c r="AQ441" s="666">
        <v>0</v>
      </c>
      <c r="AR441" s="666">
        <v>0</v>
      </c>
      <c r="AS441" s="666">
        <v>0</v>
      </c>
      <c r="AT441" s="666">
        <v>0</v>
      </c>
      <c r="AU441" s="666">
        <v>0</v>
      </c>
      <c r="AV441" s="666">
        <v>0</v>
      </c>
      <c r="AW441" s="666">
        <v>1.5476452827453385E-6</v>
      </c>
      <c r="AX441" s="666">
        <v>0</v>
      </c>
      <c r="AY441" s="666">
        <v>8.6038071528126758E-17</v>
      </c>
      <c r="AZ441" s="666">
        <v>0</v>
      </c>
      <c r="BA441" s="666">
        <v>0</v>
      </c>
      <c r="BB441" s="666">
        <v>0</v>
      </c>
      <c r="BC441" s="666">
        <v>0</v>
      </c>
      <c r="BD441" s="666">
        <v>0</v>
      </c>
      <c r="BE441" s="666">
        <v>0</v>
      </c>
      <c r="BF441" s="666">
        <v>1.3996274573771267E-4</v>
      </c>
      <c r="BG441" s="666">
        <v>0</v>
      </c>
      <c r="BH441" s="666">
        <v>3.0509871925898116E-4</v>
      </c>
      <c r="BI441" s="666">
        <v>0</v>
      </c>
      <c r="BJ441" s="666">
        <v>0</v>
      </c>
      <c r="BK441" s="666">
        <v>0</v>
      </c>
    </row>
    <row r="442" spans="2:63" x14ac:dyDescent="0.2">
      <c r="B442" s="469" t="s">
        <v>493</v>
      </c>
      <c r="C442" s="469">
        <v>18.242091092086515</v>
      </c>
      <c r="D442" s="469" t="s">
        <v>486</v>
      </c>
      <c r="E442" s="469" t="s">
        <v>428</v>
      </c>
      <c r="F442" s="469">
        <v>0</v>
      </c>
      <c r="G442" s="469">
        <v>559</v>
      </c>
      <c r="H442" s="469">
        <v>31.042932500000003</v>
      </c>
      <c r="I442" s="469">
        <v>31.778070360417694</v>
      </c>
      <c r="J442" s="469">
        <v>2.4224153027051212E-3</v>
      </c>
      <c r="K442" s="469" t="s">
        <v>574</v>
      </c>
      <c r="L442" s="469" t="s">
        <v>574</v>
      </c>
      <c r="M442" s="469" t="s">
        <v>574</v>
      </c>
      <c r="N442" s="469">
        <v>1</v>
      </c>
      <c r="O442" s="469">
        <v>1.2008035331859761E-3</v>
      </c>
      <c r="P442" s="469">
        <v>4.4551249787431668E-3</v>
      </c>
      <c r="Q442" s="469">
        <v>5.6559285119291425E-3</v>
      </c>
      <c r="R442" s="469">
        <v>0</v>
      </c>
      <c r="S442" s="469">
        <v>5.6559285119291425E-3</v>
      </c>
      <c r="T442" s="469">
        <v>0</v>
      </c>
      <c r="U442" s="469">
        <v>0</v>
      </c>
      <c r="V442" s="469">
        <v>1.3678354912309797E-5</v>
      </c>
      <c r="W442" s="469">
        <v>3.08243753930523E-19</v>
      </c>
      <c r="X442" s="469">
        <v>0</v>
      </c>
      <c r="Y442" s="469">
        <v>0</v>
      </c>
      <c r="Z442" s="469">
        <v>0</v>
      </c>
      <c r="AA442" s="469">
        <v>0</v>
      </c>
      <c r="AB442" s="469">
        <v>0</v>
      </c>
      <c r="AC442" s="469">
        <v>0</v>
      </c>
      <c r="AD442" s="469">
        <v>0</v>
      </c>
      <c r="AE442" s="469">
        <v>0</v>
      </c>
      <c r="AF442" s="469">
        <v>0</v>
      </c>
      <c r="AG442" s="469">
        <v>0</v>
      </c>
      <c r="AH442" s="469">
        <v>0</v>
      </c>
      <c r="AI442" s="469">
        <v>0</v>
      </c>
      <c r="AJ442" s="469">
        <v>0</v>
      </c>
      <c r="AK442" s="469">
        <v>1.5824316840520728E-5</v>
      </c>
      <c r="AL442" s="469">
        <v>0</v>
      </c>
      <c r="AM442" s="469">
        <v>2.9423972514651946E-6</v>
      </c>
      <c r="AN442" s="469">
        <v>0</v>
      </c>
      <c r="AO442" s="469">
        <v>0</v>
      </c>
      <c r="AP442" s="469">
        <v>0</v>
      </c>
      <c r="AQ442" s="469">
        <v>0</v>
      </c>
      <c r="AR442" s="469">
        <v>0</v>
      </c>
      <c r="AS442" s="469">
        <v>0</v>
      </c>
      <c r="AT442" s="469">
        <v>0</v>
      </c>
      <c r="AU442" s="469">
        <v>0</v>
      </c>
      <c r="AV442" s="469">
        <v>0</v>
      </c>
      <c r="AW442" s="469">
        <v>1.5476452827453385E-6</v>
      </c>
      <c r="AX442" s="469">
        <v>0</v>
      </c>
      <c r="AY442" s="469">
        <v>8.6038071528126758E-17</v>
      </c>
      <c r="AZ442" s="469">
        <v>0</v>
      </c>
      <c r="BA442" s="469">
        <v>0</v>
      </c>
      <c r="BB442" s="469">
        <v>0</v>
      </c>
      <c r="BC442" s="469">
        <v>0</v>
      </c>
      <c r="BD442" s="469">
        <v>0</v>
      </c>
      <c r="BE442" s="469">
        <v>0</v>
      </c>
      <c r="BF442" s="469">
        <v>1.3996274573771267E-4</v>
      </c>
      <c r="BG442" s="469">
        <v>0</v>
      </c>
      <c r="BH442" s="469">
        <v>3.0509871925898116E-4</v>
      </c>
      <c r="BI442" s="469">
        <v>0</v>
      </c>
      <c r="BJ442" s="469">
        <v>0</v>
      </c>
      <c r="BK442" s="469">
        <v>0</v>
      </c>
    </row>
    <row r="443" spans="2:63" x14ac:dyDescent="0.2">
      <c r="B443" s="666" t="s">
        <v>493</v>
      </c>
      <c r="C443" s="666">
        <v>18.242091092086515</v>
      </c>
      <c r="D443" s="666" t="s">
        <v>486</v>
      </c>
      <c r="E443" s="666" t="s">
        <v>428</v>
      </c>
      <c r="F443" s="666">
        <v>0</v>
      </c>
      <c r="G443" s="666">
        <v>559</v>
      </c>
      <c r="H443" s="666">
        <v>31.042932500000003</v>
      </c>
      <c r="I443" s="666">
        <v>31.778070360417694</v>
      </c>
      <c r="J443" s="666">
        <v>2.4224153027051212E-3</v>
      </c>
      <c r="K443" s="666" t="s">
        <v>574</v>
      </c>
      <c r="L443" s="666" t="s">
        <v>574</v>
      </c>
      <c r="M443" s="666" t="s">
        <v>574</v>
      </c>
      <c r="N443" s="666">
        <v>1</v>
      </c>
      <c r="O443" s="666">
        <v>1.2008035331859761E-3</v>
      </c>
      <c r="P443" s="666">
        <v>4.4551249787431668E-3</v>
      </c>
      <c r="Q443" s="666">
        <v>5.6559285119291425E-3</v>
      </c>
      <c r="R443" s="666">
        <v>0</v>
      </c>
      <c r="S443" s="666">
        <v>5.6559285119291425E-3</v>
      </c>
      <c r="T443" s="666">
        <v>0</v>
      </c>
      <c r="U443" s="666">
        <v>0</v>
      </c>
      <c r="V443" s="666">
        <v>1.3678354912309797E-5</v>
      </c>
      <c r="W443" s="666">
        <v>3.08243753930523E-19</v>
      </c>
      <c r="X443" s="666">
        <v>0</v>
      </c>
      <c r="Y443" s="666">
        <v>0</v>
      </c>
      <c r="Z443" s="666">
        <v>0</v>
      </c>
      <c r="AA443" s="666">
        <v>0</v>
      </c>
      <c r="AB443" s="666">
        <v>0</v>
      </c>
      <c r="AC443" s="666">
        <v>0</v>
      </c>
      <c r="AD443" s="666">
        <v>0</v>
      </c>
      <c r="AE443" s="666">
        <v>0</v>
      </c>
      <c r="AF443" s="666">
        <v>0</v>
      </c>
      <c r="AG443" s="666">
        <v>0</v>
      </c>
      <c r="AH443" s="666">
        <v>0</v>
      </c>
      <c r="AI443" s="666">
        <v>0</v>
      </c>
      <c r="AJ443" s="666">
        <v>0</v>
      </c>
      <c r="AK443" s="666">
        <v>1.5824316840520728E-5</v>
      </c>
      <c r="AL443" s="666">
        <v>0</v>
      </c>
      <c r="AM443" s="666">
        <v>2.9423972514651946E-6</v>
      </c>
      <c r="AN443" s="666">
        <v>0</v>
      </c>
      <c r="AO443" s="666">
        <v>0</v>
      </c>
      <c r="AP443" s="666">
        <v>0</v>
      </c>
      <c r="AQ443" s="666">
        <v>0</v>
      </c>
      <c r="AR443" s="666">
        <v>0</v>
      </c>
      <c r="AS443" s="666">
        <v>0</v>
      </c>
      <c r="AT443" s="666">
        <v>0</v>
      </c>
      <c r="AU443" s="666">
        <v>0</v>
      </c>
      <c r="AV443" s="666">
        <v>0</v>
      </c>
      <c r="AW443" s="666">
        <v>1.5476452827453385E-6</v>
      </c>
      <c r="AX443" s="666">
        <v>0</v>
      </c>
      <c r="AY443" s="666">
        <v>8.6038071528126758E-17</v>
      </c>
      <c r="AZ443" s="666">
        <v>0</v>
      </c>
      <c r="BA443" s="666">
        <v>0</v>
      </c>
      <c r="BB443" s="666">
        <v>0</v>
      </c>
      <c r="BC443" s="666">
        <v>0</v>
      </c>
      <c r="BD443" s="666">
        <v>0</v>
      </c>
      <c r="BE443" s="666">
        <v>0</v>
      </c>
      <c r="BF443" s="666">
        <v>1.3996274573771267E-4</v>
      </c>
      <c r="BG443" s="666">
        <v>0</v>
      </c>
      <c r="BH443" s="666">
        <v>3.0509871925898116E-4</v>
      </c>
      <c r="BI443" s="666">
        <v>0</v>
      </c>
      <c r="BJ443" s="666">
        <v>0</v>
      </c>
      <c r="BK443" s="666">
        <v>0</v>
      </c>
    </row>
    <row r="444" spans="2:63" x14ac:dyDescent="0.2">
      <c r="B444" s="469" t="s">
        <v>493</v>
      </c>
      <c r="C444" s="469">
        <v>18.242091092086515</v>
      </c>
      <c r="D444" s="469" t="s">
        <v>486</v>
      </c>
      <c r="E444" s="469" t="s">
        <v>428</v>
      </c>
      <c r="F444" s="469">
        <v>0</v>
      </c>
      <c r="G444" s="469">
        <v>559</v>
      </c>
      <c r="H444" s="469">
        <v>31.042932500000003</v>
      </c>
      <c r="I444" s="469">
        <v>31.778070360417694</v>
      </c>
      <c r="J444" s="469">
        <v>2.4224153027051212E-3</v>
      </c>
      <c r="K444" s="469" t="s">
        <v>574</v>
      </c>
      <c r="L444" s="469" t="s">
        <v>574</v>
      </c>
      <c r="M444" s="469" t="s">
        <v>574</v>
      </c>
      <c r="N444" s="469">
        <v>1</v>
      </c>
      <c r="O444" s="469">
        <v>1.2008035331859761E-3</v>
      </c>
      <c r="P444" s="469">
        <v>4.4551249787431668E-3</v>
      </c>
      <c r="Q444" s="469">
        <v>5.6559285119291425E-3</v>
      </c>
      <c r="R444" s="469">
        <v>0</v>
      </c>
      <c r="S444" s="469">
        <v>5.6559285119291425E-3</v>
      </c>
      <c r="T444" s="469">
        <v>0</v>
      </c>
      <c r="U444" s="469">
        <v>0</v>
      </c>
      <c r="V444" s="469">
        <v>1.3678354912309797E-5</v>
      </c>
      <c r="W444" s="469">
        <v>3.08243753930523E-19</v>
      </c>
      <c r="X444" s="469">
        <v>0</v>
      </c>
      <c r="Y444" s="469">
        <v>0</v>
      </c>
      <c r="Z444" s="469">
        <v>0</v>
      </c>
      <c r="AA444" s="469">
        <v>0</v>
      </c>
      <c r="AB444" s="469">
        <v>0</v>
      </c>
      <c r="AC444" s="469">
        <v>0</v>
      </c>
      <c r="AD444" s="469">
        <v>0</v>
      </c>
      <c r="AE444" s="469">
        <v>0</v>
      </c>
      <c r="AF444" s="469">
        <v>0</v>
      </c>
      <c r="AG444" s="469">
        <v>0</v>
      </c>
      <c r="AH444" s="469">
        <v>0</v>
      </c>
      <c r="AI444" s="469">
        <v>0</v>
      </c>
      <c r="AJ444" s="469">
        <v>0</v>
      </c>
      <c r="AK444" s="469">
        <v>1.5824316840520728E-5</v>
      </c>
      <c r="AL444" s="469">
        <v>0</v>
      </c>
      <c r="AM444" s="469">
        <v>2.9423972514651946E-6</v>
      </c>
      <c r="AN444" s="469">
        <v>0</v>
      </c>
      <c r="AO444" s="469">
        <v>0</v>
      </c>
      <c r="AP444" s="469">
        <v>0</v>
      </c>
      <c r="AQ444" s="469">
        <v>0</v>
      </c>
      <c r="AR444" s="469">
        <v>0</v>
      </c>
      <c r="AS444" s="469">
        <v>0</v>
      </c>
      <c r="AT444" s="469">
        <v>0</v>
      </c>
      <c r="AU444" s="469">
        <v>0</v>
      </c>
      <c r="AV444" s="469">
        <v>0</v>
      </c>
      <c r="AW444" s="469">
        <v>1.5476452827453385E-6</v>
      </c>
      <c r="AX444" s="469">
        <v>0</v>
      </c>
      <c r="AY444" s="469">
        <v>8.6038071528126758E-17</v>
      </c>
      <c r="AZ444" s="469">
        <v>0</v>
      </c>
      <c r="BA444" s="469">
        <v>0</v>
      </c>
      <c r="BB444" s="469">
        <v>0</v>
      </c>
      <c r="BC444" s="469">
        <v>0</v>
      </c>
      <c r="BD444" s="469">
        <v>0</v>
      </c>
      <c r="BE444" s="469">
        <v>0</v>
      </c>
      <c r="BF444" s="469">
        <v>1.3996274573771267E-4</v>
      </c>
      <c r="BG444" s="469">
        <v>0</v>
      </c>
      <c r="BH444" s="469">
        <v>3.0509871925898116E-4</v>
      </c>
      <c r="BI444" s="469">
        <v>0</v>
      </c>
      <c r="BJ444" s="469">
        <v>0</v>
      </c>
      <c r="BK444" s="469">
        <v>0</v>
      </c>
    </row>
    <row r="445" spans="2:63" x14ac:dyDescent="0.2">
      <c r="B445" s="666" t="s">
        <v>493</v>
      </c>
      <c r="C445" s="666">
        <v>18.242091092086515</v>
      </c>
      <c r="D445" s="666" t="s">
        <v>486</v>
      </c>
      <c r="E445" s="666" t="s">
        <v>428</v>
      </c>
      <c r="F445" s="666">
        <v>0</v>
      </c>
      <c r="G445" s="666">
        <v>559</v>
      </c>
      <c r="H445" s="666">
        <v>31.042932500000003</v>
      </c>
      <c r="I445" s="666">
        <v>31.778070360417694</v>
      </c>
      <c r="J445" s="666">
        <v>2.4224153027051212E-3</v>
      </c>
      <c r="K445" s="666" t="s">
        <v>574</v>
      </c>
      <c r="L445" s="666" t="s">
        <v>574</v>
      </c>
      <c r="M445" s="666" t="s">
        <v>574</v>
      </c>
      <c r="N445" s="666">
        <v>1</v>
      </c>
      <c r="O445" s="666">
        <v>1.2008035331859761E-3</v>
      </c>
      <c r="P445" s="666">
        <v>4.4551249787431668E-3</v>
      </c>
      <c r="Q445" s="666">
        <v>5.6559285119291425E-3</v>
      </c>
      <c r="R445" s="666">
        <v>0</v>
      </c>
      <c r="S445" s="666">
        <v>5.6559285119291425E-3</v>
      </c>
      <c r="T445" s="666">
        <v>0</v>
      </c>
      <c r="U445" s="666">
        <v>0</v>
      </c>
      <c r="V445" s="666">
        <v>1.3678354912309797E-5</v>
      </c>
      <c r="W445" s="666">
        <v>3.08243753930523E-19</v>
      </c>
      <c r="X445" s="666">
        <v>0</v>
      </c>
      <c r="Y445" s="666">
        <v>0</v>
      </c>
      <c r="Z445" s="666">
        <v>0</v>
      </c>
      <c r="AA445" s="666">
        <v>0</v>
      </c>
      <c r="AB445" s="666">
        <v>0</v>
      </c>
      <c r="AC445" s="666">
        <v>0</v>
      </c>
      <c r="AD445" s="666">
        <v>0</v>
      </c>
      <c r="AE445" s="666">
        <v>0</v>
      </c>
      <c r="AF445" s="666">
        <v>0</v>
      </c>
      <c r="AG445" s="666">
        <v>0</v>
      </c>
      <c r="AH445" s="666">
        <v>0</v>
      </c>
      <c r="AI445" s="666">
        <v>0</v>
      </c>
      <c r="AJ445" s="666">
        <v>0</v>
      </c>
      <c r="AK445" s="666">
        <v>1.5824316840520728E-5</v>
      </c>
      <c r="AL445" s="666">
        <v>0</v>
      </c>
      <c r="AM445" s="666">
        <v>2.9423972514651946E-6</v>
      </c>
      <c r="AN445" s="666">
        <v>0</v>
      </c>
      <c r="AO445" s="666">
        <v>0</v>
      </c>
      <c r="AP445" s="666">
        <v>0</v>
      </c>
      <c r="AQ445" s="666">
        <v>0</v>
      </c>
      <c r="AR445" s="666">
        <v>0</v>
      </c>
      <c r="AS445" s="666">
        <v>0</v>
      </c>
      <c r="AT445" s="666">
        <v>0</v>
      </c>
      <c r="AU445" s="666">
        <v>0</v>
      </c>
      <c r="AV445" s="666">
        <v>0</v>
      </c>
      <c r="AW445" s="666">
        <v>1.5476452827453385E-6</v>
      </c>
      <c r="AX445" s="666">
        <v>0</v>
      </c>
      <c r="AY445" s="666">
        <v>8.6038071528126758E-17</v>
      </c>
      <c r="AZ445" s="666">
        <v>0</v>
      </c>
      <c r="BA445" s="666">
        <v>0</v>
      </c>
      <c r="BB445" s="666">
        <v>0</v>
      </c>
      <c r="BC445" s="666">
        <v>0</v>
      </c>
      <c r="BD445" s="666">
        <v>0</v>
      </c>
      <c r="BE445" s="666">
        <v>0</v>
      </c>
      <c r="BF445" s="666">
        <v>1.3996274573771267E-4</v>
      </c>
      <c r="BG445" s="666">
        <v>0</v>
      </c>
      <c r="BH445" s="666">
        <v>3.0509871925898116E-4</v>
      </c>
      <c r="BI445" s="666">
        <v>0</v>
      </c>
      <c r="BJ445" s="666">
        <v>0</v>
      </c>
      <c r="BK445" s="666">
        <v>0</v>
      </c>
    </row>
    <row r="446" spans="2:63" x14ac:dyDescent="0.2">
      <c r="B446" s="469" t="s">
        <v>493</v>
      </c>
      <c r="C446" s="469">
        <v>18.242091092086515</v>
      </c>
      <c r="D446" s="469" t="s">
        <v>486</v>
      </c>
      <c r="E446" s="469" t="s">
        <v>428</v>
      </c>
      <c r="F446" s="469">
        <v>0</v>
      </c>
      <c r="G446" s="469">
        <v>559</v>
      </c>
      <c r="H446" s="469">
        <v>31.042932500000003</v>
      </c>
      <c r="I446" s="469">
        <v>31.778070360417694</v>
      </c>
      <c r="J446" s="469">
        <v>2.4224153027051212E-3</v>
      </c>
      <c r="K446" s="469" t="s">
        <v>574</v>
      </c>
      <c r="L446" s="469" t="s">
        <v>574</v>
      </c>
      <c r="M446" s="469" t="s">
        <v>574</v>
      </c>
      <c r="N446" s="469">
        <v>1</v>
      </c>
      <c r="O446" s="469">
        <v>1.2008035331859761E-3</v>
      </c>
      <c r="P446" s="469">
        <v>4.4551249787431668E-3</v>
      </c>
      <c r="Q446" s="469">
        <v>5.6559285119291425E-3</v>
      </c>
      <c r="R446" s="469">
        <v>0</v>
      </c>
      <c r="S446" s="469">
        <v>5.6559285119291425E-3</v>
      </c>
      <c r="T446" s="469">
        <v>0</v>
      </c>
      <c r="U446" s="469">
        <v>0</v>
      </c>
      <c r="V446" s="469">
        <v>1.3678354912309797E-5</v>
      </c>
      <c r="W446" s="469">
        <v>3.08243753930523E-19</v>
      </c>
      <c r="X446" s="469">
        <v>0</v>
      </c>
      <c r="Y446" s="469">
        <v>0</v>
      </c>
      <c r="Z446" s="469">
        <v>0</v>
      </c>
      <c r="AA446" s="469">
        <v>0</v>
      </c>
      <c r="AB446" s="469">
        <v>0</v>
      </c>
      <c r="AC446" s="469">
        <v>0</v>
      </c>
      <c r="AD446" s="469">
        <v>0</v>
      </c>
      <c r="AE446" s="469">
        <v>0</v>
      </c>
      <c r="AF446" s="469">
        <v>0</v>
      </c>
      <c r="AG446" s="469">
        <v>0</v>
      </c>
      <c r="AH446" s="469">
        <v>0</v>
      </c>
      <c r="AI446" s="469">
        <v>0</v>
      </c>
      <c r="AJ446" s="469">
        <v>0</v>
      </c>
      <c r="AK446" s="469">
        <v>1.5824316840520728E-5</v>
      </c>
      <c r="AL446" s="469">
        <v>0</v>
      </c>
      <c r="AM446" s="469">
        <v>2.9423972514651946E-6</v>
      </c>
      <c r="AN446" s="469">
        <v>0</v>
      </c>
      <c r="AO446" s="469">
        <v>0</v>
      </c>
      <c r="AP446" s="469">
        <v>0</v>
      </c>
      <c r="AQ446" s="469">
        <v>0</v>
      </c>
      <c r="AR446" s="469">
        <v>0</v>
      </c>
      <c r="AS446" s="469">
        <v>0</v>
      </c>
      <c r="AT446" s="469">
        <v>0</v>
      </c>
      <c r="AU446" s="469">
        <v>0</v>
      </c>
      <c r="AV446" s="469">
        <v>0</v>
      </c>
      <c r="AW446" s="469">
        <v>1.5476452827453385E-6</v>
      </c>
      <c r="AX446" s="469">
        <v>0</v>
      </c>
      <c r="AY446" s="469">
        <v>8.6038071528126758E-17</v>
      </c>
      <c r="AZ446" s="469">
        <v>0</v>
      </c>
      <c r="BA446" s="469">
        <v>0</v>
      </c>
      <c r="BB446" s="469">
        <v>0</v>
      </c>
      <c r="BC446" s="469">
        <v>0</v>
      </c>
      <c r="BD446" s="469">
        <v>0</v>
      </c>
      <c r="BE446" s="469">
        <v>0</v>
      </c>
      <c r="BF446" s="469">
        <v>1.3996274573771267E-4</v>
      </c>
      <c r="BG446" s="469">
        <v>0</v>
      </c>
      <c r="BH446" s="469">
        <v>3.0509871925898116E-4</v>
      </c>
      <c r="BI446" s="469">
        <v>0</v>
      </c>
      <c r="BJ446" s="469">
        <v>0</v>
      </c>
      <c r="BK446" s="469">
        <v>0</v>
      </c>
    </row>
    <row r="447" spans="2:63" x14ac:dyDescent="0.2">
      <c r="B447" s="666" t="s">
        <v>493</v>
      </c>
      <c r="C447" s="666">
        <v>18.242091092086515</v>
      </c>
      <c r="D447" s="666" t="s">
        <v>486</v>
      </c>
      <c r="E447" s="666" t="s">
        <v>428</v>
      </c>
      <c r="F447" s="666">
        <v>0</v>
      </c>
      <c r="G447" s="666">
        <v>559</v>
      </c>
      <c r="H447" s="666">
        <v>31.042932500000003</v>
      </c>
      <c r="I447" s="666">
        <v>31.778070360417694</v>
      </c>
      <c r="J447" s="666">
        <v>2.4224153027051212E-3</v>
      </c>
      <c r="K447" s="666" t="s">
        <v>574</v>
      </c>
      <c r="L447" s="666" t="s">
        <v>574</v>
      </c>
      <c r="M447" s="666" t="s">
        <v>574</v>
      </c>
      <c r="N447" s="666">
        <v>1</v>
      </c>
      <c r="O447" s="666">
        <v>1.2008035331859761E-3</v>
      </c>
      <c r="P447" s="666">
        <v>4.4551249787431668E-3</v>
      </c>
      <c r="Q447" s="666">
        <v>5.6559285119291425E-3</v>
      </c>
      <c r="R447" s="666">
        <v>0</v>
      </c>
      <c r="S447" s="666">
        <v>5.6559285119291425E-3</v>
      </c>
      <c r="T447" s="666">
        <v>0</v>
      </c>
      <c r="U447" s="666">
        <v>0</v>
      </c>
      <c r="V447" s="666">
        <v>1.3678354912309797E-5</v>
      </c>
      <c r="W447" s="666">
        <v>3.08243753930523E-19</v>
      </c>
      <c r="X447" s="666">
        <v>0</v>
      </c>
      <c r="Y447" s="666">
        <v>0</v>
      </c>
      <c r="Z447" s="666">
        <v>0</v>
      </c>
      <c r="AA447" s="666">
        <v>0</v>
      </c>
      <c r="AB447" s="666">
        <v>0</v>
      </c>
      <c r="AC447" s="666">
        <v>0</v>
      </c>
      <c r="AD447" s="666">
        <v>0</v>
      </c>
      <c r="AE447" s="666">
        <v>0</v>
      </c>
      <c r="AF447" s="666">
        <v>0</v>
      </c>
      <c r="AG447" s="666">
        <v>0</v>
      </c>
      <c r="AH447" s="666">
        <v>0</v>
      </c>
      <c r="AI447" s="666">
        <v>0</v>
      </c>
      <c r="AJ447" s="666">
        <v>0</v>
      </c>
      <c r="AK447" s="666">
        <v>1.5824316840520728E-5</v>
      </c>
      <c r="AL447" s="666">
        <v>0</v>
      </c>
      <c r="AM447" s="666">
        <v>2.9423972514651946E-6</v>
      </c>
      <c r="AN447" s="666">
        <v>0</v>
      </c>
      <c r="AO447" s="666">
        <v>0</v>
      </c>
      <c r="AP447" s="666">
        <v>0</v>
      </c>
      <c r="AQ447" s="666">
        <v>0</v>
      </c>
      <c r="AR447" s="666">
        <v>0</v>
      </c>
      <c r="AS447" s="666">
        <v>0</v>
      </c>
      <c r="AT447" s="666">
        <v>0</v>
      </c>
      <c r="AU447" s="666">
        <v>0</v>
      </c>
      <c r="AV447" s="666">
        <v>0</v>
      </c>
      <c r="AW447" s="666">
        <v>1.5476452827453385E-6</v>
      </c>
      <c r="AX447" s="666">
        <v>0</v>
      </c>
      <c r="AY447" s="666">
        <v>8.6038071528126758E-17</v>
      </c>
      <c r="AZ447" s="666">
        <v>0</v>
      </c>
      <c r="BA447" s="666">
        <v>0</v>
      </c>
      <c r="BB447" s="666">
        <v>0</v>
      </c>
      <c r="BC447" s="666">
        <v>0</v>
      </c>
      <c r="BD447" s="666">
        <v>0</v>
      </c>
      <c r="BE447" s="666">
        <v>0</v>
      </c>
      <c r="BF447" s="666">
        <v>1.3996274573771267E-4</v>
      </c>
      <c r="BG447" s="666">
        <v>0</v>
      </c>
      <c r="BH447" s="666">
        <v>3.0509871925898116E-4</v>
      </c>
      <c r="BI447" s="666">
        <v>0</v>
      </c>
      <c r="BJ447" s="666">
        <v>0</v>
      </c>
      <c r="BK447" s="666">
        <v>0</v>
      </c>
    </row>
    <row r="448" spans="2:63" x14ac:dyDescent="0.2">
      <c r="B448" s="469" t="s">
        <v>493</v>
      </c>
      <c r="C448" s="469">
        <v>18.242091092086515</v>
      </c>
      <c r="D448" s="469" t="s">
        <v>486</v>
      </c>
      <c r="E448" s="469" t="s">
        <v>428</v>
      </c>
      <c r="F448" s="469">
        <v>0</v>
      </c>
      <c r="G448" s="469">
        <v>559</v>
      </c>
      <c r="H448" s="469">
        <v>31.042932500000003</v>
      </c>
      <c r="I448" s="469">
        <v>31.778070360417694</v>
      </c>
      <c r="J448" s="469">
        <v>2.4224153027051212E-3</v>
      </c>
      <c r="K448" s="469" t="s">
        <v>574</v>
      </c>
      <c r="L448" s="469" t="s">
        <v>574</v>
      </c>
      <c r="M448" s="469" t="s">
        <v>574</v>
      </c>
      <c r="N448" s="469">
        <v>1</v>
      </c>
      <c r="O448" s="469">
        <v>1.2008035331859761E-3</v>
      </c>
      <c r="P448" s="469">
        <v>4.4551249787431668E-3</v>
      </c>
      <c r="Q448" s="469">
        <v>5.6559285119291425E-3</v>
      </c>
      <c r="R448" s="469">
        <v>0</v>
      </c>
      <c r="S448" s="469">
        <v>5.6559285119291425E-3</v>
      </c>
      <c r="T448" s="469">
        <v>0</v>
      </c>
      <c r="U448" s="469">
        <v>0</v>
      </c>
      <c r="V448" s="469">
        <v>1.3678354912309797E-5</v>
      </c>
      <c r="W448" s="469">
        <v>3.08243753930523E-19</v>
      </c>
      <c r="X448" s="469">
        <v>0</v>
      </c>
      <c r="Y448" s="469">
        <v>0</v>
      </c>
      <c r="Z448" s="469">
        <v>0</v>
      </c>
      <c r="AA448" s="469">
        <v>0</v>
      </c>
      <c r="AB448" s="469">
        <v>0</v>
      </c>
      <c r="AC448" s="469">
        <v>0</v>
      </c>
      <c r="AD448" s="469">
        <v>0</v>
      </c>
      <c r="AE448" s="469">
        <v>0</v>
      </c>
      <c r="AF448" s="469">
        <v>0</v>
      </c>
      <c r="AG448" s="469">
        <v>0</v>
      </c>
      <c r="AH448" s="469">
        <v>0</v>
      </c>
      <c r="AI448" s="469">
        <v>0</v>
      </c>
      <c r="AJ448" s="469">
        <v>0</v>
      </c>
      <c r="AK448" s="469">
        <v>1.5824316840520728E-5</v>
      </c>
      <c r="AL448" s="469">
        <v>0</v>
      </c>
      <c r="AM448" s="469">
        <v>2.9423972514651946E-6</v>
      </c>
      <c r="AN448" s="469">
        <v>0</v>
      </c>
      <c r="AO448" s="469">
        <v>0</v>
      </c>
      <c r="AP448" s="469">
        <v>0</v>
      </c>
      <c r="AQ448" s="469">
        <v>0</v>
      </c>
      <c r="AR448" s="469">
        <v>0</v>
      </c>
      <c r="AS448" s="469">
        <v>0</v>
      </c>
      <c r="AT448" s="469">
        <v>0</v>
      </c>
      <c r="AU448" s="469">
        <v>0</v>
      </c>
      <c r="AV448" s="469">
        <v>0</v>
      </c>
      <c r="AW448" s="469">
        <v>1.5476452827453385E-6</v>
      </c>
      <c r="AX448" s="469">
        <v>0</v>
      </c>
      <c r="AY448" s="469">
        <v>8.6038071528126758E-17</v>
      </c>
      <c r="AZ448" s="469">
        <v>0</v>
      </c>
      <c r="BA448" s="469">
        <v>0</v>
      </c>
      <c r="BB448" s="469">
        <v>0</v>
      </c>
      <c r="BC448" s="469">
        <v>0</v>
      </c>
      <c r="BD448" s="469">
        <v>0</v>
      </c>
      <c r="BE448" s="469">
        <v>0</v>
      </c>
      <c r="BF448" s="469">
        <v>1.3996274573771267E-4</v>
      </c>
      <c r="BG448" s="469">
        <v>0</v>
      </c>
      <c r="BH448" s="469">
        <v>3.0509871925898116E-4</v>
      </c>
      <c r="BI448" s="469">
        <v>0</v>
      </c>
      <c r="BJ448" s="469">
        <v>0</v>
      </c>
      <c r="BK448" s="469">
        <v>0</v>
      </c>
    </row>
    <row r="449" spans="2:63" x14ac:dyDescent="0.2">
      <c r="B449" s="666" t="s">
        <v>493</v>
      </c>
      <c r="C449" s="666">
        <v>18.242091092086515</v>
      </c>
      <c r="D449" s="666" t="s">
        <v>486</v>
      </c>
      <c r="E449" s="666" t="s">
        <v>428</v>
      </c>
      <c r="F449" s="666">
        <v>0</v>
      </c>
      <c r="G449" s="666">
        <v>559</v>
      </c>
      <c r="H449" s="666">
        <v>31.042932500000003</v>
      </c>
      <c r="I449" s="666">
        <v>31.778070360417694</v>
      </c>
      <c r="J449" s="666">
        <v>2.4224153027051212E-3</v>
      </c>
      <c r="K449" s="666" t="s">
        <v>574</v>
      </c>
      <c r="L449" s="666" t="s">
        <v>574</v>
      </c>
      <c r="M449" s="666" t="s">
        <v>574</v>
      </c>
      <c r="N449" s="666">
        <v>1</v>
      </c>
      <c r="O449" s="666">
        <v>1.2008035331859761E-3</v>
      </c>
      <c r="P449" s="666">
        <v>4.4551249787431668E-3</v>
      </c>
      <c r="Q449" s="666">
        <v>5.6559285119291425E-3</v>
      </c>
      <c r="R449" s="666">
        <v>0</v>
      </c>
      <c r="S449" s="666">
        <v>5.6559285119291425E-3</v>
      </c>
      <c r="T449" s="666">
        <v>0</v>
      </c>
      <c r="U449" s="666">
        <v>0</v>
      </c>
      <c r="V449" s="666">
        <v>1.3678354912309797E-5</v>
      </c>
      <c r="W449" s="666">
        <v>3.08243753930523E-19</v>
      </c>
      <c r="X449" s="666">
        <v>0</v>
      </c>
      <c r="Y449" s="666">
        <v>0</v>
      </c>
      <c r="Z449" s="666">
        <v>0</v>
      </c>
      <c r="AA449" s="666">
        <v>0</v>
      </c>
      <c r="AB449" s="666">
        <v>0</v>
      </c>
      <c r="AC449" s="666">
        <v>0</v>
      </c>
      <c r="AD449" s="666">
        <v>0</v>
      </c>
      <c r="AE449" s="666">
        <v>0</v>
      </c>
      <c r="AF449" s="666">
        <v>0</v>
      </c>
      <c r="AG449" s="666">
        <v>0</v>
      </c>
      <c r="AH449" s="666">
        <v>0</v>
      </c>
      <c r="AI449" s="666">
        <v>0</v>
      </c>
      <c r="AJ449" s="666">
        <v>0</v>
      </c>
      <c r="AK449" s="666">
        <v>1.5824316840520728E-5</v>
      </c>
      <c r="AL449" s="666">
        <v>0</v>
      </c>
      <c r="AM449" s="666">
        <v>2.9423972514651946E-6</v>
      </c>
      <c r="AN449" s="666">
        <v>0</v>
      </c>
      <c r="AO449" s="666">
        <v>0</v>
      </c>
      <c r="AP449" s="666">
        <v>0</v>
      </c>
      <c r="AQ449" s="666">
        <v>0</v>
      </c>
      <c r="AR449" s="666">
        <v>0</v>
      </c>
      <c r="AS449" s="666">
        <v>0</v>
      </c>
      <c r="AT449" s="666">
        <v>0</v>
      </c>
      <c r="AU449" s="666">
        <v>0</v>
      </c>
      <c r="AV449" s="666">
        <v>0</v>
      </c>
      <c r="AW449" s="666">
        <v>1.5476452827453385E-6</v>
      </c>
      <c r="AX449" s="666">
        <v>0</v>
      </c>
      <c r="AY449" s="666">
        <v>8.6038071528126758E-17</v>
      </c>
      <c r="AZ449" s="666">
        <v>0</v>
      </c>
      <c r="BA449" s="666">
        <v>0</v>
      </c>
      <c r="BB449" s="666">
        <v>0</v>
      </c>
      <c r="BC449" s="666">
        <v>0</v>
      </c>
      <c r="BD449" s="666">
        <v>0</v>
      </c>
      <c r="BE449" s="666">
        <v>0</v>
      </c>
      <c r="BF449" s="666">
        <v>1.3996274573771267E-4</v>
      </c>
      <c r="BG449" s="666">
        <v>0</v>
      </c>
      <c r="BH449" s="666">
        <v>3.0509871925898116E-4</v>
      </c>
      <c r="BI449" s="666">
        <v>0</v>
      </c>
      <c r="BJ449" s="666">
        <v>0</v>
      </c>
      <c r="BK449" s="666">
        <v>0</v>
      </c>
    </row>
    <row r="450" spans="2:63" x14ac:dyDescent="0.2">
      <c r="B450" s="469" t="s">
        <v>493</v>
      </c>
      <c r="C450" s="469">
        <v>18.242091092086515</v>
      </c>
      <c r="D450" s="469" t="s">
        <v>486</v>
      </c>
      <c r="E450" s="469" t="s">
        <v>428</v>
      </c>
      <c r="F450" s="469">
        <v>0</v>
      </c>
      <c r="G450" s="469">
        <v>559</v>
      </c>
      <c r="H450" s="469">
        <v>31.042932500000003</v>
      </c>
      <c r="I450" s="469">
        <v>31.778070360417694</v>
      </c>
      <c r="J450" s="469">
        <v>2.4224153027051212E-3</v>
      </c>
      <c r="K450" s="469" t="s">
        <v>574</v>
      </c>
      <c r="L450" s="469" t="s">
        <v>574</v>
      </c>
      <c r="M450" s="469" t="s">
        <v>574</v>
      </c>
      <c r="N450" s="469">
        <v>1</v>
      </c>
      <c r="O450" s="469">
        <v>1.2008035331859761E-3</v>
      </c>
      <c r="P450" s="469">
        <v>4.4551249787431668E-3</v>
      </c>
      <c r="Q450" s="469">
        <v>5.6559285119291425E-3</v>
      </c>
      <c r="R450" s="469">
        <v>0</v>
      </c>
      <c r="S450" s="469">
        <v>5.6559285119291425E-3</v>
      </c>
      <c r="T450" s="469">
        <v>0</v>
      </c>
      <c r="U450" s="469">
        <v>0</v>
      </c>
      <c r="V450" s="469">
        <v>1.3678354912309797E-5</v>
      </c>
      <c r="W450" s="469">
        <v>3.08243753930523E-19</v>
      </c>
      <c r="X450" s="469">
        <v>0</v>
      </c>
      <c r="Y450" s="469">
        <v>0</v>
      </c>
      <c r="Z450" s="469">
        <v>0</v>
      </c>
      <c r="AA450" s="469">
        <v>0</v>
      </c>
      <c r="AB450" s="469">
        <v>0</v>
      </c>
      <c r="AC450" s="469">
        <v>0</v>
      </c>
      <c r="AD450" s="469">
        <v>0</v>
      </c>
      <c r="AE450" s="469">
        <v>0</v>
      </c>
      <c r="AF450" s="469">
        <v>0</v>
      </c>
      <c r="AG450" s="469">
        <v>0</v>
      </c>
      <c r="AH450" s="469">
        <v>0</v>
      </c>
      <c r="AI450" s="469">
        <v>0</v>
      </c>
      <c r="AJ450" s="469">
        <v>0</v>
      </c>
      <c r="AK450" s="469">
        <v>1.5824316840520728E-5</v>
      </c>
      <c r="AL450" s="469">
        <v>0</v>
      </c>
      <c r="AM450" s="469">
        <v>2.9423972514651946E-6</v>
      </c>
      <c r="AN450" s="469">
        <v>0</v>
      </c>
      <c r="AO450" s="469">
        <v>0</v>
      </c>
      <c r="AP450" s="469">
        <v>0</v>
      </c>
      <c r="AQ450" s="469">
        <v>0</v>
      </c>
      <c r="AR450" s="469">
        <v>0</v>
      </c>
      <c r="AS450" s="469">
        <v>0</v>
      </c>
      <c r="AT450" s="469">
        <v>0</v>
      </c>
      <c r="AU450" s="469">
        <v>0</v>
      </c>
      <c r="AV450" s="469">
        <v>0</v>
      </c>
      <c r="AW450" s="469">
        <v>1.5476452827453385E-6</v>
      </c>
      <c r="AX450" s="469">
        <v>0</v>
      </c>
      <c r="AY450" s="469">
        <v>8.6038071528126758E-17</v>
      </c>
      <c r="AZ450" s="469">
        <v>0</v>
      </c>
      <c r="BA450" s="469">
        <v>0</v>
      </c>
      <c r="BB450" s="469">
        <v>0</v>
      </c>
      <c r="BC450" s="469">
        <v>0</v>
      </c>
      <c r="BD450" s="469">
        <v>0</v>
      </c>
      <c r="BE450" s="469">
        <v>0</v>
      </c>
      <c r="BF450" s="469">
        <v>1.3996274573771267E-4</v>
      </c>
      <c r="BG450" s="469">
        <v>0</v>
      </c>
      <c r="BH450" s="469">
        <v>3.0509871925898116E-4</v>
      </c>
      <c r="BI450" s="469">
        <v>0</v>
      </c>
      <c r="BJ450" s="469">
        <v>0</v>
      </c>
      <c r="BK450" s="469">
        <v>0</v>
      </c>
    </row>
    <row r="451" spans="2:63" x14ac:dyDescent="0.2">
      <c r="B451" s="666" t="s">
        <v>493</v>
      </c>
      <c r="C451" s="666">
        <v>18.242091092086515</v>
      </c>
      <c r="D451" s="666" t="s">
        <v>486</v>
      </c>
      <c r="E451" s="666" t="s">
        <v>428</v>
      </c>
      <c r="F451" s="666">
        <v>0</v>
      </c>
      <c r="G451" s="666">
        <v>559</v>
      </c>
      <c r="H451" s="666">
        <v>31.042932500000003</v>
      </c>
      <c r="I451" s="666">
        <v>31.778070360417694</v>
      </c>
      <c r="J451" s="666">
        <v>2.4224153027051212E-3</v>
      </c>
      <c r="K451" s="666" t="s">
        <v>574</v>
      </c>
      <c r="L451" s="666" t="s">
        <v>574</v>
      </c>
      <c r="M451" s="666" t="s">
        <v>574</v>
      </c>
      <c r="N451" s="666">
        <v>1</v>
      </c>
      <c r="O451" s="666">
        <v>1.2008035331859761E-3</v>
      </c>
      <c r="P451" s="666">
        <v>4.4551249787431668E-3</v>
      </c>
      <c r="Q451" s="666">
        <v>5.6559285119291425E-3</v>
      </c>
      <c r="R451" s="666">
        <v>0</v>
      </c>
      <c r="S451" s="666">
        <v>5.6559285119291425E-3</v>
      </c>
      <c r="T451" s="666">
        <v>0</v>
      </c>
      <c r="U451" s="666">
        <v>0</v>
      </c>
      <c r="V451" s="666">
        <v>1.3678354912309797E-5</v>
      </c>
      <c r="W451" s="666">
        <v>3.08243753930523E-19</v>
      </c>
      <c r="X451" s="666">
        <v>0</v>
      </c>
      <c r="Y451" s="666">
        <v>0</v>
      </c>
      <c r="Z451" s="666">
        <v>0</v>
      </c>
      <c r="AA451" s="666">
        <v>0</v>
      </c>
      <c r="AB451" s="666">
        <v>0</v>
      </c>
      <c r="AC451" s="666">
        <v>0</v>
      </c>
      <c r="AD451" s="666">
        <v>0</v>
      </c>
      <c r="AE451" s="666">
        <v>0</v>
      </c>
      <c r="AF451" s="666">
        <v>0</v>
      </c>
      <c r="AG451" s="666">
        <v>0</v>
      </c>
      <c r="AH451" s="666">
        <v>0</v>
      </c>
      <c r="AI451" s="666">
        <v>0</v>
      </c>
      <c r="AJ451" s="666">
        <v>0</v>
      </c>
      <c r="AK451" s="666">
        <v>1.5824316840520728E-5</v>
      </c>
      <c r="AL451" s="666">
        <v>0</v>
      </c>
      <c r="AM451" s="666">
        <v>2.9423972514651946E-6</v>
      </c>
      <c r="AN451" s="666">
        <v>0</v>
      </c>
      <c r="AO451" s="666">
        <v>0</v>
      </c>
      <c r="AP451" s="666">
        <v>0</v>
      </c>
      <c r="AQ451" s="666">
        <v>0</v>
      </c>
      <c r="AR451" s="666">
        <v>0</v>
      </c>
      <c r="AS451" s="666">
        <v>0</v>
      </c>
      <c r="AT451" s="666">
        <v>0</v>
      </c>
      <c r="AU451" s="666">
        <v>0</v>
      </c>
      <c r="AV451" s="666">
        <v>0</v>
      </c>
      <c r="AW451" s="666">
        <v>1.5476452827453385E-6</v>
      </c>
      <c r="AX451" s="666">
        <v>0</v>
      </c>
      <c r="AY451" s="666">
        <v>8.6038071528126758E-17</v>
      </c>
      <c r="AZ451" s="666">
        <v>0</v>
      </c>
      <c r="BA451" s="666">
        <v>0</v>
      </c>
      <c r="BB451" s="666">
        <v>0</v>
      </c>
      <c r="BC451" s="666">
        <v>0</v>
      </c>
      <c r="BD451" s="666">
        <v>0</v>
      </c>
      <c r="BE451" s="666">
        <v>0</v>
      </c>
      <c r="BF451" s="666">
        <v>1.3996274573771267E-4</v>
      </c>
      <c r="BG451" s="666">
        <v>0</v>
      </c>
      <c r="BH451" s="666">
        <v>3.0509871925898116E-4</v>
      </c>
      <c r="BI451" s="666">
        <v>0</v>
      </c>
      <c r="BJ451" s="666">
        <v>0</v>
      </c>
      <c r="BK451" s="666">
        <v>0</v>
      </c>
    </row>
    <row r="452" spans="2:63" x14ac:dyDescent="0.2">
      <c r="B452" s="469" t="s">
        <v>493</v>
      </c>
      <c r="C452" s="469">
        <v>18.242091092086515</v>
      </c>
      <c r="D452" s="469" t="s">
        <v>486</v>
      </c>
      <c r="E452" s="469" t="s">
        <v>428</v>
      </c>
      <c r="F452" s="469">
        <v>0</v>
      </c>
      <c r="G452" s="469">
        <v>559</v>
      </c>
      <c r="H452" s="469">
        <v>31.042932500000003</v>
      </c>
      <c r="I452" s="469">
        <v>31.778070360417694</v>
      </c>
      <c r="J452" s="469">
        <v>2.4224153027051212E-3</v>
      </c>
      <c r="K452" s="469" t="s">
        <v>574</v>
      </c>
      <c r="L452" s="469" t="s">
        <v>574</v>
      </c>
      <c r="M452" s="469" t="s">
        <v>574</v>
      </c>
      <c r="N452" s="469">
        <v>1</v>
      </c>
      <c r="O452" s="469">
        <v>1.2008035331859761E-3</v>
      </c>
      <c r="P452" s="469">
        <v>4.4551249787431668E-3</v>
      </c>
      <c r="Q452" s="469">
        <v>5.6559285119291425E-3</v>
      </c>
      <c r="R452" s="469">
        <v>0</v>
      </c>
      <c r="S452" s="469">
        <v>5.6559285119291425E-3</v>
      </c>
      <c r="T452" s="469">
        <v>0</v>
      </c>
      <c r="U452" s="469">
        <v>0</v>
      </c>
      <c r="V452" s="469">
        <v>1.3678354912309797E-5</v>
      </c>
      <c r="W452" s="469">
        <v>3.08243753930523E-19</v>
      </c>
      <c r="X452" s="469">
        <v>0</v>
      </c>
      <c r="Y452" s="469">
        <v>0</v>
      </c>
      <c r="Z452" s="469">
        <v>0</v>
      </c>
      <c r="AA452" s="469">
        <v>0</v>
      </c>
      <c r="AB452" s="469">
        <v>0</v>
      </c>
      <c r="AC452" s="469">
        <v>0</v>
      </c>
      <c r="AD452" s="469">
        <v>0</v>
      </c>
      <c r="AE452" s="469">
        <v>0</v>
      </c>
      <c r="AF452" s="469">
        <v>0</v>
      </c>
      <c r="AG452" s="469">
        <v>0</v>
      </c>
      <c r="AH452" s="469">
        <v>0</v>
      </c>
      <c r="AI452" s="469">
        <v>0</v>
      </c>
      <c r="AJ452" s="469">
        <v>0</v>
      </c>
      <c r="AK452" s="469">
        <v>1.5824316840520728E-5</v>
      </c>
      <c r="AL452" s="469">
        <v>0</v>
      </c>
      <c r="AM452" s="469">
        <v>2.9423972514651946E-6</v>
      </c>
      <c r="AN452" s="469">
        <v>0</v>
      </c>
      <c r="AO452" s="469">
        <v>0</v>
      </c>
      <c r="AP452" s="469">
        <v>0</v>
      </c>
      <c r="AQ452" s="469">
        <v>0</v>
      </c>
      <c r="AR452" s="469">
        <v>0</v>
      </c>
      <c r="AS452" s="469">
        <v>0</v>
      </c>
      <c r="AT452" s="469">
        <v>0</v>
      </c>
      <c r="AU452" s="469">
        <v>0</v>
      </c>
      <c r="AV452" s="469">
        <v>0</v>
      </c>
      <c r="AW452" s="469">
        <v>1.5476452827453385E-6</v>
      </c>
      <c r="AX452" s="469">
        <v>0</v>
      </c>
      <c r="AY452" s="469">
        <v>8.6038071528126758E-17</v>
      </c>
      <c r="AZ452" s="469">
        <v>0</v>
      </c>
      <c r="BA452" s="469">
        <v>0</v>
      </c>
      <c r="BB452" s="469">
        <v>0</v>
      </c>
      <c r="BC452" s="469">
        <v>0</v>
      </c>
      <c r="BD452" s="469">
        <v>0</v>
      </c>
      <c r="BE452" s="469">
        <v>0</v>
      </c>
      <c r="BF452" s="469">
        <v>1.3996274573771267E-4</v>
      </c>
      <c r="BG452" s="469">
        <v>0</v>
      </c>
      <c r="BH452" s="469">
        <v>3.0509871925898116E-4</v>
      </c>
      <c r="BI452" s="469">
        <v>0</v>
      </c>
      <c r="BJ452" s="469">
        <v>0</v>
      </c>
      <c r="BK452" s="469">
        <v>0</v>
      </c>
    </row>
    <row r="453" spans="2:63" x14ac:dyDescent="0.2">
      <c r="B453" s="666" t="s">
        <v>493</v>
      </c>
      <c r="C453" s="666">
        <v>18.242091092086515</v>
      </c>
      <c r="D453" s="666" t="s">
        <v>486</v>
      </c>
      <c r="E453" s="666" t="s">
        <v>428</v>
      </c>
      <c r="F453" s="666">
        <v>0</v>
      </c>
      <c r="G453" s="666">
        <v>559</v>
      </c>
      <c r="H453" s="666">
        <v>31.042932500000003</v>
      </c>
      <c r="I453" s="666">
        <v>31.778070360417694</v>
      </c>
      <c r="J453" s="666">
        <v>2.4224153027051212E-3</v>
      </c>
      <c r="K453" s="666" t="s">
        <v>574</v>
      </c>
      <c r="L453" s="666" t="s">
        <v>574</v>
      </c>
      <c r="M453" s="666" t="s">
        <v>574</v>
      </c>
      <c r="N453" s="666">
        <v>1</v>
      </c>
      <c r="O453" s="666">
        <v>1.2008035331859761E-3</v>
      </c>
      <c r="P453" s="666">
        <v>4.4551249787431668E-3</v>
      </c>
      <c r="Q453" s="666">
        <v>5.6559285119291425E-3</v>
      </c>
      <c r="R453" s="666">
        <v>0</v>
      </c>
      <c r="S453" s="666">
        <v>5.6559285119291425E-3</v>
      </c>
      <c r="T453" s="666">
        <v>0</v>
      </c>
      <c r="U453" s="666">
        <v>0</v>
      </c>
      <c r="V453" s="666">
        <v>1.3678354912309797E-5</v>
      </c>
      <c r="W453" s="666">
        <v>3.08243753930523E-19</v>
      </c>
      <c r="X453" s="666">
        <v>0</v>
      </c>
      <c r="Y453" s="666">
        <v>0</v>
      </c>
      <c r="Z453" s="666">
        <v>0</v>
      </c>
      <c r="AA453" s="666">
        <v>0</v>
      </c>
      <c r="AB453" s="666">
        <v>0</v>
      </c>
      <c r="AC453" s="666">
        <v>0</v>
      </c>
      <c r="AD453" s="666">
        <v>0</v>
      </c>
      <c r="AE453" s="666">
        <v>0</v>
      </c>
      <c r="AF453" s="666">
        <v>0</v>
      </c>
      <c r="AG453" s="666">
        <v>0</v>
      </c>
      <c r="AH453" s="666">
        <v>0</v>
      </c>
      <c r="AI453" s="666">
        <v>0</v>
      </c>
      <c r="AJ453" s="666">
        <v>0</v>
      </c>
      <c r="AK453" s="666">
        <v>1.5824316840520728E-5</v>
      </c>
      <c r="AL453" s="666">
        <v>0</v>
      </c>
      <c r="AM453" s="666">
        <v>2.9423972514651946E-6</v>
      </c>
      <c r="AN453" s="666">
        <v>0</v>
      </c>
      <c r="AO453" s="666">
        <v>0</v>
      </c>
      <c r="AP453" s="666">
        <v>0</v>
      </c>
      <c r="AQ453" s="666">
        <v>0</v>
      </c>
      <c r="AR453" s="666">
        <v>0</v>
      </c>
      <c r="AS453" s="666">
        <v>0</v>
      </c>
      <c r="AT453" s="666">
        <v>0</v>
      </c>
      <c r="AU453" s="666">
        <v>0</v>
      </c>
      <c r="AV453" s="666">
        <v>0</v>
      </c>
      <c r="AW453" s="666">
        <v>1.5476452827453385E-6</v>
      </c>
      <c r="AX453" s="666">
        <v>0</v>
      </c>
      <c r="AY453" s="666">
        <v>8.6038071528126758E-17</v>
      </c>
      <c r="AZ453" s="666">
        <v>0</v>
      </c>
      <c r="BA453" s="666">
        <v>0</v>
      </c>
      <c r="BB453" s="666">
        <v>0</v>
      </c>
      <c r="BC453" s="666">
        <v>0</v>
      </c>
      <c r="BD453" s="666">
        <v>0</v>
      </c>
      <c r="BE453" s="666">
        <v>0</v>
      </c>
      <c r="BF453" s="666">
        <v>1.3996274573771267E-4</v>
      </c>
      <c r="BG453" s="666">
        <v>0</v>
      </c>
      <c r="BH453" s="666">
        <v>3.0509871925898116E-4</v>
      </c>
      <c r="BI453" s="666">
        <v>0</v>
      </c>
      <c r="BJ453" s="666">
        <v>0</v>
      </c>
      <c r="BK453" s="666">
        <v>0</v>
      </c>
    </row>
    <row r="454" spans="2:63" x14ac:dyDescent="0.2">
      <c r="B454" s="469" t="s">
        <v>493</v>
      </c>
      <c r="C454" s="469">
        <v>18.242091092086515</v>
      </c>
      <c r="D454" s="469" t="s">
        <v>486</v>
      </c>
      <c r="E454" s="469" t="s">
        <v>428</v>
      </c>
      <c r="F454" s="469">
        <v>0</v>
      </c>
      <c r="G454" s="469">
        <v>559</v>
      </c>
      <c r="H454" s="469">
        <v>31.042932500000003</v>
      </c>
      <c r="I454" s="469">
        <v>31.778070360417694</v>
      </c>
      <c r="J454" s="469">
        <v>2.4224153027051212E-3</v>
      </c>
      <c r="K454" s="469" t="s">
        <v>574</v>
      </c>
      <c r="L454" s="469" t="s">
        <v>574</v>
      </c>
      <c r="M454" s="469" t="s">
        <v>574</v>
      </c>
      <c r="N454" s="469">
        <v>1</v>
      </c>
      <c r="O454" s="469">
        <v>1.2008035331859761E-3</v>
      </c>
      <c r="P454" s="469">
        <v>4.4551249787431668E-3</v>
      </c>
      <c r="Q454" s="469">
        <v>5.6559285119291425E-3</v>
      </c>
      <c r="R454" s="469">
        <v>0</v>
      </c>
      <c r="S454" s="469">
        <v>5.6559285119291425E-3</v>
      </c>
      <c r="T454" s="469">
        <v>0</v>
      </c>
      <c r="U454" s="469">
        <v>0</v>
      </c>
      <c r="V454" s="469">
        <v>1.3678354912309797E-5</v>
      </c>
      <c r="W454" s="469">
        <v>3.08243753930523E-19</v>
      </c>
      <c r="X454" s="469">
        <v>0</v>
      </c>
      <c r="Y454" s="469">
        <v>0</v>
      </c>
      <c r="Z454" s="469">
        <v>0</v>
      </c>
      <c r="AA454" s="469">
        <v>0</v>
      </c>
      <c r="AB454" s="469">
        <v>0</v>
      </c>
      <c r="AC454" s="469">
        <v>0</v>
      </c>
      <c r="AD454" s="469">
        <v>0</v>
      </c>
      <c r="AE454" s="469">
        <v>0</v>
      </c>
      <c r="AF454" s="469">
        <v>0</v>
      </c>
      <c r="AG454" s="469">
        <v>0</v>
      </c>
      <c r="AH454" s="469">
        <v>0</v>
      </c>
      <c r="AI454" s="469">
        <v>0</v>
      </c>
      <c r="AJ454" s="469">
        <v>0</v>
      </c>
      <c r="AK454" s="469">
        <v>1.5824316840520728E-5</v>
      </c>
      <c r="AL454" s="469">
        <v>0</v>
      </c>
      <c r="AM454" s="469">
        <v>2.9423972514651946E-6</v>
      </c>
      <c r="AN454" s="469">
        <v>0</v>
      </c>
      <c r="AO454" s="469">
        <v>0</v>
      </c>
      <c r="AP454" s="469">
        <v>0</v>
      </c>
      <c r="AQ454" s="469">
        <v>0</v>
      </c>
      <c r="AR454" s="469">
        <v>0</v>
      </c>
      <c r="AS454" s="469">
        <v>0</v>
      </c>
      <c r="AT454" s="469">
        <v>0</v>
      </c>
      <c r="AU454" s="469">
        <v>0</v>
      </c>
      <c r="AV454" s="469">
        <v>0</v>
      </c>
      <c r="AW454" s="469">
        <v>1.5476452827453385E-6</v>
      </c>
      <c r="AX454" s="469">
        <v>0</v>
      </c>
      <c r="AY454" s="469">
        <v>8.6038071528126758E-17</v>
      </c>
      <c r="AZ454" s="469">
        <v>0</v>
      </c>
      <c r="BA454" s="469">
        <v>0</v>
      </c>
      <c r="BB454" s="469">
        <v>0</v>
      </c>
      <c r="BC454" s="469">
        <v>0</v>
      </c>
      <c r="BD454" s="469">
        <v>0</v>
      </c>
      <c r="BE454" s="469">
        <v>0</v>
      </c>
      <c r="BF454" s="469">
        <v>1.3996274573771267E-4</v>
      </c>
      <c r="BG454" s="469">
        <v>0</v>
      </c>
      <c r="BH454" s="469">
        <v>3.0509871925898116E-4</v>
      </c>
      <c r="BI454" s="469">
        <v>0</v>
      </c>
      <c r="BJ454" s="469">
        <v>0</v>
      </c>
      <c r="BK454" s="469">
        <v>0</v>
      </c>
    </row>
    <row r="455" spans="2:63" x14ac:dyDescent="0.2">
      <c r="B455" s="666" t="s">
        <v>493</v>
      </c>
      <c r="C455" s="666">
        <v>18.242091092086515</v>
      </c>
      <c r="D455" s="666" t="s">
        <v>486</v>
      </c>
      <c r="E455" s="666" t="s">
        <v>428</v>
      </c>
      <c r="F455" s="666">
        <v>0</v>
      </c>
      <c r="G455" s="666">
        <v>559</v>
      </c>
      <c r="H455" s="666">
        <v>31.042932500000003</v>
      </c>
      <c r="I455" s="666">
        <v>31.778070360417694</v>
      </c>
      <c r="J455" s="666">
        <v>2.4224153027051212E-3</v>
      </c>
      <c r="K455" s="666" t="s">
        <v>574</v>
      </c>
      <c r="L455" s="666" t="s">
        <v>574</v>
      </c>
      <c r="M455" s="666" t="s">
        <v>574</v>
      </c>
      <c r="N455" s="666">
        <v>1</v>
      </c>
      <c r="O455" s="666">
        <v>1.2008035331859761E-3</v>
      </c>
      <c r="P455" s="666">
        <v>4.4551249787431668E-3</v>
      </c>
      <c r="Q455" s="666">
        <v>5.6559285119291425E-3</v>
      </c>
      <c r="R455" s="666">
        <v>0</v>
      </c>
      <c r="S455" s="666">
        <v>5.6559285119291425E-3</v>
      </c>
      <c r="T455" s="666">
        <v>0</v>
      </c>
      <c r="U455" s="666">
        <v>0</v>
      </c>
      <c r="V455" s="666">
        <v>1.3678354912309797E-5</v>
      </c>
      <c r="W455" s="666">
        <v>3.08243753930523E-19</v>
      </c>
      <c r="X455" s="666">
        <v>0</v>
      </c>
      <c r="Y455" s="666">
        <v>0</v>
      </c>
      <c r="Z455" s="666">
        <v>0</v>
      </c>
      <c r="AA455" s="666">
        <v>0</v>
      </c>
      <c r="AB455" s="666">
        <v>0</v>
      </c>
      <c r="AC455" s="666">
        <v>0</v>
      </c>
      <c r="AD455" s="666">
        <v>0</v>
      </c>
      <c r="AE455" s="666">
        <v>0</v>
      </c>
      <c r="AF455" s="666">
        <v>0</v>
      </c>
      <c r="AG455" s="666">
        <v>0</v>
      </c>
      <c r="AH455" s="666">
        <v>0</v>
      </c>
      <c r="AI455" s="666">
        <v>0</v>
      </c>
      <c r="AJ455" s="666">
        <v>0</v>
      </c>
      <c r="AK455" s="666">
        <v>1.5824316840520728E-5</v>
      </c>
      <c r="AL455" s="666">
        <v>0</v>
      </c>
      <c r="AM455" s="666">
        <v>2.9423972514651946E-6</v>
      </c>
      <c r="AN455" s="666">
        <v>0</v>
      </c>
      <c r="AO455" s="666">
        <v>0</v>
      </c>
      <c r="AP455" s="666">
        <v>0</v>
      </c>
      <c r="AQ455" s="666">
        <v>0</v>
      </c>
      <c r="AR455" s="666">
        <v>0</v>
      </c>
      <c r="AS455" s="666">
        <v>0</v>
      </c>
      <c r="AT455" s="666">
        <v>0</v>
      </c>
      <c r="AU455" s="666">
        <v>0</v>
      </c>
      <c r="AV455" s="666">
        <v>0</v>
      </c>
      <c r="AW455" s="666">
        <v>1.5476452827453385E-6</v>
      </c>
      <c r="AX455" s="666">
        <v>0</v>
      </c>
      <c r="AY455" s="666">
        <v>8.6038071528126758E-17</v>
      </c>
      <c r="AZ455" s="666">
        <v>0</v>
      </c>
      <c r="BA455" s="666">
        <v>0</v>
      </c>
      <c r="BB455" s="666">
        <v>0</v>
      </c>
      <c r="BC455" s="666">
        <v>0</v>
      </c>
      <c r="BD455" s="666">
        <v>0</v>
      </c>
      <c r="BE455" s="666">
        <v>0</v>
      </c>
      <c r="BF455" s="666">
        <v>1.3996274573771267E-4</v>
      </c>
      <c r="BG455" s="666">
        <v>0</v>
      </c>
      <c r="BH455" s="666">
        <v>3.0509871925898116E-4</v>
      </c>
      <c r="BI455" s="666">
        <v>0</v>
      </c>
      <c r="BJ455" s="666">
        <v>0</v>
      </c>
      <c r="BK455" s="666">
        <v>0</v>
      </c>
    </row>
    <row r="456" spans="2:63" x14ac:dyDescent="0.2">
      <c r="B456" s="469" t="s">
        <v>493</v>
      </c>
      <c r="C456" s="469">
        <v>18.242091092086515</v>
      </c>
      <c r="D456" s="469" t="s">
        <v>486</v>
      </c>
      <c r="E456" s="469" t="s">
        <v>428</v>
      </c>
      <c r="F456" s="469">
        <v>0</v>
      </c>
      <c r="G456" s="469">
        <v>559</v>
      </c>
      <c r="H456" s="469">
        <v>31.042932500000003</v>
      </c>
      <c r="I456" s="469">
        <v>31.778070360417694</v>
      </c>
      <c r="J456" s="469">
        <v>2.4224153027051212E-3</v>
      </c>
      <c r="K456" s="469" t="s">
        <v>574</v>
      </c>
      <c r="L456" s="469" t="s">
        <v>574</v>
      </c>
      <c r="M456" s="469" t="s">
        <v>574</v>
      </c>
      <c r="N456" s="469">
        <v>1</v>
      </c>
      <c r="O456" s="469">
        <v>1.2008035331859761E-3</v>
      </c>
      <c r="P456" s="469">
        <v>4.4551249787431668E-3</v>
      </c>
      <c r="Q456" s="469">
        <v>5.6559285119291425E-3</v>
      </c>
      <c r="R456" s="469">
        <v>0</v>
      </c>
      <c r="S456" s="469">
        <v>5.6559285119291425E-3</v>
      </c>
      <c r="T456" s="469">
        <v>0</v>
      </c>
      <c r="U456" s="469">
        <v>0</v>
      </c>
      <c r="V456" s="469">
        <v>1.3678354912309797E-5</v>
      </c>
      <c r="W456" s="469">
        <v>3.08243753930523E-19</v>
      </c>
      <c r="X456" s="469">
        <v>0</v>
      </c>
      <c r="Y456" s="469">
        <v>0</v>
      </c>
      <c r="Z456" s="469">
        <v>0</v>
      </c>
      <c r="AA456" s="469">
        <v>0</v>
      </c>
      <c r="AB456" s="469">
        <v>0</v>
      </c>
      <c r="AC456" s="469">
        <v>0</v>
      </c>
      <c r="AD456" s="469">
        <v>0</v>
      </c>
      <c r="AE456" s="469">
        <v>0</v>
      </c>
      <c r="AF456" s="469">
        <v>0</v>
      </c>
      <c r="AG456" s="469">
        <v>0</v>
      </c>
      <c r="AH456" s="469">
        <v>0</v>
      </c>
      <c r="AI456" s="469">
        <v>0</v>
      </c>
      <c r="AJ456" s="469">
        <v>0</v>
      </c>
      <c r="AK456" s="469">
        <v>1.5824316840520728E-5</v>
      </c>
      <c r="AL456" s="469">
        <v>0</v>
      </c>
      <c r="AM456" s="469">
        <v>2.9423972514651946E-6</v>
      </c>
      <c r="AN456" s="469">
        <v>0</v>
      </c>
      <c r="AO456" s="469">
        <v>0</v>
      </c>
      <c r="AP456" s="469">
        <v>0</v>
      </c>
      <c r="AQ456" s="469">
        <v>0</v>
      </c>
      <c r="AR456" s="469">
        <v>0</v>
      </c>
      <c r="AS456" s="469">
        <v>0</v>
      </c>
      <c r="AT456" s="469">
        <v>0</v>
      </c>
      <c r="AU456" s="469">
        <v>0</v>
      </c>
      <c r="AV456" s="469">
        <v>0</v>
      </c>
      <c r="AW456" s="469">
        <v>1.5476452827453385E-6</v>
      </c>
      <c r="AX456" s="469">
        <v>0</v>
      </c>
      <c r="AY456" s="469">
        <v>8.6038071528126758E-17</v>
      </c>
      <c r="AZ456" s="469">
        <v>0</v>
      </c>
      <c r="BA456" s="469">
        <v>0</v>
      </c>
      <c r="BB456" s="469">
        <v>0</v>
      </c>
      <c r="BC456" s="469">
        <v>0</v>
      </c>
      <c r="BD456" s="469">
        <v>0</v>
      </c>
      <c r="BE456" s="469">
        <v>0</v>
      </c>
      <c r="BF456" s="469">
        <v>1.3996274573771267E-4</v>
      </c>
      <c r="BG456" s="469">
        <v>0</v>
      </c>
      <c r="BH456" s="469">
        <v>3.0509871925898116E-4</v>
      </c>
      <c r="BI456" s="469">
        <v>0</v>
      </c>
      <c r="BJ456" s="469">
        <v>0</v>
      </c>
      <c r="BK456" s="469">
        <v>0</v>
      </c>
    </row>
    <row r="457" spans="2:63" x14ac:dyDescent="0.2">
      <c r="B457" s="666" t="s">
        <v>493</v>
      </c>
      <c r="C457" s="666">
        <v>18.242091092086515</v>
      </c>
      <c r="D457" s="666" t="s">
        <v>486</v>
      </c>
      <c r="E457" s="666" t="s">
        <v>428</v>
      </c>
      <c r="F457" s="666">
        <v>0</v>
      </c>
      <c r="G457" s="666">
        <v>559</v>
      </c>
      <c r="H457" s="666">
        <v>31.042932500000003</v>
      </c>
      <c r="I457" s="666">
        <v>31.778070360417694</v>
      </c>
      <c r="J457" s="666">
        <v>2.4224153027051212E-3</v>
      </c>
      <c r="K457" s="666" t="s">
        <v>574</v>
      </c>
      <c r="L457" s="666" t="s">
        <v>574</v>
      </c>
      <c r="M457" s="666" t="s">
        <v>574</v>
      </c>
      <c r="N457" s="666">
        <v>1</v>
      </c>
      <c r="O457" s="666">
        <v>1.2008035331859761E-3</v>
      </c>
      <c r="P457" s="666">
        <v>4.4551249787431668E-3</v>
      </c>
      <c r="Q457" s="666">
        <v>5.6559285119291425E-3</v>
      </c>
      <c r="R457" s="666">
        <v>0</v>
      </c>
      <c r="S457" s="666">
        <v>5.6559285119291425E-3</v>
      </c>
      <c r="T457" s="666">
        <v>0</v>
      </c>
      <c r="U457" s="666">
        <v>0</v>
      </c>
      <c r="V457" s="666">
        <v>1.3678354912309797E-5</v>
      </c>
      <c r="W457" s="666">
        <v>3.08243753930523E-19</v>
      </c>
      <c r="X457" s="666">
        <v>0</v>
      </c>
      <c r="Y457" s="666">
        <v>0</v>
      </c>
      <c r="Z457" s="666">
        <v>0</v>
      </c>
      <c r="AA457" s="666">
        <v>0</v>
      </c>
      <c r="AB457" s="666">
        <v>0</v>
      </c>
      <c r="AC457" s="666">
        <v>0</v>
      </c>
      <c r="AD457" s="666">
        <v>0</v>
      </c>
      <c r="AE457" s="666">
        <v>0</v>
      </c>
      <c r="AF457" s="666">
        <v>0</v>
      </c>
      <c r="AG457" s="666">
        <v>0</v>
      </c>
      <c r="AH457" s="666">
        <v>0</v>
      </c>
      <c r="AI457" s="666">
        <v>0</v>
      </c>
      <c r="AJ457" s="666">
        <v>0</v>
      </c>
      <c r="AK457" s="666">
        <v>1.5824316840520728E-5</v>
      </c>
      <c r="AL457" s="666">
        <v>0</v>
      </c>
      <c r="AM457" s="666">
        <v>2.9423972514651946E-6</v>
      </c>
      <c r="AN457" s="666">
        <v>0</v>
      </c>
      <c r="AO457" s="666">
        <v>0</v>
      </c>
      <c r="AP457" s="666">
        <v>0</v>
      </c>
      <c r="AQ457" s="666">
        <v>0</v>
      </c>
      <c r="AR457" s="666">
        <v>0</v>
      </c>
      <c r="AS457" s="666">
        <v>0</v>
      </c>
      <c r="AT457" s="666">
        <v>0</v>
      </c>
      <c r="AU457" s="666">
        <v>0</v>
      </c>
      <c r="AV457" s="666">
        <v>0</v>
      </c>
      <c r="AW457" s="666">
        <v>1.5476452827453385E-6</v>
      </c>
      <c r="AX457" s="666">
        <v>0</v>
      </c>
      <c r="AY457" s="666">
        <v>8.6038071528126758E-17</v>
      </c>
      <c r="AZ457" s="666">
        <v>0</v>
      </c>
      <c r="BA457" s="666">
        <v>0</v>
      </c>
      <c r="BB457" s="666">
        <v>0</v>
      </c>
      <c r="BC457" s="666">
        <v>0</v>
      </c>
      <c r="BD457" s="666">
        <v>0</v>
      </c>
      <c r="BE457" s="666">
        <v>0</v>
      </c>
      <c r="BF457" s="666">
        <v>1.3996274573771267E-4</v>
      </c>
      <c r="BG457" s="666">
        <v>0</v>
      </c>
      <c r="BH457" s="666">
        <v>3.0509871925898116E-4</v>
      </c>
      <c r="BI457" s="666">
        <v>0</v>
      </c>
      <c r="BJ457" s="666">
        <v>0</v>
      </c>
      <c r="BK457" s="666">
        <v>0</v>
      </c>
    </row>
    <row r="458" spans="2:63" x14ac:dyDescent="0.2">
      <c r="B458" s="469" t="s">
        <v>493</v>
      </c>
      <c r="C458" s="469">
        <v>18.242091092086515</v>
      </c>
      <c r="D458" s="469" t="s">
        <v>486</v>
      </c>
      <c r="E458" s="469" t="s">
        <v>428</v>
      </c>
      <c r="F458" s="469">
        <v>0</v>
      </c>
      <c r="G458" s="469">
        <v>559</v>
      </c>
      <c r="H458" s="469">
        <v>31.042932500000003</v>
      </c>
      <c r="I458" s="469">
        <v>31.778070360417694</v>
      </c>
      <c r="J458" s="469">
        <v>2.4224153027051212E-3</v>
      </c>
      <c r="K458" s="469" t="s">
        <v>574</v>
      </c>
      <c r="L458" s="469" t="s">
        <v>574</v>
      </c>
      <c r="M458" s="469" t="s">
        <v>574</v>
      </c>
      <c r="N458" s="469">
        <v>1</v>
      </c>
      <c r="O458" s="469">
        <v>1.2008035331859761E-3</v>
      </c>
      <c r="P458" s="469">
        <v>4.4551249787431668E-3</v>
      </c>
      <c r="Q458" s="469">
        <v>5.6559285119291425E-3</v>
      </c>
      <c r="R458" s="469">
        <v>0</v>
      </c>
      <c r="S458" s="469">
        <v>5.6559285119291425E-3</v>
      </c>
      <c r="T458" s="469">
        <v>0</v>
      </c>
      <c r="U458" s="469">
        <v>0</v>
      </c>
      <c r="V458" s="469">
        <v>1.3678354912309797E-5</v>
      </c>
      <c r="W458" s="469">
        <v>3.08243753930523E-19</v>
      </c>
      <c r="X458" s="469">
        <v>0</v>
      </c>
      <c r="Y458" s="469">
        <v>0</v>
      </c>
      <c r="Z458" s="469">
        <v>0</v>
      </c>
      <c r="AA458" s="469">
        <v>0</v>
      </c>
      <c r="AB458" s="469">
        <v>0</v>
      </c>
      <c r="AC458" s="469">
        <v>0</v>
      </c>
      <c r="AD458" s="469">
        <v>0</v>
      </c>
      <c r="AE458" s="469">
        <v>0</v>
      </c>
      <c r="AF458" s="469">
        <v>0</v>
      </c>
      <c r="AG458" s="469">
        <v>0</v>
      </c>
      <c r="AH458" s="469">
        <v>0</v>
      </c>
      <c r="AI458" s="469">
        <v>0</v>
      </c>
      <c r="AJ458" s="469">
        <v>0</v>
      </c>
      <c r="AK458" s="469">
        <v>1.5824316840520728E-5</v>
      </c>
      <c r="AL458" s="469">
        <v>0</v>
      </c>
      <c r="AM458" s="469">
        <v>2.9423972514651946E-6</v>
      </c>
      <c r="AN458" s="469">
        <v>0</v>
      </c>
      <c r="AO458" s="469">
        <v>0</v>
      </c>
      <c r="AP458" s="469">
        <v>0</v>
      </c>
      <c r="AQ458" s="469">
        <v>0</v>
      </c>
      <c r="AR458" s="469">
        <v>0</v>
      </c>
      <c r="AS458" s="469">
        <v>0</v>
      </c>
      <c r="AT458" s="469">
        <v>0</v>
      </c>
      <c r="AU458" s="469">
        <v>0</v>
      </c>
      <c r="AV458" s="469">
        <v>0</v>
      </c>
      <c r="AW458" s="469">
        <v>1.5476452827453385E-6</v>
      </c>
      <c r="AX458" s="469">
        <v>0</v>
      </c>
      <c r="AY458" s="469">
        <v>8.6038071528126758E-17</v>
      </c>
      <c r="AZ458" s="469">
        <v>0</v>
      </c>
      <c r="BA458" s="469">
        <v>0</v>
      </c>
      <c r="BB458" s="469">
        <v>0</v>
      </c>
      <c r="BC458" s="469">
        <v>0</v>
      </c>
      <c r="BD458" s="469">
        <v>0</v>
      </c>
      <c r="BE458" s="469">
        <v>0</v>
      </c>
      <c r="BF458" s="469">
        <v>1.3996274573771267E-4</v>
      </c>
      <c r="BG458" s="469">
        <v>0</v>
      </c>
      <c r="BH458" s="469">
        <v>3.0509871925898116E-4</v>
      </c>
      <c r="BI458" s="469">
        <v>0</v>
      </c>
      <c r="BJ458" s="469">
        <v>0</v>
      </c>
      <c r="BK458" s="469">
        <v>0</v>
      </c>
    </row>
    <row r="459" spans="2:63" x14ac:dyDescent="0.2">
      <c r="B459" s="666" t="s">
        <v>493</v>
      </c>
      <c r="C459" s="666">
        <v>18.242091092086515</v>
      </c>
      <c r="D459" s="666" t="s">
        <v>486</v>
      </c>
      <c r="E459" s="666" t="s">
        <v>428</v>
      </c>
      <c r="F459" s="666">
        <v>0</v>
      </c>
      <c r="G459" s="666">
        <v>559</v>
      </c>
      <c r="H459" s="666">
        <v>31.042932500000003</v>
      </c>
      <c r="I459" s="666">
        <v>31.778070360417694</v>
      </c>
      <c r="J459" s="666">
        <v>2.4224153027051212E-3</v>
      </c>
      <c r="K459" s="666" t="s">
        <v>574</v>
      </c>
      <c r="L459" s="666" t="s">
        <v>574</v>
      </c>
      <c r="M459" s="666" t="s">
        <v>574</v>
      </c>
      <c r="N459" s="666">
        <v>1</v>
      </c>
      <c r="O459" s="666">
        <v>1.2008035331859761E-3</v>
      </c>
      <c r="P459" s="666">
        <v>4.4551249787431668E-3</v>
      </c>
      <c r="Q459" s="666">
        <v>5.6559285119291425E-3</v>
      </c>
      <c r="R459" s="666">
        <v>0</v>
      </c>
      <c r="S459" s="666">
        <v>5.6559285119291425E-3</v>
      </c>
      <c r="T459" s="666">
        <v>0</v>
      </c>
      <c r="U459" s="666">
        <v>0</v>
      </c>
      <c r="V459" s="666">
        <v>1.3678354912309797E-5</v>
      </c>
      <c r="W459" s="666">
        <v>3.08243753930523E-19</v>
      </c>
      <c r="X459" s="666">
        <v>0</v>
      </c>
      <c r="Y459" s="666">
        <v>0</v>
      </c>
      <c r="Z459" s="666">
        <v>0</v>
      </c>
      <c r="AA459" s="666">
        <v>0</v>
      </c>
      <c r="AB459" s="666">
        <v>0</v>
      </c>
      <c r="AC459" s="666">
        <v>0</v>
      </c>
      <c r="AD459" s="666">
        <v>0</v>
      </c>
      <c r="AE459" s="666">
        <v>0</v>
      </c>
      <c r="AF459" s="666">
        <v>0</v>
      </c>
      <c r="AG459" s="666">
        <v>0</v>
      </c>
      <c r="AH459" s="666">
        <v>0</v>
      </c>
      <c r="AI459" s="666">
        <v>0</v>
      </c>
      <c r="AJ459" s="666">
        <v>0</v>
      </c>
      <c r="AK459" s="666">
        <v>1.5824316840520728E-5</v>
      </c>
      <c r="AL459" s="666">
        <v>0</v>
      </c>
      <c r="AM459" s="666">
        <v>2.9423972514651946E-6</v>
      </c>
      <c r="AN459" s="666">
        <v>0</v>
      </c>
      <c r="AO459" s="666">
        <v>0</v>
      </c>
      <c r="AP459" s="666">
        <v>0</v>
      </c>
      <c r="AQ459" s="666">
        <v>0</v>
      </c>
      <c r="AR459" s="666">
        <v>0</v>
      </c>
      <c r="AS459" s="666">
        <v>0</v>
      </c>
      <c r="AT459" s="666">
        <v>0</v>
      </c>
      <c r="AU459" s="666">
        <v>0</v>
      </c>
      <c r="AV459" s="666">
        <v>0</v>
      </c>
      <c r="AW459" s="666">
        <v>1.5476452827453385E-6</v>
      </c>
      <c r="AX459" s="666">
        <v>0</v>
      </c>
      <c r="AY459" s="666">
        <v>8.6038071528126758E-17</v>
      </c>
      <c r="AZ459" s="666">
        <v>0</v>
      </c>
      <c r="BA459" s="666">
        <v>0</v>
      </c>
      <c r="BB459" s="666">
        <v>0</v>
      </c>
      <c r="BC459" s="666">
        <v>0</v>
      </c>
      <c r="BD459" s="666">
        <v>0</v>
      </c>
      <c r="BE459" s="666">
        <v>0</v>
      </c>
      <c r="BF459" s="666">
        <v>1.3996274573771267E-4</v>
      </c>
      <c r="BG459" s="666">
        <v>0</v>
      </c>
      <c r="BH459" s="666">
        <v>3.0509871925898116E-4</v>
      </c>
      <c r="BI459" s="666">
        <v>0</v>
      </c>
      <c r="BJ459" s="666">
        <v>0</v>
      </c>
      <c r="BK459" s="666">
        <v>0</v>
      </c>
    </row>
    <row r="460" spans="2:63" x14ac:dyDescent="0.2">
      <c r="B460" s="469" t="s">
        <v>493</v>
      </c>
      <c r="C460" s="469">
        <v>18.242091092086515</v>
      </c>
      <c r="D460" s="469" t="s">
        <v>486</v>
      </c>
      <c r="E460" s="469" t="s">
        <v>428</v>
      </c>
      <c r="F460" s="469">
        <v>0</v>
      </c>
      <c r="G460" s="469">
        <v>559</v>
      </c>
      <c r="H460" s="469">
        <v>31.042932500000003</v>
      </c>
      <c r="I460" s="469">
        <v>31.778070360417694</v>
      </c>
      <c r="J460" s="469">
        <v>2.4224153027051212E-3</v>
      </c>
      <c r="K460" s="469" t="s">
        <v>574</v>
      </c>
      <c r="L460" s="469" t="s">
        <v>574</v>
      </c>
      <c r="M460" s="469" t="s">
        <v>574</v>
      </c>
      <c r="N460" s="469">
        <v>1</v>
      </c>
      <c r="O460" s="469">
        <v>1.2008035331859761E-3</v>
      </c>
      <c r="P460" s="469">
        <v>4.4551249787431668E-3</v>
      </c>
      <c r="Q460" s="469">
        <v>5.6559285119291425E-3</v>
      </c>
      <c r="R460" s="469">
        <v>0</v>
      </c>
      <c r="S460" s="469">
        <v>5.6559285119291425E-3</v>
      </c>
      <c r="T460" s="469">
        <v>0</v>
      </c>
      <c r="U460" s="469">
        <v>0</v>
      </c>
      <c r="V460" s="469">
        <v>1.3678354912309797E-5</v>
      </c>
      <c r="W460" s="469">
        <v>3.08243753930523E-19</v>
      </c>
      <c r="X460" s="469">
        <v>0</v>
      </c>
      <c r="Y460" s="469">
        <v>0</v>
      </c>
      <c r="Z460" s="469">
        <v>0</v>
      </c>
      <c r="AA460" s="469">
        <v>0</v>
      </c>
      <c r="AB460" s="469">
        <v>0</v>
      </c>
      <c r="AC460" s="469">
        <v>0</v>
      </c>
      <c r="AD460" s="469">
        <v>0</v>
      </c>
      <c r="AE460" s="469">
        <v>0</v>
      </c>
      <c r="AF460" s="469">
        <v>0</v>
      </c>
      <c r="AG460" s="469">
        <v>0</v>
      </c>
      <c r="AH460" s="469">
        <v>0</v>
      </c>
      <c r="AI460" s="469">
        <v>0</v>
      </c>
      <c r="AJ460" s="469">
        <v>0</v>
      </c>
      <c r="AK460" s="469">
        <v>1.5824316840520728E-5</v>
      </c>
      <c r="AL460" s="469">
        <v>0</v>
      </c>
      <c r="AM460" s="469">
        <v>2.9423972514651946E-6</v>
      </c>
      <c r="AN460" s="469">
        <v>0</v>
      </c>
      <c r="AO460" s="469">
        <v>0</v>
      </c>
      <c r="AP460" s="469">
        <v>0</v>
      </c>
      <c r="AQ460" s="469">
        <v>0</v>
      </c>
      <c r="AR460" s="469">
        <v>0</v>
      </c>
      <c r="AS460" s="469">
        <v>0</v>
      </c>
      <c r="AT460" s="469">
        <v>0</v>
      </c>
      <c r="AU460" s="469">
        <v>0</v>
      </c>
      <c r="AV460" s="469">
        <v>0</v>
      </c>
      <c r="AW460" s="469">
        <v>1.5476452827453385E-6</v>
      </c>
      <c r="AX460" s="469">
        <v>0</v>
      </c>
      <c r="AY460" s="469">
        <v>8.6038071528126758E-17</v>
      </c>
      <c r="AZ460" s="469">
        <v>0</v>
      </c>
      <c r="BA460" s="469">
        <v>0</v>
      </c>
      <c r="BB460" s="469">
        <v>0</v>
      </c>
      <c r="BC460" s="469">
        <v>0</v>
      </c>
      <c r="BD460" s="469">
        <v>0</v>
      </c>
      <c r="BE460" s="469">
        <v>0</v>
      </c>
      <c r="BF460" s="469">
        <v>1.3996274573771267E-4</v>
      </c>
      <c r="BG460" s="469">
        <v>0</v>
      </c>
      <c r="BH460" s="469">
        <v>3.0509871925898116E-4</v>
      </c>
      <c r="BI460" s="469">
        <v>0</v>
      </c>
      <c r="BJ460" s="469">
        <v>0</v>
      </c>
      <c r="BK460" s="469">
        <v>0</v>
      </c>
    </row>
    <row r="461" spans="2:63" x14ac:dyDescent="0.2">
      <c r="B461" s="666" t="s">
        <v>493</v>
      </c>
      <c r="C461" s="666">
        <v>18.242091092086515</v>
      </c>
      <c r="D461" s="666" t="s">
        <v>486</v>
      </c>
      <c r="E461" s="666" t="s">
        <v>428</v>
      </c>
      <c r="F461" s="666">
        <v>0</v>
      </c>
      <c r="G461" s="666">
        <v>559</v>
      </c>
      <c r="H461" s="666">
        <v>31.042932500000003</v>
      </c>
      <c r="I461" s="666">
        <v>31.778070360417694</v>
      </c>
      <c r="J461" s="666">
        <v>2.4224153027051212E-3</v>
      </c>
      <c r="K461" s="666" t="s">
        <v>574</v>
      </c>
      <c r="L461" s="666" t="s">
        <v>574</v>
      </c>
      <c r="M461" s="666" t="s">
        <v>574</v>
      </c>
      <c r="N461" s="666">
        <v>1</v>
      </c>
      <c r="O461" s="666">
        <v>1.2008035331859761E-3</v>
      </c>
      <c r="P461" s="666">
        <v>4.4551249787431668E-3</v>
      </c>
      <c r="Q461" s="666">
        <v>5.6559285119291425E-3</v>
      </c>
      <c r="R461" s="666">
        <v>0</v>
      </c>
      <c r="S461" s="666">
        <v>5.6559285119291425E-3</v>
      </c>
      <c r="T461" s="666">
        <v>0</v>
      </c>
      <c r="U461" s="666">
        <v>0</v>
      </c>
      <c r="V461" s="666">
        <v>1.3678354912309797E-5</v>
      </c>
      <c r="W461" s="666">
        <v>3.08243753930523E-19</v>
      </c>
      <c r="X461" s="666">
        <v>0</v>
      </c>
      <c r="Y461" s="666">
        <v>0</v>
      </c>
      <c r="Z461" s="666">
        <v>0</v>
      </c>
      <c r="AA461" s="666">
        <v>0</v>
      </c>
      <c r="AB461" s="666">
        <v>0</v>
      </c>
      <c r="AC461" s="666">
        <v>0</v>
      </c>
      <c r="AD461" s="666">
        <v>0</v>
      </c>
      <c r="AE461" s="666">
        <v>0</v>
      </c>
      <c r="AF461" s="666">
        <v>0</v>
      </c>
      <c r="AG461" s="666">
        <v>0</v>
      </c>
      <c r="AH461" s="666">
        <v>0</v>
      </c>
      <c r="AI461" s="666">
        <v>0</v>
      </c>
      <c r="AJ461" s="666">
        <v>0</v>
      </c>
      <c r="AK461" s="666">
        <v>1.5824316840520728E-5</v>
      </c>
      <c r="AL461" s="666">
        <v>0</v>
      </c>
      <c r="AM461" s="666">
        <v>2.9423972514651946E-6</v>
      </c>
      <c r="AN461" s="666">
        <v>0</v>
      </c>
      <c r="AO461" s="666">
        <v>0</v>
      </c>
      <c r="AP461" s="666">
        <v>0</v>
      </c>
      <c r="AQ461" s="666">
        <v>0</v>
      </c>
      <c r="AR461" s="666">
        <v>0</v>
      </c>
      <c r="AS461" s="666">
        <v>0</v>
      </c>
      <c r="AT461" s="666">
        <v>0</v>
      </c>
      <c r="AU461" s="666">
        <v>0</v>
      </c>
      <c r="AV461" s="666">
        <v>0</v>
      </c>
      <c r="AW461" s="666">
        <v>1.5476452827453385E-6</v>
      </c>
      <c r="AX461" s="666">
        <v>0</v>
      </c>
      <c r="AY461" s="666">
        <v>8.6038071528126758E-17</v>
      </c>
      <c r="AZ461" s="666">
        <v>0</v>
      </c>
      <c r="BA461" s="666">
        <v>0</v>
      </c>
      <c r="BB461" s="666">
        <v>0</v>
      </c>
      <c r="BC461" s="666">
        <v>0</v>
      </c>
      <c r="BD461" s="666">
        <v>0</v>
      </c>
      <c r="BE461" s="666">
        <v>0</v>
      </c>
      <c r="BF461" s="666">
        <v>1.3996274573771267E-4</v>
      </c>
      <c r="BG461" s="666">
        <v>0</v>
      </c>
      <c r="BH461" s="666">
        <v>3.0509871925898116E-4</v>
      </c>
      <c r="BI461" s="666">
        <v>0</v>
      </c>
      <c r="BJ461" s="666">
        <v>0</v>
      </c>
      <c r="BK461" s="666">
        <v>0</v>
      </c>
    </row>
    <row r="462" spans="2:63" x14ac:dyDescent="0.2">
      <c r="B462" s="469" t="s">
        <v>493</v>
      </c>
      <c r="C462" s="469">
        <v>18.242091092086515</v>
      </c>
      <c r="D462" s="469" t="s">
        <v>486</v>
      </c>
      <c r="E462" s="469" t="s">
        <v>428</v>
      </c>
      <c r="F462" s="469">
        <v>0</v>
      </c>
      <c r="G462" s="469">
        <v>559</v>
      </c>
      <c r="H462" s="469">
        <v>31.042932500000003</v>
      </c>
      <c r="I462" s="469">
        <v>31.778070360417694</v>
      </c>
      <c r="J462" s="469">
        <v>2.4224153027051212E-3</v>
      </c>
      <c r="K462" s="469" t="s">
        <v>574</v>
      </c>
      <c r="L462" s="469" t="s">
        <v>574</v>
      </c>
      <c r="M462" s="469" t="s">
        <v>574</v>
      </c>
      <c r="N462" s="469">
        <v>1</v>
      </c>
      <c r="O462" s="469">
        <v>1.2008035331859761E-3</v>
      </c>
      <c r="P462" s="469">
        <v>4.4551249787431668E-3</v>
      </c>
      <c r="Q462" s="469">
        <v>5.6559285119291425E-3</v>
      </c>
      <c r="R462" s="469">
        <v>0</v>
      </c>
      <c r="S462" s="469">
        <v>5.6559285119291425E-3</v>
      </c>
      <c r="T462" s="469">
        <v>0</v>
      </c>
      <c r="U462" s="469">
        <v>0</v>
      </c>
      <c r="V462" s="469">
        <v>1.3678354912309797E-5</v>
      </c>
      <c r="W462" s="469">
        <v>3.08243753930523E-19</v>
      </c>
      <c r="X462" s="469">
        <v>0</v>
      </c>
      <c r="Y462" s="469">
        <v>0</v>
      </c>
      <c r="Z462" s="469">
        <v>0</v>
      </c>
      <c r="AA462" s="469">
        <v>0</v>
      </c>
      <c r="AB462" s="469">
        <v>0</v>
      </c>
      <c r="AC462" s="469">
        <v>0</v>
      </c>
      <c r="AD462" s="469">
        <v>0</v>
      </c>
      <c r="AE462" s="469">
        <v>0</v>
      </c>
      <c r="AF462" s="469">
        <v>0</v>
      </c>
      <c r="AG462" s="469">
        <v>0</v>
      </c>
      <c r="AH462" s="469">
        <v>0</v>
      </c>
      <c r="AI462" s="469">
        <v>0</v>
      </c>
      <c r="AJ462" s="469">
        <v>0</v>
      </c>
      <c r="AK462" s="469">
        <v>1.5824316840520728E-5</v>
      </c>
      <c r="AL462" s="469">
        <v>0</v>
      </c>
      <c r="AM462" s="469">
        <v>2.9423972514651946E-6</v>
      </c>
      <c r="AN462" s="469">
        <v>0</v>
      </c>
      <c r="AO462" s="469">
        <v>0</v>
      </c>
      <c r="AP462" s="469">
        <v>0</v>
      </c>
      <c r="AQ462" s="469">
        <v>0</v>
      </c>
      <c r="AR462" s="469">
        <v>0</v>
      </c>
      <c r="AS462" s="469">
        <v>0</v>
      </c>
      <c r="AT462" s="469">
        <v>0</v>
      </c>
      <c r="AU462" s="469">
        <v>0</v>
      </c>
      <c r="AV462" s="469">
        <v>0</v>
      </c>
      <c r="AW462" s="469">
        <v>1.5476452827453385E-6</v>
      </c>
      <c r="AX462" s="469">
        <v>0</v>
      </c>
      <c r="AY462" s="469">
        <v>8.6038071528126758E-17</v>
      </c>
      <c r="AZ462" s="469">
        <v>0</v>
      </c>
      <c r="BA462" s="469">
        <v>0</v>
      </c>
      <c r="BB462" s="469">
        <v>0</v>
      </c>
      <c r="BC462" s="469">
        <v>0</v>
      </c>
      <c r="BD462" s="469">
        <v>0</v>
      </c>
      <c r="BE462" s="469">
        <v>0</v>
      </c>
      <c r="BF462" s="469">
        <v>1.3996274573771267E-4</v>
      </c>
      <c r="BG462" s="469">
        <v>0</v>
      </c>
      <c r="BH462" s="469">
        <v>3.0509871925898116E-4</v>
      </c>
      <c r="BI462" s="469">
        <v>0</v>
      </c>
      <c r="BJ462" s="469">
        <v>0</v>
      </c>
      <c r="BK462" s="469">
        <v>0</v>
      </c>
    </row>
    <row r="463" spans="2:63" x14ac:dyDescent="0.2">
      <c r="B463" s="666" t="s">
        <v>493</v>
      </c>
      <c r="C463" s="666">
        <v>18.242091092086515</v>
      </c>
      <c r="D463" s="666" t="s">
        <v>486</v>
      </c>
      <c r="E463" s="666" t="s">
        <v>428</v>
      </c>
      <c r="F463" s="666">
        <v>0</v>
      </c>
      <c r="G463" s="666">
        <v>559</v>
      </c>
      <c r="H463" s="666">
        <v>31.042932500000003</v>
      </c>
      <c r="I463" s="666">
        <v>31.778070360417694</v>
      </c>
      <c r="J463" s="666">
        <v>2.4224153027051212E-3</v>
      </c>
      <c r="K463" s="666" t="s">
        <v>574</v>
      </c>
      <c r="L463" s="666" t="s">
        <v>574</v>
      </c>
      <c r="M463" s="666" t="s">
        <v>574</v>
      </c>
      <c r="N463" s="666">
        <v>2</v>
      </c>
      <c r="O463" s="666">
        <v>2.4016070663719523E-3</v>
      </c>
      <c r="P463" s="666">
        <v>4.4551249787431668E-3</v>
      </c>
      <c r="Q463" s="666">
        <v>6.856732045115119E-3</v>
      </c>
      <c r="R463" s="666">
        <v>0</v>
      </c>
      <c r="S463" s="666">
        <v>6.856732045115119E-3</v>
      </c>
      <c r="T463" s="666">
        <v>0</v>
      </c>
      <c r="U463" s="666">
        <v>0</v>
      </c>
      <c r="V463" s="666">
        <v>1.6582390363293788E-5</v>
      </c>
      <c r="W463" s="666">
        <v>3.7368662295222356E-19</v>
      </c>
      <c r="X463" s="666">
        <v>0</v>
      </c>
      <c r="Y463" s="666">
        <v>0</v>
      </c>
      <c r="Z463" s="666">
        <v>0</v>
      </c>
      <c r="AA463" s="666">
        <v>0</v>
      </c>
      <c r="AB463" s="666">
        <v>0</v>
      </c>
      <c r="AC463" s="666">
        <v>0</v>
      </c>
      <c r="AD463" s="666">
        <v>0</v>
      </c>
      <c r="AE463" s="666">
        <v>0</v>
      </c>
      <c r="AF463" s="666">
        <v>0</v>
      </c>
      <c r="AG463" s="666">
        <v>0</v>
      </c>
      <c r="AH463" s="666">
        <v>0</v>
      </c>
      <c r="AI463" s="666">
        <v>0</v>
      </c>
      <c r="AJ463" s="666">
        <v>0</v>
      </c>
      <c r="AK463" s="666">
        <v>1.9183958945662968E-5</v>
      </c>
      <c r="AL463" s="666">
        <v>0</v>
      </c>
      <c r="AM463" s="666">
        <v>3.5670941528040309E-6</v>
      </c>
      <c r="AN463" s="666">
        <v>0</v>
      </c>
      <c r="AO463" s="666">
        <v>0</v>
      </c>
      <c r="AP463" s="666">
        <v>0</v>
      </c>
      <c r="AQ463" s="666">
        <v>0</v>
      </c>
      <c r="AR463" s="666">
        <v>0</v>
      </c>
      <c r="AS463" s="666">
        <v>0</v>
      </c>
      <c r="AT463" s="666">
        <v>0</v>
      </c>
      <c r="AU463" s="666">
        <v>0</v>
      </c>
      <c r="AV463" s="666">
        <v>0</v>
      </c>
      <c r="AW463" s="666">
        <v>1.8762240332934666E-6</v>
      </c>
      <c r="AX463" s="666">
        <v>0</v>
      </c>
      <c r="AY463" s="666">
        <v>1.0430471334680905E-16</v>
      </c>
      <c r="AZ463" s="666">
        <v>0</v>
      </c>
      <c r="BA463" s="666">
        <v>0</v>
      </c>
      <c r="BB463" s="666">
        <v>0</v>
      </c>
      <c r="BC463" s="666">
        <v>0</v>
      </c>
      <c r="BD463" s="666">
        <v>0</v>
      </c>
      <c r="BE463" s="666">
        <v>0</v>
      </c>
      <c r="BF463" s="666">
        <v>1.6967807174329732E-4</v>
      </c>
      <c r="BG463" s="666">
        <v>0</v>
      </c>
      <c r="BH463" s="666">
        <v>3.6987386966690951E-4</v>
      </c>
      <c r="BI463" s="666">
        <v>0</v>
      </c>
      <c r="BJ463" s="666">
        <v>0</v>
      </c>
      <c r="BK463" s="666">
        <v>0</v>
      </c>
    </row>
    <row r="464" spans="2:63" x14ac:dyDescent="0.2">
      <c r="B464" s="469" t="s">
        <v>493</v>
      </c>
      <c r="C464" s="469">
        <v>18.242091092086515</v>
      </c>
      <c r="D464" s="469" t="s">
        <v>486</v>
      </c>
      <c r="E464" s="469" t="s">
        <v>428</v>
      </c>
      <c r="F464" s="469">
        <v>0</v>
      </c>
      <c r="G464" s="469">
        <v>559</v>
      </c>
      <c r="H464" s="469">
        <v>38.773067500000003</v>
      </c>
      <c r="I464" s="469">
        <v>39.996021579412314</v>
      </c>
      <c r="J464" s="469">
        <v>3.2636569892237604E-3</v>
      </c>
      <c r="K464" s="469" t="s">
        <v>574</v>
      </c>
      <c r="L464" s="469" t="s">
        <v>574</v>
      </c>
      <c r="M464" s="469" t="s">
        <v>574</v>
      </c>
      <c r="N464" s="469">
        <v>1</v>
      </c>
      <c r="O464" s="469">
        <v>1.9614034203248591E-3</v>
      </c>
      <c r="P464" s="469">
        <v>5.8979504296849472E-3</v>
      </c>
      <c r="Q464" s="469">
        <v>7.8593538500098068E-3</v>
      </c>
      <c r="R464" s="469">
        <v>0</v>
      </c>
      <c r="S464" s="469">
        <v>7.8593538500098068E-3</v>
      </c>
      <c r="T464" s="469">
        <v>0</v>
      </c>
      <c r="U464" s="469">
        <v>0</v>
      </c>
      <c r="V464" s="469">
        <v>1.8226473540199946E-5</v>
      </c>
      <c r="W464" s="469">
        <v>7.9194443779016048E-19</v>
      </c>
      <c r="X464" s="469">
        <v>0</v>
      </c>
      <c r="Y464" s="469">
        <v>0</v>
      </c>
      <c r="Z464" s="469">
        <v>0</v>
      </c>
      <c r="AA464" s="469">
        <v>0</v>
      </c>
      <c r="AB464" s="469">
        <v>0</v>
      </c>
      <c r="AC464" s="469">
        <v>0</v>
      </c>
      <c r="AD464" s="469">
        <v>0</v>
      </c>
      <c r="AE464" s="469">
        <v>0</v>
      </c>
      <c r="AF464" s="469">
        <v>0</v>
      </c>
      <c r="AG464" s="469">
        <v>0</v>
      </c>
      <c r="AH464" s="469">
        <v>0</v>
      </c>
      <c r="AI464" s="469">
        <v>0</v>
      </c>
      <c r="AJ464" s="469">
        <v>0</v>
      </c>
      <c r="AK464" s="469">
        <v>2.2555356707550152E-5</v>
      </c>
      <c r="AL464" s="469">
        <v>0</v>
      </c>
      <c r="AM464" s="469">
        <v>3.8580406696568412E-6</v>
      </c>
      <c r="AN464" s="469">
        <v>0</v>
      </c>
      <c r="AO464" s="469">
        <v>0</v>
      </c>
      <c r="AP464" s="469">
        <v>0</v>
      </c>
      <c r="AQ464" s="469">
        <v>0</v>
      </c>
      <c r="AR464" s="469">
        <v>0</v>
      </c>
      <c r="AS464" s="469">
        <v>0</v>
      </c>
      <c r="AT464" s="469">
        <v>0</v>
      </c>
      <c r="AU464" s="469">
        <v>0</v>
      </c>
      <c r="AV464" s="469">
        <v>0</v>
      </c>
      <c r="AW464" s="469">
        <v>2.4308126724480193E-6</v>
      </c>
      <c r="AX464" s="469">
        <v>0</v>
      </c>
      <c r="AY464" s="469">
        <v>2.0854062234668586E-16</v>
      </c>
      <c r="AZ464" s="469">
        <v>0</v>
      </c>
      <c r="BA464" s="469">
        <v>0</v>
      </c>
      <c r="BB464" s="469">
        <v>0</v>
      </c>
      <c r="BC464" s="469">
        <v>0</v>
      </c>
      <c r="BD464" s="469">
        <v>0</v>
      </c>
      <c r="BE464" s="469">
        <v>0</v>
      </c>
      <c r="BF464" s="469">
        <v>1.9226956485495888E-4</v>
      </c>
      <c r="BG464" s="469">
        <v>0</v>
      </c>
      <c r="BH464" s="469">
        <v>4.3582215533827191E-4</v>
      </c>
      <c r="BI464" s="469">
        <v>0</v>
      </c>
      <c r="BJ464" s="469">
        <v>0</v>
      </c>
      <c r="BK464" s="469">
        <v>0</v>
      </c>
    </row>
    <row r="465" spans="2:63" x14ac:dyDescent="0.2">
      <c r="B465" s="666" t="s">
        <v>493</v>
      </c>
      <c r="C465" s="666">
        <v>18.242091092086515</v>
      </c>
      <c r="D465" s="666" t="s">
        <v>486</v>
      </c>
      <c r="E465" s="666" t="s">
        <v>428</v>
      </c>
      <c r="F465" s="666">
        <v>0</v>
      </c>
      <c r="G465" s="666">
        <v>559</v>
      </c>
      <c r="H465" s="666">
        <v>38.773067500000003</v>
      </c>
      <c r="I465" s="666">
        <v>39.996021579412314</v>
      </c>
      <c r="J465" s="666">
        <v>3.2636569892237604E-3</v>
      </c>
      <c r="K465" s="666" t="s">
        <v>574</v>
      </c>
      <c r="L465" s="666" t="s">
        <v>574</v>
      </c>
      <c r="M465" s="666" t="s">
        <v>574</v>
      </c>
      <c r="N465" s="666">
        <v>1</v>
      </c>
      <c r="O465" s="666">
        <v>1.9614034203248591E-3</v>
      </c>
      <c r="P465" s="666">
        <v>5.8979504296849472E-3</v>
      </c>
      <c r="Q465" s="666">
        <v>7.8593538500098068E-3</v>
      </c>
      <c r="R465" s="666">
        <v>0</v>
      </c>
      <c r="S465" s="666">
        <v>7.8593538500098068E-3</v>
      </c>
      <c r="T465" s="666">
        <v>0</v>
      </c>
      <c r="U465" s="666">
        <v>0</v>
      </c>
      <c r="V465" s="666">
        <v>1.8226473540199946E-5</v>
      </c>
      <c r="W465" s="666">
        <v>7.9194443779016048E-19</v>
      </c>
      <c r="X465" s="666">
        <v>0</v>
      </c>
      <c r="Y465" s="666">
        <v>0</v>
      </c>
      <c r="Z465" s="666">
        <v>0</v>
      </c>
      <c r="AA465" s="666">
        <v>0</v>
      </c>
      <c r="AB465" s="666">
        <v>0</v>
      </c>
      <c r="AC465" s="666">
        <v>0</v>
      </c>
      <c r="AD465" s="666">
        <v>0</v>
      </c>
      <c r="AE465" s="666">
        <v>0</v>
      </c>
      <c r="AF465" s="666">
        <v>0</v>
      </c>
      <c r="AG465" s="666">
        <v>0</v>
      </c>
      <c r="AH465" s="666">
        <v>0</v>
      </c>
      <c r="AI465" s="666">
        <v>0</v>
      </c>
      <c r="AJ465" s="666">
        <v>0</v>
      </c>
      <c r="AK465" s="666">
        <v>2.2555356707550152E-5</v>
      </c>
      <c r="AL465" s="666">
        <v>0</v>
      </c>
      <c r="AM465" s="666">
        <v>3.8580406696568412E-6</v>
      </c>
      <c r="AN465" s="666">
        <v>0</v>
      </c>
      <c r="AO465" s="666">
        <v>0</v>
      </c>
      <c r="AP465" s="666">
        <v>0</v>
      </c>
      <c r="AQ465" s="666">
        <v>0</v>
      </c>
      <c r="AR465" s="666">
        <v>0</v>
      </c>
      <c r="AS465" s="666">
        <v>0</v>
      </c>
      <c r="AT465" s="666">
        <v>0</v>
      </c>
      <c r="AU465" s="666">
        <v>0</v>
      </c>
      <c r="AV465" s="666">
        <v>0</v>
      </c>
      <c r="AW465" s="666">
        <v>2.4308126724480193E-6</v>
      </c>
      <c r="AX465" s="666">
        <v>0</v>
      </c>
      <c r="AY465" s="666">
        <v>2.0854062234668586E-16</v>
      </c>
      <c r="AZ465" s="666">
        <v>0</v>
      </c>
      <c r="BA465" s="666">
        <v>0</v>
      </c>
      <c r="BB465" s="666">
        <v>0</v>
      </c>
      <c r="BC465" s="666">
        <v>0</v>
      </c>
      <c r="BD465" s="666">
        <v>0</v>
      </c>
      <c r="BE465" s="666">
        <v>0</v>
      </c>
      <c r="BF465" s="666">
        <v>1.9226956485495888E-4</v>
      </c>
      <c r="BG465" s="666">
        <v>0</v>
      </c>
      <c r="BH465" s="666">
        <v>4.3582215533827191E-4</v>
      </c>
      <c r="BI465" s="666">
        <v>0</v>
      </c>
      <c r="BJ465" s="666">
        <v>0</v>
      </c>
      <c r="BK465" s="666">
        <v>0</v>
      </c>
    </row>
    <row r="466" spans="2:63" x14ac:dyDescent="0.2">
      <c r="B466" s="469" t="s">
        <v>493</v>
      </c>
      <c r="C466" s="469">
        <v>18.242091092086515</v>
      </c>
      <c r="D466" s="469" t="s">
        <v>486</v>
      </c>
      <c r="E466" s="469" t="s">
        <v>428</v>
      </c>
      <c r="F466" s="469">
        <v>0</v>
      </c>
      <c r="G466" s="469">
        <v>559</v>
      </c>
      <c r="H466" s="469">
        <v>38.773067500000003</v>
      </c>
      <c r="I466" s="469">
        <v>39.996021579412314</v>
      </c>
      <c r="J466" s="469">
        <v>3.2636569892237604E-3</v>
      </c>
      <c r="K466" s="469" t="s">
        <v>574</v>
      </c>
      <c r="L466" s="469" t="s">
        <v>574</v>
      </c>
      <c r="M466" s="469" t="s">
        <v>574</v>
      </c>
      <c r="N466" s="469">
        <v>1</v>
      </c>
      <c r="O466" s="469">
        <v>1.9614034203248591E-3</v>
      </c>
      <c r="P466" s="469">
        <v>5.8979504296849472E-3</v>
      </c>
      <c r="Q466" s="469">
        <v>7.8593538500098068E-3</v>
      </c>
      <c r="R466" s="469">
        <v>0</v>
      </c>
      <c r="S466" s="469">
        <v>7.8593538500098068E-3</v>
      </c>
      <c r="T466" s="469">
        <v>0</v>
      </c>
      <c r="U466" s="469">
        <v>0</v>
      </c>
      <c r="V466" s="469">
        <v>1.8226473540199946E-5</v>
      </c>
      <c r="W466" s="469">
        <v>7.9194443779016048E-19</v>
      </c>
      <c r="X466" s="469">
        <v>0</v>
      </c>
      <c r="Y466" s="469">
        <v>0</v>
      </c>
      <c r="Z466" s="469">
        <v>0</v>
      </c>
      <c r="AA466" s="469">
        <v>0</v>
      </c>
      <c r="AB466" s="469">
        <v>0</v>
      </c>
      <c r="AC466" s="469">
        <v>0</v>
      </c>
      <c r="AD466" s="469">
        <v>0</v>
      </c>
      <c r="AE466" s="469">
        <v>0</v>
      </c>
      <c r="AF466" s="469">
        <v>0</v>
      </c>
      <c r="AG466" s="469">
        <v>0</v>
      </c>
      <c r="AH466" s="469">
        <v>0</v>
      </c>
      <c r="AI466" s="469">
        <v>0</v>
      </c>
      <c r="AJ466" s="469">
        <v>0</v>
      </c>
      <c r="AK466" s="469">
        <v>2.2555356707550152E-5</v>
      </c>
      <c r="AL466" s="469">
        <v>0</v>
      </c>
      <c r="AM466" s="469">
        <v>3.8580406696568412E-6</v>
      </c>
      <c r="AN466" s="469">
        <v>0</v>
      </c>
      <c r="AO466" s="469">
        <v>0</v>
      </c>
      <c r="AP466" s="469">
        <v>0</v>
      </c>
      <c r="AQ466" s="469">
        <v>0</v>
      </c>
      <c r="AR466" s="469">
        <v>0</v>
      </c>
      <c r="AS466" s="469">
        <v>0</v>
      </c>
      <c r="AT466" s="469">
        <v>0</v>
      </c>
      <c r="AU466" s="469">
        <v>0</v>
      </c>
      <c r="AV466" s="469">
        <v>0</v>
      </c>
      <c r="AW466" s="469">
        <v>2.4308126724480193E-6</v>
      </c>
      <c r="AX466" s="469">
        <v>0</v>
      </c>
      <c r="AY466" s="469">
        <v>2.0854062234668586E-16</v>
      </c>
      <c r="AZ466" s="469">
        <v>0</v>
      </c>
      <c r="BA466" s="469">
        <v>0</v>
      </c>
      <c r="BB466" s="469">
        <v>0</v>
      </c>
      <c r="BC466" s="469">
        <v>0</v>
      </c>
      <c r="BD466" s="469">
        <v>0</v>
      </c>
      <c r="BE466" s="469">
        <v>0</v>
      </c>
      <c r="BF466" s="469">
        <v>1.9226956485495888E-4</v>
      </c>
      <c r="BG466" s="469">
        <v>0</v>
      </c>
      <c r="BH466" s="469">
        <v>4.3582215533827191E-4</v>
      </c>
      <c r="BI466" s="469">
        <v>0</v>
      </c>
      <c r="BJ466" s="469">
        <v>0</v>
      </c>
      <c r="BK466" s="469">
        <v>0</v>
      </c>
    </row>
    <row r="467" spans="2:63" x14ac:dyDescent="0.2">
      <c r="B467" s="666" t="s">
        <v>493</v>
      </c>
      <c r="C467" s="666">
        <v>18.242091092086515</v>
      </c>
      <c r="D467" s="666" t="s">
        <v>486</v>
      </c>
      <c r="E467" s="666" t="s">
        <v>428</v>
      </c>
      <c r="F467" s="666">
        <v>0</v>
      </c>
      <c r="G467" s="666">
        <v>559</v>
      </c>
      <c r="H467" s="666">
        <v>38.773067500000003</v>
      </c>
      <c r="I467" s="666">
        <v>39.996021579412314</v>
      </c>
      <c r="J467" s="666">
        <v>3.2636569892237604E-3</v>
      </c>
      <c r="K467" s="666" t="s">
        <v>574</v>
      </c>
      <c r="L467" s="666" t="s">
        <v>574</v>
      </c>
      <c r="M467" s="666" t="s">
        <v>574</v>
      </c>
      <c r="N467" s="666">
        <v>1</v>
      </c>
      <c r="O467" s="666">
        <v>1.9614034203248591E-3</v>
      </c>
      <c r="P467" s="666">
        <v>5.8979504296849472E-3</v>
      </c>
      <c r="Q467" s="666">
        <v>7.8593538500098068E-3</v>
      </c>
      <c r="R467" s="666">
        <v>0</v>
      </c>
      <c r="S467" s="666">
        <v>7.8593538500098068E-3</v>
      </c>
      <c r="T467" s="666">
        <v>0</v>
      </c>
      <c r="U467" s="666">
        <v>0</v>
      </c>
      <c r="V467" s="666">
        <v>1.8226473540199946E-5</v>
      </c>
      <c r="W467" s="666">
        <v>7.9194443779016048E-19</v>
      </c>
      <c r="X467" s="666">
        <v>0</v>
      </c>
      <c r="Y467" s="666">
        <v>0</v>
      </c>
      <c r="Z467" s="666">
        <v>0</v>
      </c>
      <c r="AA467" s="666">
        <v>0</v>
      </c>
      <c r="AB467" s="666">
        <v>0</v>
      </c>
      <c r="AC467" s="666">
        <v>0</v>
      </c>
      <c r="AD467" s="666">
        <v>0</v>
      </c>
      <c r="AE467" s="666">
        <v>0</v>
      </c>
      <c r="AF467" s="666">
        <v>0</v>
      </c>
      <c r="AG467" s="666">
        <v>0</v>
      </c>
      <c r="AH467" s="666">
        <v>0</v>
      </c>
      <c r="AI467" s="666">
        <v>0</v>
      </c>
      <c r="AJ467" s="666">
        <v>0</v>
      </c>
      <c r="AK467" s="666">
        <v>2.2555356707550152E-5</v>
      </c>
      <c r="AL467" s="666">
        <v>0</v>
      </c>
      <c r="AM467" s="666">
        <v>3.8580406696568412E-6</v>
      </c>
      <c r="AN467" s="666">
        <v>0</v>
      </c>
      <c r="AO467" s="666">
        <v>0</v>
      </c>
      <c r="AP467" s="666">
        <v>0</v>
      </c>
      <c r="AQ467" s="666">
        <v>0</v>
      </c>
      <c r="AR467" s="666">
        <v>0</v>
      </c>
      <c r="AS467" s="666">
        <v>0</v>
      </c>
      <c r="AT467" s="666">
        <v>0</v>
      </c>
      <c r="AU467" s="666">
        <v>0</v>
      </c>
      <c r="AV467" s="666">
        <v>0</v>
      </c>
      <c r="AW467" s="666">
        <v>2.4308126724480193E-6</v>
      </c>
      <c r="AX467" s="666">
        <v>0</v>
      </c>
      <c r="AY467" s="666">
        <v>2.0854062234668586E-16</v>
      </c>
      <c r="AZ467" s="666">
        <v>0</v>
      </c>
      <c r="BA467" s="666">
        <v>0</v>
      </c>
      <c r="BB467" s="666">
        <v>0</v>
      </c>
      <c r="BC467" s="666">
        <v>0</v>
      </c>
      <c r="BD467" s="666">
        <v>0</v>
      </c>
      <c r="BE467" s="666">
        <v>0</v>
      </c>
      <c r="BF467" s="666">
        <v>1.9226956485495888E-4</v>
      </c>
      <c r="BG467" s="666">
        <v>0</v>
      </c>
      <c r="BH467" s="666">
        <v>4.3582215533827191E-4</v>
      </c>
      <c r="BI467" s="666">
        <v>0</v>
      </c>
      <c r="BJ467" s="666">
        <v>0</v>
      </c>
      <c r="BK467" s="666">
        <v>0</v>
      </c>
    </row>
    <row r="468" spans="2:63" x14ac:dyDescent="0.2">
      <c r="B468" s="469" t="s">
        <v>493</v>
      </c>
      <c r="C468" s="469">
        <v>18.242091092086515</v>
      </c>
      <c r="D468" s="469" t="s">
        <v>486</v>
      </c>
      <c r="E468" s="469" t="s">
        <v>428</v>
      </c>
      <c r="F468" s="469">
        <v>0</v>
      </c>
      <c r="G468" s="469">
        <v>559</v>
      </c>
      <c r="H468" s="469">
        <v>38.773067500000003</v>
      </c>
      <c r="I468" s="469">
        <v>39.996021579412314</v>
      </c>
      <c r="J468" s="469">
        <v>3.2636569892237604E-3</v>
      </c>
      <c r="K468" s="469" t="s">
        <v>574</v>
      </c>
      <c r="L468" s="469" t="s">
        <v>574</v>
      </c>
      <c r="M468" s="469" t="s">
        <v>574</v>
      </c>
      <c r="N468" s="469">
        <v>1</v>
      </c>
      <c r="O468" s="469">
        <v>1.9614034203248591E-3</v>
      </c>
      <c r="P468" s="469">
        <v>5.8979504296849472E-3</v>
      </c>
      <c r="Q468" s="469">
        <v>7.8593538500098068E-3</v>
      </c>
      <c r="R468" s="469">
        <v>0</v>
      </c>
      <c r="S468" s="469">
        <v>7.8593538500098068E-3</v>
      </c>
      <c r="T468" s="469">
        <v>0</v>
      </c>
      <c r="U468" s="469">
        <v>0</v>
      </c>
      <c r="V468" s="469">
        <v>1.8226473540199946E-5</v>
      </c>
      <c r="W468" s="469">
        <v>7.9194443779016048E-19</v>
      </c>
      <c r="X468" s="469">
        <v>0</v>
      </c>
      <c r="Y468" s="469">
        <v>0</v>
      </c>
      <c r="Z468" s="469">
        <v>0</v>
      </c>
      <c r="AA468" s="469">
        <v>0</v>
      </c>
      <c r="AB468" s="469">
        <v>0</v>
      </c>
      <c r="AC468" s="469">
        <v>0</v>
      </c>
      <c r="AD468" s="469">
        <v>0</v>
      </c>
      <c r="AE468" s="469">
        <v>0</v>
      </c>
      <c r="AF468" s="469">
        <v>0</v>
      </c>
      <c r="AG468" s="469">
        <v>0</v>
      </c>
      <c r="AH468" s="469">
        <v>0</v>
      </c>
      <c r="AI468" s="469">
        <v>0</v>
      </c>
      <c r="AJ468" s="469">
        <v>0</v>
      </c>
      <c r="AK468" s="469">
        <v>2.2555356707550152E-5</v>
      </c>
      <c r="AL468" s="469">
        <v>0</v>
      </c>
      <c r="AM468" s="469">
        <v>3.8580406696568412E-6</v>
      </c>
      <c r="AN468" s="469">
        <v>0</v>
      </c>
      <c r="AO468" s="469">
        <v>0</v>
      </c>
      <c r="AP468" s="469">
        <v>0</v>
      </c>
      <c r="AQ468" s="469">
        <v>0</v>
      </c>
      <c r="AR468" s="469">
        <v>0</v>
      </c>
      <c r="AS468" s="469">
        <v>0</v>
      </c>
      <c r="AT468" s="469">
        <v>0</v>
      </c>
      <c r="AU468" s="469">
        <v>0</v>
      </c>
      <c r="AV468" s="469">
        <v>0</v>
      </c>
      <c r="AW468" s="469">
        <v>2.4308126724480193E-6</v>
      </c>
      <c r="AX468" s="469">
        <v>0</v>
      </c>
      <c r="AY468" s="469">
        <v>2.0854062234668586E-16</v>
      </c>
      <c r="AZ468" s="469">
        <v>0</v>
      </c>
      <c r="BA468" s="469">
        <v>0</v>
      </c>
      <c r="BB468" s="469">
        <v>0</v>
      </c>
      <c r="BC468" s="469">
        <v>0</v>
      </c>
      <c r="BD468" s="469">
        <v>0</v>
      </c>
      <c r="BE468" s="469">
        <v>0</v>
      </c>
      <c r="BF468" s="469">
        <v>1.9226956485495888E-4</v>
      </c>
      <c r="BG468" s="469">
        <v>0</v>
      </c>
      <c r="BH468" s="469">
        <v>4.3582215533827191E-4</v>
      </c>
      <c r="BI468" s="469">
        <v>0</v>
      </c>
      <c r="BJ468" s="469">
        <v>0</v>
      </c>
      <c r="BK468" s="469">
        <v>0</v>
      </c>
    </row>
    <row r="469" spans="2:63" x14ac:dyDescent="0.2">
      <c r="B469" s="666" t="s">
        <v>493</v>
      </c>
      <c r="C469" s="666">
        <v>18.242091092086515</v>
      </c>
      <c r="D469" s="666" t="s">
        <v>486</v>
      </c>
      <c r="E469" s="666" t="s">
        <v>428</v>
      </c>
      <c r="F469" s="666">
        <v>0</v>
      </c>
      <c r="G469" s="666">
        <v>559</v>
      </c>
      <c r="H469" s="666">
        <v>38.773067500000003</v>
      </c>
      <c r="I469" s="666">
        <v>39.996021579412314</v>
      </c>
      <c r="J469" s="666">
        <v>3.2636569892237604E-3</v>
      </c>
      <c r="K469" s="666" t="s">
        <v>574</v>
      </c>
      <c r="L469" s="666" t="s">
        <v>574</v>
      </c>
      <c r="M469" s="666" t="s">
        <v>574</v>
      </c>
      <c r="N469" s="666">
        <v>1</v>
      </c>
      <c r="O469" s="666">
        <v>1.9614034203248591E-3</v>
      </c>
      <c r="P469" s="666">
        <v>5.8979504296849472E-3</v>
      </c>
      <c r="Q469" s="666">
        <v>7.8593538500098068E-3</v>
      </c>
      <c r="R469" s="666">
        <v>0</v>
      </c>
      <c r="S469" s="666">
        <v>7.8593538500098068E-3</v>
      </c>
      <c r="T469" s="666">
        <v>0</v>
      </c>
      <c r="U469" s="666">
        <v>0</v>
      </c>
      <c r="V469" s="666">
        <v>1.8226473540199946E-5</v>
      </c>
      <c r="W469" s="666">
        <v>7.9194443779016048E-19</v>
      </c>
      <c r="X469" s="666">
        <v>0</v>
      </c>
      <c r="Y469" s="666">
        <v>0</v>
      </c>
      <c r="Z469" s="666">
        <v>0</v>
      </c>
      <c r="AA469" s="666">
        <v>0</v>
      </c>
      <c r="AB469" s="666">
        <v>0</v>
      </c>
      <c r="AC469" s="666">
        <v>0</v>
      </c>
      <c r="AD469" s="666">
        <v>0</v>
      </c>
      <c r="AE469" s="666">
        <v>0</v>
      </c>
      <c r="AF469" s="666">
        <v>0</v>
      </c>
      <c r="AG469" s="666">
        <v>0</v>
      </c>
      <c r="AH469" s="666">
        <v>0</v>
      </c>
      <c r="AI469" s="666">
        <v>0</v>
      </c>
      <c r="AJ469" s="666">
        <v>0</v>
      </c>
      <c r="AK469" s="666">
        <v>2.2555356707550152E-5</v>
      </c>
      <c r="AL469" s="666">
        <v>0</v>
      </c>
      <c r="AM469" s="666">
        <v>3.8580406696568412E-6</v>
      </c>
      <c r="AN469" s="666">
        <v>0</v>
      </c>
      <c r="AO469" s="666">
        <v>0</v>
      </c>
      <c r="AP469" s="666">
        <v>0</v>
      </c>
      <c r="AQ469" s="666">
        <v>0</v>
      </c>
      <c r="AR469" s="666">
        <v>0</v>
      </c>
      <c r="AS469" s="666">
        <v>0</v>
      </c>
      <c r="AT469" s="666">
        <v>0</v>
      </c>
      <c r="AU469" s="666">
        <v>0</v>
      </c>
      <c r="AV469" s="666">
        <v>0</v>
      </c>
      <c r="AW469" s="666">
        <v>2.4308126724480193E-6</v>
      </c>
      <c r="AX469" s="666">
        <v>0</v>
      </c>
      <c r="AY469" s="666">
        <v>2.0854062234668586E-16</v>
      </c>
      <c r="AZ469" s="666">
        <v>0</v>
      </c>
      <c r="BA469" s="666">
        <v>0</v>
      </c>
      <c r="BB469" s="666">
        <v>0</v>
      </c>
      <c r="BC469" s="666">
        <v>0</v>
      </c>
      <c r="BD469" s="666">
        <v>0</v>
      </c>
      <c r="BE469" s="666">
        <v>0</v>
      </c>
      <c r="BF469" s="666">
        <v>1.9226956485495888E-4</v>
      </c>
      <c r="BG469" s="666">
        <v>0</v>
      </c>
      <c r="BH469" s="666">
        <v>4.3582215533827191E-4</v>
      </c>
      <c r="BI469" s="666">
        <v>0</v>
      </c>
      <c r="BJ469" s="666">
        <v>0</v>
      </c>
      <c r="BK469" s="666">
        <v>0</v>
      </c>
    </row>
    <row r="470" spans="2:63" x14ac:dyDescent="0.2">
      <c r="B470" s="469" t="s">
        <v>493</v>
      </c>
      <c r="C470" s="469">
        <v>18.242091092086515</v>
      </c>
      <c r="D470" s="469" t="s">
        <v>486</v>
      </c>
      <c r="E470" s="469" t="s">
        <v>428</v>
      </c>
      <c r="F470" s="469">
        <v>0</v>
      </c>
      <c r="G470" s="469">
        <v>559</v>
      </c>
      <c r="H470" s="469">
        <v>38.773067500000003</v>
      </c>
      <c r="I470" s="469">
        <v>39.996021579412314</v>
      </c>
      <c r="J470" s="469">
        <v>3.2636569892237604E-3</v>
      </c>
      <c r="K470" s="469" t="s">
        <v>574</v>
      </c>
      <c r="L470" s="469" t="s">
        <v>574</v>
      </c>
      <c r="M470" s="469" t="s">
        <v>574</v>
      </c>
      <c r="N470" s="469">
        <v>1</v>
      </c>
      <c r="O470" s="469">
        <v>1.9614034203248591E-3</v>
      </c>
      <c r="P470" s="469">
        <v>5.8979504296849472E-3</v>
      </c>
      <c r="Q470" s="469">
        <v>7.8593538500098068E-3</v>
      </c>
      <c r="R470" s="469">
        <v>0</v>
      </c>
      <c r="S470" s="469">
        <v>7.8593538500098068E-3</v>
      </c>
      <c r="T470" s="469">
        <v>0</v>
      </c>
      <c r="U470" s="469">
        <v>0</v>
      </c>
      <c r="V470" s="469">
        <v>1.8226473540199946E-5</v>
      </c>
      <c r="W470" s="469">
        <v>7.9194443779016048E-19</v>
      </c>
      <c r="X470" s="469">
        <v>0</v>
      </c>
      <c r="Y470" s="469">
        <v>0</v>
      </c>
      <c r="Z470" s="469">
        <v>0</v>
      </c>
      <c r="AA470" s="469">
        <v>0</v>
      </c>
      <c r="AB470" s="469">
        <v>0</v>
      </c>
      <c r="AC470" s="469">
        <v>0</v>
      </c>
      <c r="AD470" s="469">
        <v>0</v>
      </c>
      <c r="AE470" s="469">
        <v>0</v>
      </c>
      <c r="AF470" s="469">
        <v>0</v>
      </c>
      <c r="AG470" s="469">
        <v>0</v>
      </c>
      <c r="AH470" s="469">
        <v>0</v>
      </c>
      <c r="AI470" s="469">
        <v>0</v>
      </c>
      <c r="AJ470" s="469">
        <v>0</v>
      </c>
      <c r="AK470" s="469">
        <v>2.2555356707550152E-5</v>
      </c>
      <c r="AL470" s="469">
        <v>0</v>
      </c>
      <c r="AM470" s="469">
        <v>3.8580406696568412E-6</v>
      </c>
      <c r="AN470" s="469">
        <v>0</v>
      </c>
      <c r="AO470" s="469">
        <v>0</v>
      </c>
      <c r="AP470" s="469">
        <v>0</v>
      </c>
      <c r="AQ470" s="469">
        <v>0</v>
      </c>
      <c r="AR470" s="469">
        <v>0</v>
      </c>
      <c r="AS470" s="469">
        <v>0</v>
      </c>
      <c r="AT470" s="469">
        <v>0</v>
      </c>
      <c r="AU470" s="469">
        <v>0</v>
      </c>
      <c r="AV470" s="469">
        <v>0</v>
      </c>
      <c r="AW470" s="469">
        <v>2.4308126724480193E-6</v>
      </c>
      <c r="AX470" s="469">
        <v>0</v>
      </c>
      <c r="AY470" s="469">
        <v>2.0854062234668586E-16</v>
      </c>
      <c r="AZ470" s="469">
        <v>0</v>
      </c>
      <c r="BA470" s="469">
        <v>0</v>
      </c>
      <c r="BB470" s="469">
        <v>0</v>
      </c>
      <c r="BC470" s="469">
        <v>0</v>
      </c>
      <c r="BD470" s="469">
        <v>0</v>
      </c>
      <c r="BE470" s="469">
        <v>0</v>
      </c>
      <c r="BF470" s="469">
        <v>1.9226956485495888E-4</v>
      </c>
      <c r="BG470" s="469">
        <v>0</v>
      </c>
      <c r="BH470" s="469">
        <v>4.3582215533827191E-4</v>
      </c>
      <c r="BI470" s="469">
        <v>0</v>
      </c>
      <c r="BJ470" s="469">
        <v>0</v>
      </c>
      <c r="BK470" s="469">
        <v>0</v>
      </c>
    </row>
    <row r="471" spans="2:63" x14ac:dyDescent="0.2">
      <c r="B471" s="666" t="s">
        <v>493</v>
      </c>
      <c r="C471" s="666">
        <v>18.242091092086515</v>
      </c>
      <c r="D471" s="666" t="s">
        <v>486</v>
      </c>
      <c r="E471" s="666" t="s">
        <v>428</v>
      </c>
      <c r="F471" s="666">
        <v>0</v>
      </c>
      <c r="G471" s="666">
        <v>559</v>
      </c>
      <c r="H471" s="666">
        <v>38.773067500000003</v>
      </c>
      <c r="I471" s="666">
        <v>39.996021579412314</v>
      </c>
      <c r="J471" s="666">
        <v>3.2636569892237604E-3</v>
      </c>
      <c r="K471" s="666" t="s">
        <v>574</v>
      </c>
      <c r="L471" s="666" t="s">
        <v>574</v>
      </c>
      <c r="M471" s="666" t="s">
        <v>574</v>
      </c>
      <c r="N471" s="666">
        <v>1</v>
      </c>
      <c r="O471" s="666">
        <v>1.9614034203248591E-3</v>
      </c>
      <c r="P471" s="666">
        <v>5.8979504296849472E-3</v>
      </c>
      <c r="Q471" s="666">
        <v>7.8593538500098068E-3</v>
      </c>
      <c r="R471" s="666">
        <v>0</v>
      </c>
      <c r="S471" s="666">
        <v>7.8593538500098068E-3</v>
      </c>
      <c r="T471" s="666">
        <v>0</v>
      </c>
      <c r="U471" s="666">
        <v>0</v>
      </c>
      <c r="V471" s="666">
        <v>1.8226473540199946E-5</v>
      </c>
      <c r="W471" s="666">
        <v>7.9194443779016048E-19</v>
      </c>
      <c r="X471" s="666">
        <v>0</v>
      </c>
      <c r="Y471" s="666">
        <v>0</v>
      </c>
      <c r="Z471" s="666">
        <v>0</v>
      </c>
      <c r="AA471" s="666">
        <v>0</v>
      </c>
      <c r="AB471" s="666">
        <v>0</v>
      </c>
      <c r="AC471" s="666">
        <v>0</v>
      </c>
      <c r="AD471" s="666">
        <v>0</v>
      </c>
      <c r="AE471" s="666">
        <v>0</v>
      </c>
      <c r="AF471" s="666">
        <v>0</v>
      </c>
      <c r="AG471" s="666">
        <v>0</v>
      </c>
      <c r="AH471" s="666">
        <v>0</v>
      </c>
      <c r="AI471" s="666">
        <v>0</v>
      </c>
      <c r="AJ471" s="666">
        <v>0</v>
      </c>
      <c r="AK471" s="666">
        <v>2.2555356707550152E-5</v>
      </c>
      <c r="AL471" s="666">
        <v>0</v>
      </c>
      <c r="AM471" s="666">
        <v>3.8580406696568412E-6</v>
      </c>
      <c r="AN471" s="666">
        <v>0</v>
      </c>
      <c r="AO471" s="666">
        <v>0</v>
      </c>
      <c r="AP471" s="666">
        <v>0</v>
      </c>
      <c r="AQ471" s="666">
        <v>0</v>
      </c>
      <c r="AR471" s="666">
        <v>0</v>
      </c>
      <c r="AS471" s="666">
        <v>0</v>
      </c>
      <c r="AT471" s="666">
        <v>0</v>
      </c>
      <c r="AU471" s="666">
        <v>0</v>
      </c>
      <c r="AV471" s="666">
        <v>0</v>
      </c>
      <c r="AW471" s="666">
        <v>2.4308126724480193E-6</v>
      </c>
      <c r="AX471" s="666">
        <v>0</v>
      </c>
      <c r="AY471" s="666">
        <v>2.0854062234668586E-16</v>
      </c>
      <c r="AZ471" s="666">
        <v>0</v>
      </c>
      <c r="BA471" s="666">
        <v>0</v>
      </c>
      <c r="BB471" s="666">
        <v>0</v>
      </c>
      <c r="BC471" s="666">
        <v>0</v>
      </c>
      <c r="BD471" s="666">
        <v>0</v>
      </c>
      <c r="BE471" s="666">
        <v>0</v>
      </c>
      <c r="BF471" s="666">
        <v>1.9226956485495888E-4</v>
      </c>
      <c r="BG471" s="666">
        <v>0</v>
      </c>
      <c r="BH471" s="666">
        <v>4.3582215533827191E-4</v>
      </c>
      <c r="BI471" s="666">
        <v>0</v>
      </c>
      <c r="BJ471" s="666">
        <v>0</v>
      </c>
      <c r="BK471" s="666">
        <v>0</v>
      </c>
    </row>
    <row r="472" spans="2:63" x14ac:dyDescent="0.2">
      <c r="B472" s="469" t="s">
        <v>493</v>
      </c>
      <c r="C472" s="469">
        <v>18.242091092086515</v>
      </c>
      <c r="D472" s="469" t="s">
        <v>486</v>
      </c>
      <c r="E472" s="469" t="s">
        <v>428</v>
      </c>
      <c r="F472" s="469">
        <v>0</v>
      </c>
      <c r="G472" s="469">
        <v>559</v>
      </c>
      <c r="H472" s="469">
        <v>38.773067500000003</v>
      </c>
      <c r="I472" s="469">
        <v>39.996021579412314</v>
      </c>
      <c r="J472" s="469">
        <v>3.2636569892237604E-3</v>
      </c>
      <c r="K472" s="469" t="s">
        <v>574</v>
      </c>
      <c r="L472" s="469" t="s">
        <v>574</v>
      </c>
      <c r="M472" s="469" t="s">
        <v>574</v>
      </c>
      <c r="N472" s="469">
        <v>1</v>
      </c>
      <c r="O472" s="469">
        <v>1.9614034203248591E-3</v>
      </c>
      <c r="P472" s="469">
        <v>5.8979504296849472E-3</v>
      </c>
      <c r="Q472" s="469">
        <v>7.8593538500098068E-3</v>
      </c>
      <c r="R472" s="469">
        <v>0</v>
      </c>
      <c r="S472" s="469">
        <v>7.8593538500098068E-3</v>
      </c>
      <c r="T472" s="469">
        <v>0</v>
      </c>
      <c r="U472" s="469">
        <v>0</v>
      </c>
      <c r="V472" s="469">
        <v>1.8226473540199946E-5</v>
      </c>
      <c r="W472" s="469">
        <v>7.9194443779016048E-19</v>
      </c>
      <c r="X472" s="469">
        <v>0</v>
      </c>
      <c r="Y472" s="469">
        <v>0</v>
      </c>
      <c r="Z472" s="469">
        <v>0</v>
      </c>
      <c r="AA472" s="469">
        <v>0</v>
      </c>
      <c r="AB472" s="469">
        <v>0</v>
      </c>
      <c r="AC472" s="469">
        <v>0</v>
      </c>
      <c r="AD472" s="469">
        <v>0</v>
      </c>
      <c r="AE472" s="469">
        <v>0</v>
      </c>
      <c r="AF472" s="469">
        <v>0</v>
      </c>
      <c r="AG472" s="469">
        <v>0</v>
      </c>
      <c r="AH472" s="469">
        <v>0</v>
      </c>
      <c r="AI472" s="469">
        <v>0</v>
      </c>
      <c r="AJ472" s="469">
        <v>0</v>
      </c>
      <c r="AK472" s="469">
        <v>2.2555356707550152E-5</v>
      </c>
      <c r="AL472" s="469">
        <v>0</v>
      </c>
      <c r="AM472" s="469">
        <v>3.8580406696568412E-6</v>
      </c>
      <c r="AN472" s="469">
        <v>0</v>
      </c>
      <c r="AO472" s="469">
        <v>0</v>
      </c>
      <c r="AP472" s="469">
        <v>0</v>
      </c>
      <c r="AQ472" s="469">
        <v>0</v>
      </c>
      <c r="AR472" s="469">
        <v>0</v>
      </c>
      <c r="AS472" s="469">
        <v>0</v>
      </c>
      <c r="AT472" s="469">
        <v>0</v>
      </c>
      <c r="AU472" s="469">
        <v>0</v>
      </c>
      <c r="AV472" s="469">
        <v>0</v>
      </c>
      <c r="AW472" s="469">
        <v>2.4308126724480193E-6</v>
      </c>
      <c r="AX472" s="469">
        <v>0</v>
      </c>
      <c r="AY472" s="469">
        <v>2.0854062234668586E-16</v>
      </c>
      <c r="AZ472" s="469">
        <v>0</v>
      </c>
      <c r="BA472" s="469">
        <v>0</v>
      </c>
      <c r="BB472" s="469">
        <v>0</v>
      </c>
      <c r="BC472" s="469">
        <v>0</v>
      </c>
      <c r="BD472" s="469">
        <v>0</v>
      </c>
      <c r="BE472" s="469">
        <v>0</v>
      </c>
      <c r="BF472" s="469">
        <v>1.9226956485495888E-4</v>
      </c>
      <c r="BG472" s="469">
        <v>0</v>
      </c>
      <c r="BH472" s="469">
        <v>4.3582215533827191E-4</v>
      </c>
      <c r="BI472" s="469">
        <v>0</v>
      </c>
      <c r="BJ472" s="469">
        <v>0</v>
      </c>
      <c r="BK472" s="469">
        <v>0</v>
      </c>
    </row>
    <row r="473" spans="2:63" x14ac:dyDescent="0.2">
      <c r="B473" s="666" t="s">
        <v>493</v>
      </c>
      <c r="C473" s="666">
        <v>18.242091092086515</v>
      </c>
      <c r="D473" s="666" t="s">
        <v>486</v>
      </c>
      <c r="E473" s="666" t="s">
        <v>428</v>
      </c>
      <c r="F473" s="666">
        <v>0</v>
      </c>
      <c r="G473" s="666">
        <v>559</v>
      </c>
      <c r="H473" s="666">
        <v>38.773067500000003</v>
      </c>
      <c r="I473" s="666">
        <v>39.996021579412314</v>
      </c>
      <c r="J473" s="666">
        <v>3.2636569892237604E-3</v>
      </c>
      <c r="K473" s="666" t="s">
        <v>574</v>
      </c>
      <c r="L473" s="666" t="s">
        <v>574</v>
      </c>
      <c r="M473" s="666" t="s">
        <v>574</v>
      </c>
      <c r="N473" s="666">
        <v>1</v>
      </c>
      <c r="O473" s="666">
        <v>1.9614034203248591E-3</v>
      </c>
      <c r="P473" s="666">
        <v>5.8979504296849472E-3</v>
      </c>
      <c r="Q473" s="666">
        <v>7.8593538500098068E-3</v>
      </c>
      <c r="R473" s="666">
        <v>0</v>
      </c>
      <c r="S473" s="666">
        <v>7.8593538500098068E-3</v>
      </c>
      <c r="T473" s="666">
        <v>0</v>
      </c>
      <c r="U473" s="666">
        <v>0</v>
      </c>
      <c r="V473" s="666">
        <v>1.8226473540199946E-5</v>
      </c>
      <c r="W473" s="666">
        <v>7.9194443779016048E-19</v>
      </c>
      <c r="X473" s="666">
        <v>0</v>
      </c>
      <c r="Y473" s="666">
        <v>0</v>
      </c>
      <c r="Z473" s="666">
        <v>0</v>
      </c>
      <c r="AA473" s="666">
        <v>0</v>
      </c>
      <c r="AB473" s="666">
        <v>0</v>
      </c>
      <c r="AC473" s="666">
        <v>0</v>
      </c>
      <c r="AD473" s="666">
        <v>0</v>
      </c>
      <c r="AE473" s="666">
        <v>0</v>
      </c>
      <c r="AF473" s="666">
        <v>0</v>
      </c>
      <c r="AG473" s="666">
        <v>0</v>
      </c>
      <c r="AH473" s="666">
        <v>0</v>
      </c>
      <c r="AI473" s="666">
        <v>0</v>
      </c>
      <c r="AJ473" s="666">
        <v>0</v>
      </c>
      <c r="AK473" s="666">
        <v>2.2555356707550152E-5</v>
      </c>
      <c r="AL473" s="666">
        <v>0</v>
      </c>
      <c r="AM473" s="666">
        <v>3.8580406696568412E-6</v>
      </c>
      <c r="AN473" s="666">
        <v>0</v>
      </c>
      <c r="AO473" s="666">
        <v>0</v>
      </c>
      <c r="AP473" s="666">
        <v>0</v>
      </c>
      <c r="AQ473" s="666">
        <v>0</v>
      </c>
      <c r="AR473" s="666">
        <v>0</v>
      </c>
      <c r="AS473" s="666">
        <v>0</v>
      </c>
      <c r="AT473" s="666">
        <v>0</v>
      </c>
      <c r="AU473" s="666">
        <v>0</v>
      </c>
      <c r="AV473" s="666">
        <v>0</v>
      </c>
      <c r="AW473" s="666">
        <v>2.4308126724480193E-6</v>
      </c>
      <c r="AX473" s="666">
        <v>0</v>
      </c>
      <c r="AY473" s="666">
        <v>2.0854062234668586E-16</v>
      </c>
      <c r="AZ473" s="666">
        <v>0</v>
      </c>
      <c r="BA473" s="666">
        <v>0</v>
      </c>
      <c r="BB473" s="666">
        <v>0</v>
      </c>
      <c r="BC473" s="666">
        <v>0</v>
      </c>
      <c r="BD473" s="666">
        <v>0</v>
      </c>
      <c r="BE473" s="666">
        <v>0</v>
      </c>
      <c r="BF473" s="666">
        <v>1.9226956485495888E-4</v>
      </c>
      <c r="BG473" s="666">
        <v>0</v>
      </c>
      <c r="BH473" s="666">
        <v>4.3582215533827191E-4</v>
      </c>
      <c r="BI473" s="666">
        <v>0</v>
      </c>
      <c r="BJ473" s="666">
        <v>0</v>
      </c>
      <c r="BK473" s="666">
        <v>0</v>
      </c>
    </row>
    <row r="474" spans="2:63" x14ac:dyDescent="0.2">
      <c r="B474" s="469" t="s">
        <v>493</v>
      </c>
      <c r="C474" s="469">
        <v>18.242091092086515</v>
      </c>
      <c r="D474" s="469" t="s">
        <v>486</v>
      </c>
      <c r="E474" s="469" t="s">
        <v>428</v>
      </c>
      <c r="F474" s="469">
        <v>0</v>
      </c>
      <c r="G474" s="469">
        <v>559</v>
      </c>
      <c r="H474" s="469">
        <v>38.773067500000003</v>
      </c>
      <c r="I474" s="469">
        <v>39.996021579412314</v>
      </c>
      <c r="J474" s="469">
        <v>3.2636569892237604E-3</v>
      </c>
      <c r="K474" s="469" t="s">
        <v>574</v>
      </c>
      <c r="L474" s="469" t="s">
        <v>574</v>
      </c>
      <c r="M474" s="469" t="s">
        <v>574</v>
      </c>
      <c r="N474" s="469">
        <v>1</v>
      </c>
      <c r="O474" s="469">
        <v>1.9614034203248591E-3</v>
      </c>
      <c r="P474" s="469">
        <v>5.8979504296849472E-3</v>
      </c>
      <c r="Q474" s="469">
        <v>7.8593538500098068E-3</v>
      </c>
      <c r="R474" s="469">
        <v>0</v>
      </c>
      <c r="S474" s="469">
        <v>7.8593538500098068E-3</v>
      </c>
      <c r="T474" s="469">
        <v>0</v>
      </c>
      <c r="U474" s="469">
        <v>0</v>
      </c>
      <c r="V474" s="469">
        <v>1.8226473540199946E-5</v>
      </c>
      <c r="W474" s="469">
        <v>7.9194443779016048E-19</v>
      </c>
      <c r="X474" s="469">
        <v>0</v>
      </c>
      <c r="Y474" s="469">
        <v>0</v>
      </c>
      <c r="Z474" s="469">
        <v>0</v>
      </c>
      <c r="AA474" s="469">
        <v>0</v>
      </c>
      <c r="AB474" s="469">
        <v>0</v>
      </c>
      <c r="AC474" s="469">
        <v>0</v>
      </c>
      <c r="AD474" s="469">
        <v>0</v>
      </c>
      <c r="AE474" s="469">
        <v>0</v>
      </c>
      <c r="AF474" s="469">
        <v>0</v>
      </c>
      <c r="AG474" s="469">
        <v>0</v>
      </c>
      <c r="AH474" s="469">
        <v>0</v>
      </c>
      <c r="AI474" s="469">
        <v>0</v>
      </c>
      <c r="AJ474" s="469">
        <v>0</v>
      </c>
      <c r="AK474" s="469">
        <v>2.2555356707550152E-5</v>
      </c>
      <c r="AL474" s="469">
        <v>0</v>
      </c>
      <c r="AM474" s="469">
        <v>3.8580406696568412E-6</v>
      </c>
      <c r="AN474" s="469">
        <v>0</v>
      </c>
      <c r="AO474" s="469">
        <v>0</v>
      </c>
      <c r="AP474" s="469">
        <v>0</v>
      </c>
      <c r="AQ474" s="469">
        <v>0</v>
      </c>
      <c r="AR474" s="469">
        <v>0</v>
      </c>
      <c r="AS474" s="469">
        <v>0</v>
      </c>
      <c r="AT474" s="469">
        <v>0</v>
      </c>
      <c r="AU474" s="469">
        <v>0</v>
      </c>
      <c r="AV474" s="469">
        <v>0</v>
      </c>
      <c r="AW474" s="469">
        <v>2.4308126724480193E-6</v>
      </c>
      <c r="AX474" s="469">
        <v>0</v>
      </c>
      <c r="AY474" s="469">
        <v>2.0854062234668586E-16</v>
      </c>
      <c r="AZ474" s="469">
        <v>0</v>
      </c>
      <c r="BA474" s="469">
        <v>0</v>
      </c>
      <c r="BB474" s="469">
        <v>0</v>
      </c>
      <c r="BC474" s="469">
        <v>0</v>
      </c>
      <c r="BD474" s="469">
        <v>0</v>
      </c>
      <c r="BE474" s="469">
        <v>0</v>
      </c>
      <c r="BF474" s="469">
        <v>1.9226956485495888E-4</v>
      </c>
      <c r="BG474" s="469">
        <v>0</v>
      </c>
      <c r="BH474" s="469">
        <v>4.3582215533827191E-4</v>
      </c>
      <c r="BI474" s="469">
        <v>0</v>
      </c>
      <c r="BJ474" s="469">
        <v>0</v>
      </c>
      <c r="BK474" s="469">
        <v>0</v>
      </c>
    </row>
    <row r="475" spans="2:63" x14ac:dyDescent="0.2">
      <c r="B475" s="666" t="s">
        <v>493</v>
      </c>
      <c r="C475" s="666">
        <v>18.242091092086515</v>
      </c>
      <c r="D475" s="666" t="s">
        <v>486</v>
      </c>
      <c r="E475" s="666" t="s">
        <v>428</v>
      </c>
      <c r="F475" s="666">
        <v>0</v>
      </c>
      <c r="G475" s="666">
        <v>559</v>
      </c>
      <c r="H475" s="666">
        <v>38.773067500000003</v>
      </c>
      <c r="I475" s="666">
        <v>39.996021579412314</v>
      </c>
      <c r="J475" s="666">
        <v>3.2636569892237604E-3</v>
      </c>
      <c r="K475" s="666" t="s">
        <v>574</v>
      </c>
      <c r="L475" s="666" t="s">
        <v>574</v>
      </c>
      <c r="M475" s="666" t="s">
        <v>574</v>
      </c>
      <c r="N475" s="666">
        <v>1</v>
      </c>
      <c r="O475" s="666">
        <v>1.9614034203248591E-3</v>
      </c>
      <c r="P475" s="666">
        <v>5.8979504296849472E-3</v>
      </c>
      <c r="Q475" s="666">
        <v>7.8593538500098068E-3</v>
      </c>
      <c r="R475" s="666">
        <v>0</v>
      </c>
      <c r="S475" s="666">
        <v>7.8593538500098068E-3</v>
      </c>
      <c r="T475" s="666">
        <v>0</v>
      </c>
      <c r="U475" s="666">
        <v>0</v>
      </c>
      <c r="V475" s="666">
        <v>1.8226473540199946E-5</v>
      </c>
      <c r="W475" s="666">
        <v>7.9194443779016048E-19</v>
      </c>
      <c r="X475" s="666">
        <v>0</v>
      </c>
      <c r="Y475" s="666">
        <v>0</v>
      </c>
      <c r="Z475" s="666">
        <v>0</v>
      </c>
      <c r="AA475" s="666">
        <v>0</v>
      </c>
      <c r="AB475" s="666">
        <v>0</v>
      </c>
      <c r="AC475" s="666">
        <v>0</v>
      </c>
      <c r="AD475" s="666">
        <v>0</v>
      </c>
      <c r="AE475" s="666">
        <v>0</v>
      </c>
      <c r="AF475" s="666">
        <v>0</v>
      </c>
      <c r="AG475" s="666">
        <v>0</v>
      </c>
      <c r="AH475" s="666">
        <v>0</v>
      </c>
      <c r="AI475" s="666">
        <v>0</v>
      </c>
      <c r="AJ475" s="666">
        <v>0</v>
      </c>
      <c r="AK475" s="666">
        <v>2.2555356707550152E-5</v>
      </c>
      <c r="AL475" s="666">
        <v>0</v>
      </c>
      <c r="AM475" s="666">
        <v>3.8580406696568412E-6</v>
      </c>
      <c r="AN475" s="666">
        <v>0</v>
      </c>
      <c r="AO475" s="666">
        <v>0</v>
      </c>
      <c r="AP475" s="666">
        <v>0</v>
      </c>
      <c r="AQ475" s="666">
        <v>0</v>
      </c>
      <c r="AR475" s="666">
        <v>0</v>
      </c>
      <c r="AS475" s="666">
        <v>0</v>
      </c>
      <c r="AT475" s="666">
        <v>0</v>
      </c>
      <c r="AU475" s="666">
        <v>0</v>
      </c>
      <c r="AV475" s="666">
        <v>0</v>
      </c>
      <c r="AW475" s="666">
        <v>2.4308126724480193E-6</v>
      </c>
      <c r="AX475" s="666">
        <v>0</v>
      </c>
      <c r="AY475" s="666">
        <v>2.0854062234668586E-16</v>
      </c>
      <c r="AZ475" s="666">
        <v>0</v>
      </c>
      <c r="BA475" s="666">
        <v>0</v>
      </c>
      <c r="BB475" s="666">
        <v>0</v>
      </c>
      <c r="BC475" s="666">
        <v>0</v>
      </c>
      <c r="BD475" s="666">
        <v>0</v>
      </c>
      <c r="BE475" s="666">
        <v>0</v>
      </c>
      <c r="BF475" s="666">
        <v>1.9226956485495888E-4</v>
      </c>
      <c r="BG475" s="666">
        <v>0</v>
      </c>
      <c r="BH475" s="666">
        <v>4.3582215533827191E-4</v>
      </c>
      <c r="BI475" s="666">
        <v>0</v>
      </c>
      <c r="BJ475" s="666">
        <v>0</v>
      </c>
      <c r="BK475" s="666">
        <v>0</v>
      </c>
    </row>
    <row r="476" spans="2:63" x14ac:dyDescent="0.2">
      <c r="B476" s="469" t="s">
        <v>493</v>
      </c>
      <c r="C476" s="469">
        <v>18.242091092086515</v>
      </c>
      <c r="D476" s="469" t="s">
        <v>486</v>
      </c>
      <c r="E476" s="469" t="s">
        <v>428</v>
      </c>
      <c r="F476" s="469">
        <v>0</v>
      </c>
      <c r="G476" s="469">
        <v>559</v>
      </c>
      <c r="H476" s="469">
        <v>38.773067500000003</v>
      </c>
      <c r="I476" s="469">
        <v>39.996021579412314</v>
      </c>
      <c r="J476" s="469">
        <v>3.2636569892237604E-3</v>
      </c>
      <c r="K476" s="469" t="s">
        <v>574</v>
      </c>
      <c r="L476" s="469" t="s">
        <v>574</v>
      </c>
      <c r="M476" s="469" t="s">
        <v>574</v>
      </c>
      <c r="N476" s="469">
        <v>1</v>
      </c>
      <c r="O476" s="469">
        <v>1.9614034203248591E-3</v>
      </c>
      <c r="P476" s="469">
        <v>5.8979504296849472E-3</v>
      </c>
      <c r="Q476" s="469">
        <v>7.8593538500098068E-3</v>
      </c>
      <c r="R476" s="469">
        <v>0</v>
      </c>
      <c r="S476" s="469">
        <v>7.8593538500098068E-3</v>
      </c>
      <c r="T476" s="469">
        <v>0</v>
      </c>
      <c r="U476" s="469">
        <v>0</v>
      </c>
      <c r="V476" s="469">
        <v>1.8226473540199946E-5</v>
      </c>
      <c r="W476" s="469">
        <v>7.9194443779016048E-19</v>
      </c>
      <c r="X476" s="469">
        <v>0</v>
      </c>
      <c r="Y476" s="469">
        <v>0</v>
      </c>
      <c r="Z476" s="469">
        <v>0</v>
      </c>
      <c r="AA476" s="469">
        <v>0</v>
      </c>
      <c r="AB476" s="469">
        <v>0</v>
      </c>
      <c r="AC476" s="469">
        <v>0</v>
      </c>
      <c r="AD476" s="469">
        <v>0</v>
      </c>
      <c r="AE476" s="469">
        <v>0</v>
      </c>
      <c r="AF476" s="469">
        <v>0</v>
      </c>
      <c r="AG476" s="469">
        <v>0</v>
      </c>
      <c r="AH476" s="469">
        <v>0</v>
      </c>
      <c r="AI476" s="469">
        <v>0</v>
      </c>
      <c r="AJ476" s="469">
        <v>0</v>
      </c>
      <c r="AK476" s="469">
        <v>2.2555356707550152E-5</v>
      </c>
      <c r="AL476" s="469">
        <v>0</v>
      </c>
      <c r="AM476" s="469">
        <v>3.8580406696568412E-6</v>
      </c>
      <c r="AN476" s="469">
        <v>0</v>
      </c>
      <c r="AO476" s="469">
        <v>0</v>
      </c>
      <c r="AP476" s="469">
        <v>0</v>
      </c>
      <c r="AQ476" s="469">
        <v>0</v>
      </c>
      <c r="AR476" s="469">
        <v>0</v>
      </c>
      <c r="AS476" s="469">
        <v>0</v>
      </c>
      <c r="AT476" s="469">
        <v>0</v>
      </c>
      <c r="AU476" s="469">
        <v>0</v>
      </c>
      <c r="AV476" s="469">
        <v>0</v>
      </c>
      <c r="AW476" s="469">
        <v>2.4308126724480193E-6</v>
      </c>
      <c r="AX476" s="469">
        <v>0</v>
      </c>
      <c r="AY476" s="469">
        <v>2.0854062234668586E-16</v>
      </c>
      <c r="AZ476" s="469">
        <v>0</v>
      </c>
      <c r="BA476" s="469">
        <v>0</v>
      </c>
      <c r="BB476" s="469">
        <v>0</v>
      </c>
      <c r="BC476" s="469">
        <v>0</v>
      </c>
      <c r="BD476" s="469">
        <v>0</v>
      </c>
      <c r="BE476" s="469">
        <v>0</v>
      </c>
      <c r="BF476" s="469">
        <v>1.9226956485495888E-4</v>
      </c>
      <c r="BG476" s="469">
        <v>0</v>
      </c>
      <c r="BH476" s="469">
        <v>4.3582215533827191E-4</v>
      </c>
      <c r="BI476" s="469">
        <v>0</v>
      </c>
      <c r="BJ476" s="469">
        <v>0</v>
      </c>
      <c r="BK476" s="469">
        <v>0</v>
      </c>
    </row>
    <row r="477" spans="2:63" x14ac:dyDescent="0.2">
      <c r="B477" s="666" t="s">
        <v>493</v>
      </c>
      <c r="C477" s="666">
        <v>18.242091092086515</v>
      </c>
      <c r="D477" s="666" t="s">
        <v>486</v>
      </c>
      <c r="E477" s="666" t="s">
        <v>428</v>
      </c>
      <c r="F477" s="666">
        <v>0</v>
      </c>
      <c r="G477" s="666">
        <v>559</v>
      </c>
      <c r="H477" s="666">
        <v>38.773067500000003</v>
      </c>
      <c r="I477" s="666">
        <v>39.996021579412314</v>
      </c>
      <c r="J477" s="666">
        <v>3.2636569892237604E-3</v>
      </c>
      <c r="K477" s="666" t="s">
        <v>574</v>
      </c>
      <c r="L477" s="666" t="s">
        <v>574</v>
      </c>
      <c r="M477" s="666" t="s">
        <v>574</v>
      </c>
      <c r="N477" s="666">
        <v>1</v>
      </c>
      <c r="O477" s="666">
        <v>1.9614034203248591E-3</v>
      </c>
      <c r="P477" s="666">
        <v>5.8979504296849472E-3</v>
      </c>
      <c r="Q477" s="666">
        <v>7.8593538500098068E-3</v>
      </c>
      <c r="R477" s="666">
        <v>0</v>
      </c>
      <c r="S477" s="666">
        <v>7.8593538500098068E-3</v>
      </c>
      <c r="T477" s="666">
        <v>0</v>
      </c>
      <c r="U477" s="666">
        <v>0</v>
      </c>
      <c r="V477" s="666">
        <v>1.8226473540199946E-5</v>
      </c>
      <c r="W477" s="666">
        <v>7.9194443779016048E-19</v>
      </c>
      <c r="X477" s="666">
        <v>0</v>
      </c>
      <c r="Y477" s="666">
        <v>0</v>
      </c>
      <c r="Z477" s="666">
        <v>0</v>
      </c>
      <c r="AA477" s="666">
        <v>0</v>
      </c>
      <c r="AB477" s="666">
        <v>0</v>
      </c>
      <c r="AC477" s="666">
        <v>0</v>
      </c>
      <c r="AD477" s="666">
        <v>0</v>
      </c>
      <c r="AE477" s="666">
        <v>0</v>
      </c>
      <c r="AF477" s="666">
        <v>0</v>
      </c>
      <c r="AG477" s="666">
        <v>0</v>
      </c>
      <c r="AH477" s="666">
        <v>0</v>
      </c>
      <c r="AI477" s="666">
        <v>0</v>
      </c>
      <c r="AJ477" s="666">
        <v>0</v>
      </c>
      <c r="AK477" s="666">
        <v>2.2555356707550152E-5</v>
      </c>
      <c r="AL477" s="666">
        <v>0</v>
      </c>
      <c r="AM477" s="666">
        <v>3.8580406696568412E-6</v>
      </c>
      <c r="AN477" s="666">
        <v>0</v>
      </c>
      <c r="AO477" s="666">
        <v>0</v>
      </c>
      <c r="AP477" s="666">
        <v>0</v>
      </c>
      <c r="AQ477" s="666">
        <v>0</v>
      </c>
      <c r="AR477" s="666">
        <v>0</v>
      </c>
      <c r="AS477" s="666">
        <v>0</v>
      </c>
      <c r="AT477" s="666">
        <v>0</v>
      </c>
      <c r="AU477" s="666">
        <v>0</v>
      </c>
      <c r="AV477" s="666">
        <v>0</v>
      </c>
      <c r="AW477" s="666">
        <v>2.4308126724480193E-6</v>
      </c>
      <c r="AX477" s="666">
        <v>0</v>
      </c>
      <c r="AY477" s="666">
        <v>2.0854062234668586E-16</v>
      </c>
      <c r="AZ477" s="666">
        <v>0</v>
      </c>
      <c r="BA477" s="666">
        <v>0</v>
      </c>
      <c r="BB477" s="666">
        <v>0</v>
      </c>
      <c r="BC477" s="666">
        <v>0</v>
      </c>
      <c r="BD477" s="666">
        <v>0</v>
      </c>
      <c r="BE477" s="666">
        <v>0</v>
      </c>
      <c r="BF477" s="666">
        <v>1.9226956485495888E-4</v>
      </c>
      <c r="BG477" s="666">
        <v>0</v>
      </c>
      <c r="BH477" s="666">
        <v>4.3582215533827191E-4</v>
      </c>
      <c r="BI477" s="666">
        <v>0</v>
      </c>
      <c r="BJ477" s="666">
        <v>0</v>
      </c>
      <c r="BK477" s="666">
        <v>0</v>
      </c>
    </row>
    <row r="478" spans="2:63" x14ac:dyDescent="0.2">
      <c r="B478" s="469" t="s">
        <v>493</v>
      </c>
      <c r="C478" s="469">
        <v>18.242091092086515</v>
      </c>
      <c r="D478" s="469" t="s">
        <v>486</v>
      </c>
      <c r="E478" s="469" t="s">
        <v>428</v>
      </c>
      <c r="F478" s="469">
        <v>0</v>
      </c>
      <c r="G478" s="469">
        <v>559</v>
      </c>
      <c r="H478" s="469">
        <v>38.773067500000003</v>
      </c>
      <c r="I478" s="469">
        <v>39.996021579412314</v>
      </c>
      <c r="J478" s="469">
        <v>3.2636569892237604E-3</v>
      </c>
      <c r="K478" s="469" t="s">
        <v>574</v>
      </c>
      <c r="L478" s="469" t="s">
        <v>574</v>
      </c>
      <c r="M478" s="469" t="s">
        <v>574</v>
      </c>
      <c r="N478" s="469">
        <v>1</v>
      </c>
      <c r="O478" s="469">
        <v>1.9614034203248591E-3</v>
      </c>
      <c r="P478" s="469">
        <v>5.8979504296849472E-3</v>
      </c>
      <c r="Q478" s="469">
        <v>7.8593538500098068E-3</v>
      </c>
      <c r="R478" s="469">
        <v>0</v>
      </c>
      <c r="S478" s="469">
        <v>7.8593538500098068E-3</v>
      </c>
      <c r="T478" s="469">
        <v>0</v>
      </c>
      <c r="U478" s="469">
        <v>0</v>
      </c>
      <c r="V478" s="469">
        <v>1.8226473540199946E-5</v>
      </c>
      <c r="W478" s="469">
        <v>7.9194443779016048E-19</v>
      </c>
      <c r="X478" s="469">
        <v>0</v>
      </c>
      <c r="Y478" s="469">
        <v>0</v>
      </c>
      <c r="Z478" s="469">
        <v>0</v>
      </c>
      <c r="AA478" s="469">
        <v>0</v>
      </c>
      <c r="AB478" s="469">
        <v>0</v>
      </c>
      <c r="AC478" s="469">
        <v>0</v>
      </c>
      <c r="AD478" s="469">
        <v>0</v>
      </c>
      <c r="AE478" s="469">
        <v>0</v>
      </c>
      <c r="AF478" s="469">
        <v>0</v>
      </c>
      <c r="AG478" s="469">
        <v>0</v>
      </c>
      <c r="AH478" s="469">
        <v>0</v>
      </c>
      <c r="AI478" s="469">
        <v>0</v>
      </c>
      <c r="AJ478" s="469">
        <v>0</v>
      </c>
      <c r="AK478" s="469">
        <v>2.2555356707550152E-5</v>
      </c>
      <c r="AL478" s="469">
        <v>0</v>
      </c>
      <c r="AM478" s="469">
        <v>3.8580406696568412E-6</v>
      </c>
      <c r="AN478" s="469">
        <v>0</v>
      </c>
      <c r="AO478" s="469">
        <v>0</v>
      </c>
      <c r="AP478" s="469">
        <v>0</v>
      </c>
      <c r="AQ478" s="469">
        <v>0</v>
      </c>
      <c r="AR478" s="469">
        <v>0</v>
      </c>
      <c r="AS478" s="469">
        <v>0</v>
      </c>
      <c r="AT478" s="469">
        <v>0</v>
      </c>
      <c r="AU478" s="469">
        <v>0</v>
      </c>
      <c r="AV478" s="469">
        <v>0</v>
      </c>
      <c r="AW478" s="469">
        <v>2.4308126724480193E-6</v>
      </c>
      <c r="AX478" s="469">
        <v>0</v>
      </c>
      <c r="AY478" s="469">
        <v>2.0854062234668586E-16</v>
      </c>
      <c r="AZ478" s="469">
        <v>0</v>
      </c>
      <c r="BA478" s="469">
        <v>0</v>
      </c>
      <c r="BB478" s="469">
        <v>0</v>
      </c>
      <c r="BC478" s="469">
        <v>0</v>
      </c>
      <c r="BD478" s="469">
        <v>0</v>
      </c>
      <c r="BE478" s="469">
        <v>0</v>
      </c>
      <c r="BF478" s="469">
        <v>1.9226956485495888E-4</v>
      </c>
      <c r="BG478" s="469">
        <v>0</v>
      </c>
      <c r="BH478" s="469">
        <v>4.3582215533827191E-4</v>
      </c>
      <c r="BI478" s="469">
        <v>0</v>
      </c>
      <c r="BJ478" s="469">
        <v>0</v>
      </c>
      <c r="BK478" s="469">
        <v>0</v>
      </c>
    </row>
    <row r="479" spans="2:63" x14ac:dyDescent="0.2">
      <c r="B479" s="666" t="s">
        <v>493</v>
      </c>
      <c r="C479" s="666">
        <v>18.242091092086515</v>
      </c>
      <c r="D479" s="666" t="s">
        <v>486</v>
      </c>
      <c r="E479" s="666" t="s">
        <v>428</v>
      </c>
      <c r="F479" s="666">
        <v>0</v>
      </c>
      <c r="G479" s="666">
        <v>559</v>
      </c>
      <c r="H479" s="666">
        <v>38.773067500000003</v>
      </c>
      <c r="I479" s="666">
        <v>39.996021579412314</v>
      </c>
      <c r="J479" s="666">
        <v>3.2636569892237604E-3</v>
      </c>
      <c r="K479" s="666" t="s">
        <v>574</v>
      </c>
      <c r="L479" s="666" t="s">
        <v>574</v>
      </c>
      <c r="M479" s="666" t="s">
        <v>574</v>
      </c>
      <c r="N479" s="666">
        <v>1</v>
      </c>
      <c r="O479" s="666">
        <v>1.9614034203248591E-3</v>
      </c>
      <c r="P479" s="666">
        <v>5.8979504296849472E-3</v>
      </c>
      <c r="Q479" s="666">
        <v>7.8593538500098068E-3</v>
      </c>
      <c r="R479" s="666">
        <v>0</v>
      </c>
      <c r="S479" s="666">
        <v>7.8593538500098068E-3</v>
      </c>
      <c r="T479" s="666">
        <v>0</v>
      </c>
      <c r="U479" s="666">
        <v>0</v>
      </c>
      <c r="V479" s="666">
        <v>1.8226473540199946E-5</v>
      </c>
      <c r="W479" s="666">
        <v>7.9194443779016048E-19</v>
      </c>
      <c r="X479" s="666">
        <v>0</v>
      </c>
      <c r="Y479" s="666">
        <v>0</v>
      </c>
      <c r="Z479" s="666">
        <v>0</v>
      </c>
      <c r="AA479" s="666">
        <v>0</v>
      </c>
      <c r="AB479" s="666">
        <v>0</v>
      </c>
      <c r="AC479" s="666">
        <v>0</v>
      </c>
      <c r="AD479" s="666">
        <v>0</v>
      </c>
      <c r="AE479" s="666">
        <v>0</v>
      </c>
      <c r="AF479" s="666">
        <v>0</v>
      </c>
      <c r="AG479" s="666">
        <v>0</v>
      </c>
      <c r="AH479" s="666">
        <v>0</v>
      </c>
      <c r="AI479" s="666">
        <v>0</v>
      </c>
      <c r="AJ479" s="666">
        <v>0</v>
      </c>
      <c r="AK479" s="666">
        <v>2.2555356707550152E-5</v>
      </c>
      <c r="AL479" s="666">
        <v>0</v>
      </c>
      <c r="AM479" s="666">
        <v>3.8580406696568412E-6</v>
      </c>
      <c r="AN479" s="666">
        <v>0</v>
      </c>
      <c r="AO479" s="666">
        <v>0</v>
      </c>
      <c r="AP479" s="666">
        <v>0</v>
      </c>
      <c r="AQ479" s="666">
        <v>0</v>
      </c>
      <c r="AR479" s="666">
        <v>0</v>
      </c>
      <c r="AS479" s="666">
        <v>0</v>
      </c>
      <c r="AT479" s="666">
        <v>0</v>
      </c>
      <c r="AU479" s="666">
        <v>0</v>
      </c>
      <c r="AV479" s="666">
        <v>0</v>
      </c>
      <c r="AW479" s="666">
        <v>2.4308126724480193E-6</v>
      </c>
      <c r="AX479" s="666">
        <v>0</v>
      </c>
      <c r="AY479" s="666">
        <v>2.0854062234668586E-16</v>
      </c>
      <c r="AZ479" s="666">
        <v>0</v>
      </c>
      <c r="BA479" s="666">
        <v>0</v>
      </c>
      <c r="BB479" s="666">
        <v>0</v>
      </c>
      <c r="BC479" s="666">
        <v>0</v>
      </c>
      <c r="BD479" s="666">
        <v>0</v>
      </c>
      <c r="BE479" s="666">
        <v>0</v>
      </c>
      <c r="BF479" s="666">
        <v>1.9226956485495888E-4</v>
      </c>
      <c r="BG479" s="666">
        <v>0</v>
      </c>
      <c r="BH479" s="666">
        <v>4.3582215533827191E-4</v>
      </c>
      <c r="BI479" s="666">
        <v>0</v>
      </c>
      <c r="BJ479" s="666">
        <v>0</v>
      </c>
      <c r="BK479" s="666">
        <v>0</v>
      </c>
    </row>
    <row r="480" spans="2:63" x14ac:dyDescent="0.2">
      <c r="B480" s="469" t="s">
        <v>493</v>
      </c>
      <c r="C480" s="469">
        <v>18.242091092086515</v>
      </c>
      <c r="D480" s="469" t="s">
        <v>486</v>
      </c>
      <c r="E480" s="469" t="s">
        <v>428</v>
      </c>
      <c r="F480" s="469">
        <v>0</v>
      </c>
      <c r="G480" s="469">
        <v>559</v>
      </c>
      <c r="H480" s="469">
        <v>38.773067500000003</v>
      </c>
      <c r="I480" s="469">
        <v>39.996021579412314</v>
      </c>
      <c r="J480" s="469">
        <v>3.2636569892237604E-3</v>
      </c>
      <c r="K480" s="469" t="s">
        <v>574</v>
      </c>
      <c r="L480" s="469" t="s">
        <v>574</v>
      </c>
      <c r="M480" s="469" t="s">
        <v>574</v>
      </c>
      <c r="N480" s="469">
        <v>1</v>
      </c>
      <c r="O480" s="469">
        <v>1.9614034203248591E-3</v>
      </c>
      <c r="P480" s="469">
        <v>5.8979504296849472E-3</v>
      </c>
      <c r="Q480" s="469">
        <v>7.8593538500098068E-3</v>
      </c>
      <c r="R480" s="469">
        <v>0</v>
      </c>
      <c r="S480" s="469">
        <v>7.8593538500098068E-3</v>
      </c>
      <c r="T480" s="469">
        <v>0</v>
      </c>
      <c r="U480" s="469">
        <v>0</v>
      </c>
      <c r="V480" s="469">
        <v>1.8226473540199946E-5</v>
      </c>
      <c r="W480" s="469">
        <v>7.9194443779016048E-19</v>
      </c>
      <c r="X480" s="469">
        <v>0</v>
      </c>
      <c r="Y480" s="469">
        <v>0</v>
      </c>
      <c r="Z480" s="469">
        <v>0</v>
      </c>
      <c r="AA480" s="469">
        <v>0</v>
      </c>
      <c r="AB480" s="469">
        <v>0</v>
      </c>
      <c r="AC480" s="469">
        <v>0</v>
      </c>
      <c r="AD480" s="469">
        <v>0</v>
      </c>
      <c r="AE480" s="469">
        <v>0</v>
      </c>
      <c r="AF480" s="469">
        <v>0</v>
      </c>
      <c r="AG480" s="469">
        <v>0</v>
      </c>
      <c r="AH480" s="469">
        <v>0</v>
      </c>
      <c r="AI480" s="469">
        <v>0</v>
      </c>
      <c r="AJ480" s="469">
        <v>0</v>
      </c>
      <c r="AK480" s="469">
        <v>2.2555356707550152E-5</v>
      </c>
      <c r="AL480" s="469">
        <v>0</v>
      </c>
      <c r="AM480" s="469">
        <v>3.8580406696568412E-6</v>
      </c>
      <c r="AN480" s="469">
        <v>0</v>
      </c>
      <c r="AO480" s="469">
        <v>0</v>
      </c>
      <c r="AP480" s="469">
        <v>0</v>
      </c>
      <c r="AQ480" s="469">
        <v>0</v>
      </c>
      <c r="AR480" s="469">
        <v>0</v>
      </c>
      <c r="AS480" s="469">
        <v>0</v>
      </c>
      <c r="AT480" s="469">
        <v>0</v>
      </c>
      <c r="AU480" s="469">
        <v>0</v>
      </c>
      <c r="AV480" s="469">
        <v>0</v>
      </c>
      <c r="AW480" s="469">
        <v>2.4308126724480193E-6</v>
      </c>
      <c r="AX480" s="469">
        <v>0</v>
      </c>
      <c r="AY480" s="469">
        <v>2.0854062234668586E-16</v>
      </c>
      <c r="AZ480" s="469">
        <v>0</v>
      </c>
      <c r="BA480" s="469">
        <v>0</v>
      </c>
      <c r="BB480" s="469">
        <v>0</v>
      </c>
      <c r="BC480" s="469">
        <v>0</v>
      </c>
      <c r="BD480" s="469">
        <v>0</v>
      </c>
      <c r="BE480" s="469">
        <v>0</v>
      </c>
      <c r="BF480" s="469">
        <v>1.9226956485495888E-4</v>
      </c>
      <c r="BG480" s="469">
        <v>0</v>
      </c>
      <c r="BH480" s="469">
        <v>4.3582215533827191E-4</v>
      </c>
      <c r="BI480" s="469">
        <v>0</v>
      </c>
      <c r="BJ480" s="469">
        <v>0</v>
      </c>
      <c r="BK480" s="469">
        <v>0</v>
      </c>
    </row>
    <row r="481" spans="2:63" x14ac:dyDescent="0.2">
      <c r="B481" s="666" t="s">
        <v>493</v>
      </c>
      <c r="C481" s="666">
        <v>18.242091092086515</v>
      </c>
      <c r="D481" s="666" t="s">
        <v>486</v>
      </c>
      <c r="E481" s="666" t="s">
        <v>428</v>
      </c>
      <c r="F481" s="666">
        <v>0</v>
      </c>
      <c r="G481" s="666">
        <v>559</v>
      </c>
      <c r="H481" s="666">
        <v>38.773067500000003</v>
      </c>
      <c r="I481" s="666">
        <v>39.996021579412314</v>
      </c>
      <c r="J481" s="666">
        <v>3.2636569892237604E-3</v>
      </c>
      <c r="K481" s="666" t="s">
        <v>574</v>
      </c>
      <c r="L481" s="666" t="s">
        <v>574</v>
      </c>
      <c r="M481" s="666" t="s">
        <v>574</v>
      </c>
      <c r="N481" s="666">
        <v>1</v>
      </c>
      <c r="O481" s="666">
        <v>1.9614034203248591E-3</v>
      </c>
      <c r="P481" s="666">
        <v>5.8979504296849472E-3</v>
      </c>
      <c r="Q481" s="666">
        <v>7.8593538500098068E-3</v>
      </c>
      <c r="R481" s="666">
        <v>0</v>
      </c>
      <c r="S481" s="666">
        <v>7.8593538500098068E-3</v>
      </c>
      <c r="T481" s="666">
        <v>0</v>
      </c>
      <c r="U481" s="666">
        <v>0</v>
      </c>
      <c r="V481" s="666">
        <v>1.8226473540199946E-5</v>
      </c>
      <c r="W481" s="666">
        <v>7.9194443779016048E-19</v>
      </c>
      <c r="X481" s="666">
        <v>0</v>
      </c>
      <c r="Y481" s="666">
        <v>0</v>
      </c>
      <c r="Z481" s="666">
        <v>0</v>
      </c>
      <c r="AA481" s="666">
        <v>0</v>
      </c>
      <c r="AB481" s="666">
        <v>0</v>
      </c>
      <c r="AC481" s="666">
        <v>0</v>
      </c>
      <c r="AD481" s="666">
        <v>0</v>
      </c>
      <c r="AE481" s="666">
        <v>0</v>
      </c>
      <c r="AF481" s="666">
        <v>0</v>
      </c>
      <c r="AG481" s="666">
        <v>0</v>
      </c>
      <c r="AH481" s="666">
        <v>0</v>
      </c>
      <c r="AI481" s="666">
        <v>0</v>
      </c>
      <c r="AJ481" s="666">
        <v>0</v>
      </c>
      <c r="AK481" s="666">
        <v>2.2555356707550152E-5</v>
      </c>
      <c r="AL481" s="666">
        <v>0</v>
      </c>
      <c r="AM481" s="666">
        <v>3.8580406696568412E-6</v>
      </c>
      <c r="AN481" s="666">
        <v>0</v>
      </c>
      <c r="AO481" s="666">
        <v>0</v>
      </c>
      <c r="AP481" s="666">
        <v>0</v>
      </c>
      <c r="AQ481" s="666">
        <v>0</v>
      </c>
      <c r="AR481" s="666">
        <v>0</v>
      </c>
      <c r="AS481" s="666">
        <v>0</v>
      </c>
      <c r="AT481" s="666">
        <v>0</v>
      </c>
      <c r="AU481" s="666">
        <v>0</v>
      </c>
      <c r="AV481" s="666">
        <v>0</v>
      </c>
      <c r="AW481" s="666">
        <v>2.4308126724480193E-6</v>
      </c>
      <c r="AX481" s="666">
        <v>0</v>
      </c>
      <c r="AY481" s="666">
        <v>2.0854062234668586E-16</v>
      </c>
      <c r="AZ481" s="666">
        <v>0</v>
      </c>
      <c r="BA481" s="666">
        <v>0</v>
      </c>
      <c r="BB481" s="666">
        <v>0</v>
      </c>
      <c r="BC481" s="666">
        <v>0</v>
      </c>
      <c r="BD481" s="666">
        <v>0</v>
      </c>
      <c r="BE481" s="666">
        <v>0</v>
      </c>
      <c r="BF481" s="666">
        <v>1.9226956485495888E-4</v>
      </c>
      <c r="BG481" s="666">
        <v>0</v>
      </c>
      <c r="BH481" s="666">
        <v>4.3582215533827191E-4</v>
      </c>
      <c r="BI481" s="666">
        <v>0</v>
      </c>
      <c r="BJ481" s="666">
        <v>0</v>
      </c>
      <c r="BK481" s="666">
        <v>0</v>
      </c>
    </row>
    <row r="482" spans="2:63" x14ac:dyDescent="0.2">
      <c r="B482" s="469" t="s">
        <v>493</v>
      </c>
      <c r="C482" s="469">
        <v>18.242091092086515</v>
      </c>
      <c r="D482" s="469" t="s">
        <v>486</v>
      </c>
      <c r="E482" s="469" t="s">
        <v>428</v>
      </c>
      <c r="F482" s="469">
        <v>0</v>
      </c>
      <c r="G482" s="469">
        <v>559</v>
      </c>
      <c r="H482" s="469">
        <v>38.773067500000003</v>
      </c>
      <c r="I482" s="469">
        <v>39.996021579412314</v>
      </c>
      <c r="J482" s="469">
        <v>3.2636569892237604E-3</v>
      </c>
      <c r="K482" s="469" t="s">
        <v>574</v>
      </c>
      <c r="L482" s="469" t="s">
        <v>574</v>
      </c>
      <c r="M482" s="469" t="s">
        <v>574</v>
      </c>
      <c r="N482" s="469">
        <v>1</v>
      </c>
      <c r="O482" s="469">
        <v>1.9614034203248591E-3</v>
      </c>
      <c r="P482" s="469">
        <v>5.8979504296849472E-3</v>
      </c>
      <c r="Q482" s="469">
        <v>7.8593538500098068E-3</v>
      </c>
      <c r="R482" s="469">
        <v>0</v>
      </c>
      <c r="S482" s="469">
        <v>7.8593538500098068E-3</v>
      </c>
      <c r="T482" s="469">
        <v>0</v>
      </c>
      <c r="U482" s="469">
        <v>0</v>
      </c>
      <c r="V482" s="469">
        <v>1.8226473540199946E-5</v>
      </c>
      <c r="W482" s="469">
        <v>7.9194443779016048E-19</v>
      </c>
      <c r="X482" s="469">
        <v>0</v>
      </c>
      <c r="Y482" s="469">
        <v>0</v>
      </c>
      <c r="Z482" s="469">
        <v>0</v>
      </c>
      <c r="AA482" s="469">
        <v>0</v>
      </c>
      <c r="AB482" s="469">
        <v>0</v>
      </c>
      <c r="AC482" s="469">
        <v>0</v>
      </c>
      <c r="AD482" s="469">
        <v>0</v>
      </c>
      <c r="AE482" s="469">
        <v>0</v>
      </c>
      <c r="AF482" s="469">
        <v>0</v>
      </c>
      <c r="AG482" s="469">
        <v>0</v>
      </c>
      <c r="AH482" s="469">
        <v>0</v>
      </c>
      <c r="AI482" s="469">
        <v>0</v>
      </c>
      <c r="AJ482" s="469">
        <v>0</v>
      </c>
      <c r="AK482" s="469">
        <v>2.2555356707550152E-5</v>
      </c>
      <c r="AL482" s="469">
        <v>0</v>
      </c>
      <c r="AM482" s="469">
        <v>3.8580406696568412E-6</v>
      </c>
      <c r="AN482" s="469">
        <v>0</v>
      </c>
      <c r="AO482" s="469">
        <v>0</v>
      </c>
      <c r="AP482" s="469">
        <v>0</v>
      </c>
      <c r="AQ482" s="469">
        <v>0</v>
      </c>
      <c r="AR482" s="469">
        <v>0</v>
      </c>
      <c r="AS482" s="469">
        <v>0</v>
      </c>
      <c r="AT482" s="469">
        <v>0</v>
      </c>
      <c r="AU482" s="469">
        <v>0</v>
      </c>
      <c r="AV482" s="469">
        <v>0</v>
      </c>
      <c r="AW482" s="469">
        <v>2.4308126724480193E-6</v>
      </c>
      <c r="AX482" s="469">
        <v>0</v>
      </c>
      <c r="AY482" s="469">
        <v>2.0854062234668586E-16</v>
      </c>
      <c r="AZ482" s="469">
        <v>0</v>
      </c>
      <c r="BA482" s="469">
        <v>0</v>
      </c>
      <c r="BB482" s="469">
        <v>0</v>
      </c>
      <c r="BC482" s="469">
        <v>0</v>
      </c>
      <c r="BD482" s="469">
        <v>0</v>
      </c>
      <c r="BE482" s="469">
        <v>0</v>
      </c>
      <c r="BF482" s="469">
        <v>1.9226956485495888E-4</v>
      </c>
      <c r="BG482" s="469">
        <v>0</v>
      </c>
      <c r="BH482" s="469">
        <v>4.3582215533827191E-4</v>
      </c>
      <c r="BI482" s="469">
        <v>0</v>
      </c>
      <c r="BJ482" s="469">
        <v>0</v>
      </c>
      <c r="BK482" s="469">
        <v>0</v>
      </c>
    </row>
    <row r="483" spans="2:63" x14ac:dyDescent="0.2">
      <c r="B483" s="666" t="s">
        <v>493</v>
      </c>
      <c r="C483" s="666">
        <v>18.242091092086515</v>
      </c>
      <c r="D483" s="666" t="s">
        <v>486</v>
      </c>
      <c r="E483" s="666" t="s">
        <v>428</v>
      </c>
      <c r="F483" s="666">
        <v>0</v>
      </c>
      <c r="G483" s="666">
        <v>559</v>
      </c>
      <c r="H483" s="666">
        <v>38.773067500000003</v>
      </c>
      <c r="I483" s="666">
        <v>39.996021579412314</v>
      </c>
      <c r="J483" s="666">
        <v>3.2636569892237604E-3</v>
      </c>
      <c r="K483" s="666" t="s">
        <v>574</v>
      </c>
      <c r="L483" s="666" t="s">
        <v>574</v>
      </c>
      <c r="M483" s="666" t="s">
        <v>574</v>
      </c>
      <c r="N483" s="666">
        <v>1</v>
      </c>
      <c r="O483" s="666">
        <v>1.9614034203248591E-3</v>
      </c>
      <c r="P483" s="666">
        <v>5.8979504296849472E-3</v>
      </c>
      <c r="Q483" s="666">
        <v>7.8593538500098068E-3</v>
      </c>
      <c r="R483" s="666">
        <v>0</v>
      </c>
      <c r="S483" s="666">
        <v>7.8593538500098068E-3</v>
      </c>
      <c r="T483" s="666">
        <v>0</v>
      </c>
      <c r="U483" s="666">
        <v>0</v>
      </c>
      <c r="V483" s="666">
        <v>1.8226473540199946E-5</v>
      </c>
      <c r="W483" s="666">
        <v>7.9194443779016048E-19</v>
      </c>
      <c r="X483" s="666">
        <v>0</v>
      </c>
      <c r="Y483" s="666">
        <v>0</v>
      </c>
      <c r="Z483" s="666">
        <v>0</v>
      </c>
      <c r="AA483" s="666">
        <v>0</v>
      </c>
      <c r="AB483" s="666">
        <v>0</v>
      </c>
      <c r="AC483" s="666">
        <v>0</v>
      </c>
      <c r="AD483" s="666">
        <v>0</v>
      </c>
      <c r="AE483" s="666">
        <v>0</v>
      </c>
      <c r="AF483" s="666">
        <v>0</v>
      </c>
      <c r="AG483" s="666">
        <v>0</v>
      </c>
      <c r="AH483" s="666">
        <v>0</v>
      </c>
      <c r="AI483" s="666">
        <v>0</v>
      </c>
      <c r="AJ483" s="666">
        <v>0</v>
      </c>
      <c r="AK483" s="666">
        <v>2.2555356707550152E-5</v>
      </c>
      <c r="AL483" s="666">
        <v>0</v>
      </c>
      <c r="AM483" s="666">
        <v>3.8580406696568412E-6</v>
      </c>
      <c r="AN483" s="666">
        <v>0</v>
      </c>
      <c r="AO483" s="666">
        <v>0</v>
      </c>
      <c r="AP483" s="666">
        <v>0</v>
      </c>
      <c r="AQ483" s="666">
        <v>0</v>
      </c>
      <c r="AR483" s="666">
        <v>0</v>
      </c>
      <c r="AS483" s="666">
        <v>0</v>
      </c>
      <c r="AT483" s="666">
        <v>0</v>
      </c>
      <c r="AU483" s="666">
        <v>0</v>
      </c>
      <c r="AV483" s="666">
        <v>0</v>
      </c>
      <c r="AW483" s="666">
        <v>2.4308126724480193E-6</v>
      </c>
      <c r="AX483" s="666">
        <v>0</v>
      </c>
      <c r="AY483" s="666">
        <v>2.0854062234668586E-16</v>
      </c>
      <c r="AZ483" s="666">
        <v>0</v>
      </c>
      <c r="BA483" s="666">
        <v>0</v>
      </c>
      <c r="BB483" s="666">
        <v>0</v>
      </c>
      <c r="BC483" s="666">
        <v>0</v>
      </c>
      <c r="BD483" s="666">
        <v>0</v>
      </c>
      <c r="BE483" s="666">
        <v>0</v>
      </c>
      <c r="BF483" s="666">
        <v>1.9226956485495888E-4</v>
      </c>
      <c r="BG483" s="666">
        <v>0</v>
      </c>
      <c r="BH483" s="666">
        <v>4.3582215533827191E-4</v>
      </c>
      <c r="BI483" s="666">
        <v>0</v>
      </c>
      <c r="BJ483" s="666">
        <v>0</v>
      </c>
      <c r="BK483" s="666">
        <v>0</v>
      </c>
    </row>
    <row r="484" spans="2:63" x14ac:dyDescent="0.2">
      <c r="B484" s="469" t="s">
        <v>493</v>
      </c>
      <c r="C484" s="469">
        <v>18.242091092086515</v>
      </c>
      <c r="D484" s="469" t="s">
        <v>486</v>
      </c>
      <c r="E484" s="469" t="s">
        <v>428</v>
      </c>
      <c r="F484" s="469">
        <v>0</v>
      </c>
      <c r="G484" s="469">
        <v>559</v>
      </c>
      <c r="H484" s="469">
        <v>38.773067500000003</v>
      </c>
      <c r="I484" s="469">
        <v>39.996021579412314</v>
      </c>
      <c r="J484" s="469">
        <v>3.2636569892237604E-3</v>
      </c>
      <c r="K484" s="469" t="s">
        <v>574</v>
      </c>
      <c r="L484" s="469" t="s">
        <v>574</v>
      </c>
      <c r="M484" s="469" t="s">
        <v>574</v>
      </c>
      <c r="N484" s="469">
        <v>1</v>
      </c>
      <c r="O484" s="469">
        <v>1.9614034203248591E-3</v>
      </c>
      <c r="P484" s="469">
        <v>5.8979504296849472E-3</v>
      </c>
      <c r="Q484" s="469">
        <v>7.8593538500098068E-3</v>
      </c>
      <c r="R484" s="469">
        <v>0</v>
      </c>
      <c r="S484" s="469">
        <v>7.8593538500098068E-3</v>
      </c>
      <c r="T484" s="469">
        <v>0</v>
      </c>
      <c r="U484" s="469">
        <v>0</v>
      </c>
      <c r="V484" s="469">
        <v>1.8226473540199946E-5</v>
      </c>
      <c r="W484" s="469">
        <v>7.9194443779016048E-19</v>
      </c>
      <c r="X484" s="469">
        <v>0</v>
      </c>
      <c r="Y484" s="469">
        <v>0</v>
      </c>
      <c r="Z484" s="469">
        <v>0</v>
      </c>
      <c r="AA484" s="469">
        <v>0</v>
      </c>
      <c r="AB484" s="469">
        <v>0</v>
      </c>
      <c r="AC484" s="469">
        <v>0</v>
      </c>
      <c r="AD484" s="469">
        <v>0</v>
      </c>
      <c r="AE484" s="469">
        <v>0</v>
      </c>
      <c r="AF484" s="469">
        <v>0</v>
      </c>
      <c r="AG484" s="469">
        <v>0</v>
      </c>
      <c r="AH484" s="469">
        <v>0</v>
      </c>
      <c r="AI484" s="469">
        <v>0</v>
      </c>
      <c r="AJ484" s="469">
        <v>0</v>
      </c>
      <c r="AK484" s="469">
        <v>2.2555356707550152E-5</v>
      </c>
      <c r="AL484" s="469">
        <v>0</v>
      </c>
      <c r="AM484" s="469">
        <v>3.8580406696568412E-6</v>
      </c>
      <c r="AN484" s="469">
        <v>0</v>
      </c>
      <c r="AO484" s="469">
        <v>0</v>
      </c>
      <c r="AP484" s="469">
        <v>0</v>
      </c>
      <c r="AQ484" s="469">
        <v>0</v>
      </c>
      <c r="AR484" s="469">
        <v>0</v>
      </c>
      <c r="AS484" s="469">
        <v>0</v>
      </c>
      <c r="AT484" s="469">
        <v>0</v>
      </c>
      <c r="AU484" s="469">
        <v>0</v>
      </c>
      <c r="AV484" s="469">
        <v>0</v>
      </c>
      <c r="AW484" s="469">
        <v>2.4308126724480193E-6</v>
      </c>
      <c r="AX484" s="469">
        <v>0</v>
      </c>
      <c r="AY484" s="469">
        <v>2.0854062234668586E-16</v>
      </c>
      <c r="AZ484" s="469">
        <v>0</v>
      </c>
      <c r="BA484" s="469">
        <v>0</v>
      </c>
      <c r="BB484" s="469">
        <v>0</v>
      </c>
      <c r="BC484" s="469">
        <v>0</v>
      </c>
      <c r="BD484" s="469">
        <v>0</v>
      </c>
      <c r="BE484" s="469">
        <v>0</v>
      </c>
      <c r="BF484" s="469">
        <v>1.9226956485495888E-4</v>
      </c>
      <c r="BG484" s="469">
        <v>0</v>
      </c>
      <c r="BH484" s="469">
        <v>4.3582215533827191E-4</v>
      </c>
      <c r="BI484" s="469">
        <v>0</v>
      </c>
      <c r="BJ484" s="469">
        <v>0</v>
      </c>
      <c r="BK484" s="469">
        <v>0</v>
      </c>
    </row>
    <row r="485" spans="2:63" x14ac:dyDescent="0.2">
      <c r="B485" s="666" t="s">
        <v>493</v>
      </c>
      <c r="C485" s="666">
        <v>18.242091092086515</v>
      </c>
      <c r="D485" s="666" t="s">
        <v>486</v>
      </c>
      <c r="E485" s="666" t="s">
        <v>428</v>
      </c>
      <c r="F485" s="666">
        <v>0</v>
      </c>
      <c r="G485" s="666">
        <v>559</v>
      </c>
      <c r="H485" s="666">
        <v>38.773067500000003</v>
      </c>
      <c r="I485" s="666">
        <v>39.996021579412314</v>
      </c>
      <c r="J485" s="666">
        <v>3.2636569892237604E-3</v>
      </c>
      <c r="K485" s="666" t="s">
        <v>574</v>
      </c>
      <c r="L485" s="666" t="s">
        <v>574</v>
      </c>
      <c r="M485" s="666" t="s">
        <v>574</v>
      </c>
      <c r="N485" s="666">
        <v>1</v>
      </c>
      <c r="O485" s="666">
        <v>1.9614034203248591E-3</v>
      </c>
      <c r="P485" s="666">
        <v>5.8979504296849472E-3</v>
      </c>
      <c r="Q485" s="666">
        <v>7.8593538500098068E-3</v>
      </c>
      <c r="R485" s="666">
        <v>0</v>
      </c>
      <c r="S485" s="666">
        <v>7.8593538500098068E-3</v>
      </c>
      <c r="T485" s="666">
        <v>0</v>
      </c>
      <c r="U485" s="666">
        <v>0</v>
      </c>
      <c r="V485" s="666">
        <v>1.8226473540199946E-5</v>
      </c>
      <c r="W485" s="666">
        <v>7.9194443779016048E-19</v>
      </c>
      <c r="X485" s="666">
        <v>0</v>
      </c>
      <c r="Y485" s="666">
        <v>0</v>
      </c>
      <c r="Z485" s="666">
        <v>0</v>
      </c>
      <c r="AA485" s="666">
        <v>0</v>
      </c>
      <c r="AB485" s="666">
        <v>0</v>
      </c>
      <c r="AC485" s="666">
        <v>0</v>
      </c>
      <c r="AD485" s="666">
        <v>0</v>
      </c>
      <c r="AE485" s="666">
        <v>0</v>
      </c>
      <c r="AF485" s="666">
        <v>0</v>
      </c>
      <c r="AG485" s="666">
        <v>0</v>
      </c>
      <c r="AH485" s="666">
        <v>0</v>
      </c>
      <c r="AI485" s="666">
        <v>0</v>
      </c>
      <c r="AJ485" s="666">
        <v>0</v>
      </c>
      <c r="AK485" s="666">
        <v>2.2555356707550152E-5</v>
      </c>
      <c r="AL485" s="666">
        <v>0</v>
      </c>
      <c r="AM485" s="666">
        <v>3.8580406696568412E-6</v>
      </c>
      <c r="AN485" s="666">
        <v>0</v>
      </c>
      <c r="AO485" s="666">
        <v>0</v>
      </c>
      <c r="AP485" s="666">
        <v>0</v>
      </c>
      <c r="AQ485" s="666">
        <v>0</v>
      </c>
      <c r="AR485" s="666">
        <v>0</v>
      </c>
      <c r="AS485" s="666">
        <v>0</v>
      </c>
      <c r="AT485" s="666">
        <v>0</v>
      </c>
      <c r="AU485" s="666">
        <v>0</v>
      </c>
      <c r="AV485" s="666">
        <v>0</v>
      </c>
      <c r="AW485" s="666">
        <v>2.4308126724480193E-6</v>
      </c>
      <c r="AX485" s="666">
        <v>0</v>
      </c>
      <c r="AY485" s="666">
        <v>2.0854062234668586E-16</v>
      </c>
      <c r="AZ485" s="666">
        <v>0</v>
      </c>
      <c r="BA485" s="666">
        <v>0</v>
      </c>
      <c r="BB485" s="666">
        <v>0</v>
      </c>
      <c r="BC485" s="666">
        <v>0</v>
      </c>
      <c r="BD485" s="666">
        <v>0</v>
      </c>
      <c r="BE485" s="666">
        <v>0</v>
      </c>
      <c r="BF485" s="666">
        <v>1.9226956485495888E-4</v>
      </c>
      <c r="BG485" s="666">
        <v>0</v>
      </c>
      <c r="BH485" s="666">
        <v>4.3582215533827191E-4</v>
      </c>
      <c r="BI485" s="666">
        <v>0</v>
      </c>
      <c r="BJ485" s="666">
        <v>0</v>
      </c>
      <c r="BK485" s="666">
        <v>0</v>
      </c>
    </row>
    <row r="486" spans="2:63" x14ac:dyDescent="0.2">
      <c r="B486" s="469" t="s">
        <v>493</v>
      </c>
      <c r="C486" s="469">
        <v>18.242091092086515</v>
      </c>
      <c r="D486" s="469" t="s">
        <v>486</v>
      </c>
      <c r="E486" s="469" t="s">
        <v>428</v>
      </c>
      <c r="F486" s="469">
        <v>0</v>
      </c>
      <c r="G486" s="469">
        <v>559</v>
      </c>
      <c r="H486" s="469">
        <v>38.773067500000003</v>
      </c>
      <c r="I486" s="469">
        <v>39.996021579412314</v>
      </c>
      <c r="J486" s="469">
        <v>3.2636569892237604E-3</v>
      </c>
      <c r="K486" s="469" t="s">
        <v>574</v>
      </c>
      <c r="L486" s="469" t="s">
        <v>574</v>
      </c>
      <c r="M486" s="469" t="s">
        <v>574</v>
      </c>
      <c r="N486" s="469">
        <v>1</v>
      </c>
      <c r="O486" s="469">
        <v>1.9614034203248591E-3</v>
      </c>
      <c r="P486" s="469">
        <v>5.8979504296849472E-3</v>
      </c>
      <c r="Q486" s="469">
        <v>7.8593538500098068E-3</v>
      </c>
      <c r="R486" s="469">
        <v>0</v>
      </c>
      <c r="S486" s="469">
        <v>7.8593538500098068E-3</v>
      </c>
      <c r="T486" s="469">
        <v>0</v>
      </c>
      <c r="U486" s="469">
        <v>0</v>
      </c>
      <c r="V486" s="469">
        <v>1.8226473540199946E-5</v>
      </c>
      <c r="W486" s="469">
        <v>7.9194443779016048E-19</v>
      </c>
      <c r="X486" s="469">
        <v>0</v>
      </c>
      <c r="Y486" s="469">
        <v>0</v>
      </c>
      <c r="Z486" s="469">
        <v>0</v>
      </c>
      <c r="AA486" s="469">
        <v>0</v>
      </c>
      <c r="AB486" s="469">
        <v>0</v>
      </c>
      <c r="AC486" s="469">
        <v>0</v>
      </c>
      <c r="AD486" s="469">
        <v>0</v>
      </c>
      <c r="AE486" s="469">
        <v>0</v>
      </c>
      <c r="AF486" s="469">
        <v>0</v>
      </c>
      <c r="AG486" s="469">
        <v>0</v>
      </c>
      <c r="AH486" s="469">
        <v>0</v>
      </c>
      <c r="AI486" s="469">
        <v>0</v>
      </c>
      <c r="AJ486" s="469">
        <v>0</v>
      </c>
      <c r="AK486" s="469">
        <v>2.2555356707550152E-5</v>
      </c>
      <c r="AL486" s="469">
        <v>0</v>
      </c>
      <c r="AM486" s="469">
        <v>3.8580406696568412E-6</v>
      </c>
      <c r="AN486" s="469">
        <v>0</v>
      </c>
      <c r="AO486" s="469">
        <v>0</v>
      </c>
      <c r="AP486" s="469">
        <v>0</v>
      </c>
      <c r="AQ486" s="469">
        <v>0</v>
      </c>
      <c r="AR486" s="469">
        <v>0</v>
      </c>
      <c r="AS486" s="469">
        <v>0</v>
      </c>
      <c r="AT486" s="469">
        <v>0</v>
      </c>
      <c r="AU486" s="469">
        <v>0</v>
      </c>
      <c r="AV486" s="469">
        <v>0</v>
      </c>
      <c r="AW486" s="469">
        <v>2.4308126724480193E-6</v>
      </c>
      <c r="AX486" s="469">
        <v>0</v>
      </c>
      <c r="AY486" s="469">
        <v>2.0854062234668586E-16</v>
      </c>
      <c r="AZ486" s="469">
        <v>0</v>
      </c>
      <c r="BA486" s="469">
        <v>0</v>
      </c>
      <c r="BB486" s="469">
        <v>0</v>
      </c>
      <c r="BC486" s="469">
        <v>0</v>
      </c>
      <c r="BD486" s="469">
        <v>0</v>
      </c>
      <c r="BE486" s="469">
        <v>0</v>
      </c>
      <c r="BF486" s="469">
        <v>1.9226956485495888E-4</v>
      </c>
      <c r="BG486" s="469">
        <v>0</v>
      </c>
      <c r="BH486" s="469">
        <v>4.3582215533827191E-4</v>
      </c>
      <c r="BI486" s="469">
        <v>0</v>
      </c>
      <c r="BJ486" s="469">
        <v>0</v>
      </c>
      <c r="BK486" s="469">
        <v>0</v>
      </c>
    </row>
    <row r="487" spans="2:63" x14ac:dyDescent="0.2">
      <c r="B487" s="666" t="s">
        <v>493</v>
      </c>
      <c r="C487" s="666">
        <v>18.242091092086515</v>
      </c>
      <c r="D487" s="666" t="s">
        <v>486</v>
      </c>
      <c r="E487" s="666" t="s">
        <v>428</v>
      </c>
      <c r="F487" s="666">
        <v>0</v>
      </c>
      <c r="G487" s="666">
        <v>559</v>
      </c>
      <c r="H487" s="666">
        <v>38.773067500000003</v>
      </c>
      <c r="I487" s="666">
        <v>39.996021579412314</v>
      </c>
      <c r="J487" s="666">
        <v>3.2636569892237604E-3</v>
      </c>
      <c r="K487" s="666" t="s">
        <v>574</v>
      </c>
      <c r="L487" s="666" t="s">
        <v>574</v>
      </c>
      <c r="M487" s="666" t="s">
        <v>574</v>
      </c>
      <c r="N487" s="666">
        <v>1</v>
      </c>
      <c r="O487" s="666">
        <v>1.9614034203248591E-3</v>
      </c>
      <c r="P487" s="666">
        <v>5.8979504296849472E-3</v>
      </c>
      <c r="Q487" s="666">
        <v>7.8593538500098068E-3</v>
      </c>
      <c r="R487" s="666">
        <v>0</v>
      </c>
      <c r="S487" s="666">
        <v>7.8593538500098068E-3</v>
      </c>
      <c r="T487" s="666">
        <v>0</v>
      </c>
      <c r="U487" s="666">
        <v>0</v>
      </c>
      <c r="V487" s="666">
        <v>1.8226473540199946E-5</v>
      </c>
      <c r="W487" s="666">
        <v>7.9194443779016048E-19</v>
      </c>
      <c r="X487" s="666">
        <v>0</v>
      </c>
      <c r="Y487" s="666">
        <v>0</v>
      </c>
      <c r="Z487" s="666">
        <v>0</v>
      </c>
      <c r="AA487" s="666">
        <v>0</v>
      </c>
      <c r="AB487" s="666">
        <v>0</v>
      </c>
      <c r="AC487" s="666">
        <v>0</v>
      </c>
      <c r="AD487" s="666">
        <v>0</v>
      </c>
      <c r="AE487" s="666">
        <v>0</v>
      </c>
      <c r="AF487" s="666">
        <v>0</v>
      </c>
      <c r="AG487" s="666">
        <v>0</v>
      </c>
      <c r="AH487" s="666">
        <v>0</v>
      </c>
      <c r="AI487" s="666">
        <v>0</v>
      </c>
      <c r="AJ487" s="666">
        <v>0</v>
      </c>
      <c r="AK487" s="666">
        <v>2.2555356707550152E-5</v>
      </c>
      <c r="AL487" s="666">
        <v>0</v>
      </c>
      <c r="AM487" s="666">
        <v>3.8580406696568412E-6</v>
      </c>
      <c r="AN487" s="666">
        <v>0</v>
      </c>
      <c r="AO487" s="666">
        <v>0</v>
      </c>
      <c r="AP487" s="666">
        <v>0</v>
      </c>
      <c r="AQ487" s="666">
        <v>0</v>
      </c>
      <c r="AR487" s="666">
        <v>0</v>
      </c>
      <c r="AS487" s="666">
        <v>0</v>
      </c>
      <c r="AT487" s="666">
        <v>0</v>
      </c>
      <c r="AU487" s="666">
        <v>0</v>
      </c>
      <c r="AV487" s="666">
        <v>0</v>
      </c>
      <c r="AW487" s="666">
        <v>2.4308126724480193E-6</v>
      </c>
      <c r="AX487" s="666">
        <v>0</v>
      </c>
      <c r="AY487" s="666">
        <v>2.0854062234668586E-16</v>
      </c>
      <c r="AZ487" s="666">
        <v>0</v>
      </c>
      <c r="BA487" s="666">
        <v>0</v>
      </c>
      <c r="BB487" s="666">
        <v>0</v>
      </c>
      <c r="BC487" s="666">
        <v>0</v>
      </c>
      <c r="BD487" s="666">
        <v>0</v>
      </c>
      <c r="BE487" s="666">
        <v>0</v>
      </c>
      <c r="BF487" s="666">
        <v>1.9226956485495888E-4</v>
      </c>
      <c r="BG487" s="666">
        <v>0</v>
      </c>
      <c r="BH487" s="666">
        <v>4.3582215533827191E-4</v>
      </c>
      <c r="BI487" s="666">
        <v>0</v>
      </c>
      <c r="BJ487" s="666">
        <v>0</v>
      </c>
      <c r="BK487" s="666">
        <v>0</v>
      </c>
    </row>
    <row r="488" spans="2:63" x14ac:dyDescent="0.2">
      <c r="B488" s="469" t="s">
        <v>493</v>
      </c>
      <c r="C488" s="469">
        <v>18.242091092086515</v>
      </c>
      <c r="D488" s="469" t="s">
        <v>486</v>
      </c>
      <c r="E488" s="469" t="s">
        <v>428</v>
      </c>
      <c r="F488" s="469">
        <v>0</v>
      </c>
      <c r="G488" s="469">
        <v>559</v>
      </c>
      <c r="H488" s="469">
        <v>38.773067500000003</v>
      </c>
      <c r="I488" s="469">
        <v>39.996021579412314</v>
      </c>
      <c r="J488" s="469">
        <v>3.2636569892237604E-3</v>
      </c>
      <c r="K488" s="469" t="s">
        <v>574</v>
      </c>
      <c r="L488" s="469" t="s">
        <v>574</v>
      </c>
      <c r="M488" s="469" t="s">
        <v>574</v>
      </c>
      <c r="N488" s="469">
        <v>1</v>
      </c>
      <c r="O488" s="469">
        <v>1.9614034203248591E-3</v>
      </c>
      <c r="P488" s="469">
        <v>5.8979504296849472E-3</v>
      </c>
      <c r="Q488" s="469">
        <v>7.8593538500098068E-3</v>
      </c>
      <c r="R488" s="469">
        <v>0</v>
      </c>
      <c r="S488" s="469">
        <v>7.8593538500098068E-3</v>
      </c>
      <c r="T488" s="469">
        <v>0</v>
      </c>
      <c r="U488" s="469">
        <v>0</v>
      </c>
      <c r="V488" s="469">
        <v>1.8226473540199946E-5</v>
      </c>
      <c r="W488" s="469">
        <v>7.9194443779016048E-19</v>
      </c>
      <c r="X488" s="469">
        <v>0</v>
      </c>
      <c r="Y488" s="469">
        <v>0</v>
      </c>
      <c r="Z488" s="469">
        <v>0</v>
      </c>
      <c r="AA488" s="469">
        <v>0</v>
      </c>
      <c r="AB488" s="469">
        <v>0</v>
      </c>
      <c r="AC488" s="469">
        <v>0</v>
      </c>
      <c r="AD488" s="469">
        <v>0</v>
      </c>
      <c r="AE488" s="469">
        <v>0</v>
      </c>
      <c r="AF488" s="469">
        <v>0</v>
      </c>
      <c r="AG488" s="469">
        <v>0</v>
      </c>
      <c r="AH488" s="469">
        <v>0</v>
      </c>
      <c r="AI488" s="469">
        <v>0</v>
      </c>
      <c r="AJ488" s="469">
        <v>0</v>
      </c>
      <c r="AK488" s="469">
        <v>2.2555356707550152E-5</v>
      </c>
      <c r="AL488" s="469">
        <v>0</v>
      </c>
      <c r="AM488" s="469">
        <v>3.8580406696568412E-6</v>
      </c>
      <c r="AN488" s="469">
        <v>0</v>
      </c>
      <c r="AO488" s="469">
        <v>0</v>
      </c>
      <c r="AP488" s="469">
        <v>0</v>
      </c>
      <c r="AQ488" s="469">
        <v>0</v>
      </c>
      <c r="AR488" s="469">
        <v>0</v>
      </c>
      <c r="AS488" s="469">
        <v>0</v>
      </c>
      <c r="AT488" s="469">
        <v>0</v>
      </c>
      <c r="AU488" s="469">
        <v>0</v>
      </c>
      <c r="AV488" s="469">
        <v>0</v>
      </c>
      <c r="AW488" s="469">
        <v>2.4308126724480193E-6</v>
      </c>
      <c r="AX488" s="469">
        <v>0</v>
      </c>
      <c r="AY488" s="469">
        <v>2.0854062234668586E-16</v>
      </c>
      <c r="AZ488" s="469">
        <v>0</v>
      </c>
      <c r="BA488" s="469">
        <v>0</v>
      </c>
      <c r="BB488" s="469">
        <v>0</v>
      </c>
      <c r="BC488" s="469">
        <v>0</v>
      </c>
      <c r="BD488" s="469">
        <v>0</v>
      </c>
      <c r="BE488" s="469">
        <v>0</v>
      </c>
      <c r="BF488" s="469">
        <v>1.9226956485495888E-4</v>
      </c>
      <c r="BG488" s="469">
        <v>0</v>
      </c>
      <c r="BH488" s="469">
        <v>4.3582215533827191E-4</v>
      </c>
      <c r="BI488" s="469">
        <v>0</v>
      </c>
      <c r="BJ488" s="469">
        <v>0</v>
      </c>
      <c r="BK488" s="469">
        <v>0</v>
      </c>
    </row>
    <row r="489" spans="2:63" x14ac:dyDescent="0.2">
      <c r="B489" s="666" t="s">
        <v>493</v>
      </c>
      <c r="C489" s="666">
        <v>18.242091092086515</v>
      </c>
      <c r="D489" s="666" t="s">
        <v>486</v>
      </c>
      <c r="E489" s="666" t="s">
        <v>428</v>
      </c>
      <c r="F489" s="666">
        <v>0</v>
      </c>
      <c r="G489" s="666">
        <v>559</v>
      </c>
      <c r="H489" s="666">
        <v>38.773067500000003</v>
      </c>
      <c r="I489" s="666">
        <v>39.996021579412314</v>
      </c>
      <c r="J489" s="666">
        <v>3.2636569892237604E-3</v>
      </c>
      <c r="K489" s="666" t="s">
        <v>574</v>
      </c>
      <c r="L489" s="666" t="s">
        <v>574</v>
      </c>
      <c r="M489" s="666" t="s">
        <v>574</v>
      </c>
      <c r="N489" s="666">
        <v>1</v>
      </c>
      <c r="O489" s="666">
        <v>1.9614034203248591E-3</v>
      </c>
      <c r="P489" s="666">
        <v>5.8979504296849472E-3</v>
      </c>
      <c r="Q489" s="666">
        <v>7.8593538500098068E-3</v>
      </c>
      <c r="R489" s="666">
        <v>0</v>
      </c>
      <c r="S489" s="666">
        <v>7.8593538500098068E-3</v>
      </c>
      <c r="T489" s="666">
        <v>0</v>
      </c>
      <c r="U489" s="666">
        <v>0</v>
      </c>
      <c r="V489" s="666">
        <v>1.8226473540199946E-5</v>
      </c>
      <c r="W489" s="666">
        <v>7.9194443779016048E-19</v>
      </c>
      <c r="X489" s="666">
        <v>0</v>
      </c>
      <c r="Y489" s="666">
        <v>0</v>
      </c>
      <c r="Z489" s="666">
        <v>0</v>
      </c>
      <c r="AA489" s="666">
        <v>0</v>
      </c>
      <c r="AB489" s="666">
        <v>0</v>
      </c>
      <c r="AC489" s="666">
        <v>0</v>
      </c>
      <c r="AD489" s="666">
        <v>0</v>
      </c>
      <c r="AE489" s="666">
        <v>0</v>
      </c>
      <c r="AF489" s="666">
        <v>0</v>
      </c>
      <c r="AG489" s="666">
        <v>0</v>
      </c>
      <c r="AH489" s="666">
        <v>0</v>
      </c>
      <c r="AI489" s="666">
        <v>0</v>
      </c>
      <c r="AJ489" s="666">
        <v>0</v>
      </c>
      <c r="AK489" s="666">
        <v>2.2555356707550152E-5</v>
      </c>
      <c r="AL489" s="666">
        <v>0</v>
      </c>
      <c r="AM489" s="666">
        <v>3.8580406696568412E-6</v>
      </c>
      <c r="AN489" s="666">
        <v>0</v>
      </c>
      <c r="AO489" s="666">
        <v>0</v>
      </c>
      <c r="AP489" s="666">
        <v>0</v>
      </c>
      <c r="AQ489" s="666">
        <v>0</v>
      </c>
      <c r="AR489" s="666">
        <v>0</v>
      </c>
      <c r="AS489" s="666">
        <v>0</v>
      </c>
      <c r="AT489" s="666">
        <v>0</v>
      </c>
      <c r="AU489" s="666">
        <v>0</v>
      </c>
      <c r="AV489" s="666">
        <v>0</v>
      </c>
      <c r="AW489" s="666">
        <v>2.4308126724480193E-6</v>
      </c>
      <c r="AX489" s="666">
        <v>0</v>
      </c>
      <c r="AY489" s="666">
        <v>2.0854062234668586E-16</v>
      </c>
      <c r="AZ489" s="666">
        <v>0</v>
      </c>
      <c r="BA489" s="666">
        <v>0</v>
      </c>
      <c r="BB489" s="666">
        <v>0</v>
      </c>
      <c r="BC489" s="666">
        <v>0</v>
      </c>
      <c r="BD489" s="666">
        <v>0</v>
      </c>
      <c r="BE489" s="666">
        <v>0</v>
      </c>
      <c r="BF489" s="666">
        <v>1.9226956485495888E-4</v>
      </c>
      <c r="BG489" s="666">
        <v>0</v>
      </c>
      <c r="BH489" s="666">
        <v>4.3582215533827191E-4</v>
      </c>
      <c r="BI489" s="666">
        <v>0</v>
      </c>
      <c r="BJ489" s="666">
        <v>0</v>
      </c>
      <c r="BK489" s="666">
        <v>0</v>
      </c>
    </row>
    <row r="490" spans="2:63" x14ac:dyDescent="0.2">
      <c r="B490" s="469" t="s">
        <v>493</v>
      </c>
      <c r="C490" s="469">
        <v>18.242091092086515</v>
      </c>
      <c r="D490" s="469" t="s">
        <v>486</v>
      </c>
      <c r="E490" s="469" t="s">
        <v>428</v>
      </c>
      <c r="F490" s="469">
        <v>0</v>
      </c>
      <c r="G490" s="469">
        <v>559</v>
      </c>
      <c r="H490" s="469">
        <v>38.773067500000003</v>
      </c>
      <c r="I490" s="469">
        <v>39.996021579412314</v>
      </c>
      <c r="J490" s="469">
        <v>3.2636569892237604E-3</v>
      </c>
      <c r="K490" s="469" t="s">
        <v>574</v>
      </c>
      <c r="L490" s="469" t="s">
        <v>574</v>
      </c>
      <c r="M490" s="469" t="s">
        <v>574</v>
      </c>
      <c r="N490" s="469">
        <v>1</v>
      </c>
      <c r="O490" s="469">
        <v>1.9614034203248591E-3</v>
      </c>
      <c r="P490" s="469">
        <v>5.8979504296849472E-3</v>
      </c>
      <c r="Q490" s="469">
        <v>7.8593538500098068E-3</v>
      </c>
      <c r="R490" s="469">
        <v>0</v>
      </c>
      <c r="S490" s="469">
        <v>7.8593538500098068E-3</v>
      </c>
      <c r="T490" s="469">
        <v>0</v>
      </c>
      <c r="U490" s="469">
        <v>0</v>
      </c>
      <c r="V490" s="469">
        <v>1.8226473540199946E-5</v>
      </c>
      <c r="W490" s="469">
        <v>7.9194443779016048E-19</v>
      </c>
      <c r="X490" s="469">
        <v>0</v>
      </c>
      <c r="Y490" s="469">
        <v>0</v>
      </c>
      <c r="Z490" s="469">
        <v>0</v>
      </c>
      <c r="AA490" s="469">
        <v>0</v>
      </c>
      <c r="AB490" s="469">
        <v>0</v>
      </c>
      <c r="AC490" s="469">
        <v>0</v>
      </c>
      <c r="AD490" s="469">
        <v>0</v>
      </c>
      <c r="AE490" s="469">
        <v>0</v>
      </c>
      <c r="AF490" s="469">
        <v>0</v>
      </c>
      <c r="AG490" s="469">
        <v>0</v>
      </c>
      <c r="AH490" s="469">
        <v>0</v>
      </c>
      <c r="AI490" s="469">
        <v>0</v>
      </c>
      <c r="AJ490" s="469">
        <v>0</v>
      </c>
      <c r="AK490" s="469">
        <v>2.2555356707550152E-5</v>
      </c>
      <c r="AL490" s="469">
        <v>0</v>
      </c>
      <c r="AM490" s="469">
        <v>3.8580406696568412E-6</v>
      </c>
      <c r="AN490" s="469">
        <v>0</v>
      </c>
      <c r="AO490" s="469">
        <v>0</v>
      </c>
      <c r="AP490" s="469">
        <v>0</v>
      </c>
      <c r="AQ490" s="469">
        <v>0</v>
      </c>
      <c r="AR490" s="469">
        <v>0</v>
      </c>
      <c r="AS490" s="469">
        <v>0</v>
      </c>
      <c r="AT490" s="469">
        <v>0</v>
      </c>
      <c r="AU490" s="469">
        <v>0</v>
      </c>
      <c r="AV490" s="469">
        <v>0</v>
      </c>
      <c r="AW490" s="469">
        <v>2.4308126724480193E-6</v>
      </c>
      <c r="AX490" s="469">
        <v>0</v>
      </c>
      <c r="AY490" s="469">
        <v>2.0854062234668586E-16</v>
      </c>
      <c r="AZ490" s="469">
        <v>0</v>
      </c>
      <c r="BA490" s="469">
        <v>0</v>
      </c>
      <c r="BB490" s="469">
        <v>0</v>
      </c>
      <c r="BC490" s="469">
        <v>0</v>
      </c>
      <c r="BD490" s="469">
        <v>0</v>
      </c>
      <c r="BE490" s="469">
        <v>0</v>
      </c>
      <c r="BF490" s="469">
        <v>1.9226956485495888E-4</v>
      </c>
      <c r="BG490" s="469">
        <v>0</v>
      </c>
      <c r="BH490" s="469">
        <v>4.3582215533827191E-4</v>
      </c>
      <c r="BI490" s="469">
        <v>0</v>
      </c>
      <c r="BJ490" s="469">
        <v>0</v>
      </c>
      <c r="BK490" s="469">
        <v>0</v>
      </c>
    </row>
    <row r="491" spans="2:63" x14ac:dyDescent="0.2">
      <c r="B491" s="666" t="s">
        <v>493</v>
      </c>
      <c r="C491" s="666">
        <v>18.242091092086515</v>
      </c>
      <c r="D491" s="666" t="s">
        <v>486</v>
      </c>
      <c r="E491" s="666" t="s">
        <v>428</v>
      </c>
      <c r="F491" s="666">
        <v>0</v>
      </c>
      <c r="G491" s="666">
        <v>559</v>
      </c>
      <c r="H491" s="666">
        <v>38.773067500000003</v>
      </c>
      <c r="I491" s="666">
        <v>39.996021579412314</v>
      </c>
      <c r="J491" s="666">
        <v>3.2636569892237604E-3</v>
      </c>
      <c r="K491" s="666" t="s">
        <v>574</v>
      </c>
      <c r="L491" s="666" t="s">
        <v>574</v>
      </c>
      <c r="M491" s="666" t="s">
        <v>574</v>
      </c>
      <c r="N491" s="666">
        <v>1</v>
      </c>
      <c r="O491" s="666">
        <v>1.9614034203248591E-3</v>
      </c>
      <c r="P491" s="666">
        <v>5.8979504296849472E-3</v>
      </c>
      <c r="Q491" s="666">
        <v>7.8593538500098068E-3</v>
      </c>
      <c r="R491" s="666">
        <v>0</v>
      </c>
      <c r="S491" s="666">
        <v>7.8593538500098068E-3</v>
      </c>
      <c r="T491" s="666">
        <v>0</v>
      </c>
      <c r="U491" s="666">
        <v>0</v>
      </c>
      <c r="V491" s="666">
        <v>1.8226473540199946E-5</v>
      </c>
      <c r="W491" s="666">
        <v>7.9194443779016048E-19</v>
      </c>
      <c r="X491" s="666">
        <v>0</v>
      </c>
      <c r="Y491" s="666">
        <v>0</v>
      </c>
      <c r="Z491" s="666">
        <v>0</v>
      </c>
      <c r="AA491" s="666">
        <v>0</v>
      </c>
      <c r="AB491" s="666">
        <v>0</v>
      </c>
      <c r="AC491" s="666">
        <v>0</v>
      </c>
      <c r="AD491" s="666">
        <v>0</v>
      </c>
      <c r="AE491" s="666">
        <v>0</v>
      </c>
      <c r="AF491" s="666">
        <v>0</v>
      </c>
      <c r="AG491" s="666">
        <v>0</v>
      </c>
      <c r="AH491" s="666">
        <v>0</v>
      </c>
      <c r="AI491" s="666">
        <v>0</v>
      </c>
      <c r="AJ491" s="666">
        <v>0</v>
      </c>
      <c r="AK491" s="666">
        <v>2.2555356707550152E-5</v>
      </c>
      <c r="AL491" s="666">
        <v>0</v>
      </c>
      <c r="AM491" s="666">
        <v>3.8580406696568412E-6</v>
      </c>
      <c r="AN491" s="666">
        <v>0</v>
      </c>
      <c r="AO491" s="666">
        <v>0</v>
      </c>
      <c r="AP491" s="666">
        <v>0</v>
      </c>
      <c r="AQ491" s="666">
        <v>0</v>
      </c>
      <c r="AR491" s="666">
        <v>0</v>
      </c>
      <c r="AS491" s="666">
        <v>0</v>
      </c>
      <c r="AT491" s="666">
        <v>0</v>
      </c>
      <c r="AU491" s="666">
        <v>0</v>
      </c>
      <c r="AV491" s="666">
        <v>0</v>
      </c>
      <c r="AW491" s="666">
        <v>2.4308126724480193E-6</v>
      </c>
      <c r="AX491" s="666">
        <v>0</v>
      </c>
      <c r="AY491" s="666">
        <v>2.0854062234668586E-16</v>
      </c>
      <c r="AZ491" s="666">
        <v>0</v>
      </c>
      <c r="BA491" s="666">
        <v>0</v>
      </c>
      <c r="BB491" s="666">
        <v>0</v>
      </c>
      <c r="BC491" s="666">
        <v>0</v>
      </c>
      <c r="BD491" s="666">
        <v>0</v>
      </c>
      <c r="BE491" s="666">
        <v>0</v>
      </c>
      <c r="BF491" s="666">
        <v>1.9226956485495888E-4</v>
      </c>
      <c r="BG491" s="666">
        <v>0</v>
      </c>
      <c r="BH491" s="666">
        <v>4.3582215533827191E-4</v>
      </c>
      <c r="BI491" s="666">
        <v>0</v>
      </c>
      <c r="BJ491" s="666">
        <v>0</v>
      </c>
      <c r="BK491" s="666">
        <v>0</v>
      </c>
    </row>
    <row r="492" spans="2:63" x14ac:dyDescent="0.2">
      <c r="B492" s="469" t="s">
        <v>493</v>
      </c>
      <c r="C492" s="469">
        <v>18.242091092086515</v>
      </c>
      <c r="D492" s="469" t="s">
        <v>486</v>
      </c>
      <c r="E492" s="469" t="s">
        <v>428</v>
      </c>
      <c r="F492" s="469">
        <v>0</v>
      </c>
      <c r="G492" s="469">
        <v>559</v>
      </c>
      <c r="H492" s="469">
        <v>38.773067500000003</v>
      </c>
      <c r="I492" s="469">
        <v>39.996021579412314</v>
      </c>
      <c r="J492" s="469">
        <v>3.2636569892237604E-3</v>
      </c>
      <c r="K492" s="469" t="s">
        <v>574</v>
      </c>
      <c r="L492" s="469" t="s">
        <v>574</v>
      </c>
      <c r="M492" s="469" t="s">
        <v>574</v>
      </c>
      <c r="N492" s="469">
        <v>1</v>
      </c>
      <c r="O492" s="469">
        <v>1.9614034203248591E-3</v>
      </c>
      <c r="P492" s="469">
        <v>5.8979504296849472E-3</v>
      </c>
      <c r="Q492" s="469">
        <v>7.8593538500098068E-3</v>
      </c>
      <c r="R492" s="469">
        <v>0</v>
      </c>
      <c r="S492" s="469">
        <v>7.8593538500098068E-3</v>
      </c>
      <c r="T492" s="469">
        <v>0</v>
      </c>
      <c r="U492" s="469">
        <v>0</v>
      </c>
      <c r="V492" s="469">
        <v>1.8226473540199946E-5</v>
      </c>
      <c r="W492" s="469">
        <v>7.9194443779016048E-19</v>
      </c>
      <c r="X492" s="469">
        <v>0</v>
      </c>
      <c r="Y492" s="469">
        <v>0</v>
      </c>
      <c r="Z492" s="469">
        <v>0</v>
      </c>
      <c r="AA492" s="469">
        <v>0</v>
      </c>
      <c r="AB492" s="469">
        <v>0</v>
      </c>
      <c r="AC492" s="469">
        <v>0</v>
      </c>
      <c r="AD492" s="469">
        <v>0</v>
      </c>
      <c r="AE492" s="469">
        <v>0</v>
      </c>
      <c r="AF492" s="469">
        <v>0</v>
      </c>
      <c r="AG492" s="469">
        <v>0</v>
      </c>
      <c r="AH492" s="469">
        <v>0</v>
      </c>
      <c r="AI492" s="469">
        <v>0</v>
      </c>
      <c r="AJ492" s="469">
        <v>0</v>
      </c>
      <c r="AK492" s="469">
        <v>2.2555356707550152E-5</v>
      </c>
      <c r="AL492" s="469">
        <v>0</v>
      </c>
      <c r="AM492" s="469">
        <v>3.8580406696568412E-6</v>
      </c>
      <c r="AN492" s="469">
        <v>0</v>
      </c>
      <c r="AO492" s="469">
        <v>0</v>
      </c>
      <c r="AP492" s="469">
        <v>0</v>
      </c>
      <c r="AQ492" s="469">
        <v>0</v>
      </c>
      <c r="AR492" s="469">
        <v>0</v>
      </c>
      <c r="AS492" s="469">
        <v>0</v>
      </c>
      <c r="AT492" s="469">
        <v>0</v>
      </c>
      <c r="AU492" s="469">
        <v>0</v>
      </c>
      <c r="AV492" s="469">
        <v>0</v>
      </c>
      <c r="AW492" s="469">
        <v>2.4308126724480193E-6</v>
      </c>
      <c r="AX492" s="469">
        <v>0</v>
      </c>
      <c r="AY492" s="469">
        <v>2.0854062234668586E-16</v>
      </c>
      <c r="AZ492" s="469">
        <v>0</v>
      </c>
      <c r="BA492" s="469">
        <v>0</v>
      </c>
      <c r="BB492" s="469">
        <v>0</v>
      </c>
      <c r="BC492" s="469">
        <v>0</v>
      </c>
      <c r="BD492" s="469">
        <v>0</v>
      </c>
      <c r="BE492" s="469">
        <v>0</v>
      </c>
      <c r="BF492" s="469">
        <v>1.9226956485495888E-4</v>
      </c>
      <c r="BG492" s="469">
        <v>0</v>
      </c>
      <c r="BH492" s="469">
        <v>4.3582215533827191E-4</v>
      </c>
      <c r="BI492" s="469">
        <v>0</v>
      </c>
      <c r="BJ492" s="469">
        <v>0</v>
      </c>
      <c r="BK492" s="469">
        <v>0</v>
      </c>
    </row>
    <row r="493" spans="2:63" x14ac:dyDescent="0.2">
      <c r="B493" s="666" t="s">
        <v>493</v>
      </c>
      <c r="C493" s="666">
        <v>18.242091092086515</v>
      </c>
      <c r="D493" s="666" t="s">
        <v>486</v>
      </c>
      <c r="E493" s="666" t="s">
        <v>428</v>
      </c>
      <c r="F493" s="666">
        <v>0</v>
      </c>
      <c r="G493" s="666">
        <v>559</v>
      </c>
      <c r="H493" s="666">
        <v>38.773067500000003</v>
      </c>
      <c r="I493" s="666">
        <v>39.996021579412314</v>
      </c>
      <c r="J493" s="666">
        <v>3.2636569892237604E-3</v>
      </c>
      <c r="K493" s="666" t="s">
        <v>574</v>
      </c>
      <c r="L493" s="666" t="s">
        <v>574</v>
      </c>
      <c r="M493" s="666" t="s">
        <v>574</v>
      </c>
      <c r="N493" s="666">
        <v>1</v>
      </c>
      <c r="O493" s="666">
        <v>1.9614034203248591E-3</v>
      </c>
      <c r="P493" s="666">
        <v>5.8979504296849472E-3</v>
      </c>
      <c r="Q493" s="666">
        <v>7.8593538500098068E-3</v>
      </c>
      <c r="R493" s="666">
        <v>0</v>
      </c>
      <c r="S493" s="666">
        <v>7.8593538500098068E-3</v>
      </c>
      <c r="T493" s="666">
        <v>0</v>
      </c>
      <c r="U493" s="666">
        <v>0</v>
      </c>
      <c r="V493" s="666">
        <v>1.8226473540199946E-5</v>
      </c>
      <c r="W493" s="666">
        <v>7.9194443779016048E-19</v>
      </c>
      <c r="X493" s="666">
        <v>0</v>
      </c>
      <c r="Y493" s="666">
        <v>0</v>
      </c>
      <c r="Z493" s="666">
        <v>0</v>
      </c>
      <c r="AA493" s="666">
        <v>0</v>
      </c>
      <c r="AB493" s="666">
        <v>0</v>
      </c>
      <c r="AC493" s="666">
        <v>0</v>
      </c>
      <c r="AD493" s="666">
        <v>0</v>
      </c>
      <c r="AE493" s="666">
        <v>0</v>
      </c>
      <c r="AF493" s="666">
        <v>0</v>
      </c>
      <c r="AG493" s="666">
        <v>0</v>
      </c>
      <c r="AH493" s="666">
        <v>0</v>
      </c>
      <c r="AI493" s="666">
        <v>0</v>
      </c>
      <c r="AJ493" s="666">
        <v>0</v>
      </c>
      <c r="AK493" s="666">
        <v>2.2555356707550152E-5</v>
      </c>
      <c r="AL493" s="666">
        <v>0</v>
      </c>
      <c r="AM493" s="666">
        <v>3.8580406696568412E-6</v>
      </c>
      <c r="AN493" s="666">
        <v>0</v>
      </c>
      <c r="AO493" s="666">
        <v>0</v>
      </c>
      <c r="AP493" s="666">
        <v>0</v>
      </c>
      <c r="AQ493" s="666">
        <v>0</v>
      </c>
      <c r="AR493" s="666">
        <v>0</v>
      </c>
      <c r="AS493" s="666">
        <v>0</v>
      </c>
      <c r="AT493" s="666">
        <v>0</v>
      </c>
      <c r="AU493" s="666">
        <v>0</v>
      </c>
      <c r="AV493" s="666">
        <v>0</v>
      </c>
      <c r="AW493" s="666">
        <v>2.4308126724480193E-6</v>
      </c>
      <c r="AX493" s="666">
        <v>0</v>
      </c>
      <c r="AY493" s="666">
        <v>2.0854062234668586E-16</v>
      </c>
      <c r="AZ493" s="666">
        <v>0</v>
      </c>
      <c r="BA493" s="666">
        <v>0</v>
      </c>
      <c r="BB493" s="666">
        <v>0</v>
      </c>
      <c r="BC493" s="666">
        <v>0</v>
      </c>
      <c r="BD493" s="666">
        <v>0</v>
      </c>
      <c r="BE493" s="666">
        <v>0</v>
      </c>
      <c r="BF493" s="666">
        <v>1.9226956485495888E-4</v>
      </c>
      <c r="BG493" s="666">
        <v>0</v>
      </c>
      <c r="BH493" s="666">
        <v>4.3582215533827191E-4</v>
      </c>
      <c r="BI493" s="666">
        <v>0</v>
      </c>
      <c r="BJ493" s="666">
        <v>0</v>
      </c>
      <c r="BK493" s="666">
        <v>0</v>
      </c>
    </row>
    <row r="494" spans="2:63" x14ac:dyDescent="0.2">
      <c r="B494" s="469" t="s">
        <v>493</v>
      </c>
      <c r="C494" s="469">
        <v>18.242091092086515</v>
      </c>
      <c r="D494" s="469" t="s">
        <v>486</v>
      </c>
      <c r="E494" s="469" t="s">
        <v>428</v>
      </c>
      <c r="F494" s="469">
        <v>0</v>
      </c>
      <c r="G494" s="469">
        <v>559</v>
      </c>
      <c r="H494" s="469">
        <v>38.773067500000003</v>
      </c>
      <c r="I494" s="469">
        <v>39.996021579412314</v>
      </c>
      <c r="J494" s="469">
        <v>3.2636569892237604E-3</v>
      </c>
      <c r="K494" s="469" t="s">
        <v>574</v>
      </c>
      <c r="L494" s="469" t="s">
        <v>574</v>
      </c>
      <c r="M494" s="469" t="s">
        <v>574</v>
      </c>
      <c r="N494" s="469">
        <v>1</v>
      </c>
      <c r="O494" s="469">
        <v>1.9614034203248591E-3</v>
      </c>
      <c r="P494" s="469">
        <v>5.8979504296849472E-3</v>
      </c>
      <c r="Q494" s="469">
        <v>7.8593538500098068E-3</v>
      </c>
      <c r="R494" s="469">
        <v>0</v>
      </c>
      <c r="S494" s="469">
        <v>7.8593538500098068E-3</v>
      </c>
      <c r="T494" s="469">
        <v>0</v>
      </c>
      <c r="U494" s="469">
        <v>0</v>
      </c>
      <c r="V494" s="469">
        <v>1.8226473540199946E-5</v>
      </c>
      <c r="W494" s="469">
        <v>7.9194443779016048E-19</v>
      </c>
      <c r="X494" s="469">
        <v>0</v>
      </c>
      <c r="Y494" s="469">
        <v>0</v>
      </c>
      <c r="Z494" s="469">
        <v>0</v>
      </c>
      <c r="AA494" s="469">
        <v>0</v>
      </c>
      <c r="AB494" s="469">
        <v>0</v>
      </c>
      <c r="AC494" s="469">
        <v>0</v>
      </c>
      <c r="AD494" s="469">
        <v>0</v>
      </c>
      <c r="AE494" s="469">
        <v>0</v>
      </c>
      <c r="AF494" s="469">
        <v>0</v>
      </c>
      <c r="AG494" s="469">
        <v>0</v>
      </c>
      <c r="AH494" s="469">
        <v>0</v>
      </c>
      <c r="AI494" s="469">
        <v>0</v>
      </c>
      <c r="AJ494" s="469">
        <v>0</v>
      </c>
      <c r="AK494" s="469">
        <v>2.2555356707550152E-5</v>
      </c>
      <c r="AL494" s="469">
        <v>0</v>
      </c>
      <c r="AM494" s="469">
        <v>3.8580406696568412E-6</v>
      </c>
      <c r="AN494" s="469">
        <v>0</v>
      </c>
      <c r="AO494" s="469">
        <v>0</v>
      </c>
      <c r="AP494" s="469">
        <v>0</v>
      </c>
      <c r="AQ494" s="469">
        <v>0</v>
      </c>
      <c r="AR494" s="469">
        <v>0</v>
      </c>
      <c r="AS494" s="469">
        <v>0</v>
      </c>
      <c r="AT494" s="469">
        <v>0</v>
      </c>
      <c r="AU494" s="469">
        <v>0</v>
      </c>
      <c r="AV494" s="469">
        <v>0</v>
      </c>
      <c r="AW494" s="469">
        <v>2.4308126724480193E-6</v>
      </c>
      <c r="AX494" s="469">
        <v>0</v>
      </c>
      <c r="AY494" s="469">
        <v>2.0854062234668586E-16</v>
      </c>
      <c r="AZ494" s="469">
        <v>0</v>
      </c>
      <c r="BA494" s="469">
        <v>0</v>
      </c>
      <c r="BB494" s="469">
        <v>0</v>
      </c>
      <c r="BC494" s="469">
        <v>0</v>
      </c>
      <c r="BD494" s="469">
        <v>0</v>
      </c>
      <c r="BE494" s="469">
        <v>0</v>
      </c>
      <c r="BF494" s="469">
        <v>1.9226956485495888E-4</v>
      </c>
      <c r="BG494" s="469">
        <v>0</v>
      </c>
      <c r="BH494" s="469">
        <v>4.3582215533827191E-4</v>
      </c>
      <c r="BI494" s="469">
        <v>0</v>
      </c>
      <c r="BJ494" s="469">
        <v>0</v>
      </c>
      <c r="BK494" s="469">
        <v>0</v>
      </c>
    </row>
    <row r="495" spans="2:63" x14ac:dyDescent="0.2">
      <c r="B495" s="666" t="s">
        <v>493</v>
      </c>
      <c r="C495" s="666">
        <v>18.242091092086515</v>
      </c>
      <c r="D495" s="666" t="s">
        <v>486</v>
      </c>
      <c r="E495" s="666" t="s">
        <v>428</v>
      </c>
      <c r="F495" s="666">
        <v>0</v>
      </c>
      <c r="G495" s="666">
        <v>559</v>
      </c>
      <c r="H495" s="666">
        <v>42.407852499999997</v>
      </c>
      <c r="I495" s="666">
        <v>44.011903036552212</v>
      </c>
      <c r="J495" s="666">
        <v>3.7620920768276552E-3</v>
      </c>
      <c r="K495" s="666" t="s">
        <v>574</v>
      </c>
      <c r="L495" s="666" t="s">
        <v>574</v>
      </c>
      <c r="M495" s="666" t="s">
        <v>574</v>
      </c>
      <c r="N495" s="666">
        <v>1</v>
      </c>
      <c r="O495" s="666">
        <v>2.7487341259952169E-3</v>
      </c>
      <c r="P495" s="666">
        <v>6.7395403595203272E-3</v>
      </c>
      <c r="Q495" s="666">
        <v>9.4882744855155441E-3</v>
      </c>
      <c r="R495" s="666">
        <v>0</v>
      </c>
      <c r="S495" s="666">
        <v>9.4882744855155441E-3</v>
      </c>
      <c r="T495" s="666">
        <v>0</v>
      </c>
      <c r="U495" s="666">
        <v>0</v>
      </c>
      <c r="V495" s="666">
        <v>2.1553338956435384E-5</v>
      </c>
      <c r="W495" s="666">
        <v>1.2816282340238908E-18</v>
      </c>
      <c r="X495" s="666">
        <v>0</v>
      </c>
      <c r="Y495" s="666">
        <v>0</v>
      </c>
      <c r="Z495" s="666">
        <v>0</v>
      </c>
      <c r="AA495" s="666">
        <v>0</v>
      </c>
      <c r="AB495" s="666">
        <v>0</v>
      </c>
      <c r="AC495" s="666">
        <v>0</v>
      </c>
      <c r="AD495" s="666">
        <v>0</v>
      </c>
      <c r="AE495" s="666">
        <v>0</v>
      </c>
      <c r="AF495" s="666">
        <v>0</v>
      </c>
      <c r="AG495" s="666">
        <v>0</v>
      </c>
      <c r="AH495" s="666">
        <v>0</v>
      </c>
      <c r="AI495" s="666">
        <v>0</v>
      </c>
      <c r="AJ495" s="666">
        <v>0</v>
      </c>
      <c r="AK495" s="666">
        <v>2.7533058765822129E-5</v>
      </c>
      <c r="AL495" s="666">
        <v>0</v>
      </c>
      <c r="AM495" s="666">
        <v>4.5277479651212368E-6</v>
      </c>
      <c r="AN495" s="666">
        <v>0</v>
      </c>
      <c r="AO495" s="666">
        <v>0</v>
      </c>
      <c r="AP495" s="666">
        <v>0</v>
      </c>
      <c r="AQ495" s="666">
        <v>0</v>
      </c>
      <c r="AR495" s="666">
        <v>0</v>
      </c>
      <c r="AS495" s="666">
        <v>0</v>
      </c>
      <c r="AT495" s="666">
        <v>0</v>
      </c>
      <c r="AU495" s="666">
        <v>0</v>
      </c>
      <c r="AV495" s="666">
        <v>0</v>
      </c>
      <c r="AW495" s="666">
        <v>3.1067612930777739E-6</v>
      </c>
      <c r="AX495" s="666">
        <v>0</v>
      </c>
      <c r="AY495" s="666">
        <v>3.282424215447486E-16</v>
      </c>
      <c r="AZ495" s="666">
        <v>0</v>
      </c>
      <c r="BA495" s="666">
        <v>0</v>
      </c>
      <c r="BB495" s="666">
        <v>0</v>
      </c>
      <c r="BC495" s="666">
        <v>0</v>
      </c>
      <c r="BD495" s="666">
        <v>0</v>
      </c>
      <c r="BE495" s="666">
        <v>0</v>
      </c>
      <c r="BF495" s="666">
        <v>2.306793605378484E-4</v>
      </c>
      <c r="BG495" s="666">
        <v>0</v>
      </c>
      <c r="BH495" s="666">
        <v>5.3258056346536307E-4</v>
      </c>
      <c r="BI495" s="666">
        <v>0</v>
      </c>
      <c r="BJ495" s="666">
        <v>0</v>
      </c>
      <c r="BK495" s="666">
        <v>0</v>
      </c>
    </row>
    <row r="496" spans="2:63" x14ac:dyDescent="0.2">
      <c r="B496" s="469" t="s">
        <v>493</v>
      </c>
      <c r="C496" s="469">
        <v>18.242091092086515</v>
      </c>
      <c r="D496" s="469" t="s">
        <v>486</v>
      </c>
      <c r="E496" s="469" t="s">
        <v>428</v>
      </c>
      <c r="F496" s="469">
        <v>0</v>
      </c>
      <c r="G496" s="469">
        <v>559</v>
      </c>
      <c r="H496" s="469">
        <v>42.407852499999997</v>
      </c>
      <c r="I496" s="469">
        <v>44.011903036552212</v>
      </c>
      <c r="J496" s="469">
        <v>3.7620920768276552E-3</v>
      </c>
      <c r="K496" s="469" t="s">
        <v>574</v>
      </c>
      <c r="L496" s="469" t="s">
        <v>574</v>
      </c>
      <c r="M496" s="469" t="s">
        <v>574</v>
      </c>
      <c r="N496" s="469">
        <v>1</v>
      </c>
      <c r="O496" s="469">
        <v>2.7487341259952169E-3</v>
      </c>
      <c r="P496" s="469">
        <v>6.7395403595203272E-3</v>
      </c>
      <c r="Q496" s="469">
        <v>9.4882744855155441E-3</v>
      </c>
      <c r="R496" s="469">
        <v>0</v>
      </c>
      <c r="S496" s="469">
        <v>9.4882744855155441E-3</v>
      </c>
      <c r="T496" s="469">
        <v>0</v>
      </c>
      <c r="U496" s="469">
        <v>0</v>
      </c>
      <c r="V496" s="469">
        <v>2.1553338956435384E-5</v>
      </c>
      <c r="W496" s="469">
        <v>1.2816282340238908E-18</v>
      </c>
      <c r="X496" s="469">
        <v>0</v>
      </c>
      <c r="Y496" s="469">
        <v>0</v>
      </c>
      <c r="Z496" s="469">
        <v>0</v>
      </c>
      <c r="AA496" s="469">
        <v>0</v>
      </c>
      <c r="AB496" s="469">
        <v>0</v>
      </c>
      <c r="AC496" s="469">
        <v>0</v>
      </c>
      <c r="AD496" s="469">
        <v>0</v>
      </c>
      <c r="AE496" s="469">
        <v>0</v>
      </c>
      <c r="AF496" s="469">
        <v>0</v>
      </c>
      <c r="AG496" s="469">
        <v>0</v>
      </c>
      <c r="AH496" s="469">
        <v>0</v>
      </c>
      <c r="AI496" s="469">
        <v>0</v>
      </c>
      <c r="AJ496" s="469">
        <v>0</v>
      </c>
      <c r="AK496" s="469">
        <v>2.7533058765822129E-5</v>
      </c>
      <c r="AL496" s="469">
        <v>0</v>
      </c>
      <c r="AM496" s="469">
        <v>4.5277479651212368E-6</v>
      </c>
      <c r="AN496" s="469">
        <v>0</v>
      </c>
      <c r="AO496" s="469">
        <v>0</v>
      </c>
      <c r="AP496" s="469">
        <v>0</v>
      </c>
      <c r="AQ496" s="469">
        <v>0</v>
      </c>
      <c r="AR496" s="469">
        <v>0</v>
      </c>
      <c r="AS496" s="469">
        <v>0</v>
      </c>
      <c r="AT496" s="469">
        <v>0</v>
      </c>
      <c r="AU496" s="469">
        <v>0</v>
      </c>
      <c r="AV496" s="469">
        <v>0</v>
      </c>
      <c r="AW496" s="469">
        <v>3.1067612930777739E-6</v>
      </c>
      <c r="AX496" s="469">
        <v>0</v>
      </c>
      <c r="AY496" s="469">
        <v>3.282424215447486E-16</v>
      </c>
      <c r="AZ496" s="469">
        <v>0</v>
      </c>
      <c r="BA496" s="469">
        <v>0</v>
      </c>
      <c r="BB496" s="469">
        <v>0</v>
      </c>
      <c r="BC496" s="469">
        <v>0</v>
      </c>
      <c r="BD496" s="469">
        <v>0</v>
      </c>
      <c r="BE496" s="469">
        <v>0</v>
      </c>
      <c r="BF496" s="469">
        <v>2.306793605378484E-4</v>
      </c>
      <c r="BG496" s="469">
        <v>0</v>
      </c>
      <c r="BH496" s="469">
        <v>5.3258056346536307E-4</v>
      </c>
      <c r="BI496" s="469">
        <v>0</v>
      </c>
      <c r="BJ496" s="469">
        <v>0</v>
      </c>
      <c r="BK496" s="469">
        <v>0</v>
      </c>
    </row>
    <row r="497" spans="2:63" x14ac:dyDescent="0.2">
      <c r="B497" s="666" t="s">
        <v>493</v>
      </c>
      <c r="C497" s="666">
        <v>18.242091092086515</v>
      </c>
      <c r="D497" s="666" t="s">
        <v>486</v>
      </c>
      <c r="E497" s="666" t="s">
        <v>428</v>
      </c>
      <c r="F497" s="666">
        <v>0</v>
      </c>
      <c r="G497" s="666">
        <v>559</v>
      </c>
      <c r="H497" s="666">
        <v>42.407852499999997</v>
      </c>
      <c r="I497" s="666">
        <v>44.011903036552212</v>
      </c>
      <c r="J497" s="666">
        <v>3.7620920768276552E-3</v>
      </c>
      <c r="K497" s="666" t="s">
        <v>574</v>
      </c>
      <c r="L497" s="666" t="s">
        <v>574</v>
      </c>
      <c r="M497" s="666" t="s">
        <v>574</v>
      </c>
      <c r="N497" s="666">
        <v>1</v>
      </c>
      <c r="O497" s="666">
        <v>2.7487341259952169E-3</v>
      </c>
      <c r="P497" s="666">
        <v>6.7395403595203272E-3</v>
      </c>
      <c r="Q497" s="666">
        <v>9.4882744855155441E-3</v>
      </c>
      <c r="R497" s="666">
        <v>0</v>
      </c>
      <c r="S497" s="666">
        <v>9.4882744855155441E-3</v>
      </c>
      <c r="T497" s="666">
        <v>0</v>
      </c>
      <c r="U497" s="666">
        <v>0</v>
      </c>
      <c r="V497" s="666">
        <v>2.1553338956435384E-5</v>
      </c>
      <c r="W497" s="666">
        <v>1.2816282340238908E-18</v>
      </c>
      <c r="X497" s="666">
        <v>0</v>
      </c>
      <c r="Y497" s="666">
        <v>0</v>
      </c>
      <c r="Z497" s="666">
        <v>0</v>
      </c>
      <c r="AA497" s="666">
        <v>0</v>
      </c>
      <c r="AB497" s="666">
        <v>0</v>
      </c>
      <c r="AC497" s="666">
        <v>0</v>
      </c>
      <c r="AD497" s="666">
        <v>0</v>
      </c>
      <c r="AE497" s="666">
        <v>0</v>
      </c>
      <c r="AF497" s="666">
        <v>0</v>
      </c>
      <c r="AG497" s="666">
        <v>0</v>
      </c>
      <c r="AH497" s="666">
        <v>0</v>
      </c>
      <c r="AI497" s="666">
        <v>0</v>
      </c>
      <c r="AJ497" s="666">
        <v>0</v>
      </c>
      <c r="AK497" s="666">
        <v>2.7533058765822129E-5</v>
      </c>
      <c r="AL497" s="666">
        <v>0</v>
      </c>
      <c r="AM497" s="666">
        <v>4.5277479651212368E-6</v>
      </c>
      <c r="AN497" s="666">
        <v>0</v>
      </c>
      <c r="AO497" s="666">
        <v>0</v>
      </c>
      <c r="AP497" s="666">
        <v>0</v>
      </c>
      <c r="AQ497" s="666">
        <v>0</v>
      </c>
      <c r="AR497" s="666">
        <v>0</v>
      </c>
      <c r="AS497" s="666">
        <v>0</v>
      </c>
      <c r="AT497" s="666">
        <v>0</v>
      </c>
      <c r="AU497" s="666">
        <v>0</v>
      </c>
      <c r="AV497" s="666">
        <v>0</v>
      </c>
      <c r="AW497" s="666">
        <v>3.1067612930777739E-6</v>
      </c>
      <c r="AX497" s="666">
        <v>0</v>
      </c>
      <c r="AY497" s="666">
        <v>3.282424215447486E-16</v>
      </c>
      <c r="AZ497" s="666">
        <v>0</v>
      </c>
      <c r="BA497" s="666">
        <v>0</v>
      </c>
      <c r="BB497" s="666">
        <v>0</v>
      </c>
      <c r="BC497" s="666">
        <v>0</v>
      </c>
      <c r="BD497" s="666">
        <v>0</v>
      </c>
      <c r="BE497" s="666">
        <v>0</v>
      </c>
      <c r="BF497" s="666">
        <v>2.306793605378484E-4</v>
      </c>
      <c r="BG497" s="666">
        <v>0</v>
      </c>
      <c r="BH497" s="666">
        <v>5.3258056346536307E-4</v>
      </c>
      <c r="BI497" s="666">
        <v>0</v>
      </c>
      <c r="BJ497" s="666">
        <v>0</v>
      </c>
      <c r="BK497" s="666">
        <v>0</v>
      </c>
    </row>
    <row r="498" spans="2:63" x14ac:dyDescent="0.2">
      <c r="B498" s="469" t="s">
        <v>493</v>
      </c>
      <c r="C498" s="469">
        <v>18.242091092086515</v>
      </c>
      <c r="D498" s="469" t="s">
        <v>486</v>
      </c>
      <c r="E498" s="469" t="s">
        <v>428</v>
      </c>
      <c r="F498" s="469">
        <v>0</v>
      </c>
      <c r="G498" s="469">
        <v>559</v>
      </c>
      <c r="H498" s="469">
        <v>42.407852499999997</v>
      </c>
      <c r="I498" s="469">
        <v>44.011903036552212</v>
      </c>
      <c r="J498" s="469">
        <v>3.7620920768276552E-3</v>
      </c>
      <c r="K498" s="469" t="s">
        <v>574</v>
      </c>
      <c r="L498" s="469" t="s">
        <v>574</v>
      </c>
      <c r="M498" s="469" t="s">
        <v>574</v>
      </c>
      <c r="N498" s="469">
        <v>1</v>
      </c>
      <c r="O498" s="469">
        <v>2.7487341259952169E-3</v>
      </c>
      <c r="P498" s="469">
        <v>6.7395403595203272E-3</v>
      </c>
      <c r="Q498" s="469">
        <v>9.4882744855155441E-3</v>
      </c>
      <c r="R498" s="469">
        <v>0</v>
      </c>
      <c r="S498" s="469">
        <v>9.4882744855155441E-3</v>
      </c>
      <c r="T498" s="469">
        <v>0</v>
      </c>
      <c r="U498" s="469">
        <v>0</v>
      </c>
      <c r="V498" s="469">
        <v>2.1553338956435384E-5</v>
      </c>
      <c r="W498" s="469">
        <v>1.2816282340238908E-18</v>
      </c>
      <c r="X498" s="469">
        <v>0</v>
      </c>
      <c r="Y498" s="469">
        <v>0</v>
      </c>
      <c r="Z498" s="469">
        <v>0</v>
      </c>
      <c r="AA498" s="469">
        <v>0</v>
      </c>
      <c r="AB498" s="469">
        <v>0</v>
      </c>
      <c r="AC498" s="469">
        <v>0</v>
      </c>
      <c r="AD498" s="469">
        <v>0</v>
      </c>
      <c r="AE498" s="469">
        <v>0</v>
      </c>
      <c r="AF498" s="469">
        <v>0</v>
      </c>
      <c r="AG498" s="469">
        <v>0</v>
      </c>
      <c r="AH498" s="469">
        <v>0</v>
      </c>
      <c r="AI498" s="469">
        <v>0</v>
      </c>
      <c r="AJ498" s="469">
        <v>0</v>
      </c>
      <c r="AK498" s="469">
        <v>2.7533058765822129E-5</v>
      </c>
      <c r="AL498" s="469">
        <v>0</v>
      </c>
      <c r="AM498" s="469">
        <v>4.5277479651212368E-6</v>
      </c>
      <c r="AN498" s="469">
        <v>0</v>
      </c>
      <c r="AO498" s="469">
        <v>0</v>
      </c>
      <c r="AP498" s="469">
        <v>0</v>
      </c>
      <c r="AQ498" s="469">
        <v>0</v>
      </c>
      <c r="AR498" s="469">
        <v>0</v>
      </c>
      <c r="AS498" s="469">
        <v>0</v>
      </c>
      <c r="AT498" s="469">
        <v>0</v>
      </c>
      <c r="AU498" s="469">
        <v>0</v>
      </c>
      <c r="AV498" s="469">
        <v>0</v>
      </c>
      <c r="AW498" s="469">
        <v>3.1067612930777739E-6</v>
      </c>
      <c r="AX498" s="469">
        <v>0</v>
      </c>
      <c r="AY498" s="469">
        <v>3.282424215447486E-16</v>
      </c>
      <c r="AZ498" s="469">
        <v>0</v>
      </c>
      <c r="BA498" s="469">
        <v>0</v>
      </c>
      <c r="BB498" s="469">
        <v>0</v>
      </c>
      <c r="BC498" s="469">
        <v>0</v>
      </c>
      <c r="BD498" s="469">
        <v>0</v>
      </c>
      <c r="BE498" s="469">
        <v>0</v>
      </c>
      <c r="BF498" s="469">
        <v>2.306793605378484E-4</v>
      </c>
      <c r="BG498" s="469">
        <v>0</v>
      </c>
      <c r="BH498" s="469">
        <v>5.3258056346536307E-4</v>
      </c>
      <c r="BI498" s="469">
        <v>0</v>
      </c>
      <c r="BJ498" s="469">
        <v>0</v>
      </c>
      <c r="BK498" s="469">
        <v>0</v>
      </c>
    </row>
    <row r="499" spans="2:63" x14ac:dyDescent="0.2">
      <c r="B499" s="666" t="s">
        <v>493</v>
      </c>
      <c r="C499" s="666">
        <v>18.242091092086515</v>
      </c>
      <c r="D499" s="666" t="s">
        <v>486</v>
      </c>
      <c r="E499" s="666" t="s">
        <v>428</v>
      </c>
      <c r="F499" s="666">
        <v>0</v>
      </c>
      <c r="G499" s="666">
        <v>559</v>
      </c>
      <c r="H499" s="666">
        <v>42.407852499999997</v>
      </c>
      <c r="I499" s="666">
        <v>44.011903036552212</v>
      </c>
      <c r="J499" s="666">
        <v>3.7620920768276552E-3</v>
      </c>
      <c r="K499" s="666" t="s">
        <v>574</v>
      </c>
      <c r="L499" s="666" t="s">
        <v>574</v>
      </c>
      <c r="M499" s="666" t="s">
        <v>574</v>
      </c>
      <c r="N499" s="666">
        <v>1</v>
      </c>
      <c r="O499" s="666">
        <v>2.7487341259952169E-3</v>
      </c>
      <c r="P499" s="666">
        <v>6.7395403595203272E-3</v>
      </c>
      <c r="Q499" s="666">
        <v>9.4882744855155441E-3</v>
      </c>
      <c r="R499" s="666">
        <v>0</v>
      </c>
      <c r="S499" s="666">
        <v>9.4882744855155441E-3</v>
      </c>
      <c r="T499" s="666">
        <v>0</v>
      </c>
      <c r="U499" s="666">
        <v>0</v>
      </c>
      <c r="V499" s="666">
        <v>2.1553338956435384E-5</v>
      </c>
      <c r="W499" s="666">
        <v>1.2816282340238908E-18</v>
      </c>
      <c r="X499" s="666">
        <v>0</v>
      </c>
      <c r="Y499" s="666">
        <v>0</v>
      </c>
      <c r="Z499" s="666">
        <v>0</v>
      </c>
      <c r="AA499" s="666">
        <v>0</v>
      </c>
      <c r="AB499" s="666">
        <v>0</v>
      </c>
      <c r="AC499" s="666">
        <v>0</v>
      </c>
      <c r="AD499" s="666">
        <v>0</v>
      </c>
      <c r="AE499" s="666">
        <v>0</v>
      </c>
      <c r="AF499" s="666">
        <v>0</v>
      </c>
      <c r="AG499" s="666">
        <v>0</v>
      </c>
      <c r="AH499" s="666">
        <v>0</v>
      </c>
      <c r="AI499" s="666">
        <v>0</v>
      </c>
      <c r="AJ499" s="666">
        <v>0</v>
      </c>
      <c r="AK499" s="666">
        <v>2.7533058765822129E-5</v>
      </c>
      <c r="AL499" s="666">
        <v>0</v>
      </c>
      <c r="AM499" s="666">
        <v>4.5277479651212368E-6</v>
      </c>
      <c r="AN499" s="666">
        <v>0</v>
      </c>
      <c r="AO499" s="666">
        <v>0</v>
      </c>
      <c r="AP499" s="666">
        <v>0</v>
      </c>
      <c r="AQ499" s="666">
        <v>0</v>
      </c>
      <c r="AR499" s="666">
        <v>0</v>
      </c>
      <c r="AS499" s="666">
        <v>0</v>
      </c>
      <c r="AT499" s="666">
        <v>0</v>
      </c>
      <c r="AU499" s="666">
        <v>0</v>
      </c>
      <c r="AV499" s="666">
        <v>0</v>
      </c>
      <c r="AW499" s="666">
        <v>3.1067612930777739E-6</v>
      </c>
      <c r="AX499" s="666">
        <v>0</v>
      </c>
      <c r="AY499" s="666">
        <v>3.282424215447486E-16</v>
      </c>
      <c r="AZ499" s="666">
        <v>0</v>
      </c>
      <c r="BA499" s="666">
        <v>0</v>
      </c>
      <c r="BB499" s="666">
        <v>0</v>
      </c>
      <c r="BC499" s="666">
        <v>0</v>
      </c>
      <c r="BD499" s="666">
        <v>0</v>
      </c>
      <c r="BE499" s="666">
        <v>0</v>
      </c>
      <c r="BF499" s="666">
        <v>2.306793605378484E-4</v>
      </c>
      <c r="BG499" s="666">
        <v>0</v>
      </c>
      <c r="BH499" s="666">
        <v>5.3258056346536307E-4</v>
      </c>
      <c r="BI499" s="666">
        <v>0</v>
      </c>
      <c r="BJ499" s="666">
        <v>0</v>
      </c>
      <c r="BK499" s="666">
        <v>0</v>
      </c>
    </row>
    <row r="500" spans="2:63" x14ac:dyDescent="0.2">
      <c r="B500" s="469" t="s">
        <v>493</v>
      </c>
      <c r="C500" s="469">
        <v>18.242091092086515</v>
      </c>
      <c r="D500" s="469" t="s">
        <v>486</v>
      </c>
      <c r="E500" s="469" t="s">
        <v>428</v>
      </c>
      <c r="F500" s="469">
        <v>0</v>
      </c>
      <c r="G500" s="469">
        <v>559</v>
      </c>
      <c r="H500" s="469">
        <v>42.407852499999997</v>
      </c>
      <c r="I500" s="469">
        <v>44.011903036552212</v>
      </c>
      <c r="J500" s="469">
        <v>3.7620920768276552E-3</v>
      </c>
      <c r="K500" s="469" t="s">
        <v>574</v>
      </c>
      <c r="L500" s="469" t="s">
        <v>574</v>
      </c>
      <c r="M500" s="469" t="s">
        <v>574</v>
      </c>
      <c r="N500" s="469">
        <v>1</v>
      </c>
      <c r="O500" s="469">
        <v>2.7487341259952169E-3</v>
      </c>
      <c r="P500" s="469">
        <v>6.7395403595203272E-3</v>
      </c>
      <c r="Q500" s="469">
        <v>9.4882744855155441E-3</v>
      </c>
      <c r="R500" s="469">
        <v>0</v>
      </c>
      <c r="S500" s="469">
        <v>9.4882744855155441E-3</v>
      </c>
      <c r="T500" s="469">
        <v>0</v>
      </c>
      <c r="U500" s="469">
        <v>0</v>
      </c>
      <c r="V500" s="469">
        <v>2.1553338956435384E-5</v>
      </c>
      <c r="W500" s="469">
        <v>1.2816282340238908E-18</v>
      </c>
      <c r="X500" s="469">
        <v>0</v>
      </c>
      <c r="Y500" s="469">
        <v>0</v>
      </c>
      <c r="Z500" s="469">
        <v>0</v>
      </c>
      <c r="AA500" s="469">
        <v>0</v>
      </c>
      <c r="AB500" s="469">
        <v>0</v>
      </c>
      <c r="AC500" s="469">
        <v>0</v>
      </c>
      <c r="AD500" s="469">
        <v>0</v>
      </c>
      <c r="AE500" s="469">
        <v>0</v>
      </c>
      <c r="AF500" s="469">
        <v>0</v>
      </c>
      <c r="AG500" s="469">
        <v>0</v>
      </c>
      <c r="AH500" s="469">
        <v>0</v>
      </c>
      <c r="AI500" s="469">
        <v>0</v>
      </c>
      <c r="AJ500" s="469">
        <v>0</v>
      </c>
      <c r="AK500" s="469">
        <v>2.7533058765822129E-5</v>
      </c>
      <c r="AL500" s="469">
        <v>0</v>
      </c>
      <c r="AM500" s="469">
        <v>4.5277479651212368E-6</v>
      </c>
      <c r="AN500" s="469">
        <v>0</v>
      </c>
      <c r="AO500" s="469">
        <v>0</v>
      </c>
      <c r="AP500" s="469">
        <v>0</v>
      </c>
      <c r="AQ500" s="469">
        <v>0</v>
      </c>
      <c r="AR500" s="469">
        <v>0</v>
      </c>
      <c r="AS500" s="469">
        <v>0</v>
      </c>
      <c r="AT500" s="469">
        <v>0</v>
      </c>
      <c r="AU500" s="469">
        <v>0</v>
      </c>
      <c r="AV500" s="469">
        <v>0</v>
      </c>
      <c r="AW500" s="469">
        <v>3.1067612930777739E-6</v>
      </c>
      <c r="AX500" s="469">
        <v>0</v>
      </c>
      <c r="AY500" s="469">
        <v>3.282424215447486E-16</v>
      </c>
      <c r="AZ500" s="469">
        <v>0</v>
      </c>
      <c r="BA500" s="469">
        <v>0</v>
      </c>
      <c r="BB500" s="469">
        <v>0</v>
      </c>
      <c r="BC500" s="469">
        <v>0</v>
      </c>
      <c r="BD500" s="469">
        <v>0</v>
      </c>
      <c r="BE500" s="469">
        <v>0</v>
      </c>
      <c r="BF500" s="469">
        <v>2.306793605378484E-4</v>
      </c>
      <c r="BG500" s="469">
        <v>0</v>
      </c>
      <c r="BH500" s="469">
        <v>5.3258056346536307E-4</v>
      </c>
      <c r="BI500" s="469">
        <v>0</v>
      </c>
      <c r="BJ500" s="469">
        <v>0</v>
      </c>
      <c r="BK500" s="469">
        <v>0</v>
      </c>
    </row>
    <row r="501" spans="2:63" x14ac:dyDescent="0.2">
      <c r="B501" s="666" t="s">
        <v>493</v>
      </c>
      <c r="C501" s="666">
        <v>18.242091092086515</v>
      </c>
      <c r="D501" s="666" t="s">
        <v>486</v>
      </c>
      <c r="E501" s="666" t="s">
        <v>428</v>
      </c>
      <c r="F501" s="666">
        <v>0</v>
      </c>
      <c r="G501" s="666">
        <v>559</v>
      </c>
      <c r="H501" s="666">
        <v>42.407852499999997</v>
      </c>
      <c r="I501" s="666">
        <v>44.011903036552212</v>
      </c>
      <c r="J501" s="666">
        <v>3.7620920768276552E-3</v>
      </c>
      <c r="K501" s="666" t="s">
        <v>574</v>
      </c>
      <c r="L501" s="666" t="s">
        <v>574</v>
      </c>
      <c r="M501" s="666" t="s">
        <v>574</v>
      </c>
      <c r="N501" s="666">
        <v>1</v>
      </c>
      <c r="O501" s="666">
        <v>2.7487341259952169E-3</v>
      </c>
      <c r="P501" s="666">
        <v>6.7395403595203272E-3</v>
      </c>
      <c r="Q501" s="666">
        <v>9.4882744855155441E-3</v>
      </c>
      <c r="R501" s="666">
        <v>0</v>
      </c>
      <c r="S501" s="666">
        <v>9.4882744855155441E-3</v>
      </c>
      <c r="T501" s="666">
        <v>0</v>
      </c>
      <c r="U501" s="666">
        <v>0</v>
      </c>
      <c r="V501" s="666">
        <v>2.1553338956435384E-5</v>
      </c>
      <c r="W501" s="666">
        <v>1.2816282340238908E-18</v>
      </c>
      <c r="X501" s="666">
        <v>0</v>
      </c>
      <c r="Y501" s="666">
        <v>0</v>
      </c>
      <c r="Z501" s="666">
        <v>0</v>
      </c>
      <c r="AA501" s="666">
        <v>0</v>
      </c>
      <c r="AB501" s="666">
        <v>0</v>
      </c>
      <c r="AC501" s="666">
        <v>0</v>
      </c>
      <c r="AD501" s="666">
        <v>0</v>
      </c>
      <c r="AE501" s="666">
        <v>0</v>
      </c>
      <c r="AF501" s="666">
        <v>0</v>
      </c>
      <c r="AG501" s="666">
        <v>0</v>
      </c>
      <c r="AH501" s="666">
        <v>0</v>
      </c>
      <c r="AI501" s="666">
        <v>0</v>
      </c>
      <c r="AJ501" s="666">
        <v>0</v>
      </c>
      <c r="AK501" s="666">
        <v>2.7533058765822129E-5</v>
      </c>
      <c r="AL501" s="666">
        <v>0</v>
      </c>
      <c r="AM501" s="666">
        <v>4.5277479651212368E-6</v>
      </c>
      <c r="AN501" s="666">
        <v>0</v>
      </c>
      <c r="AO501" s="666">
        <v>0</v>
      </c>
      <c r="AP501" s="666">
        <v>0</v>
      </c>
      <c r="AQ501" s="666">
        <v>0</v>
      </c>
      <c r="AR501" s="666">
        <v>0</v>
      </c>
      <c r="AS501" s="666">
        <v>0</v>
      </c>
      <c r="AT501" s="666">
        <v>0</v>
      </c>
      <c r="AU501" s="666">
        <v>0</v>
      </c>
      <c r="AV501" s="666">
        <v>0</v>
      </c>
      <c r="AW501" s="666">
        <v>3.1067612930777739E-6</v>
      </c>
      <c r="AX501" s="666">
        <v>0</v>
      </c>
      <c r="AY501" s="666">
        <v>3.282424215447486E-16</v>
      </c>
      <c r="AZ501" s="666">
        <v>0</v>
      </c>
      <c r="BA501" s="666">
        <v>0</v>
      </c>
      <c r="BB501" s="666">
        <v>0</v>
      </c>
      <c r="BC501" s="666">
        <v>0</v>
      </c>
      <c r="BD501" s="666">
        <v>0</v>
      </c>
      <c r="BE501" s="666">
        <v>0</v>
      </c>
      <c r="BF501" s="666">
        <v>2.306793605378484E-4</v>
      </c>
      <c r="BG501" s="666">
        <v>0</v>
      </c>
      <c r="BH501" s="666">
        <v>5.3258056346536307E-4</v>
      </c>
      <c r="BI501" s="666">
        <v>0</v>
      </c>
      <c r="BJ501" s="666">
        <v>0</v>
      </c>
      <c r="BK501" s="666">
        <v>0</v>
      </c>
    </row>
    <row r="502" spans="2:63" x14ac:dyDescent="0.2">
      <c r="B502" s="469" t="s">
        <v>493</v>
      </c>
      <c r="C502" s="469">
        <v>18.242091092086515</v>
      </c>
      <c r="D502" s="469" t="s">
        <v>486</v>
      </c>
      <c r="E502" s="469" t="s">
        <v>428</v>
      </c>
      <c r="F502" s="469">
        <v>0</v>
      </c>
      <c r="G502" s="469">
        <v>559</v>
      </c>
      <c r="H502" s="469">
        <v>42.407852499999997</v>
      </c>
      <c r="I502" s="469">
        <v>44.011903036552212</v>
      </c>
      <c r="J502" s="469">
        <v>3.7620920768276552E-3</v>
      </c>
      <c r="K502" s="469" t="s">
        <v>574</v>
      </c>
      <c r="L502" s="469" t="s">
        <v>574</v>
      </c>
      <c r="M502" s="469" t="s">
        <v>574</v>
      </c>
      <c r="N502" s="469">
        <v>1</v>
      </c>
      <c r="O502" s="469">
        <v>2.7487341259952169E-3</v>
      </c>
      <c r="P502" s="469">
        <v>6.7395403595203272E-3</v>
      </c>
      <c r="Q502" s="469">
        <v>9.4882744855155441E-3</v>
      </c>
      <c r="R502" s="469">
        <v>0</v>
      </c>
      <c r="S502" s="469">
        <v>9.4882744855155441E-3</v>
      </c>
      <c r="T502" s="469">
        <v>0</v>
      </c>
      <c r="U502" s="469">
        <v>0</v>
      </c>
      <c r="V502" s="469">
        <v>2.1553338956435384E-5</v>
      </c>
      <c r="W502" s="469">
        <v>1.2816282340238908E-18</v>
      </c>
      <c r="X502" s="469">
        <v>0</v>
      </c>
      <c r="Y502" s="469">
        <v>0</v>
      </c>
      <c r="Z502" s="469">
        <v>0</v>
      </c>
      <c r="AA502" s="469">
        <v>0</v>
      </c>
      <c r="AB502" s="469">
        <v>0</v>
      </c>
      <c r="AC502" s="469">
        <v>0</v>
      </c>
      <c r="AD502" s="469">
        <v>0</v>
      </c>
      <c r="AE502" s="469">
        <v>0</v>
      </c>
      <c r="AF502" s="469">
        <v>0</v>
      </c>
      <c r="AG502" s="469">
        <v>0</v>
      </c>
      <c r="AH502" s="469">
        <v>0</v>
      </c>
      <c r="AI502" s="469">
        <v>0</v>
      </c>
      <c r="AJ502" s="469">
        <v>0</v>
      </c>
      <c r="AK502" s="469">
        <v>2.7533058765822129E-5</v>
      </c>
      <c r="AL502" s="469">
        <v>0</v>
      </c>
      <c r="AM502" s="469">
        <v>4.5277479651212368E-6</v>
      </c>
      <c r="AN502" s="469">
        <v>0</v>
      </c>
      <c r="AO502" s="469">
        <v>0</v>
      </c>
      <c r="AP502" s="469">
        <v>0</v>
      </c>
      <c r="AQ502" s="469">
        <v>0</v>
      </c>
      <c r="AR502" s="469">
        <v>0</v>
      </c>
      <c r="AS502" s="469">
        <v>0</v>
      </c>
      <c r="AT502" s="469">
        <v>0</v>
      </c>
      <c r="AU502" s="469">
        <v>0</v>
      </c>
      <c r="AV502" s="469">
        <v>0</v>
      </c>
      <c r="AW502" s="469">
        <v>3.1067612930777739E-6</v>
      </c>
      <c r="AX502" s="469">
        <v>0</v>
      </c>
      <c r="AY502" s="469">
        <v>3.282424215447486E-16</v>
      </c>
      <c r="AZ502" s="469">
        <v>0</v>
      </c>
      <c r="BA502" s="469">
        <v>0</v>
      </c>
      <c r="BB502" s="469">
        <v>0</v>
      </c>
      <c r="BC502" s="469">
        <v>0</v>
      </c>
      <c r="BD502" s="469">
        <v>0</v>
      </c>
      <c r="BE502" s="469">
        <v>0</v>
      </c>
      <c r="BF502" s="469">
        <v>2.306793605378484E-4</v>
      </c>
      <c r="BG502" s="469">
        <v>0</v>
      </c>
      <c r="BH502" s="469">
        <v>5.3258056346536307E-4</v>
      </c>
      <c r="BI502" s="469">
        <v>0</v>
      </c>
      <c r="BJ502" s="469">
        <v>0</v>
      </c>
      <c r="BK502" s="469">
        <v>0</v>
      </c>
    </row>
    <row r="503" spans="2:63" x14ac:dyDescent="0.2">
      <c r="B503" s="666" t="s">
        <v>493</v>
      </c>
      <c r="C503" s="666">
        <v>18.242091092086515</v>
      </c>
      <c r="D503" s="666" t="s">
        <v>486</v>
      </c>
      <c r="E503" s="666" t="s">
        <v>428</v>
      </c>
      <c r="F503" s="666">
        <v>0</v>
      </c>
      <c r="G503" s="666">
        <v>559</v>
      </c>
      <c r="H503" s="666">
        <v>42.407852499999997</v>
      </c>
      <c r="I503" s="666">
        <v>44.011903036552212</v>
      </c>
      <c r="J503" s="666">
        <v>3.7620920768276552E-3</v>
      </c>
      <c r="K503" s="666" t="s">
        <v>574</v>
      </c>
      <c r="L503" s="666" t="s">
        <v>574</v>
      </c>
      <c r="M503" s="666" t="s">
        <v>574</v>
      </c>
      <c r="N503" s="666">
        <v>1</v>
      </c>
      <c r="O503" s="666">
        <v>2.7487341259952169E-3</v>
      </c>
      <c r="P503" s="666">
        <v>6.7395403595203272E-3</v>
      </c>
      <c r="Q503" s="666">
        <v>9.4882744855155441E-3</v>
      </c>
      <c r="R503" s="666">
        <v>0</v>
      </c>
      <c r="S503" s="666">
        <v>9.4882744855155441E-3</v>
      </c>
      <c r="T503" s="666">
        <v>0</v>
      </c>
      <c r="U503" s="666">
        <v>0</v>
      </c>
      <c r="V503" s="666">
        <v>2.1553338956435384E-5</v>
      </c>
      <c r="W503" s="666">
        <v>1.2816282340238908E-18</v>
      </c>
      <c r="X503" s="666">
        <v>0</v>
      </c>
      <c r="Y503" s="666">
        <v>0</v>
      </c>
      <c r="Z503" s="666">
        <v>0</v>
      </c>
      <c r="AA503" s="666">
        <v>0</v>
      </c>
      <c r="AB503" s="666">
        <v>0</v>
      </c>
      <c r="AC503" s="666">
        <v>0</v>
      </c>
      <c r="AD503" s="666">
        <v>0</v>
      </c>
      <c r="AE503" s="666">
        <v>0</v>
      </c>
      <c r="AF503" s="666">
        <v>0</v>
      </c>
      <c r="AG503" s="666">
        <v>0</v>
      </c>
      <c r="AH503" s="666">
        <v>0</v>
      </c>
      <c r="AI503" s="666">
        <v>0</v>
      </c>
      <c r="AJ503" s="666">
        <v>0</v>
      </c>
      <c r="AK503" s="666">
        <v>2.7533058765822129E-5</v>
      </c>
      <c r="AL503" s="666">
        <v>0</v>
      </c>
      <c r="AM503" s="666">
        <v>4.5277479651212368E-6</v>
      </c>
      <c r="AN503" s="666">
        <v>0</v>
      </c>
      <c r="AO503" s="666">
        <v>0</v>
      </c>
      <c r="AP503" s="666">
        <v>0</v>
      </c>
      <c r="AQ503" s="666">
        <v>0</v>
      </c>
      <c r="AR503" s="666">
        <v>0</v>
      </c>
      <c r="AS503" s="666">
        <v>0</v>
      </c>
      <c r="AT503" s="666">
        <v>0</v>
      </c>
      <c r="AU503" s="666">
        <v>0</v>
      </c>
      <c r="AV503" s="666">
        <v>0</v>
      </c>
      <c r="AW503" s="666">
        <v>3.1067612930777739E-6</v>
      </c>
      <c r="AX503" s="666">
        <v>0</v>
      </c>
      <c r="AY503" s="666">
        <v>3.282424215447486E-16</v>
      </c>
      <c r="AZ503" s="666">
        <v>0</v>
      </c>
      <c r="BA503" s="666">
        <v>0</v>
      </c>
      <c r="BB503" s="666">
        <v>0</v>
      </c>
      <c r="BC503" s="666">
        <v>0</v>
      </c>
      <c r="BD503" s="666">
        <v>0</v>
      </c>
      <c r="BE503" s="666">
        <v>0</v>
      </c>
      <c r="BF503" s="666">
        <v>2.306793605378484E-4</v>
      </c>
      <c r="BG503" s="666">
        <v>0</v>
      </c>
      <c r="BH503" s="666">
        <v>5.3258056346536307E-4</v>
      </c>
      <c r="BI503" s="666">
        <v>0</v>
      </c>
      <c r="BJ503" s="666">
        <v>0</v>
      </c>
      <c r="BK503" s="666">
        <v>0</v>
      </c>
    </row>
    <row r="504" spans="2:63" x14ac:dyDescent="0.2">
      <c r="B504" s="469" t="s">
        <v>493</v>
      </c>
      <c r="C504" s="469">
        <v>18.242091092086515</v>
      </c>
      <c r="D504" s="469" t="s">
        <v>486</v>
      </c>
      <c r="E504" s="469" t="s">
        <v>428</v>
      </c>
      <c r="F504" s="469">
        <v>0</v>
      </c>
      <c r="G504" s="469">
        <v>559</v>
      </c>
      <c r="H504" s="469">
        <v>42.407852499999997</v>
      </c>
      <c r="I504" s="469">
        <v>44.011903036552212</v>
      </c>
      <c r="J504" s="469">
        <v>3.7620920768276552E-3</v>
      </c>
      <c r="K504" s="469" t="s">
        <v>574</v>
      </c>
      <c r="L504" s="469" t="s">
        <v>574</v>
      </c>
      <c r="M504" s="469" t="s">
        <v>574</v>
      </c>
      <c r="N504" s="469">
        <v>1</v>
      </c>
      <c r="O504" s="469">
        <v>2.7487341259952169E-3</v>
      </c>
      <c r="P504" s="469">
        <v>6.7395403595203272E-3</v>
      </c>
      <c r="Q504" s="469">
        <v>9.4882744855155441E-3</v>
      </c>
      <c r="R504" s="469">
        <v>0</v>
      </c>
      <c r="S504" s="469">
        <v>9.4882744855155441E-3</v>
      </c>
      <c r="T504" s="469">
        <v>0</v>
      </c>
      <c r="U504" s="469">
        <v>0</v>
      </c>
      <c r="V504" s="469">
        <v>2.1553338956435384E-5</v>
      </c>
      <c r="W504" s="469">
        <v>1.2816282340238908E-18</v>
      </c>
      <c r="X504" s="469">
        <v>0</v>
      </c>
      <c r="Y504" s="469">
        <v>0</v>
      </c>
      <c r="Z504" s="469">
        <v>0</v>
      </c>
      <c r="AA504" s="469">
        <v>0</v>
      </c>
      <c r="AB504" s="469">
        <v>0</v>
      </c>
      <c r="AC504" s="469">
        <v>0</v>
      </c>
      <c r="AD504" s="469">
        <v>0</v>
      </c>
      <c r="AE504" s="469">
        <v>0</v>
      </c>
      <c r="AF504" s="469">
        <v>0</v>
      </c>
      <c r="AG504" s="469">
        <v>0</v>
      </c>
      <c r="AH504" s="469">
        <v>0</v>
      </c>
      <c r="AI504" s="469">
        <v>0</v>
      </c>
      <c r="AJ504" s="469">
        <v>0</v>
      </c>
      <c r="AK504" s="469">
        <v>2.7533058765822129E-5</v>
      </c>
      <c r="AL504" s="469">
        <v>0</v>
      </c>
      <c r="AM504" s="469">
        <v>4.5277479651212368E-6</v>
      </c>
      <c r="AN504" s="469">
        <v>0</v>
      </c>
      <c r="AO504" s="469">
        <v>0</v>
      </c>
      <c r="AP504" s="469">
        <v>0</v>
      </c>
      <c r="AQ504" s="469">
        <v>0</v>
      </c>
      <c r="AR504" s="469">
        <v>0</v>
      </c>
      <c r="AS504" s="469">
        <v>0</v>
      </c>
      <c r="AT504" s="469">
        <v>0</v>
      </c>
      <c r="AU504" s="469">
        <v>0</v>
      </c>
      <c r="AV504" s="469">
        <v>0</v>
      </c>
      <c r="AW504" s="469">
        <v>3.1067612930777739E-6</v>
      </c>
      <c r="AX504" s="469">
        <v>0</v>
      </c>
      <c r="AY504" s="469">
        <v>3.282424215447486E-16</v>
      </c>
      <c r="AZ504" s="469">
        <v>0</v>
      </c>
      <c r="BA504" s="469">
        <v>0</v>
      </c>
      <c r="BB504" s="469">
        <v>0</v>
      </c>
      <c r="BC504" s="469">
        <v>0</v>
      </c>
      <c r="BD504" s="469">
        <v>0</v>
      </c>
      <c r="BE504" s="469">
        <v>0</v>
      </c>
      <c r="BF504" s="469">
        <v>2.306793605378484E-4</v>
      </c>
      <c r="BG504" s="469">
        <v>0</v>
      </c>
      <c r="BH504" s="469">
        <v>5.3258056346536307E-4</v>
      </c>
      <c r="BI504" s="469">
        <v>0</v>
      </c>
      <c r="BJ504" s="469">
        <v>0</v>
      </c>
      <c r="BK504" s="469">
        <v>0</v>
      </c>
    </row>
    <row r="505" spans="2:63" x14ac:dyDescent="0.2">
      <c r="B505" s="666" t="s">
        <v>493</v>
      </c>
      <c r="C505" s="666">
        <v>18.242091092086515</v>
      </c>
      <c r="D505" s="666" t="s">
        <v>486</v>
      </c>
      <c r="E505" s="666" t="s">
        <v>428</v>
      </c>
      <c r="F505" s="666">
        <v>0</v>
      </c>
      <c r="G505" s="666">
        <v>559</v>
      </c>
      <c r="H505" s="666">
        <v>42.407852499999997</v>
      </c>
      <c r="I505" s="666">
        <v>44.011903036552212</v>
      </c>
      <c r="J505" s="666">
        <v>3.7620920768276552E-3</v>
      </c>
      <c r="K505" s="666" t="s">
        <v>574</v>
      </c>
      <c r="L505" s="666" t="s">
        <v>574</v>
      </c>
      <c r="M505" s="666" t="s">
        <v>574</v>
      </c>
      <c r="N505" s="666">
        <v>1</v>
      </c>
      <c r="O505" s="666">
        <v>2.7487341259952169E-3</v>
      </c>
      <c r="P505" s="666">
        <v>6.7395403595203272E-3</v>
      </c>
      <c r="Q505" s="666">
        <v>9.4882744855155441E-3</v>
      </c>
      <c r="R505" s="666">
        <v>0</v>
      </c>
      <c r="S505" s="666">
        <v>9.4882744855155441E-3</v>
      </c>
      <c r="T505" s="666">
        <v>0</v>
      </c>
      <c r="U505" s="666">
        <v>0</v>
      </c>
      <c r="V505" s="666">
        <v>2.1553338956435384E-5</v>
      </c>
      <c r="W505" s="666">
        <v>1.2816282340238908E-18</v>
      </c>
      <c r="X505" s="666">
        <v>0</v>
      </c>
      <c r="Y505" s="666">
        <v>0</v>
      </c>
      <c r="Z505" s="666">
        <v>0</v>
      </c>
      <c r="AA505" s="666">
        <v>0</v>
      </c>
      <c r="AB505" s="666">
        <v>0</v>
      </c>
      <c r="AC505" s="666">
        <v>0</v>
      </c>
      <c r="AD505" s="666">
        <v>0</v>
      </c>
      <c r="AE505" s="666">
        <v>0</v>
      </c>
      <c r="AF505" s="666">
        <v>0</v>
      </c>
      <c r="AG505" s="666">
        <v>0</v>
      </c>
      <c r="AH505" s="666">
        <v>0</v>
      </c>
      <c r="AI505" s="666">
        <v>0</v>
      </c>
      <c r="AJ505" s="666">
        <v>0</v>
      </c>
      <c r="AK505" s="666">
        <v>2.7533058765822129E-5</v>
      </c>
      <c r="AL505" s="666">
        <v>0</v>
      </c>
      <c r="AM505" s="666">
        <v>4.5277479651212368E-6</v>
      </c>
      <c r="AN505" s="666">
        <v>0</v>
      </c>
      <c r="AO505" s="666">
        <v>0</v>
      </c>
      <c r="AP505" s="666">
        <v>0</v>
      </c>
      <c r="AQ505" s="666">
        <v>0</v>
      </c>
      <c r="AR505" s="666">
        <v>0</v>
      </c>
      <c r="AS505" s="666">
        <v>0</v>
      </c>
      <c r="AT505" s="666">
        <v>0</v>
      </c>
      <c r="AU505" s="666">
        <v>0</v>
      </c>
      <c r="AV505" s="666">
        <v>0</v>
      </c>
      <c r="AW505" s="666">
        <v>3.1067612930777739E-6</v>
      </c>
      <c r="AX505" s="666">
        <v>0</v>
      </c>
      <c r="AY505" s="666">
        <v>3.282424215447486E-16</v>
      </c>
      <c r="AZ505" s="666">
        <v>0</v>
      </c>
      <c r="BA505" s="666">
        <v>0</v>
      </c>
      <c r="BB505" s="666">
        <v>0</v>
      </c>
      <c r="BC505" s="666">
        <v>0</v>
      </c>
      <c r="BD505" s="666">
        <v>0</v>
      </c>
      <c r="BE505" s="666">
        <v>0</v>
      </c>
      <c r="BF505" s="666">
        <v>2.306793605378484E-4</v>
      </c>
      <c r="BG505" s="666">
        <v>0</v>
      </c>
      <c r="BH505" s="666">
        <v>5.3258056346536307E-4</v>
      </c>
      <c r="BI505" s="666">
        <v>0</v>
      </c>
      <c r="BJ505" s="666">
        <v>0</v>
      </c>
      <c r="BK505" s="666">
        <v>0</v>
      </c>
    </row>
    <row r="506" spans="2:63" x14ac:dyDescent="0.2">
      <c r="B506" s="469" t="s">
        <v>493</v>
      </c>
      <c r="C506" s="469">
        <v>18.242091092086515</v>
      </c>
      <c r="D506" s="469" t="s">
        <v>486</v>
      </c>
      <c r="E506" s="469" t="s">
        <v>428</v>
      </c>
      <c r="F506" s="469">
        <v>0</v>
      </c>
      <c r="G506" s="469">
        <v>559</v>
      </c>
      <c r="H506" s="469">
        <v>42.407852499999997</v>
      </c>
      <c r="I506" s="469">
        <v>44.011903036552212</v>
      </c>
      <c r="J506" s="469">
        <v>3.7620920768276552E-3</v>
      </c>
      <c r="K506" s="469" t="s">
        <v>574</v>
      </c>
      <c r="L506" s="469" t="s">
        <v>574</v>
      </c>
      <c r="M506" s="469" t="s">
        <v>574</v>
      </c>
      <c r="N506" s="469">
        <v>1</v>
      </c>
      <c r="O506" s="469">
        <v>2.7487341259952169E-3</v>
      </c>
      <c r="P506" s="469">
        <v>6.7395403595203272E-3</v>
      </c>
      <c r="Q506" s="469">
        <v>9.4882744855155441E-3</v>
      </c>
      <c r="R506" s="469">
        <v>0</v>
      </c>
      <c r="S506" s="469">
        <v>9.4882744855155441E-3</v>
      </c>
      <c r="T506" s="469">
        <v>0</v>
      </c>
      <c r="U506" s="469">
        <v>0</v>
      </c>
      <c r="V506" s="469">
        <v>2.1553338956435384E-5</v>
      </c>
      <c r="W506" s="469">
        <v>1.2816282340238908E-18</v>
      </c>
      <c r="X506" s="469">
        <v>0</v>
      </c>
      <c r="Y506" s="469">
        <v>0</v>
      </c>
      <c r="Z506" s="469">
        <v>0</v>
      </c>
      <c r="AA506" s="469">
        <v>0</v>
      </c>
      <c r="AB506" s="469">
        <v>0</v>
      </c>
      <c r="AC506" s="469">
        <v>0</v>
      </c>
      <c r="AD506" s="469">
        <v>0</v>
      </c>
      <c r="AE506" s="469">
        <v>0</v>
      </c>
      <c r="AF506" s="469">
        <v>0</v>
      </c>
      <c r="AG506" s="469">
        <v>0</v>
      </c>
      <c r="AH506" s="469">
        <v>0</v>
      </c>
      <c r="AI506" s="469">
        <v>0</v>
      </c>
      <c r="AJ506" s="469">
        <v>0</v>
      </c>
      <c r="AK506" s="469">
        <v>2.7533058765822129E-5</v>
      </c>
      <c r="AL506" s="469">
        <v>0</v>
      </c>
      <c r="AM506" s="469">
        <v>4.5277479651212368E-6</v>
      </c>
      <c r="AN506" s="469">
        <v>0</v>
      </c>
      <c r="AO506" s="469">
        <v>0</v>
      </c>
      <c r="AP506" s="469">
        <v>0</v>
      </c>
      <c r="AQ506" s="469">
        <v>0</v>
      </c>
      <c r="AR506" s="469">
        <v>0</v>
      </c>
      <c r="AS506" s="469">
        <v>0</v>
      </c>
      <c r="AT506" s="469">
        <v>0</v>
      </c>
      <c r="AU506" s="469">
        <v>0</v>
      </c>
      <c r="AV506" s="469">
        <v>0</v>
      </c>
      <c r="AW506" s="469">
        <v>3.1067612930777739E-6</v>
      </c>
      <c r="AX506" s="469">
        <v>0</v>
      </c>
      <c r="AY506" s="469">
        <v>3.282424215447486E-16</v>
      </c>
      <c r="AZ506" s="469">
        <v>0</v>
      </c>
      <c r="BA506" s="469">
        <v>0</v>
      </c>
      <c r="BB506" s="469">
        <v>0</v>
      </c>
      <c r="BC506" s="469">
        <v>0</v>
      </c>
      <c r="BD506" s="469">
        <v>0</v>
      </c>
      <c r="BE506" s="469">
        <v>0</v>
      </c>
      <c r="BF506" s="469">
        <v>2.306793605378484E-4</v>
      </c>
      <c r="BG506" s="469">
        <v>0</v>
      </c>
      <c r="BH506" s="469">
        <v>5.3258056346536307E-4</v>
      </c>
      <c r="BI506" s="469">
        <v>0</v>
      </c>
      <c r="BJ506" s="469">
        <v>0</v>
      </c>
      <c r="BK506" s="469">
        <v>0</v>
      </c>
    </row>
    <row r="507" spans="2:63" x14ac:dyDescent="0.2">
      <c r="B507" s="666" t="s">
        <v>493</v>
      </c>
      <c r="C507" s="666">
        <v>18.242091092086515</v>
      </c>
      <c r="D507" s="666" t="s">
        <v>486</v>
      </c>
      <c r="E507" s="666" t="s">
        <v>428</v>
      </c>
      <c r="F507" s="666">
        <v>0</v>
      </c>
      <c r="G507" s="666">
        <v>559</v>
      </c>
      <c r="H507" s="666">
        <v>42.407852499999997</v>
      </c>
      <c r="I507" s="666">
        <v>44.011903036552212</v>
      </c>
      <c r="J507" s="666">
        <v>3.7620920768276552E-3</v>
      </c>
      <c r="K507" s="666" t="s">
        <v>574</v>
      </c>
      <c r="L507" s="666" t="s">
        <v>574</v>
      </c>
      <c r="M507" s="666" t="s">
        <v>574</v>
      </c>
      <c r="N507" s="666">
        <v>1</v>
      </c>
      <c r="O507" s="666">
        <v>2.7487341259952169E-3</v>
      </c>
      <c r="P507" s="666">
        <v>6.7395403595203272E-3</v>
      </c>
      <c r="Q507" s="666">
        <v>9.4882744855155441E-3</v>
      </c>
      <c r="R507" s="666">
        <v>0</v>
      </c>
      <c r="S507" s="666">
        <v>9.4882744855155441E-3</v>
      </c>
      <c r="T507" s="666">
        <v>0</v>
      </c>
      <c r="U507" s="666">
        <v>0</v>
      </c>
      <c r="V507" s="666">
        <v>2.1553338956435384E-5</v>
      </c>
      <c r="W507" s="666">
        <v>1.2816282340238908E-18</v>
      </c>
      <c r="X507" s="666">
        <v>0</v>
      </c>
      <c r="Y507" s="666">
        <v>0</v>
      </c>
      <c r="Z507" s="666">
        <v>0</v>
      </c>
      <c r="AA507" s="666">
        <v>0</v>
      </c>
      <c r="AB507" s="666">
        <v>0</v>
      </c>
      <c r="AC507" s="666">
        <v>0</v>
      </c>
      <c r="AD507" s="666">
        <v>0</v>
      </c>
      <c r="AE507" s="666">
        <v>0</v>
      </c>
      <c r="AF507" s="666">
        <v>0</v>
      </c>
      <c r="AG507" s="666">
        <v>0</v>
      </c>
      <c r="AH507" s="666">
        <v>0</v>
      </c>
      <c r="AI507" s="666">
        <v>0</v>
      </c>
      <c r="AJ507" s="666">
        <v>0</v>
      </c>
      <c r="AK507" s="666">
        <v>2.7533058765822129E-5</v>
      </c>
      <c r="AL507" s="666">
        <v>0</v>
      </c>
      <c r="AM507" s="666">
        <v>4.5277479651212368E-6</v>
      </c>
      <c r="AN507" s="666">
        <v>0</v>
      </c>
      <c r="AO507" s="666">
        <v>0</v>
      </c>
      <c r="AP507" s="666">
        <v>0</v>
      </c>
      <c r="AQ507" s="666">
        <v>0</v>
      </c>
      <c r="AR507" s="666">
        <v>0</v>
      </c>
      <c r="AS507" s="666">
        <v>0</v>
      </c>
      <c r="AT507" s="666">
        <v>0</v>
      </c>
      <c r="AU507" s="666">
        <v>0</v>
      </c>
      <c r="AV507" s="666">
        <v>0</v>
      </c>
      <c r="AW507" s="666">
        <v>3.1067612930777739E-6</v>
      </c>
      <c r="AX507" s="666">
        <v>0</v>
      </c>
      <c r="AY507" s="666">
        <v>3.282424215447486E-16</v>
      </c>
      <c r="AZ507" s="666">
        <v>0</v>
      </c>
      <c r="BA507" s="666">
        <v>0</v>
      </c>
      <c r="BB507" s="666">
        <v>0</v>
      </c>
      <c r="BC507" s="666">
        <v>0</v>
      </c>
      <c r="BD507" s="666">
        <v>0</v>
      </c>
      <c r="BE507" s="666">
        <v>0</v>
      </c>
      <c r="BF507" s="666">
        <v>2.306793605378484E-4</v>
      </c>
      <c r="BG507" s="666">
        <v>0</v>
      </c>
      <c r="BH507" s="666">
        <v>5.3258056346536307E-4</v>
      </c>
      <c r="BI507" s="666">
        <v>0</v>
      </c>
      <c r="BJ507" s="666">
        <v>0</v>
      </c>
      <c r="BK507" s="666">
        <v>0</v>
      </c>
    </row>
    <row r="508" spans="2:63" x14ac:dyDescent="0.2">
      <c r="B508" s="469" t="s">
        <v>493</v>
      </c>
      <c r="C508" s="469">
        <v>18.242091092086515</v>
      </c>
      <c r="D508" s="469" t="s">
        <v>486</v>
      </c>
      <c r="E508" s="469" t="s">
        <v>428</v>
      </c>
      <c r="F508" s="469">
        <v>0</v>
      </c>
      <c r="G508" s="469">
        <v>559</v>
      </c>
      <c r="H508" s="469">
        <v>42.407852499999997</v>
      </c>
      <c r="I508" s="469">
        <v>44.011903036552212</v>
      </c>
      <c r="J508" s="469">
        <v>3.7620920768276552E-3</v>
      </c>
      <c r="K508" s="469" t="s">
        <v>574</v>
      </c>
      <c r="L508" s="469" t="s">
        <v>574</v>
      </c>
      <c r="M508" s="469" t="s">
        <v>574</v>
      </c>
      <c r="N508" s="469">
        <v>1</v>
      </c>
      <c r="O508" s="469">
        <v>2.7487341259952169E-3</v>
      </c>
      <c r="P508" s="469">
        <v>6.7395403595203272E-3</v>
      </c>
      <c r="Q508" s="469">
        <v>9.4882744855155441E-3</v>
      </c>
      <c r="R508" s="469">
        <v>0</v>
      </c>
      <c r="S508" s="469">
        <v>9.4882744855155441E-3</v>
      </c>
      <c r="T508" s="469">
        <v>0</v>
      </c>
      <c r="U508" s="469">
        <v>0</v>
      </c>
      <c r="V508" s="469">
        <v>2.1553338956435384E-5</v>
      </c>
      <c r="W508" s="469">
        <v>1.2816282340238908E-18</v>
      </c>
      <c r="X508" s="469">
        <v>0</v>
      </c>
      <c r="Y508" s="469">
        <v>0</v>
      </c>
      <c r="Z508" s="469">
        <v>0</v>
      </c>
      <c r="AA508" s="469">
        <v>0</v>
      </c>
      <c r="AB508" s="469">
        <v>0</v>
      </c>
      <c r="AC508" s="469">
        <v>0</v>
      </c>
      <c r="AD508" s="469">
        <v>0</v>
      </c>
      <c r="AE508" s="469">
        <v>0</v>
      </c>
      <c r="AF508" s="469">
        <v>0</v>
      </c>
      <c r="AG508" s="469">
        <v>0</v>
      </c>
      <c r="AH508" s="469">
        <v>0</v>
      </c>
      <c r="AI508" s="469">
        <v>0</v>
      </c>
      <c r="AJ508" s="469">
        <v>0</v>
      </c>
      <c r="AK508" s="469">
        <v>2.7533058765822129E-5</v>
      </c>
      <c r="AL508" s="469">
        <v>0</v>
      </c>
      <c r="AM508" s="469">
        <v>4.5277479651212368E-6</v>
      </c>
      <c r="AN508" s="469">
        <v>0</v>
      </c>
      <c r="AO508" s="469">
        <v>0</v>
      </c>
      <c r="AP508" s="469">
        <v>0</v>
      </c>
      <c r="AQ508" s="469">
        <v>0</v>
      </c>
      <c r="AR508" s="469">
        <v>0</v>
      </c>
      <c r="AS508" s="469">
        <v>0</v>
      </c>
      <c r="AT508" s="469">
        <v>0</v>
      </c>
      <c r="AU508" s="469">
        <v>0</v>
      </c>
      <c r="AV508" s="469">
        <v>0</v>
      </c>
      <c r="AW508" s="469">
        <v>3.1067612930777739E-6</v>
      </c>
      <c r="AX508" s="469">
        <v>0</v>
      </c>
      <c r="AY508" s="469">
        <v>3.282424215447486E-16</v>
      </c>
      <c r="AZ508" s="469">
        <v>0</v>
      </c>
      <c r="BA508" s="469">
        <v>0</v>
      </c>
      <c r="BB508" s="469">
        <v>0</v>
      </c>
      <c r="BC508" s="469">
        <v>0</v>
      </c>
      <c r="BD508" s="469">
        <v>0</v>
      </c>
      <c r="BE508" s="469">
        <v>0</v>
      </c>
      <c r="BF508" s="469">
        <v>2.306793605378484E-4</v>
      </c>
      <c r="BG508" s="469">
        <v>0</v>
      </c>
      <c r="BH508" s="469">
        <v>5.3258056346536307E-4</v>
      </c>
      <c r="BI508" s="469">
        <v>0</v>
      </c>
      <c r="BJ508" s="469">
        <v>0</v>
      </c>
      <c r="BK508" s="469">
        <v>0</v>
      </c>
    </row>
    <row r="509" spans="2:63" x14ac:dyDescent="0.2">
      <c r="B509" s="666" t="s">
        <v>493</v>
      </c>
      <c r="C509" s="666">
        <v>18.242091092086515</v>
      </c>
      <c r="D509" s="666" t="s">
        <v>486</v>
      </c>
      <c r="E509" s="666" t="s">
        <v>428</v>
      </c>
      <c r="F509" s="666">
        <v>0</v>
      </c>
      <c r="G509" s="666">
        <v>559</v>
      </c>
      <c r="H509" s="666">
        <v>42.407852499999997</v>
      </c>
      <c r="I509" s="666">
        <v>44.011903036552212</v>
      </c>
      <c r="J509" s="666">
        <v>3.7620920768276552E-3</v>
      </c>
      <c r="K509" s="666" t="s">
        <v>574</v>
      </c>
      <c r="L509" s="666" t="s">
        <v>574</v>
      </c>
      <c r="M509" s="666" t="s">
        <v>574</v>
      </c>
      <c r="N509" s="666">
        <v>1</v>
      </c>
      <c r="O509" s="666">
        <v>2.7487341259952169E-3</v>
      </c>
      <c r="P509" s="666">
        <v>6.7395403595203272E-3</v>
      </c>
      <c r="Q509" s="666">
        <v>9.4882744855155441E-3</v>
      </c>
      <c r="R509" s="666">
        <v>0</v>
      </c>
      <c r="S509" s="666">
        <v>9.4882744855155441E-3</v>
      </c>
      <c r="T509" s="666">
        <v>0</v>
      </c>
      <c r="U509" s="666">
        <v>0</v>
      </c>
      <c r="V509" s="666">
        <v>2.1553338956435384E-5</v>
      </c>
      <c r="W509" s="666">
        <v>1.2816282340238908E-18</v>
      </c>
      <c r="X509" s="666">
        <v>0</v>
      </c>
      <c r="Y509" s="666">
        <v>0</v>
      </c>
      <c r="Z509" s="666">
        <v>0</v>
      </c>
      <c r="AA509" s="666">
        <v>0</v>
      </c>
      <c r="AB509" s="666">
        <v>0</v>
      </c>
      <c r="AC509" s="666">
        <v>0</v>
      </c>
      <c r="AD509" s="666">
        <v>0</v>
      </c>
      <c r="AE509" s="666">
        <v>0</v>
      </c>
      <c r="AF509" s="666">
        <v>0</v>
      </c>
      <c r="AG509" s="666">
        <v>0</v>
      </c>
      <c r="AH509" s="666">
        <v>0</v>
      </c>
      <c r="AI509" s="666">
        <v>0</v>
      </c>
      <c r="AJ509" s="666">
        <v>0</v>
      </c>
      <c r="AK509" s="666">
        <v>2.7533058765822129E-5</v>
      </c>
      <c r="AL509" s="666">
        <v>0</v>
      </c>
      <c r="AM509" s="666">
        <v>4.5277479651212368E-6</v>
      </c>
      <c r="AN509" s="666">
        <v>0</v>
      </c>
      <c r="AO509" s="666">
        <v>0</v>
      </c>
      <c r="AP509" s="666">
        <v>0</v>
      </c>
      <c r="AQ509" s="666">
        <v>0</v>
      </c>
      <c r="AR509" s="666">
        <v>0</v>
      </c>
      <c r="AS509" s="666">
        <v>0</v>
      </c>
      <c r="AT509" s="666">
        <v>0</v>
      </c>
      <c r="AU509" s="666">
        <v>0</v>
      </c>
      <c r="AV509" s="666">
        <v>0</v>
      </c>
      <c r="AW509" s="666">
        <v>3.1067612930777739E-6</v>
      </c>
      <c r="AX509" s="666">
        <v>0</v>
      </c>
      <c r="AY509" s="666">
        <v>3.282424215447486E-16</v>
      </c>
      <c r="AZ509" s="666">
        <v>0</v>
      </c>
      <c r="BA509" s="666">
        <v>0</v>
      </c>
      <c r="BB509" s="666">
        <v>0</v>
      </c>
      <c r="BC509" s="666">
        <v>0</v>
      </c>
      <c r="BD509" s="666">
        <v>0</v>
      </c>
      <c r="BE509" s="666">
        <v>0</v>
      </c>
      <c r="BF509" s="666">
        <v>2.306793605378484E-4</v>
      </c>
      <c r="BG509" s="666">
        <v>0</v>
      </c>
      <c r="BH509" s="666">
        <v>5.3258056346536307E-4</v>
      </c>
      <c r="BI509" s="666">
        <v>0</v>
      </c>
      <c r="BJ509" s="666">
        <v>0</v>
      </c>
      <c r="BK509" s="666">
        <v>0</v>
      </c>
    </row>
    <row r="510" spans="2:63" x14ac:dyDescent="0.2">
      <c r="B510" s="469" t="s">
        <v>493</v>
      </c>
      <c r="C510" s="469">
        <v>18.242091092086515</v>
      </c>
      <c r="D510" s="469" t="s">
        <v>486</v>
      </c>
      <c r="E510" s="469" t="s">
        <v>428</v>
      </c>
      <c r="F510" s="469">
        <v>0</v>
      </c>
      <c r="G510" s="469">
        <v>559</v>
      </c>
      <c r="H510" s="469">
        <v>42.407852499999997</v>
      </c>
      <c r="I510" s="469">
        <v>44.011903036552212</v>
      </c>
      <c r="J510" s="469">
        <v>3.7620920768276552E-3</v>
      </c>
      <c r="K510" s="469" t="s">
        <v>574</v>
      </c>
      <c r="L510" s="469" t="s">
        <v>574</v>
      </c>
      <c r="M510" s="469" t="s">
        <v>574</v>
      </c>
      <c r="N510" s="469">
        <v>1</v>
      </c>
      <c r="O510" s="469">
        <v>2.7487341259952169E-3</v>
      </c>
      <c r="P510" s="469">
        <v>6.7395403595203272E-3</v>
      </c>
      <c r="Q510" s="469">
        <v>9.4882744855155441E-3</v>
      </c>
      <c r="R510" s="469">
        <v>0</v>
      </c>
      <c r="S510" s="469">
        <v>9.4882744855155441E-3</v>
      </c>
      <c r="T510" s="469">
        <v>0</v>
      </c>
      <c r="U510" s="469">
        <v>0</v>
      </c>
      <c r="V510" s="469">
        <v>2.1553338956435384E-5</v>
      </c>
      <c r="W510" s="469">
        <v>1.2816282340238908E-18</v>
      </c>
      <c r="X510" s="469">
        <v>0</v>
      </c>
      <c r="Y510" s="469">
        <v>0</v>
      </c>
      <c r="Z510" s="469">
        <v>0</v>
      </c>
      <c r="AA510" s="469">
        <v>0</v>
      </c>
      <c r="AB510" s="469">
        <v>0</v>
      </c>
      <c r="AC510" s="469">
        <v>0</v>
      </c>
      <c r="AD510" s="469">
        <v>0</v>
      </c>
      <c r="AE510" s="469">
        <v>0</v>
      </c>
      <c r="AF510" s="469">
        <v>0</v>
      </c>
      <c r="AG510" s="469">
        <v>0</v>
      </c>
      <c r="AH510" s="469">
        <v>0</v>
      </c>
      <c r="AI510" s="469">
        <v>0</v>
      </c>
      <c r="AJ510" s="469">
        <v>0</v>
      </c>
      <c r="AK510" s="469">
        <v>2.7533058765822129E-5</v>
      </c>
      <c r="AL510" s="469">
        <v>0</v>
      </c>
      <c r="AM510" s="469">
        <v>4.5277479651212368E-6</v>
      </c>
      <c r="AN510" s="469">
        <v>0</v>
      </c>
      <c r="AO510" s="469">
        <v>0</v>
      </c>
      <c r="AP510" s="469">
        <v>0</v>
      </c>
      <c r="AQ510" s="469">
        <v>0</v>
      </c>
      <c r="AR510" s="469">
        <v>0</v>
      </c>
      <c r="AS510" s="469">
        <v>0</v>
      </c>
      <c r="AT510" s="469">
        <v>0</v>
      </c>
      <c r="AU510" s="469">
        <v>0</v>
      </c>
      <c r="AV510" s="469">
        <v>0</v>
      </c>
      <c r="AW510" s="469">
        <v>3.1067612930777739E-6</v>
      </c>
      <c r="AX510" s="469">
        <v>0</v>
      </c>
      <c r="AY510" s="469">
        <v>3.282424215447486E-16</v>
      </c>
      <c r="AZ510" s="469">
        <v>0</v>
      </c>
      <c r="BA510" s="469">
        <v>0</v>
      </c>
      <c r="BB510" s="469">
        <v>0</v>
      </c>
      <c r="BC510" s="469">
        <v>0</v>
      </c>
      <c r="BD510" s="469">
        <v>0</v>
      </c>
      <c r="BE510" s="469">
        <v>0</v>
      </c>
      <c r="BF510" s="469">
        <v>2.306793605378484E-4</v>
      </c>
      <c r="BG510" s="469">
        <v>0</v>
      </c>
      <c r="BH510" s="469">
        <v>5.3258056346536307E-4</v>
      </c>
      <c r="BI510" s="469">
        <v>0</v>
      </c>
      <c r="BJ510" s="469">
        <v>0</v>
      </c>
      <c r="BK510" s="469">
        <v>0</v>
      </c>
    </row>
    <row r="511" spans="2:63" x14ac:dyDescent="0.2">
      <c r="B511" s="666" t="s">
        <v>493</v>
      </c>
      <c r="C511" s="666">
        <v>18.242091092086515</v>
      </c>
      <c r="D511" s="666" t="s">
        <v>486</v>
      </c>
      <c r="E511" s="666" t="s">
        <v>428</v>
      </c>
      <c r="F511" s="666">
        <v>0</v>
      </c>
      <c r="G511" s="666">
        <v>559</v>
      </c>
      <c r="H511" s="666">
        <v>42.407852499999997</v>
      </c>
      <c r="I511" s="666">
        <v>44.011903036552212</v>
      </c>
      <c r="J511" s="666">
        <v>3.7620920768276552E-3</v>
      </c>
      <c r="K511" s="666" t="s">
        <v>574</v>
      </c>
      <c r="L511" s="666" t="s">
        <v>574</v>
      </c>
      <c r="M511" s="666" t="s">
        <v>574</v>
      </c>
      <c r="N511" s="666">
        <v>1</v>
      </c>
      <c r="O511" s="666">
        <v>2.7487341259952169E-3</v>
      </c>
      <c r="P511" s="666">
        <v>6.7395403595203272E-3</v>
      </c>
      <c r="Q511" s="666">
        <v>9.4882744855155441E-3</v>
      </c>
      <c r="R511" s="666">
        <v>0</v>
      </c>
      <c r="S511" s="666">
        <v>9.4882744855155441E-3</v>
      </c>
      <c r="T511" s="666">
        <v>0</v>
      </c>
      <c r="U511" s="666">
        <v>0</v>
      </c>
      <c r="V511" s="666">
        <v>2.1553338956435384E-5</v>
      </c>
      <c r="W511" s="666">
        <v>1.2816282340238908E-18</v>
      </c>
      <c r="X511" s="666">
        <v>0</v>
      </c>
      <c r="Y511" s="666">
        <v>0</v>
      </c>
      <c r="Z511" s="666">
        <v>0</v>
      </c>
      <c r="AA511" s="666">
        <v>0</v>
      </c>
      <c r="AB511" s="666">
        <v>0</v>
      </c>
      <c r="AC511" s="666">
        <v>0</v>
      </c>
      <c r="AD511" s="666">
        <v>0</v>
      </c>
      <c r="AE511" s="666">
        <v>0</v>
      </c>
      <c r="AF511" s="666">
        <v>0</v>
      </c>
      <c r="AG511" s="666">
        <v>0</v>
      </c>
      <c r="AH511" s="666">
        <v>0</v>
      </c>
      <c r="AI511" s="666">
        <v>0</v>
      </c>
      <c r="AJ511" s="666">
        <v>0</v>
      </c>
      <c r="AK511" s="666">
        <v>2.7533058765822129E-5</v>
      </c>
      <c r="AL511" s="666">
        <v>0</v>
      </c>
      <c r="AM511" s="666">
        <v>4.5277479651212368E-6</v>
      </c>
      <c r="AN511" s="666">
        <v>0</v>
      </c>
      <c r="AO511" s="666">
        <v>0</v>
      </c>
      <c r="AP511" s="666">
        <v>0</v>
      </c>
      <c r="AQ511" s="666">
        <v>0</v>
      </c>
      <c r="AR511" s="666">
        <v>0</v>
      </c>
      <c r="AS511" s="666">
        <v>0</v>
      </c>
      <c r="AT511" s="666">
        <v>0</v>
      </c>
      <c r="AU511" s="666">
        <v>0</v>
      </c>
      <c r="AV511" s="666">
        <v>0</v>
      </c>
      <c r="AW511" s="666">
        <v>3.1067612930777739E-6</v>
      </c>
      <c r="AX511" s="666">
        <v>0</v>
      </c>
      <c r="AY511" s="666">
        <v>3.282424215447486E-16</v>
      </c>
      <c r="AZ511" s="666">
        <v>0</v>
      </c>
      <c r="BA511" s="666">
        <v>0</v>
      </c>
      <c r="BB511" s="666">
        <v>0</v>
      </c>
      <c r="BC511" s="666">
        <v>0</v>
      </c>
      <c r="BD511" s="666">
        <v>0</v>
      </c>
      <c r="BE511" s="666">
        <v>0</v>
      </c>
      <c r="BF511" s="666">
        <v>2.306793605378484E-4</v>
      </c>
      <c r="BG511" s="666">
        <v>0</v>
      </c>
      <c r="BH511" s="666">
        <v>5.3258056346536307E-4</v>
      </c>
      <c r="BI511" s="666">
        <v>0</v>
      </c>
      <c r="BJ511" s="666">
        <v>0</v>
      </c>
      <c r="BK511" s="666">
        <v>0</v>
      </c>
    </row>
    <row r="512" spans="2:63" x14ac:dyDescent="0.2">
      <c r="B512" s="469" t="s">
        <v>493</v>
      </c>
      <c r="C512" s="469">
        <v>18.242091092086515</v>
      </c>
      <c r="D512" s="469" t="s">
        <v>486</v>
      </c>
      <c r="E512" s="469" t="s">
        <v>428</v>
      </c>
      <c r="F512" s="469">
        <v>0</v>
      </c>
      <c r="G512" s="469">
        <v>559</v>
      </c>
      <c r="H512" s="469">
        <v>42.407852499999997</v>
      </c>
      <c r="I512" s="469">
        <v>44.011903036552212</v>
      </c>
      <c r="J512" s="469">
        <v>3.7620920768276552E-3</v>
      </c>
      <c r="K512" s="469" t="s">
        <v>574</v>
      </c>
      <c r="L512" s="469" t="s">
        <v>574</v>
      </c>
      <c r="M512" s="469" t="s">
        <v>574</v>
      </c>
      <c r="N512" s="469">
        <v>1</v>
      </c>
      <c r="O512" s="469">
        <v>2.7487341259952169E-3</v>
      </c>
      <c r="P512" s="469">
        <v>6.7395403595203272E-3</v>
      </c>
      <c r="Q512" s="469">
        <v>9.4882744855155441E-3</v>
      </c>
      <c r="R512" s="469">
        <v>0</v>
      </c>
      <c r="S512" s="469">
        <v>9.4882744855155441E-3</v>
      </c>
      <c r="T512" s="469">
        <v>0</v>
      </c>
      <c r="U512" s="469">
        <v>0</v>
      </c>
      <c r="V512" s="469">
        <v>2.1553338956435384E-5</v>
      </c>
      <c r="W512" s="469">
        <v>1.2816282340238908E-18</v>
      </c>
      <c r="X512" s="469">
        <v>0</v>
      </c>
      <c r="Y512" s="469">
        <v>0</v>
      </c>
      <c r="Z512" s="469">
        <v>0</v>
      </c>
      <c r="AA512" s="469">
        <v>0</v>
      </c>
      <c r="AB512" s="469">
        <v>0</v>
      </c>
      <c r="AC512" s="469">
        <v>0</v>
      </c>
      <c r="AD512" s="469">
        <v>0</v>
      </c>
      <c r="AE512" s="469">
        <v>0</v>
      </c>
      <c r="AF512" s="469">
        <v>0</v>
      </c>
      <c r="AG512" s="469">
        <v>0</v>
      </c>
      <c r="AH512" s="469">
        <v>0</v>
      </c>
      <c r="AI512" s="469">
        <v>0</v>
      </c>
      <c r="AJ512" s="469">
        <v>0</v>
      </c>
      <c r="AK512" s="469">
        <v>2.7533058765822129E-5</v>
      </c>
      <c r="AL512" s="469">
        <v>0</v>
      </c>
      <c r="AM512" s="469">
        <v>4.5277479651212368E-6</v>
      </c>
      <c r="AN512" s="469">
        <v>0</v>
      </c>
      <c r="AO512" s="469">
        <v>0</v>
      </c>
      <c r="AP512" s="469">
        <v>0</v>
      </c>
      <c r="AQ512" s="469">
        <v>0</v>
      </c>
      <c r="AR512" s="469">
        <v>0</v>
      </c>
      <c r="AS512" s="469">
        <v>0</v>
      </c>
      <c r="AT512" s="469">
        <v>0</v>
      </c>
      <c r="AU512" s="469">
        <v>0</v>
      </c>
      <c r="AV512" s="469">
        <v>0</v>
      </c>
      <c r="AW512" s="469">
        <v>3.1067612930777739E-6</v>
      </c>
      <c r="AX512" s="469">
        <v>0</v>
      </c>
      <c r="AY512" s="469">
        <v>3.282424215447486E-16</v>
      </c>
      <c r="AZ512" s="469">
        <v>0</v>
      </c>
      <c r="BA512" s="469">
        <v>0</v>
      </c>
      <c r="BB512" s="469">
        <v>0</v>
      </c>
      <c r="BC512" s="469">
        <v>0</v>
      </c>
      <c r="BD512" s="469">
        <v>0</v>
      </c>
      <c r="BE512" s="469">
        <v>0</v>
      </c>
      <c r="BF512" s="469">
        <v>2.306793605378484E-4</v>
      </c>
      <c r="BG512" s="469">
        <v>0</v>
      </c>
      <c r="BH512" s="469">
        <v>5.3258056346536307E-4</v>
      </c>
      <c r="BI512" s="469">
        <v>0</v>
      </c>
      <c r="BJ512" s="469">
        <v>0</v>
      </c>
      <c r="BK512" s="469">
        <v>0</v>
      </c>
    </row>
    <row r="513" spans="2:63" x14ac:dyDescent="0.2">
      <c r="B513" s="666" t="s">
        <v>493</v>
      </c>
      <c r="C513" s="666">
        <v>18.242091092086515</v>
      </c>
      <c r="D513" s="666" t="s">
        <v>486</v>
      </c>
      <c r="E513" s="666" t="s">
        <v>428</v>
      </c>
      <c r="F513" s="666">
        <v>0</v>
      </c>
      <c r="G513" s="666">
        <v>559</v>
      </c>
      <c r="H513" s="666">
        <v>42.407852499999997</v>
      </c>
      <c r="I513" s="666">
        <v>44.011903036552212</v>
      </c>
      <c r="J513" s="666">
        <v>3.7620920768276552E-3</v>
      </c>
      <c r="K513" s="666" t="s">
        <v>574</v>
      </c>
      <c r="L513" s="666" t="s">
        <v>574</v>
      </c>
      <c r="M513" s="666" t="s">
        <v>574</v>
      </c>
      <c r="N513" s="666">
        <v>1</v>
      </c>
      <c r="O513" s="666">
        <v>2.7487341259952169E-3</v>
      </c>
      <c r="P513" s="666">
        <v>6.7395403595203272E-3</v>
      </c>
      <c r="Q513" s="666">
        <v>9.4882744855155441E-3</v>
      </c>
      <c r="R513" s="666">
        <v>0</v>
      </c>
      <c r="S513" s="666">
        <v>9.4882744855155441E-3</v>
      </c>
      <c r="T513" s="666">
        <v>0</v>
      </c>
      <c r="U513" s="666">
        <v>0</v>
      </c>
      <c r="V513" s="666">
        <v>2.1553338956435384E-5</v>
      </c>
      <c r="W513" s="666">
        <v>1.2816282340238908E-18</v>
      </c>
      <c r="X513" s="666">
        <v>0</v>
      </c>
      <c r="Y513" s="666">
        <v>0</v>
      </c>
      <c r="Z513" s="666">
        <v>0</v>
      </c>
      <c r="AA513" s="666">
        <v>0</v>
      </c>
      <c r="AB513" s="666">
        <v>0</v>
      </c>
      <c r="AC513" s="666">
        <v>0</v>
      </c>
      <c r="AD513" s="666">
        <v>0</v>
      </c>
      <c r="AE513" s="666">
        <v>0</v>
      </c>
      <c r="AF513" s="666">
        <v>0</v>
      </c>
      <c r="AG513" s="666">
        <v>0</v>
      </c>
      <c r="AH513" s="666">
        <v>0</v>
      </c>
      <c r="AI513" s="666">
        <v>0</v>
      </c>
      <c r="AJ513" s="666">
        <v>0</v>
      </c>
      <c r="AK513" s="666">
        <v>2.7533058765822129E-5</v>
      </c>
      <c r="AL513" s="666">
        <v>0</v>
      </c>
      <c r="AM513" s="666">
        <v>4.5277479651212368E-6</v>
      </c>
      <c r="AN513" s="666">
        <v>0</v>
      </c>
      <c r="AO513" s="666">
        <v>0</v>
      </c>
      <c r="AP513" s="666">
        <v>0</v>
      </c>
      <c r="AQ513" s="666">
        <v>0</v>
      </c>
      <c r="AR513" s="666">
        <v>0</v>
      </c>
      <c r="AS513" s="666">
        <v>0</v>
      </c>
      <c r="AT513" s="666">
        <v>0</v>
      </c>
      <c r="AU513" s="666">
        <v>0</v>
      </c>
      <c r="AV513" s="666">
        <v>0</v>
      </c>
      <c r="AW513" s="666">
        <v>3.1067612930777739E-6</v>
      </c>
      <c r="AX513" s="666">
        <v>0</v>
      </c>
      <c r="AY513" s="666">
        <v>3.282424215447486E-16</v>
      </c>
      <c r="AZ513" s="666">
        <v>0</v>
      </c>
      <c r="BA513" s="666">
        <v>0</v>
      </c>
      <c r="BB513" s="666">
        <v>0</v>
      </c>
      <c r="BC513" s="666">
        <v>0</v>
      </c>
      <c r="BD513" s="666">
        <v>0</v>
      </c>
      <c r="BE513" s="666">
        <v>0</v>
      </c>
      <c r="BF513" s="666">
        <v>2.306793605378484E-4</v>
      </c>
      <c r="BG513" s="666">
        <v>0</v>
      </c>
      <c r="BH513" s="666">
        <v>5.3258056346536307E-4</v>
      </c>
      <c r="BI513" s="666">
        <v>0</v>
      </c>
      <c r="BJ513" s="666">
        <v>0</v>
      </c>
      <c r="BK513" s="666">
        <v>0</v>
      </c>
    </row>
    <row r="514" spans="2:63" x14ac:dyDescent="0.2">
      <c r="B514" s="469" t="s">
        <v>493</v>
      </c>
      <c r="C514" s="469">
        <v>18.242091092086515</v>
      </c>
      <c r="D514" s="469" t="s">
        <v>486</v>
      </c>
      <c r="E514" s="469" t="s">
        <v>428</v>
      </c>
      <c r="F514" s="469">
        <v>0</v>
      </c>
      <c r="G514" s="469">
        <v>559</v>
      </c>
      <c r="H514" s="469">
        <v>42.407852499999997</v>
      </c>
      <c r="I514" s="469">
        <v>44.011903036552212</v>
      </c>
      <c r="J514" s="469">
        <v>3.7620920768276552E-3</v>
      </c>
      <c r="K514" s="469" t="s">
        <v>574</v>
      </c>
      <c r="L514" s="469" t="s">
        <v>574</v>
      </c>
      <c r="M514" s="469" t="s">
        <v>574</v>
      </c>
      <c r="N514" s="469">
        <v>1</v>
      </c>
      <c r="O514" s="469">
        <v>2.7487341259952169E-3</v>
      </c>
      <c r="P514" s="469">
        <v>6.7395403595203272E-3</v>
      </c>
      <c r="Q514" s="469">
        <v>9.4882744855155441E-3</v>
      </c>
      <c r="R514" s="469">
        <v>0</v>
      </c>
      <c r="S514" s="469">
        <v>9.4882744855155441E-3</v>
      </c>
      <c r="T514" s="469">
        <v>0</v>
      </c>
      <c r="U514" s="469">
        <v>0</v>
      </c>
      <c r="V514" s="469">
        <v>2.1553338956435384E-5</v>
      </c>
      <c r="W514" s="469">
        <v>1.2816282340238908E-18</v>
      </c>
      <c r="X514" s="469">
        <v>0</v>
      </c>
      <c r="Y514" s="469">
        <v>0</v>
      </c>
      <c r="Z514" s="469">
        <v>0</v>
      </c>
      <c r="AA514" s="469">
        <v>0</v>
      </c>
      <c r="AB514" s="469">
        <v>0</v>
      </c>
      <c r="AC514" s="469">
        <v>0</v>
      </c>
      <c r="AD514" s="469">
        <v>0</v>
      </c>
      <c r="AE514" s="469">
        <v>0</v>
      </c>
      <c r="AF514" s="469">
        <v>0</v>
      </c>
      <c r="AG514" s="469">
        <v>0</v>
      </c>
      <c r="AH514" s="469">
        <v>0</v>
      </c>
      <c r="AI514" s="469">
        <v>0</v>
      </c>
      <c r="AJ514" s="469">
        <v>0</v>
      </c>
      <c r="AK514" s="469">
        <v>2.7533058765822129E-5</v>
      </c>
      <c r="AL514" s="469">
        <v>0</v>
      </c>
      <c r="AM514" s="469">
        <v>4.5277479651212368E-6</v>
      </c>
      <c r="AN514" s="469">
        <v>0</v>
      </c>
      <c r="AO514" s="469">
        <v>0</v>
      </c>
      <c r="AP514" s="469">
        <v>0</v>
      </c>
      <c r="AQ514" s="469">
        <v>0</v>
      </c>
      <c r="AR514" s="469">
        <v>0</v>
      </c>
      <c r="AS514" s="469">
        <v>0</v>
      </c>
      <c r="AT514" s="469">
        <v>0</v>
      </c>
      <c r="AU514" s="469">
        <v>0</v>
      </c>
      <c r="AV514" s="469">
        <v>0</v>
      </c>
      <c r="AW514" s="469">
        <v>3.1067612930777739E-6</v>
      </c>
      <c r="AX514" s="469">
        <v>0</v>
      </c>
      <c r="AY514" s="469">
        <v>3.282424215447486E-16</v>
      </c>
      <c r="AZ514" s="469">
        <v>0</v>
      </c>
      <c r="BA514" s="469">
        <v>0</v>
      </c>
      <c r="BB514" s="469">
        <v>0</v>
      </c>
      <c r="BC514" s="469">
        <v>0</v>
      </c>
      <c r="BD514" s="469">
        <v>0</v>
      </c>
      <c r="BE514" s="469">
        <v>0</v>
      </c>
      <c r="BF514" s="469">
        <v>2.306793605378484E-4</v>
      </c>
      <c r="BG514" s="469">
        <v>0</v>
      </c>
      <c r="BH514" s="469">
        <v>5.3258056346536307E-4</v>
      </c>
      <c r="BI514" s="469">
        <v>0</v>
      </c>
      <c r="BJ514" s="469">
        <v>0</v>
      </c>
      <c r="BK514" s="469">
        <v>0</v>
      </c>
    </row>
    <row r="515" spans="2:63" x14ac:dyDescent="0.2">
      <c r="B515" s="666" t="s">
        <v>493</v>
      </c>
      <c r="C515" s="666">
        <v>18.242091092086515</v>
      </c>
      <c r="D515" s="666" t="s">
        <v>486</v>
      </c>
      <c r="E515" s="666" t="s">
        <v>428</v>
      </c>
      <c r="F515" s="666">
        <v>0</v>
      </c>
      <c r="G515" s="666">
        <v>559</v>
      </c>
      <c r="H515" s="666">
        <v>42.407852499999997</v>
      </c>
      <c r="I515" s="666">
        <v>44.011903036552212</v>
      </c>
      <c r="J515" s="666">
        <v>3.7620920768276552E-3</v>
      </c>
      <c r="K515" s="666" t="s">
        <v>574</v>
      </c>
      <c r="L515" s="666" t="s">
        <v>574</v>
      </c>
      <c r="M515" s="666" t="s">
        <v>574</v>
      </c>
      <c r="N515" s="666">
        <v>1</v>
      </c>
      <c r="O515" s="666">
        <v>2.7487341259952169E-3</v>
      </c>
      <c r="P515" s="666">
        <v>6.7395403595203272E-3</v>
      </c>
      <c r="Q515" s="666">
        <v>9.4882744855155441E-3</v>
      </c>
      <c r="R515" s="666">
        <v>0</v>
      </c>
      <c r="S515" s="666">
        <v>9.4882744855155441E-3</v>
      </c>
      <c r="T515" s="666">
        <v>0</v>
      </c>
      <c r="U515" s="666">
        <v>0</v>
      </c>
      <c r="V515" s="666">
        <v>2.1553338956435384E-5</v>
      </c>
      <c r="W515" s="666">
        <v>1.2816282340238908E-18</v>
      </c>
      <c r="X515" s="666">
        <v>0</v>
      </c>
      <c r="Y515" s="666">
        <v>0</v>
      </c>
      <c r="Z515" s="666">
        <v>0</v>
      </c>
      <c r="AA515" s="666">
        <v>0</v>
      </c>
      <c r="AB515" s="666">
        <v>0</v>
      </c>
      <c r="AC515" s="666">
        <v>0</v>
      </c>
      <c r="AD515" s="666">
        <v>0</v>
      </c>
      <c r="AE515" s="666">
        <v>0</v>
      </c>
      <c r="AF515" s="666">
        <v>0</v>
      </c>
      <c r="AG515" s="666">
        <v>0</v>
      </c>
      <c r="AH515" s="666">
        <v>0</v>
      </c>
      <c r="AI515" s="666">
        <v>0</v>
      </c>
      <c r="AJ515" s="666">
        <v>0</v>
      </c>
      <c r="AK515" s="666">
        <v>2.7533058765822129E-5</v>
      </c>
      <c r="AL515" s="666">
        <v>0</v>
      </c>
      <c r="AM515" s="666">
        <v>4.5277479651212368E-6</v>
      </c>
      <c r="AN515" s="666">
        <v>0</v>
      </c>
      <c r="AO515" s="666">
        <v>0</v>
      </c>
      <c r="AP515" s="666">
        <v>0</v>
      </c>
      <c r="AQ515" s="666">
        <v>0</v>
      </c>
      <c r="AR515" s="666">
        <v>0</v>
      </c>
      <c r="AS515" s="666">
        <v>0</v>
      </c>
      <c r="AT515" s="666">
        <v>0</v>
      </c>
      <c r="AU515" s="666">
        <v>0</v>
      </c>
      <c r="AV515" s="666">
        <v>0</v>
      </c>
      <c r="AW515" s="666">
        <v>3.1067612930777739E-6</v>
      </c>
      <c r="AX515" s="666">
        <v>0</v>
      </c>
      <c r="AY515" s="666">
        <v>3.282424215447486E-16</v>
      </c>
      <c r="AZ515" s="666">
        <v>0</v>
      </c>
      <c r="BA515" s="666">
        <v>0</v>
      </c>
      <c r="BB515" s="666">
        <v>0</v>
      </c>
      <c r="BC515" s="666">
        <v>0</v>
      </c>
      <c r="BD515" s="666">
        <v>0</v>
      </c>
      <c r="BE515" s="666">
        <v>0</v>
      </c>
      <c r="BF515" s="666">
        <v>2.306793605378484E-4</v>
      </c>
      <c r="BG515" s="666">
        <v>0</v>
      </c>
      <c r="BH515" s="666">
        <v>5.3258056346536307E-4</v>
      </c>
      <c r="BI515" s="666">
        <v>0</v>
      </c>
      <c r="BJ515" s="666">
        <v>0</v>
      </c>
      <c r="BK515" s="666">
        <v>0</v>
      </c>
    </row>
    <row r="516" spans="2:63" x14ac:dyDescent="0.2">
      <c r="B516" s="469" t="s">
        <v>493</v>
      </c>
      <c r="C516" s="469">
        <v>18.242091092086515</v>
      </c>
      <c r="D516" s="469" t="s">
        <v>486</v>
      </c>
      <c r="E516" s="469" t="s">
        <v>428</v>
      </c>
      <c r="F516" s="469">
        <v>0</v>
      </c>
      <c r="G516" s="469">
        <v>559</v>
      </c>
      <c r="H516" s="469">
        <v>42.407852499999997</v>
      </c>
      <c r="I516" s="469">
        <v>44.011903036552212</v>
      </c>
      <c r="J516" s="469">
        <v>3.7620920768276552E-3</v>
      </c>
      <c r="K516" s="469" t="s">
        <v>574</v>
      </c>
      <c r="L516" s="469" t="s">
        <v>574</v>
      </c>
      <c r="M516" s="469" t="s">
        <v>574</v>
      </c>
      <c r="N516" s="469">
        <v>1</v>
      </c>
      <c r="O516" s="469">
        <v>2.7487341259952169E-3</v>
      </c>
      <c r="P516" s="469">
        <v>6.7395403595203272E-3</v>
      </c>
      <c r="Q516" s="469">
        <v>9.4882744855155441E-3</v>
      </c>
      <c r="R516" s="469">
        <v>0</v>
      </c>
      <c r="S516" s="469">
        <v>9.4882744855155441E-3</v>
      </c>
      <c r="T516" s="469">
        <v>0</v>
      </c>
      <c r="U516" s="469">
        <v>0</v>
      </c>
      <c r="V516" s="469">
        <v>2.1553338956435384E-5</v>
      </c>
      <c r="W516" s="469">
        <v>1.2816282340238908E-18</v>
      </c>
      <c r="X516" s="469">
        <v>0</v>
      </c>
      <c r="Y516" s="469">
        <v>0</v>
      </c>
      <c r="Z516" s="469">
        <v>0</v>
      </c>
      <c r="AA516" s="469">
        <v>0</v>
      </c>
      <c r="AB516" s="469">
        <v>0</v>
      </c>
      <c r="AC516" s="469">
        <v>0</v>
      </c>
      <c r="AD516" s="469">
        <v>0</v>
      </c>
      <c r="AE516" s="469">
        <v>0</v>
      </c>
      <c r="AF516" s="469">
        <v>0</v>
      </c>
      <c r="AG516" s="469">
        <v>0</v>
      </c>
      <c r="AH516" s="469">
        <v>0</v>
      </c>
      <c r="AI516" s="469">
        <v>0</v>
      </c>
      <c r="AJ516" s="469">
        <v>0</v>
      </c>
      <c r="AK516" s="469">
        <v>2.7533058765822129E-5</v>
      </c>
      <c r="AL516" s="469">
        <v>0</v>
      </c>
      <c r="AM516" s="469">
        <v>4.5277479651212368E-6</v>
      </c>
      <c r="AN516" s="469">
        <v>0</v>
      </c>
      <c r="AO516" s="469">
        <v>0</v>
      </c>
      <c r="AP516" s="469">
        <v>0</v>
      </c>
      <c r="AQ516" s="469">
        <v>0</v>
      </c>
      <c r="AR516" s="469">
        <v>0</v>
      </c>
      <c r="AS516" s="469">
        <v>0</v>
      </c>
      <c r="AT516" s="469">
        <v>0</v>
      </c>
      <c r="AU516" s="469">
        <v>0</v>
      </c>
      <c r="AV516" s="469">
        <v>0</v>
      </c>
      <c r="AW516" s="469">
        <v>3.1067612930777739E-6</v>
      </c>
      <c r="AX516" s="469">
        <v>0</v>
      </c>
      <c r="AY516" s="469">
        <v>3.282424215447486E-16</v>
      </c>
      <c r="AZ516" s="469">
        <v>0</v>
      </c>
      <c r="BA516" s="469">
        <v>0</v>
      </c>
      <c r="BB516" s="469">
        <v>0</v>
      </c>
      <c r="BC516" s="469">
        <v>0</v>
      </c>
      <c r="BD516" s="469">
        <v>0</v>
      </c>
      <c r="BE516" s="469">
        <v>0</v>
      </c>
      <c r="BF516" s="469">
        <v>2.306793605378484E-4</v>
      </c>
      <c r="BG516" s="469">
        <v>0</v>
      </c>
      <c r="BH516" s="469">
        <v>5.3258056346536307E-4</v>
      </c>
      <c r="BI516" s="469">
        <v>0</v>
      </c>
      <c r="BJ516" s="469">
        <v>0</v>
      </c>
      <c r="BK516" s="469">
        <v>0</v>
      </c>
    </row>
    <row r="517" spans="2:63" x14ac:dyDescent="0.2">
      <c r="B517" s="666" t="s">
        <v>493</v>
      </c>
      <c r="C517" s="666">
        <v>18.242091092086515</v>
      </c>
      <c r="D517" s="666" t="s">
        <v>486</v>
      </c>
      <c r="E517" s="666" t="s">
        <v>428</v>
      </c>
      <c r="F517" s="666">
        <v>0</v>
      </c>
      <c r="G517" s="666">
        <v>559</v>
      </c>
      <c r="H517" s="666">
        <v>42.407852499999997</v>
      </c>
      <c r="I517" s="666">
        <v>44.011903036552212</v>
      </c>
      <c r="J517" s="666">
        <v>3.7620920768276552E-3</v>
      </c>
      <c r="K517" s="666" t="s">
        <v>574</v>
      </c>
      <c r="L517" s="666" t="s">
        <v>574</v>
      </c>
      <c r="M517" s="666" t="s">
        <v>574</v>
      </c>
      <c r="N517" s="666">
        <v>1</v>
      </c>
      <c r="O517" s="666">
        <v>2.7487341259952169E-3</v>
      </c>
      <c r="P517" s="666">
        <v>6.7395403595203272E-3</v>
      </c>
      <c r="Q517" s="666">
        <v>9.4882744855155441E-3</v>
      </c>
      <c r="R517" s="666">
        <v>0</v>
      </c>
      <c r="S517" s="666">
        <v>9.4882744855155441E-3</v>
      </c>
      <c r="T517" s="666">
        <v>0</v>
      </c>
      <c r="U517" s="666">
        <v>0</v>
      </c>
      <c r="V517" s="666">
        <v>2.1553338956435384E-5</v>
      </c>
      <c r="W517" s="666">
        <v>1.2816282340238908E-18</v>
      </c>
      <c r="X517" s="666">
        <v>0</v>
      </c>
      <c r="Y517" s="666">
        <v>0</v>
      </c>
      <c r="Z517" s="666">
        <v>0</v>
      </c>
      <c r="AA517" s="666">
        <v>0</v>
      </c>
      <c r="AB517" s="666">
        <v>0</v>
      </c>
      <c r="AC517" s="666">
        <v>0</v>
      </c>
      <c r="AD517" s="666">
        <v>0</v>
      </c>
      <c r="AE517" s="666">
        <v>0</v>
      </c>
      <c r="AF517" s="666">
        <v>0</v>
      </c>
      <c r="AG517" s="666">
        <v>0</v>
      </c>
      <c r="AH517" s="666">
        <v>0</v>
      </c>
      <c r="AI517" s="666">
        <v>0</v>
      </c>
      <c r="AJ517" s="666">
        <v>0</v>
      </c>
      <c r="AK517" s="666">
        <v>2.7533058765822129E-5</v>
      </c>
      <c r="AL517" s="666">
        <v>0</v>
      </c>
      <c r="AM517" s="666">
        <v>4.5277479651212368E-6</v>
      </c>
      <c r="AN517" s="666">
        <v>0</v>
      </c>
      <c r="AO517" s="666">
        <v>0</v>
      </c>
      <c r="AP517" s="666">
        <v>0</v>
      </c>
      <c r="AQ517" s="666">
        <v>0</v>
      </c>
      <c r="AR517" s="666">
        <v>0</v>
      </c>
      <c r="AS517" s="666">
        <v>0</v>
      </c>
      <c r="AT517" s="666">
        <v>0</v>
      </c>
      <c r="AU517" s="666">
        <v>0</v>
      </c>
      <c r="AV517" s="666">
        <v>0</v>
      </c>
      <c r="AW517" s="666">
        <v>3.1067612930777739E-6</v>
      </c>
      <c r="AX517" s="666">
        <v>0</v>
      </c>
      <c r="AY517" s="666">
        <v>3.282424215447486E-16</v>
      </c>
      <c r="AZ517" s="666">
        <v>0</v>
      </c>
      <c r="BA517" s="666">
        <v>0</v>
      </c>
      <c r="BB517" s="666">
        <v>0</v>
      </c>
      <c r="BC517" s="666">
        <v>0</v>
      </c>
      <c r="BD517" s="666">
        <v>0</v>
      </c>
      <c r="BE517" s="666">
        <v>0</v>
      </c>
      <c r="BF517" s="666">
        <v>2.306793605378484E-4</v>
      </c>
      <c r="BG517" s="666">
        <v>0</v>
      </c>
      <c r="BH517" s="666">
        <v>5.3258056346536307E-4</v>
      </c>
      <c r="BI517" s="666">
        <v>0</v>
      </c>
      <c r="BJ517" s="666">
        <v>0</v>
      </c>
      <c r="BK517" s="666">
        <v>0</v>
      </c>
    </row>
    <row r="518" spans="2:63" x14ac:dyDescent="0.2">
      <c r="B518" s="469" t="s">
        <v>493</v>
      </c>
      <c r="C518" s="469">
        <v>18.242091092086515</v>
      </c>
      <c r="D518" s="469" t="s">
        <v>486</v>
      </c>
      <c r="E518" s="469" t="s">
        <v>428</v>
      </c>
      <c r="F518" s="469">
        <v>0</v>
      </c>
      <c r="G518" s="469">
        <v>559</v>
      </c>
      <c r="H518" s="469">
        <v>42.407852499999997</v>
      </c>
      <c r="I518" s="469">
        <v>44.011903036552212</v>
      </c>
      <c r="J518" s="469">
        <v>3.7620920768276552E-3</v>
      </c>
      <c r="K518" s="469" t="s">
        <v>574</v>
      </c>
      <c r="L518" s="469" t="s">
        <v>574</v>
      </c>
      <c r="M518" s="469" t="s">
        <v>574</v>
      </c>
      <c r="N518" s="469">
        <v>1</v>
      </c>
      <c r="O518" s="469">
        <v>2.7487341259952169E-3</v>
      </c>
      <c r="P518" s="469">
        <v>6.7395403595203272E-3</v>
      </c>
      <c r="Q518" s="469">
        <v>9.4882744855155441E-3</v>
      </c>
      <c r="R518" s="469">
        <v>0</v>
      </c>
      <c r="S518" s="469">
        <v>9.4882744855155441E-3</v>
      </c>
      <c r="T518" s="469">
        <v>0</v>
      </c>
      <c r="U518" s="469">
        <v>0</v>
      </c>
      <c r="V518" s="469">
        <v>2.1553338956435384E-5</v>
      </c>
      <c r="W518" s="469">
        <v>1.2816282340238908E-18</v>
      </c>
      <c r="X518" s="469">
        <v>0</v>
      </c>
      <c r="Y518" s="469">
        <v>0</v>
      </c>
      <c r="Z518" s="469">
        <v>0</v>
      </c>
      <c r="AA518" s="469">
        <v>0</v>
      </c>
      <c r="AB518" s="469">
        <v>0</v>
      </c>
      <c r="AC518" s="469">
        <v>0</v>
      </c>
      <c r="AD518" s="469">
        <v>0</v>
      </c>
      <c r="AE518" s="469">
        <v>0</v>
      </c>
      <c r="AF518" s="469">
        <v>0</v>
      </c>
      <c r="AG518" s="469">
        <v>0</v>
      </c>
      <c r="AH518" s="469">
        <v>0</v>
      </c>
      <c r="AI518" s="469">
        <v>0</v>
      </c>
      <c r="AJ518" s="469">
        <v>0</v>
      </c>
      <c r="AK518" s="469">
        <v>2.7533058765822129E-5</v>
      </c>
      <c r="AL518" s="469">
        <v>0</v>
      </c>
      <c r="AM518" s="469">
        <v>4.5277479651212368E-6</v>
      </c>
      <c r="AN518" s="469">
        <v>0</v>
      </c>
      <c r="AO518" s="469">
        <v>0</v>
      </c>
      <c r="AP518" s="469">
        <v>0</v>
      </c>
      <c r="AQ518" s="469">
        <v>0</v>
      </c>
      <c r="AR518" s="469">
        <v>0</v>
      </c>
      <c r="AS518" s="469">
        <v>0</v>
      </c>
      <c r="AT518" s="469">
        <v>0</v>
      </c>
      <c r="AU518" s="469">
        <v>0</v>
      </c>
      <c r="AV518" s="469">
        <v>0</v>
      </c>
      <c r="AW518" s="469">
        <v>3.1067612930777739E-6</v>
      </c>
      <c r="AX518" s="469">
        <v>0</v>
      </c>
      <c r="AY518" s="469">
        <v>3.282424215447486E-16</v>
      </c>
      <c r="AZ518" s="469">
        <v>0</v>
      </c>
      <c r="BA518" s="469">
        <v>0</v>
      </c>
      <c r="BB518" s="469">
        <v>0</v>
      </c>
      <c r="BC518" s="469">
        <v>0</v>
      </c>
      <c r="BD518" s="469">
        <v>0</v>
      </c>
      <c r="BE518" s="469">
        <v>0</v>
      </c>
      <c r="BF518" s="469">
        <v>2.306793605378484E-4</v>
      </c>
      <c r="BG518" s="469">
        <v>0</v>
      </c>
      <c r="BH518" s="469">
        <v>5.3258056346536307E-4</v>
      </c>
      <c r="BI518" s="469">
        <v>0</v>
      </c>
      <c r="BJ518" s="469">
        <v>0</v>
      </c>
      <c r="BK518" s="469">
        <v>0</v>
      </c>
    </row>
    <row r="519" spans="2:63" x14ac:dyDescent="0.2">
      <c r="B519" s="666" t="s">
        <v>493</v>
      </c>
      <c r="C519" s="666">
        <v>18.242091092086515</v>
      </c>
      <c r="D519" s="666" t="s">
        <v>486</v>
      </c>
      <c r="E519" s="666" t="s">
        <v>428</v>
      </c>
      <c r="F519" s="666">
        <v>0</v>
      </c>
      <c r="G519" s="666">
        <v>559</v>
      </c>
      <c r="H519" s="666">
        <v>42.407852499999997</v>
      </c>
      <c r="I519" s="666">
        <v>44.011903036552212</v>
      </c>
      <c r="J519" s="666">
        <v>3.7620920768276552E-3</v>
      </c>
      <c r="K519" s="666" t="s">
        <v>574</v>
      </c>
      <c r="L519" s="666" t="s">
        <v>574</v>
      </c>
      <c r="M519" s="666" t="s">
        <v>574</v>
      </c>
      <c r="N519" s="666">
        <v>1</v>
      </c>
      <c r="O519" s="666">
        <v>2.7487341259952169E-3</v>
      </c>
      <c r="P519" s="666">
        <v>6.7395403595203272E-3</v>
      </c>
      <c r="Q519" s="666">
        <v>9.4882744855155441E-3</v>
      </c>
      <c r="R519" s="666">
        <v>0</v>
      </c>
      <c r="S519" s="666">
        <v>9.4882744855155441E-3</v>
      </c>
      <c r="T519" s="666">
        <v>0</v>
      </c>
      <c r="U519" s="666">
        <v>0</v>
      </c>
      <c r="V519" s="666">
        <v>2.1553338956435384E-5</v>
      </c>
      <c r="W519" s="666">
        <v>1.2816282340238908E-18</v>
      </c>
      <c r="X519" s="666">
        <v>0</v>
      </c>
      <c r="Y519" s="666">
        <v>0</v>
      </c>
      <c r="Z519" s="666">
        <v>0</v>
      </c>
      <c r="AA519" s="666">
        <v>0</v>
      </c>
      <c r="AB519" s="666">
        <v>0</v>
      </c>
      <c r="AC519" s="666">
        <v>0</v>
      </c>
      <c r="AD519" s="666">
        <v>0</v>
      </c>
      <c r="AE519" s="666">
        <v>0</v>
      </c>
      <c r="AF519" s="666">
        <v>0</v>
      </c>
      <c r="AG519" s="666">
        <v>0</v>
      </c>
      <c r="AH519" s="666">
        <v>0</v>
      </c>
      <c r="AI519" s="666">
        <v>0</v>
      </c>
      <c r="AJ519" s="666">
        <v>0</v>
      </c>
      <c r="AK519" s="666">
        <v>2.7533058765822129E-5</v>
      </c>
      <c r="AL519" s="666">
        <v>0</v>
      </c>
      <c r="AM519" s="666">
        <v>4.5277479651212368E-6</v>
      </c>
      <c r="AN519" s="666">
        <v>0</v>
      </c>
      <c r="AO519" s="666">
        <v>0</v>
      </c>
      <c r="AP519" s="666">
        <v>0</v>
      </c>
      <c r="AQ519" s="666">
        <v>0</v>
      </c>
      <c r="AR519" s="666">
        <v>0</v>
      </c>
      <c r="AS519" s="666">
        <v>0</v>
      </c>
      <c r="AT519" s="666">
        <v>0</v>
      </c>
      <c r="AU519" s="666">
        <v>0</v>
      </c>
      <c r="AV519" s="666">
        <v>0</v>
      </c>
      <c r="AW519" s="666">
        <v>3.1067612930777739E-6</v>
      </c>
      <c r="AX519" s="666">
        <v>0</v>
      </c>
      <c r="AY519" s="666">
        <v>3.282424215447486E-16</v>
      </c>
      <c r="AZ519" s="666">
        <v>0</v>
      </c>
      <c r="BA519" s="666">
        <v>0</v>
      </c>
      <c r="BB519" s="666">
        <v>0</v>
      </c>
      <c r="BC519" s="666">
        <v>0</v>
      </c>
      <c r="BD519" s="666">
        <v>0</v>
      </c>
      <c r="BE519" s="666">
        <v>0</v>
      </c>
      <c r="BF519" s="666">
        <v>2.306793605378484E-4</v>
      </c>
      <c r="BG519" s="666">
        <v>0</v>
      </c>
      <c r="BH519" s="666">
        <v>5.3258056346536307E-4</v>
      </c>
      <c r="BI519" s="666">
        <v>0</v>
      </c>
      <c r="BJ519" s="666">
        <v>0</v>
      </c>
      <c r="BK519" s="666">
        <v>0</v>
      </c>
    </row>
    <row r="520" spans="2:63" x14ac:dyDescent="0.2">
      <c r="B520" s="469" t="s">
        <v>493</v>
      </c>
      <c r="C520" s="469">
        <v>18.242091092086515</v>
      </c>
      <c r="D520" s="469" t="s">
        <v>486</v>
      </c>
      <c r="E520" s="469" t="s">
        <v>428</v>
      </c>
      <c r="F520" s="469">
        <v>0</v>
      </c>
      <c r="G520" s="469">
        <v>559</v>
      </c>
      <c r="H520" s="469">
        <v>42.407852499999997</v>
      </c>
      <c r="I520" s="469">
        <v>44.011903036552212</v>
      </c>
      <c r="J520" s="469">
        <v>3.7620920768276552E-3</v>
      </c>
      <c r="K520" s="469" t="s">
        <v>574</v>
      </c>
      <c r="L520" s="469" t="s">
        <v>574</v>
      </c>
      <c r="M520" s="469" t="s">
        <v>574</v>
      </c>
      <c r="N520" s="469">
        <v>1</v>
      </c>
      <c r="O520" s="469">
        <v>2.7487341259952169E-3</v>
      </c>
      <c r="P520" s="469">
        <v>6.7395403595203272E-3</v>
      </c>
      <c r="Q520" s="469">
        <v>9.4882744855155441E-3</v>
      </c>
      <c r="R520" s="469">
        <v>0</v>
      </c>
      <c r="S520" s="469">
        <v>9.4882744855155441E-3</v>
      </c>
      <c r="T520" s="469">
        <v>0</v>
      </c>
      <c r="U520" s="469">
        <v>0</v>
      </c>
      <c r="V520" s="469">
        <v>2.1553338956435384E-5</v>
      </c>
      <c r="W520" s="469">
        <v>1.2816282340238908E-18</v>
      </c>
      <c r="X520" s="469">
        <v>0</v>
      </c>
      <c r="Y520" s="469">
        <v>0</v>
      </c>
      <c r="Z520" s="469">
        <v>0</v>
      </c>
      <c r="AA520" s="469">
        <v>0</v>
      </c>
      <c r="AB520" s="469">
        <v>0</v>
      </c>
      <c r="AC520" s="469">
        <v>0</v>
      </c>
      <c r="AD520" s="469">
        <v>0</v>
      </c>
      <c r="AE520" s="469">
        <v>0</v>
      </c>
      <c r="AF520" s="469">
        <v>0</v>
      </c>
      <c r="AG520" s="469">
        <v>0</v>
      </c>
      <c r="AH520" s="469">
        <v>0</v>
      </c>
      <c r="AI520" s="469">
        <v>0</v>
      </c>
      <c r="AJ520" s="469">
        <v>0</v>
      </c>
      <c r="AK520" s="469">
        <v>2.7533058765822129E-5</v>
      </c>
      <c r="AL520" s="469">
        <v>0</v>
      </c>
      <c r="AM520" s="469">
        <v>4.5277479651212368E-6</v>
      </c>
      <c r="AN520" s="469">
        <v>0</v>
      </c>
      <c r="AO520" s="469">
        <v>0</v>
      </c>
      <c r="AP520" s="469">
        <v>0</v>
      </c>
      <c r="AQ520" s="469">
        <v>0</v>
      </c>
      <c r="AR520" s="469">
        <v>0</v>
      </c>
      <c r="AS520" s="469">
        <v>0</v>
      </c>
      <c r="AT520" s="469">
        <v>0</v>
      </c>
      <c r="AU520" s="469">
        <v>0</v>
      </c>
      <c r="AV520" s="469">
        <v>0</v>
      </c>
      <c r="AW520" s="469">
        <v>3.1067612930777739E-6</v>
      </c>
      <c r="AX520" s="469">
        <v>0</v>
      </c>
      <c r="AY520" s="469">
        <v>3.282424215447486E-16</v>
      </c>
      <c r="AZ520" s="469">
        <v>0</v>
      </c>
      <c r="BA520" s="469">
        <v>0</v>
      </c>
      <c r="BB520" s="469">
        <v>0</v>
      </c>
      <c r="BC520" s="469">
        <v>0</v>
      </c>
      <c r="BD520" s="469">
        <v>0</v>
      </c>
      <c r="BE520" s="469">
        <v>0</v>
      </c>
      <c r="BF520" s="469">
        <v>2.306793605378484E-4</v>
      </c>
      <c r="BG520" s="469">
        <v>0</v>
      </c>
      <c r="BH520" s="469">
        <v>5.3258056346536307E-4</v>
      </c>
      <c r="BI520" s="469">
        <v>0</v>
      </c>
      <c r="BJ520" s="469">
        <v>0</v>
      </c>
      <c r="BK520" s="469">
        <v>0</v>
      </c>
    </row>
    <row r="521" spans="2:63" x14ac:dyDescent="0.2">
      <c r="B521" s="666" t="s">
        <v>493</v>
      </c>
      <c r="C521" s="666">
        <v>18.242091092086515</v>
      </c>
      <c r="D521" s="666" t="s">
        <v>486</v>
      </c>
      <c r="E521" s="666" t="s">
        <v>428</v>
      </c>
      <c r="F521" s="666">
        <v>0</v>
      </c>
      <c r="G521" s="666">
        <v>559</v>
      </c>
      <c r="H521" s="666">
        <v>42.407852499999997</v>
      </c>
      <c r="I521" s="666">
        <v>44.011903036552212</v>
      </c>
      <c r="J521" s="666">
        <v>3.7620920768276552E-3</v>
      </c>
      <c r="K521" s="666" t="s">
        <v>574</v>
      </c>
      <c r="L521" s="666" t="s">
        <v>574</v>
      </c>
      <c r="M521" s="666" t="s">
        <v>574</v>
      </c>
      <c r="N521" s="666">
        <v>1</v>
      </c>
      <c r="O521" s="666">
        <v>2.7487341259952169E-3</v>
      </c>
      <c r="P521" s="666">
        <v>6.7395403595203272E-3</v>
      </c>
      <c r="Q521" s="666">
        <v>9.4882744855155441E-3</v>
      </c>
      <c r="R521" s="666">
        <v>0</v>
      </c>
      <c r="S521" s="666">
        <v>9.4882744855155441E-3</v>
      </c>
      <c r="T521" s="666">
        <v>0</v>
      </c>
      <c r="U521" s="666">
        <v>0</v>
      </c>
      <c r="V521" s="666">
        <v>2.1553338956435384E-5</v>
      </c>
      <c r="W521" s="666">
        <v>1.2816282340238908E-18</v>
      </c>
      <c r="X521" s="666">
        <v>0</v>
      </c>
      <c r="Y521" s="666">
        <v>0</v>
      </c>
      <c r="Z521" s="666">
        <v>0</v>
      </c>
      <c r="AA521" s="666">
        <v>0</v>
      </c>
      <c r="AB521" s="666">
        <v>0</v>
      </c>
      <c r="AC521" s="666">
        <v>0</v>
      </c>
      <c r="AD521" s="666">
        <v>0</v>
      </c>
      <c r="AE521" s="666">
        <v>0</v>
      </c>
      <c r="AF521" s="666">
        <v>0</v>
      </c>
      <c r="AG521" s="666">
        <v>0</v>
      </c>
      <c r="AH521" s="666">
        <v>0</v>
      </c>
      <c r="AI521" s="666">
        <v>0</v>
      </c>
      <c r="AJ521" s="666">
        <v>0</v>
      </c>
      <c r="AK521" s="666">
        <v>2.7533058765822129E-5</v>
      </c>
      <c r="AL521" s="666">
        <v>0</v>
      </c>
      <c r="AM521" s="666">
        <v>4.5277479651212368E-6</v>
      </c>
      <c r="AN521" s="666">
        <v>0</v>
      </c>
      <c r="AO521" s="666">
        <v>0</v>
      </c>
      <c r="AP521" s="666">
        <v>0</v>
      </c>
      <c r="AQ521" s="666">
        <v>0</v>
      </c>
      <c r="AR521" s="666">
        <v>0</v>
      </c>
      <c r="AS521" s="666">
        <v>0</v>
      </c>
      <c r="AT521" s="666">
        <v>0</v>
      </c>
      <c r="AU521" s="666">
        <v>0</v>
      </c>
      <c r="AV521" s="666">
        <v>0</v>
      </c>
      <c r="AW521" s="666">
        <v>3.1067612930777739E-6</v>
      </c>
      <c r="AX521" s="666">
        <v>0</v>
      </c>
      <c r="AY521" s="666">
        <v>3.282424215447486E-16</v>
      </c>
      <c r="AZ521" s="666">
        <v>0</v>
      </c>
      <c r="BA521" s="666">
        <v>0</v>
      </c>
      <c r="BB521" s="666">
        <v>0</v>
      </c>
      <c r="BC521" s="666">
        <v>0</v>
      </c>
      <c r="BD521" s="666">
        <v>0</v>
      </c>
      <c r="BE521" s="666">
        <v>0</v>
      </c>
      <c r="BF521" s="666">
        <v>2.306793605378484E-4</v>
      </c>
      <c r="BG521" s="666">
        <v>0</v>
      </c>
      <c r="BH521" s="666">
        <v>5.3258056346536307E-4</v>
      </c>
      <c r="BI521" s="666">
        <v>0</v>
      </c>
      <c r="BJ521" s="666">
        <v>0</v>
      </c>
      <c r="BK521" s="666">
        <v>0</v>
      </c>
    </row>
    <row r="522" spans="2:63" x14ac:dyDescent="0.2">
      <c r="B522" s="469" t="s">
        <v>493</v>
      </c>
      <c r="C522" s="469">
        <v>18.242091092086515</v>
      </c>
      <c r="D522" s="469" t="s">
        <v>486</v>
      </c>
      <c r="E522" s="469" t="s">
        <v>428</v>
      </c>
      <c r="F522" s="469">
        <v>0</v>
      </c>
      <c r="G522" s="469">
        <v>559</v>
      </c>
      <c r="H522" s="469">
        <v>42.407852499999997</v>
      </c>
      <c r="I522" s="469">
        <v>44.011903036552212</v>
      </c>
      <c r="J522" s="469">
        <v>3.7620920768276552E-3</v>
      </c>
      <c r="K522" s="469" t="s">
        <v>574</v>
      </c>
      <c r="L522" s="469" t="s">
        <v>574</v>
      </c>
      <c r="M522" s="469" t="s">
        <v>574</v>
      </c>
      <c r="N522" s="469">
        <v>1</v>
      </c>
      <c r="O522" s="469">
        <v>2.7487341259952169E-3</v>
      </c>
      <c r="P522" s="469">
        <v>6.7395403595203272E-3</v>
      </c>
      <c r="Q522" s="469">
        <v>9.4882744855155441E-3</v>
      </c>
      <c r="R522" s="469">
        <v>0</v>
      </c>
      <c r="S522" s="469">
        <v>9.4882744855155441E-3</v>
      </c>
      <c r="T522" s="469">
        <v>0</v>
      </c>
      <c r="U522" s="469">
        <v>0</v>
      </c>
      <c r="V522" s="469">
        <v>2.1553338956435384E-5</v>
      </c>
      <c r="W522" s="469">
        <v>1.2816282340238908E-18</v>
      </c>
      <c r="X522" s="469">
        <v>0</v>
      </c>
      <c r="Y522" s="469">
        <v>0</v>
      </c>
      <c r="Z522" s="469">
        <v>0</v>
      </c>
      <c r="AA522" s="469">
        <v>0</v>
      </c>
      <c r="AB522" s="469">
        <v>0</v>
      </c>
      <c r="AC522" s="469">
        <v>0</v>
      </c>
      <c r="AD522" s="469">
        <v>0</v>
      </c>
      <c r="AE522" s="469">
        <v>0</v>
      </c>
      <c r="AF522" s="469">
        <v>0</v>
      </c>
      <c r="AG522" s="469">
        <v>0</v>
      </c>
      <c r="AH522" s="469">
        <v>0</v>
      </c>
      <c r="AI522" s="469">
        <v>0</v>
      </c>
      <c r="AJ522" s="469">
        <v>0</v>
      </c>
      <c r="AK522" s="469">
        <v>2.7533058765822129E-5</v>
      </c>
      <c r="AL522" s="469">
        <v>0</v>
      </c>
      <c r="AM522" s="469">
        <v>4.5277479651212368E-6</v>
      </c>
      <c r="AN522" s="469">
        <v>0</v>
      </c>
      <c r="AO522" s="469">
        <v>0</v>
      </c>
      <c r="AP522" s="469">
        <v>0</v>
      </c>
      <c r="AQ522" s="469">
        <v>0</v>
      </c>
      <c r="AR522" s="469">
        <v>0</v>
      </c>
      <c r="AS522" s="469">
        <v>0</v>
      </c>
      <c r="AT522" s="469">
        <v>0</v>
      </c>
      <c r="AU522" s="469">
        <v>0</v>
      </c>
      <c r="AV522" s="469">
        <v>0</v>
      </c>
      <c r="AW522" s="469">
        <v>3.1067612930777739E-6</v>
      </c>
      <c r="AX522" s="469">
        <v>0</v>
      </c>
      <c r="AY522" s="469">
        <v>3.282424215447486E-16</v>
      </c>
      <c r="AZ522" s="469">
        <v>0</v>
      </c>
      <c r="BA522" s="469">
        <v>0</v>
      </c>
      <c r="BB522" s="469">
        <v>0</v>
      </c>
      <c r="BC522" s="469">
        <v>0</v>
      </c>
      <c r="BD522" s="469">
        <v>0</v>
      </c>
      <c r="BE522" s="469">
        <v>0</v>
      </c>
      <c r="BF522" s="469">
        <v>2.306793605378484E-4</v>
      </c>
      <c r="BG522" s="469">
        <v>0</v>
      </c>
      <c r="BH522" s="469">
        <v>5.3258056346536307E-4</v>
      </c>
      <c r="BI522" s="469">
        <v>0</v>
      </c>
      <c r="BJ522" s="469">
        <v>0</v>
      </c>
      <c r="BK522" s="469">
        <v>0</v>
      </c>
    </row>
    <row r="523" spans="2:63" x14ac:dyDescent="0.2">
      <c r="B523" s="666" t="s">
        <v>493</v>
      </c>
      <c r="C523" s="666">
        <v>18.242091092086515</v>
      </c>
      <c r="D523" s="666" t="s">
        <v>486</v>
      </c>
      <c r="E523" s="666" t="s">
        <v>428</v>
      </c>
      <c r="F523" s="666">
        <v>0</v>
      </c>
      <c r="G523" s="666">
        <v>559</v>
      </c>
      <c r="H523" s="666">
        <v>42.407852499999997</v>
      </c>
      <c r="I523" s="666">
        <v>44.011903036552212</v>
      </c>
      <c r="J523" s="666">
        <v>3.7620920768276552E-3</v>
      </c>
      <c r="K523" s="666" t="s">
        <v>574</v>
      </c>
      <c r="L523" s="666" t="s">
        <v>574</v>
      </c>
      <c r="M523" s="666" t="s">
        <v>574</v>
      </c>
      <c r="N523" s="666">
        <v>1</v>
      </c>
      <c r="O523" s="666">
        <v>2.7487341259952169E-3</v>
      </c>
      <c r="P523" s="666">
        <v>6.7395403595203272E-3</v>
      </c>
      <c r="Q523" s="666">
        <v>9.4882744855155441E-3</v>
      </c>
      <c r="R523" s="666">
        <v>0</v>
      </c>
      <c r="S523" s="666">
        <v>9.4882744855155441E-3</v>
      </c>
      <c r="T523" s="666">
        <v>0</v>
      </c>
      <c r="U523" s="666">
        <v>0</v>
      </c>
      <c r="V523" s="666">
        <v>2.1553338956435384E-5</v>
      </c>
      <c r="W523" s="666">
        <v>1.2816282340238908E-18</v>
      </c>
      <c r="X523" s="666">
        <v>0</v>
      </c>
      <c r="Y523" s="666">
        <v>0</v>
      </c>
      <c r="Z523" s="666">
        <v>0</v>
      </c>
      <c r="AA523" s="666">
        <v>0</v>
      </c>
      <c r="AB523" s="666">
        <v>0</v>
      </c>
      <c r="AC523" s="666">
        <v>0</v>
      </c>
      <c r="AD523" s="666">
        <v>0</v>
      </c>
      <c r="AE523" s="666">
        <v>0</v>
      </c>
      <c r="AF523" s="666">
        <v>0</v>
      </c>
      <c r="AG523" s="666">
        <v>0</v>
      </c>
      <c r="AH523" s="666">
        <v>0</v>
      </c>
      <c r="AI523" s="666">
        <v>0</v>
      </c>
      <c r="AJ523" s="666">
        <v>0</v>
      </c>
      <c r="AK523" s="666">
        <v>2.7533058765822129E-5</v>
      </c>
      <c r="AL523" s="666">
        <v>0</v>
      </c>
      <c r="AM523" s="666">
        <v>4.5277479651212368E-6</v>
      </c>
      <c r="AN523" s="666">
        <v>0</v>
      </c>
      <c r="AO523" s="666">
        <v>0</v>
      </c>
      <c r="AP523" s="666">
        <v>0</v>
      </c>
      <c r="AQ523" s="666">
        <v>0</v>
      </c>
      <c r="AR523" s="666">
        <v>0</v>
      </c>
      <c r="AS523" s="666">
        <v>0</v>
      </c>
      <c r="AT523" s="666">
        <v>0</v>
      </c>
      <c r="AU523" s="666">
        <v>0</v>
      </c>
      <c r="AV523" s="666">
        <v>0</v>
      </c>
      <c r="AW523" s="666">
        <v>3.1067612930777739E-6</v>
      </c>
      <c r="AX523" s="666">
        <v>0</v>
      </c>
      <c r="AY523" s="666">
        <v>3.282424215447486E-16</v>
      </c>
      <c r="AZ523" s="666">
        <v>0</v>
      </c>
      <c r="BA523" s="666">
        <v>0</v>
      </c>
      <c r="BB523" s="666">
        <v>0</v>
      </c>
      <c r="BC523" s="666">
        <v>0</v>
      </c>
      <c r="BD523" s="666">
        <v>0</v>
      </c>
      <c r="BE523" s="666">
        <v>0</v>
      </c>
      <c r="BF523" s="666">
        <v>2.306793605378484E-4</v>
      </c>
      <c r="BG523" s="666">
        <v>0</v>
      </c>
      <c r="BH523" s="666">
        <v>5.3258056346536307E-4</v>
      </c>
      <c r="BI523" s="666">
        <v>0</v>
      </c>
      <c r="BJ523" s="666">
        <v>0</v>
      </c>
      <c r="BK523" s="666">
        <v>0</v>
      </c>
    </row>
    <row r="524" spans="2:63" x14ac:dyDescent="0.2">
      <c r="B524" s="469" t="s">
        <v>493</v>
      </c>
      <c r="C524" s="469">
        <v>18.242091092086515</v>
      </c>
      <c r="D524" s="469" t="s">
        <v>486</v>
      </c>
      <c r="E524" s="469" t="s">
        <v>428</v>
      </c>
      <c r="F524" s="469">
        <v>0</v>
      </c>
      <c r="G524" s="469">
        <v>559</v>
      </c>
      <c r="H524" s="469">
        <v>42.407852499999997</v>
      </c>
      <c r="I524" s="469">
        <v>44.011903036552212</v>
      </c>
      <c r="J524" s="469">
        <v>3.7620920768276552E-3</v>
      </c>
      <c r="K524" s="469" t="s">
        <v>574</v>
      </c>
      <c r="L524" s="469" t="s">
        <v>574</v>
      </c>
      <c r="M524" s="469" t="s">
        <v>574</v>
      </c>
      <c r="N524" s="469">
        <v>1</v>
      </c>
      <c r="O524" s="469">
        <v>2.7487341259952169E-3</v>
      </c>
      <c r="P524" s="469">
        <v>6.7395403595203272E-3</v>
      </c>
      <c r="Q524" s="469">
        <v>9.4882744855155441E-3</v>
      </c>
      <c r="R524" s="469">
        <v>0</v>
      </c>
      <c r="S524" s="469">
        <v>9.4882744855155441E-3</v>
      </c>
      <c r="T524" s="469">
        <v>0</v>
      </c>
      <c r="U524" s="469">
        <v>0</v>
      </c>
      <c r="V524" s="469">
        <v>2.1553338956435384E-5</v>
      </c>
      <c r="W524" s="469">
        <v>1.2816282340238908E-18</v>
      </c>
      <c r="X524" s="469">
        <v>0</v>
      </c>
      <c r="Y524" s="469">
        <v>0</v>
      </c>
      <c r="Z524" s="469">
        <v>0</v>
      </c>
      <c r="AA524" s="469">
        <v>0</v>
      </c>
      <c r="AB524" s="469">
        <v>0</v>
      </c>
      <c r="AC524" s="469">
        <v>0</v>
      </c>
      <c r="AD524" s="469">
        <v>0</v>
      </c>
      <c r="AE524" s="469">
        <v>0</v>
      </c>
      <c r="AF524" s="469">
        <v>0</v>
      </c>
      <c r="AG524" s="469">
        <v>0</v>
      </c>
      <c r="AH524" s="469">
        <v>0</v>
      </c>
      <c r="AI524" s="469">
        <v>0</v>
      </c>
      <c r="AJ524" s="469">
        <v>0</v>
      </c>
      <c r="AK524" s="469">
        <v>2.7533058765822129E-5</v>
      </c>
      <c r="AL524" s="469">
        <v>0</v>
      </c>
      <c r="AM524" s="469">
        <v>4.5277479651212368E-6</v>
      </c>
      <c r="AN524" s="469">
        <v>0</v>
      </c>
      <c r="AO524" s="469">
        <v>0</v>
      </c>
      <c r="AP524" s="469">
        <v>0</v>
      </c>
      <c r="AQ524" s="469">
        <v>0</v>
      </c>
      <c r="AR524" s="469">
        <v>0</v>
      </c>
      <c r="AS524" s="469">
        <v>0</v>
      </c>
      <c r="AT524" s="469">
        <v>0</v>
      </c>
      <c r="AU524" s="469">
        <v>0</v>
      </c>
      <c r="AV524" s="469">
        <v>0</v>
      </c>
      <c r="AW524" s="469">
        <v>3.1067612930777739E-6</v>
      </c>
      <c r="AX524" s="469">
        <v>0</v>
      </c>
      <c r="AY524" s="469">
        <v>3.282424215447486E-16</v>
      </c>
      <c r="AZ524" s="469">
        <v>0</v>
      </c>
      <c r="BA524" s="469">
        <v>0</v>
      </c>
      <c r="BB524" s="469">
        <v>0</v>
      </c>
      <c r="BC524" s="469">
        <v>0</v>
      </c>
      <c r="BD524" s="469">
        <v>0</v>
      </c>
      <c r="BE524" s="469">
        <v>0</v>
      </c>
      <c r="BF524" s="469">
        <v>2.306793605378484E-4</v>
      </c>
      <c r="BG524" s="469">
        <v>0</v>
      </c>
      <c r="BH524" s="469">
        <v>5.3258056346536307E-4</v>
      </c>
      <c r="BI524" s="469">
        <v>0</v>
      </c>
      <c r="BJ524" s="469">
        <v>0</v>
      </c>
      <c r="BK524" s="469">
        <v>0</v>
      </c>
    </row>
    <row r="525" spans="2:63" x14ac:dyDescent="0.2">
      <c r="B525" s="666" t="s">
        <v>493</v>
      </c>
      <c r="C525" s="666">
        <v>18.242091092086515</v>
      </c>
      <c r="D525" s="666" t="s">
        <v>486</v>
      </c>
      <c r="E525" s="666" t="s">
        <v>428</v>
      </c>
      <c r="F525" s="666">
        <v>0</v>
      </c>
      <c r="G525" s="666">
        <v>559</v>
      </c>
      <c r="H525" s="666">
        <v>51.237887499999999</v>
      </c>
      <c r="I525" s="666">
        <v>53.210843308242993</v>
      </c>
      <c r="J525" s="666">
        <v>5.1662565976974299E-3</v>
      </c>
      <c r="K525" s="666" t="s">
        <v>574</v>
      </c>
      <c r="L525" s="666" t="s">
        <v>574</v>
      </c>
      <c r="M525" s="666" t="s">
        <v>574</v>
      </c>
      <c r="N525" s="666">
        <v>1</v>
      </c>
      <c r="O525" s="666">
        <v>4.3986137999562766E-3</v>
      </c>
      <c r="P525" s="666">
        <v>9.0830171539122029E-3</v>
      </c>
      <c r="Q525" s="666">
        <v>1.3481630953868479E-2</v>
      </c>
      <c r="R525" s="666">
        <v>0</v>
      </c>
      <c r="S525" s="666">
        <v>1.3481630953868479E-2</v>
      </c>
      <c r="T525" s="666">
        <v>0</v>
      </c>
      <c r="U525" s="666">
        <v>0</v>
      </c>
      <c r="V525" s="666">
        <v>2.9195111112532675E-5</v>
      </c>
      <c r="W525" s="666">
        <v>3.5021016771780092E-18</v>
      </c>
      <c r="X525" s="666">
        <v>0</v>
      </c>
      <c r="Y525" s="666">
        <v>0</v>
      </c>
      <c r="Z525" s="666">
        <v>0</v>
      </c>
      <c r="AA525" s="666">
        <v>0</v>
      </c>
      <c r="AB525" s="666">
        <v>0</v>
      </c>
      <c r="AC525" s="666">
        <v>0</v>
      </c>
      <c r="AD525" s="666">
        <v>0</v>
      </c>
      <c r="AE525" s="666">
        <v>0</v>
      </c>
      <c r="AF525" s="666">
        <v>0</v>
      </c>
      <c r="AG525" s="666">
        <v>0</v>
      </c>
      <c r="AH525" s="666">
        <v>0</v>
      </c>
      <c r="AI525" s="666">
        <v>0</v>
      </c>
      <c r="AJ525" s="666">
        <v>0</v>
      </c>
      <c r="AK525" s="666">
        <v>4.0001088210290592E-5</v>
      </c>
      <c r="AL525" s="666">
        <v>0</v>
      </c>
      <c r="AM525" s="666">
        <v>6.0314169445088017E-6</v>
      </c>
      <c r="AN525" s="666">
        <v>0</v>
      </c>
      <c r="AO525" s="666">
        <v>0</v>
      </c>
      <c r="AP525" s="666">
        <v>0</v>
      </c>
      <c r="AQ525" s="666">
        <v>0</v>
      </c>
      <c r="AR525" s="666">
        <v>0</v>
      </c>
      <c r="AS525" s="666">
        <v>0</v>
      </c>
      <c r="AT525" s="666">
        <v>0</v>
      </c>
      <c r="AU525" s="666">
        <v>0</v>
      </c>
      <c r="AV525" s="666">
        <v>0</v>
      </c>
      <c r="AW525" s="666">
        <v>4.9969971037590694E-6</v>
      </c>
      <c r="AX525" s="666">
        <v>0</v>
      </c>
      <c r="AY525" s="666">
        <v>8.4302541258203439E-16</v>
      </c>
      <c r="AZ525" s="666">
        <v>0</v>
      </c>
      <c r="BA525" s="666">
        <v>0</v>
      </c>
      <c r="BB525" s="666">
        <v>0</v>
      </c>
      <c r="BC525" s="666">
        <v>0</v>
      </c>
      <c r="BD525" s="666">
        <v>0</v>
      </c>
      <c r="BE525" s="666">
        <v>0</v>
      </c>
      <c r="BF525" s="666">
        <v>3.226881862379914E-4</v>
      </c>
      <c r="BG525" s="666">
        <v>0</v>
      </c>
      <c r="BH525" s="666">
        <v>7.7571488174971626E-4</v>
      </c>
      <c r="BI525" s="666">
        <v>0</v>
      </c>
      <c r="BJ525" s="666">
        <v>0</v>
      </c>
      <c r="BK525" s="666">
        <v>0</v>
      </c>
    </row>
    <row r="526" spans="2:63" x14ac:dyDescent="0.2">
      <c r="B526" s="469" t="s">
        <v>493</v>
      </c>
      <c r="C526" s="469">
        <v>18.242091092086515</v>
      </c>
      <c r="D526" s="469" t="s">
        <v>486</v>
      </c>
      <c r="E526" s="469" t="s">
        <v>428</v>
      </c>
      <c r="F526" s="469">
        <v>0</v>
      </c>
      <c r="G526" s="469">
        <v>559</v>
      </c>
      <c r="H526" s="469">
        <v>51.237887499999999</v>
      </c>
      <c r="I526" s="469">
        <v>53.210843308242993</v>
      </c>
      <c r="J526" s="469">
        <v>5.1662565976974299E-3</v>
      </c>
      <c r="K526" s="469" t="s">
        <v>574</v>
      </c>
      <c r="L526" s="469" t="s">
        <v>574</v>
      </c>
      <c r="M526" s="469" t="s">
        <v>574</v>
      </c>
      <c r="N526" s="469">
        <v>1</v>
      </c>
      <c r="O526" s="469">
        <v>4.3986137999562766E-3</v>
      </c>
      <c r="P526" s="469">
        <v>9.0830171539122029E-3</v>
      </c>
      <c r="Q526" s="469">
        <v>1.3481630953868479E-2</v>
      </c>
      <c r="R526" s="469">
        <v>0</v>
      </c>
      <c r="S526" s="469">
        <v>1.3481630953868479E-2</v>
      </c>
      <c r="T526" s="469">
        <v>0</v>
      </c>
      <c r="U526" s="469">
        <v>0</v>
      </c>
      <c r="V526" s="469">
        <v>2.9195111112532675E-5</v>
      </c>
      <c r="W526" s="469">
        <v>3.5021016771780092E-18</v>
      </c>
      <c r="X526" s="469">
        <v>0</v>
      </c>
      <c r="Y526" s="469">
        <v>0</v>
      </c>
      <c r="Z526" s="469">
        <v>0</v>
      </c>
      <c r="AA526" s="469">
        <v>0</v>
      </c>
      <c r="AB526" s="469">
        <v>0</v>
      </c>
      <c r="AC526" s="469">
        <v>0</v>
      </c>
      <c r="AD526" s="469">
        <v>0</v>
      </c>
      <c r="AE526" s="469">
        <v>0</v>
      </c>
      <c r="AF526" s="469">
        <v>0</v>
      </c>
      <c r="AG526" s="469">
        <v>0</v>
      </c>
      <c r="AH526" s="469">
        <v>0</v>
      </c>
      <c r="AI526" s="469">
        <v>0</v>
      </c>
      <c r="AJ526" s="469">
        <v>0</v>
      </c>
      <c r="AK526" s="469">
        <v>4.0001088210290592E-5</v>
      </c>
      <c r="AL526" s="469">
        <v>0</v>
      </c>
      <c r="AM526" s="469">
        <v>6.0314169445088017E-6</v>
      </c>
      <c r="AN526" s="469">
        <v>0</v>
      </c>
      <c r="AO526" s="469">
        <v>0</v>
      </c>
      <c r="AP526" s="469">
        <v>0</v>
      </c>
      <c r="AQ526" s="469">
        <v>0</v>
      </c>
      <c r="AR526" s="469">
        <v>0</v>
      </c>
      <c r="AS526" s="469">
        <v>0</v>
      </c>
      <c r="AT526" s="469">
        <v>0</v>
      </c>
      <c r="AU526" s="469">
        <v>0</v>
      </c>
      <c r="AV526" s="469">
        <v>0</v>
      </c>
      <c r="AW526" s="469">
        <v>4.9969971037590694E-6</v>
      </c>
      <c r="AX526" s="469">
        <v>0</v>
      </c>
      <c r="AY526" s="469">
        <v>8.4302541258203439E-16</v>
      </c>
      <c r="AZ526" s="469">
        <v>0</v>
      </c>
      <c r="BA526" s="469">
        <v>0</v>
      </c>
      <c r="BB526" s="469">
        <v>0</v>
      </c>
      <c r="BC526" s="469">
        <v>0</v>
      </c>
      <c r="BD526" s="469">
        <v>0</v>
      </c>
      <c r="BE526" s="469">
        <v>0</v>
      </c>
      <c r="BF526" s="469">
        <v>3.226881862379914E-4</v>
      </c>
      <c r="BG526" s="469">
        <v>0</v>
      </c>
      <c r="BH526" s="469">
        <v>7.7571488174971626E-4</v>
      </c>
      <c r="BI526" s="469">
        <v>0</v>
      </c>
      <c r="BJ526" s="469">
        <v>0</v>
      </c>
      <c r="BK526" s="469">
        <v>0</v>
      </c>
    </row>
    <row r="527" spans="2:63" x14ac:dyDescent="0.2">
      <c r="B527" s="666" t="s">
        <v>493</v>
      </c>
      <c r="C527" s="666">
        <v>18.242091092086515</v>
      </c>
      <c r="D527" s="666" t="s">
        <v>486</v>
      </c>
      <c r="E527" s="666" t="s">
        <v>428</v>
      </c>
      <c r="F527" s="666">
        <v>0</v>
      </c>
      <c r="G527" s="666">
        <v>559</v>
      </c>
      <c r="H527" s="666">
        <v>51.237887499999999</v>
      </c>
      <c r="I527" s="666">
        <v>53.210843308242993</v>
      </c>
      <c r="J527" s="666">
        <v>5.1662565976974299E-3</v>
      </c>
      <c r="K527" s="666" t="s">
        <v>574</v>
      </c>
      <c r="L527" s="666" t="s">
        <v>574</v>
      </c>
      <c r="M527" s="666" t="s">
        <v>574</v>
      </c>
      <c r="N527" s="666">
        <v>1</v>
      </c>
      <c r="O527" s="666">
        <v>4.3986137999562766E-3</v>
      </c>
      <c r="P527" s="666">
        <v>9.0830171539122029E-3</v>
      </c>
      <c r="Q527" s="666">
        <v>1.3481630953868479E-2</v>
      </c>
      <c r="R527" s="666">
        <v>0</v>
      </c>
      <c r="S527" s="666">
        <v>1.3481630953868479E-2</v>
      </c>
      <c r="T527" s="666">
        <v>0</v>
      </c>
      <c r="U527" s="666">
        <v>0</v>
      </c>
      <c r="V527" s="666">
        <v>2.9195111112532675E-5</v>
      </c>
      <c r="W527" s="666">
        <v>3.5021016771780092E-18</v>
      </c>
      <c r="X527" s="666">
        <v>0</v>
      </c>
      <c r="Y527" s="666">
        <v>0</v>
      </c>
      <c r="Z527" s="666">
        <v>0</v>
      </c>
      <c r="AA527" s="666">
        <v>0</v>
      </c>
      <c r="AB527" s="666">
        <v>0</v>
      </c>
      <c r="AC527" s="666">
        <v>0</v>
      </c>
      <c r="AD527" s="666">
        <v>0</v>
      </c>
      <c r="AE527" s="666">
        <v>0</v>
      </c>
      <c r="AF527" s="666">
        <v>0</v>
      </c>
      <c r="AG527" s="666">
        <v>0</v>
      </c>
      <c r="AH527" s="666">
        <v>0</v>
      </c>
      <c r="AI527" s="666">
        <v>0</v>
      </c>
      <c r="AJ527" s="666">
        <v>0</v>
      </c>
      <c r="AK527" s="666">
        <v>4.0001088210290592E-5</v>
      </c>
      <c r="AL527" s="666">
        <v>0</v>
      </c>
      <c r="AM527" s="666">
        <v>6.0314169445088017E-6</v>
      </c>
      <c r="AN527" s="666">
        <v>0</v>
      </c>
      <c r="AO527" s="666">
        <v>0</v>
      </c>
      <c r="AP527" s="666">
        <v>0</v>
      </c>
      <c r="AQ527" s="666">
        <v>0</v>
      </c>
      <c r="AR527" s="666">
        <v>0</v>
      </c>
      <c r="AS527" s="666">
        <v>0</v>
      </c>
      <c r="AT527" s="666">
        <v>0</v>
      </c>
      <c r="AU527" s="666">
        <v>0</v>
      </c>
      <c r="AV527" s="666">
        <v>0</v>
      </c>
      <c r="AW527" s="666">
        <v>4.9969971037590694E-6</v>
      </c>
      <c r="AX527" s="666">
        <v>0</v>
      </c>
      <c r="AY527" s="666">
        <v>8.4302541258203439E-16</v>
      </c>
      <c r="AZ527" s="666">
        <v>0</v>
      </c>
      <c r="BA527" s="666">
        <v>0</v>
      </c>
      <c r="BB527" s="666">
        <v>0</v>
      </c>
      <c r="BC527" s="666">
        <v>0</v>
      </c>
      <c r="BD527" s="666">
        <v>0</v>
      </c>
      <c r="BE527" s="666">
        <v>0</v>
      </c>
      <c r="BF527" s="666">
        <v>3.226881862379914E-4</v>
      </c>
      <c r="BG527" s="666">
        <v>0</v>
      </c>
      <c r="BH527" s="666">
        <v>7.7571488174971626E-4</v>
      </c>
      <c r="BI527" s="666">
        <v>0</v>
      </c>
      <c r="BJ527" s="666">
        <v>0</v>
      </c>
      <c r="BK527" s="666">
        <v>0</v>
      </c>
    </row>
    <row r="528" spans="2:63" x14ac:dyDescent="0.2">
      <c r="B528" s="469" t="s">
        <v>493</v>
      </c>
      <c r="C528" s="469">
        <v>18.242091092086515</v>
      </c>
      <c r="D528" s="469" t="s">
        <v>486</v>
      </c>
      <c r="E528" s="469" t="s">
        <v>428</v>
      </c>
      <c r="F528" s="469">
        <v>0</v>
      </c>
      <c r="G528" s="469">
        <v>559</v>
      </c>
      <c r="H528" s="469">
        <v>51.237887499999999</v>
      </c>
      <c r="I528" s="469">
        <v>53.210843308242993</v>
      </c>
      <c r="J528" s="469">
        <v>5.1662565976974299E-3</v>
      </c>
      <c r="K528" s="469" t="s">
        <v>574</v>
      </c>
      <c r="L528" s="469" t="s">
        <v>574</v>
      </c>
      <c r="M528" s="469" t="s">
        <v>574</v>
      </c>
      <c r="N528" s="469">
        <v>1</v>
      </c>
      <c r="O528" s="469">
        <v>4.3986137999562766E-3</v>
      </c>
      <c r="P528" s="469">
        <v>9.0830171539122029E-3</v>
      </c>
      <c r="Q528" s="469">
        <v>1.3481630953868479E-2</v>
      </c>
      <c r="R528" s="469">
        <v>0</v>
      </c>
      <c r="S528" s="469">
        <v>1.3481630953868479E-2</v>
      </c>
      <c r="T528" s="469">
        <v>0</v>
      </c>
      <c r="U528" s="469">
        <v>0</v>
      </c>
      <c r="V528" s="469">
        <v>2.9195111112532675E-5</v>
      </c>
      <c r="W528" s="469">
        <v>3.5021016771780092E-18</v>
      </c>
      <c r="X528" s="469">
        <v>0</v>
      </c>
      <c r="Y528" s="469">
        <v>0</v>
      </c>
      <c r="Z528" s="469">
        <v>0</v>
      </c>
      <c r="AA528" s="469">
        <v>0</v>
      </c>
      <c r="AB528" s="469">
        <v>0</v>
      </c>
      <c r="AC528" s="469">
        <v>0</v>
      </c>
      <c r="AD528" s="469">
        <v>0</v>
      </c>
      <c r="AE528" s="469">
        <v>0</v>
      </c>
      <c r="AF528" s="469">
        <v>0</v>
      </c>
      <c r="AG528" s="469">
        <v>0</v>
      </c>
      <c r="AH528" s="469">
        <v>0</v>
      </c>
      <c r="AI528" s="469">
        <v>0</v>
      </c>
      <c r="AJ528" s="469">
        <v>0</v>
      </c>
      <c r="AK528" s="469">
        <v>4.0001088210290592E-5</v>
      </c>
      <c r="AL528" s="469">
        <v>0</v>
      </c>
      <c r="AM528" s="469">
        <v>6.0314169445088017E-6</v>
      </c>
      <c r="AN528" s="469">
        <v>0</v>
      </c>
      <c r="AO528" s="469">
        <v>0</v>
      </c>
      <c r="AP528" s="469">
        <v>0</v>
      </c>
      <c r="AQ528" s="469">
        <v>0</v>
      </c>
      <c r="AR528" s="469">
        <v>0</v>
      </c>
      <c r="AS528" s="469">
        <v>0</v>
      </c>
      <c r="AT528" s="469">
        <v>0</v>
      </c>
      <c r="AU528" s="469">
        <v>0</v>
      </c>
      <c r="AV528" s="469">
        <v>0</v>
      </c>
      <c r="AW528" s="469">
        <v>4.9969971037590694E-6</v>
      </c>
      <c r="AX528" s="469">
        <v>0</v>
      </c>
      <c r="AY528" s="469">
        <v>8.4302541258203439E-16</v>
      </c>
      <c r="AZ528" s="469">
        <v>0</v>
      </c>
      <c r="BA528" s="469">
        <v>0</v>
      </c>
      <c r="BB528" s="469">
        <v>0</v>
      </c>
      <c r="BC528" s="469">
        <v>0</v>
      </c>
      <c r="BD528" s="469">
        <v>0</v>
      </c>
      <c r="BE528" s="469">
        <v>0</v>
      </c>
      <c r="BF528" s="469">
        <v>3.226881862379914E-4</v>
      </c>
      <c r="BG528" s="469">
        <v>0</v>
      </c>
      <c r="BH528" s="469">
        <v>7.7571488174971626E-4</v>
      </c>
      <c r="BI528" s="469">
        <v>0</v>
      </c>
      <c r="BJ528" s="469">
        <v>0</v>
      </c>
      <c r="BK528" s="469">
        <v>0</v>
      </c>
    </row>
    <row r="529" spans="2:63" x14ac:dyDescent="0.2">
      <c r="B529" s="666" t="s">
        <v>493</v>
      </c>
      <c r="C529" s="666">
        <v>18.242091092086515</v>
      </c>
      <c r="D529" s="666" t="s">
        <v>486</v>
      </c>
      <c r="E529" s="666" t="s">
        <v>428</v>
      </c>
      <c r="F529" s="666">
        <v>0</v>
      </c>
      <c r="G529" s="666">
        <v>559</v>
      </c>
      <c r="H529" s="666">
        <v>51.237887499999999</v>
      </c>
      <c r="I529" s="666">
        <v>53.210843308242993</v>
      </c>
      <c r="J529" s="666">
        <v>5.1662565976974299E-3</v>
      </c>
      <c r="K529" s="666" t="s">
        <v>574</v>
      </c>
      <c r="L529" s="666" t="s">
        <v>574</v>
      </c>
      <c r="M529" s="666" t="s">
        <v>574</v>
      </c>
      <c r="N529" s="666">
        <v>1</v>
      </c>
      <c r="O529" s="666">
        <v>4.3986137999562766E-3</v>
      </c>
      <c r="P529" s="666">
        <v>9.0830171539122029E-3</v>
      </c>
      <c r="Q529" s="666">
        <v>1.3481630953868479E-2</v>
      </c>
      <c r="R529" s="666">
        <v>0</v>
      </c>
      <c r="S529" s="666">
        <v>1.3481630953868479E-2</v>
      </c>
      <c r="T529" s="666">
        <v>0</v>
      </c>
      <c r="U529" s="666">
        <v>0</v>
      </c>
      <c r="V529" s="666">
        <v>2.9195111112532675E-5</v>
      </c>
      <c r="W529" s="666">
        <v>3.5021016771780092E-18</v>
      </c>
      <c r="X529" s="666">
        <v>0</v>
      </c>
      <c r="Y529" s="666">
        <v>0</v>
      </c>
      <c r="Z529" s="666">
        <v>0</v>
      </c>
      <c r="AA529" s="666">
        <v>0</v>
      </c>
      <c r="AB529" s="666">
        <v>0</v>
      </c>
      <c r="AC529" s="666">
        <v>0</v>
      </c>
      <c r="AD529" s="666">
        <v>0</v>
      </c>
      <c r="AE529" s="666">
        <v>0</v>
      </c>
      <c r="AF529" s="666">
        <v>0</v>
      </c>
      <c r="AG529" s="666">
        <v>0</v>
      </c>
      <c r="AH529" s="666">
        <v>0</v>
      </c>
      <c r="AI529" s="666">
        <v>0</v>
      </c>
      <c r="AJ529" s="666">
        <v>0</v>
      </c>
      <c r="AK529" s="666">
        <v>4.0001088210290592E-5</v>
      </c>
      <c r="AL529" s="666">
        <v>0</v>
      </c>
      <c r="AM529" s="666">
        <v>6.0314169445088017E-6</v>
      </c>
      <c r="AN529" s="666">
        <v>0</v>
      </c>
      <c r="AO529" s="666">
        <v>0</v>
      </c>
      <c r="AP529" s="666">
        <v>0</v>
      </c>
      <c r="AQ529" s="666">
        <v>0</v>
      </c>
      <c r="AR529" s="666">
        <v>0</v>
      </c>
      <c r="AS529" s="666">
        <v>0</v>
      </c>
      <c r="AT529" s="666">
        <v>0</v>
      </c>
      <c r="AU529" s="666">
        <v>0</v>
      </c>
      <c r="AV529" s="666">
        <v>0</v>
      </c>
      <c r="AW529" s="666">
        <v>4.9969971037590694E-6</v>
      </c>
      <c r="AX529" s="666">
        <v>0</v>
      </c>
      <c r="AY529" s="666">
        <v>8.4302541258203439E-16</v>
      </c>
      <c r="AZ529" s="666">
        <v>0</v>
      </c>
      <c r="BA529" s="666">
        <v>0</v>
      </c>
      <c r="BB529" s="666">
        <v>0</v>
      </c>
      <c r="BC529" s="666">
        <v>0</v>
      </c>
      <c r="BD529" s="666">
        <v>0</v>
      </c>
      <c r="BE529" s="666">
        <v>0</v>
      </c>
      <c r="BF529" s="666">
        <v>3.226881862379914E-4</v>
      </c>
      <c r="BG529" s="666">
        <v>0</v>
      </c>
      <c r="BH529" s="666">
        <v>7.7571488174971626E-4</v>
      </c>
      <c r="BI529" s="666">
        <v>0</v>
      </c>
      <c r="BJ529" s="666">
        <v>0</v>
      </c>
      <c r="BK529" s="666">
        <v>0</v>
      </c>
    </row>
    <row r="530" spans="2:63" x14ac:dyDescent="0.2">
      <c r="B530" s="469" t="s">
        <v>493</v>
      </c>
      <c r="C530" s="469">
        <v>18.242091092086515</v>
      </c>
      <c r="D530" s="469" t="s">
        <v>486</v>
      </c>
      <c r="E530" s="469" t="s">
        <v>428</v>
      </c>
      <c r="F530" s="469">
        <v>0</v>
      </c>
      <c r="G530" s="469">
        <v>559</v>
      </c>
      <c r="H530" s="469">
        <v>51.237887499999999</v>
      </c>
      <c r="I530" s="469">
        <v>53.210843308242993</v>
      </c>
      <c r="J530" s="469">
        <v>5.1662565976974299E-3</v>
      </c>
      <c r="K530" s="469" t="s">
        <v>574</v>
      </c>
      <c r="L530" s="469" t="s">
        <v>574</v>
      </c>
      <c r="M530" s="469" t="s">
        <v>574</v>
      </c>
      <c r="N530" s="469">
        <v>1</v>
      </c>
      <c r="O530" s="469">
        <v>4.3986137999562766E-3</v>
      </c>
      <c r="P530" s="469">
        <v>9.0830171539122029E-3</v>
      </c>
      <c r="Q530" s="469">
        <v>1.3481630953868479E-2</v>
      </c>
      <c r="R530" s="469">
        <v>0</v>
      </c>
      <c r="S530" s="469">
        <v>1.3481630953868479E-2</v>
      </c>
      <c r="T530" s="469">
        <v>0</v>
      </c>
      <c r="U530" s="469">
        <v>0</v>
      </c>
      <c r="V530" s="469">
        <v>2.9195111112532675E-5</v>
      </c>
      <c r="W530" s="469">
        <v>3.5021016771780092E-18</v>
      </c>
      <c r="X530" s="469">
        <v>0</v>
      </c>
      <c r="Y530" s="469">
        <v>0</v>
      </c>
      <c r="Z530" s="469">
        <v>0</v>
      </c>
      <c r="AA530" s="469">
        <v>0</v>
      </c>
      <c r="AB530" s="469">
        <v>0</v>
      </c>
      <c r="AC530" s="469">
        <v>0</v>
      </c>
      <c r="AD530" s="469">
        <v>0</v>
      </c>
      <c r="AE530" s="469">
        <v>0</v>
      </c>
      <c r="AF530" s="469">
        <v>0</v>
      </c>
      <c r="AG530" s="469">
        <v>0</v>
      </c>
      <c r="AH530" s="469">
        <v>0</v>
      </c>
      <c r="AI530" s="469">
        <v>0</v>
      </c>
      <c r="AJ530" s="469">
        <v>0</v>
      </c>
      <c r="AK530" s="469">
        <v>4.0001088210290592E-5</v>
      </c>
      <c r="AL530" s="469">
        <v>0</v>
      </c>
      <c r="AM530" s="469">
        <v>6.0314169445088017E-6</v>
      </c>
      <c r="AN530" s="469">
        <v>0</v>
      </c>
      <c r="AO530" s="469">
        <v>0</v>
      </c>
      <c r="AP530" s="469">
        <v>0</v>
      </c>
      <c r="AQ530" s="469">
        <v>0</v>
      </c>
      <c r="AR530" s="469">
        <v>0</v>
      </c>
      <c r="AS530" s="469">
        <v>0</v>
      </c>
      <c r="AT530" s="469">
        <v>0</v>
      </c>
      <c r="AU530" s="469">
        <v>0</v>
      </c>
      <c r="AV530" s="469">
        <v>0</v>
      </c>
      <c r="AW530" s="469">
        <v>4.9969971037590694E-6</v>
      </c>
      <c r="AX530" s="469">
        <v>0</v>
      </c>
      <c r="AY530" s="469">
        <v>8.4302541258203439E-16</v>
      </c>
      <c r="AZ530" s="469">
        <v>0</v>
      </c>
      <c r="BA530" s="469">
        <v>0</v>
      </c>
      <c r="BB530" s="469">
        <v>0</v>
      </c>
      <c r="BC530" s="469">
        <v>0</v>
      </c>
      <c r="BD530" s="469">
        <v>0</v>
      </c>
      <c r="BE530" s="469">
        <v>0</v>
      </c>
      <c r="BF530" s="469">
        <v>3.226881862379914E-4</v>
      </c>
      <c r="BG530" s="469">
        <v>0</v>
      </c>
      <c r="BH530" s="469">
        <v>7.7571488174971626E-4</v>
      </c>
      <c r="BI530" s="469">
        <v>0</v>
      </c>
      <c r="BJ530" s="469">
        <v>0</v>
      </c>
      <c r="BK530" s="469">
        <v>0</v>
      </c>
    </row>
    <row r="531" spans="2:63" x14ac:dyDescent="0.2">
      <c r="B531" s="666" t="s">
        <v>493</v>
      </c>
      <c r="C531" s="666">
        <v>18.242091092086515</v>
      </c>
      <c r="D531" s="666" t="s">
        <v>486</v>
      </c>
      <c r="E531" s="666" t="s">
        <v>428</v>
      </c>
      <c r="F531" s="666">
        <v>0</v>
      </c>
      <c r="G531" s="666">
        <v>559</v>
      </c>
      <c r="H531" s="666">
        <v>51.237887499999999</v>
      </c>
      <c r="I531" s="666">
        <v>53.210843308242993</v>
      </c>
      <c r="J531" s="666">
        <v>5.1662565976974299E-3</v>
      </c>
      <c r="K531" s="666" t="s">
        <v>574</v>
      </c>
      <c r="L531" s="666" t="s">
        <v>574</v>
      </c>
      <c r="M531" s="666" t="s">
        <v>574</v>
      </c>
      <c r="N531" s="666">
        <v>1</v>
      </c>
      <c r="O531" s="666">
        <v>4.3986137999562766E-3</v>
      </c>
      <c r="P531" s="666">
        <v>9.0830171539122029E-3</v>
      </c>
      <c r="Q531" s="666">
        <v>1.3481630953868479E-2</v>
      </c>
      <c r="R531" s="666">
        <v>0</v>
      </c>
      <c r="S531" s="666">
        <v>1.3481630953868479E-2</v>
      </c>
      <c r="T531" s="666">
        <v>0</v>
      </c>
      <c r="U531" s="666">
        <v>0</v>
      </c>
      <c r="V531" s="666">
        <v>2.9195111112532675E-5</v>
      </c>
      <c r="W531" s="666">
        <v>3.5021016771780092E-18</v>
      </c>
      <c r="X531" s="666">
        <v>0</v>
      </c>
      <c r="Y531" s="666">
        <v>0</v>
      </c>
      <c r="Z531" s="666">
        <v>0</v>
      </c>
      <c r="AA531" s="666">
        <v>0</v>
      </c>
      <c r="AB531" s="666">
        <v>0</v>
      </c>
      <c r="AC531" s="666">
        <v>0</v>
      </c>
      <c r="AD531" s="666">
        <v>0</v>
      </c>
      <c r="AE531" s="666">
        <v>0</v>
      </c>
      <c r="AF531" s="666">
        <v>0</v>
      </c>
      <c r="AG531" s="666">
        <v>0</v>
      </c>
      <c r="AH531" s="666">
        <v>0</v>
      </c>
      <c r="AI531" s="666">
        <v>0</v>
      </c>
      <c r="AJ531" s="666">
        <v>0</v>
      </c>
      <c r="AK531" s="666">
        <v>4.0001088210290592E-5</v>
      </c>
      <c r="AL531" s="666">
        <v>0</v>
      </c>
      <c r="AM531" s="666">
        <v>6.0314169445088017E-6</v>
      </c>
      <c r="AN531" s="666">
        <v>0</v>
      </c>
      <c r="AO531" s="666">
        <v>0</v>
      </c>
      <c r="AP531" s="666">
        <v>0</v>
      </c>
      <c r="AQ531" s="666">
        <v>0</v>
      </c>
      <c r="AR531" s="666">
        <v>0</v>
      </c>
      <c r="AS531" s="666">
        <v>0</v>
      </c>
      <c r="AT531" s="666">
        <v>0</v>
      </c>
      <c r="AU531" s="666">
        <v>0</v>
      </c>
      <c r="AV531" s="666">
        <v>0</v>
      </c>
      <c r="AW531" s="666">
        <v>4.9969971037590694E-6</v>
      </c>
      <c r="AX531" s="666">
        <v>0</v>
      </c>
      <c r="AY531" s="666">
        <v>8.4302541258203439E-16</v>
      </c>
      <c r="AZ531" s="666">
        <v>0</v>
      </c>
      <c r="BA531" s="666">
        <v>0</v>
      </c>
      <c r="BB531" s="666">
        <v>0</v>
      </c>
      <c r="BC531" s="666">
        <v>0</v>
      </c>
      <c r="BD531" s="666">
        <v>0</v>
      </c>
      <c r="BE531" s="666">
        <v>0</v>
      </c>
      <c r="BF531" s="666">
        <v>3.226881862379914E-4</v>
      </c>
      <c r="BG531" s="666">
        <v>0</v>
      </c>
      <c r="BH531" s="666">
        <v>7.7571488174971626E-4</v>
      </c>
      <c r="BI531" s="666">
        <v>0</v>
      </c>
      <c r="BJ531" s="666">
        <v>0</v>
      </c>
      <c r="BK531" s="666">
        <v>0</v>
      </c>
    </row>
    <row r="532" spans="2:63" x14ac:dyDescent="0.2">
      <c r="B532" s="469" t="s">
        <v>493</v>
      </c>
      <c r="C532" s="469">
        <v>18.242091092086515</v>
      </c>
      <c r="D532" s="469" t="s">
        <v>486</v>
      </c>
      <c r="E532" s="469" t="s">
        <v>428</v>
      </c>
      <c r="F532" s="469">
        <v>0</v>
      </c>
      <c r="G532" s="469">
        <v>559</v>
      </c>
      <c r="H532" s="469">
        <v>51.237887499999999</v>
      </c>
      <c r="I532" s="469">
        <v>53.210843308242993</v>
      </c>
      <c r="J532" s="469">
        <v>5.1662565976974299E-3</v>
      </c>
      <c r="K532" s="469" t="s">
        <v>574</v>
      </c>
      <c r="L532" s="469" t="s">
        <v>574</v>
      </c>
      <c r="M532" s="469" t="s">
        <v>574</v>
      </c>
      <c r="N532" s="469">
        <v>1</v>
      </c>
      <c r="O532" s="469">
        <v>4.3986137999562766E-3</v>
      </c>
      <c r="P532" s="469">
        <v>9.0830171539122029E-3</v>
      </c>
      <c r="Q532" s="469">
        <v>1.3481630953868479E-2</v>
      </c>
      <c r="R532" s="469">
        <v>0</v>
      </c>
      <c r="S532" s="469">
        <v>1.3481630953868479E-2</v>
      </c>
      <c r="T532" s="469">
        <v>0</v>
      </c>
      <c r="U532" s="469">
        <v>0</v>
      </c>
      <c r="V532" s="469">
        <v>2.9195111112532675E-5</v>
      </c>
      <c r="W532" s="469">
        <v>3.5021016771780092E-18</v>
      </c>
      <c r="X532" s="469">
        <v>0</v>
      </c>
      <c r="Y532" s="469">
        <v>0</v>
      </c>
      <c r="Z532" s="469">
        <v>0</v>
      </c>
      <c r="AA532" s="469">
        <v>0</v>
      </c>
      <c r="AB532" s="469">
        <v>0</v>
      </c>
      <c r="AC532" s="469">
        <v>0</v>
      </c>
      <c r="AD532" s="469">
        <v>0</v>
      </c>
      <c r="AE532" s="469">
        <v>0</v>
      </c>
      <c r="AF532" s="469">
        <v>0</v>
      </c>
      <c r="AG532" s="469">
        <v>0</v>
      </c>
      <c r="AH532" s="469">
        <v>0</v>
      </c>
      <c r="AI532" s="469">
        <v>0</v>
      </c>
      <c r="AJ532" s="469">
        <v>0</v>
      </c>
      <c r="AK532" s="469">
        <v>4.0001088210290592E-5</v>
      </c>
      <c r="AL532" s="469">
        <v>0</v>
      </c>
      <c r="AM532" s="469">
        <v>6.0314169445088017E-6</v>
      </c>
      <c r="AN532" s="469">
        <v>0</v>
      </c>
      <c r="AO532" s="469">
        <v>0</v>
      </c>
      <c r="AP532" s="469">
        <v>0</v>
      </c>
      <c r="AQ532" s="469">
        <v>0</v>
      </c>
      <c r="AR532" s="469">
        <v>0</v>
      </c>
      <c r="AS532" s="469">
        <v>0</v>
      </c>
      <c r="AT532" s="469">
        <v>0</v>
      </c>
      <c r="AU532" s="469">
        <v>0</v>
      </c>
      <c r="AV532" s="469">
        <v>0</v>
      </c>
      <c r="AW532" s="469">
        <v>4.9969971037590694E-6</v>
      </c>
      <c r="AX532" s="469">
        <v>0</v>
      </c>
      <c r="AY532" s="469">
        <v>8.4302541258203439E-16</v>
      </c>
      <c r="AZ532" s="469">
        <v>0</v>
      </c>
      <c r="BA532" s="469">
        <v>0</v>
      </c>
      <c r="BB532" s="469">
        <v>0</v>
      </c>
      <c r="BC532" s="469">
        <v>0</v>
      </c>
      <c r="BD532" s="469">
        <v>0</v>
      </c>
      <c r="BE532" s="469">
        <v>0</v>
      </c>
      <c r="BF532" s="469">
        <v>3.226881862379914E-4</v>
      </c>
      <c r="BG532" s="469">
        <v>0</v>
      </c>
      <c r="BH532" s="469">
        <v>7.7571488174971626E-4</v>
      </c>
      <c r="BI532" s="469">
        <v>0</v>
      </c>
      <c r="BJ532" s="469">
        <v>0</v>
      </c>
      <c r="BK532" s="469">
        <v>0</v>
      </c>
    </row>
    <row r="533" spans="2:63" x14ac:dyDescent="0.2">
      <c r="B533" s="666" t="s">
        <v>493</v>
      </c>
      <c r="C533" s="666">
        <v>18.242091092086515</v>
      </c>
      <c r="D533" s="666" t="s">
        <v>486</v>
      </c>
      <c r="E533" s="666" t="s">
        <v>428</v>
      </c>
      <c r="F533" s="666">
        <v>0</v>
      </c>
      <c r="G533" s="666">
        <v>559</v>
      </c>
      <c r="H533" s="666">
        <v>51.237887499999999</v>
      </c>
      <c r="I533" s="666">
        <v>53.210843308242993</v>
      </c>
      <c r="J533" s="666">
        <v>5.1662565976974299E-3</v>
      </c>
      <c r="K533" s="666" t="s">
        <v>574</v>
      </c>
      <c r="L533" s="666" t="s">
        <v>574</v>
      </c>
      <c r="M533" s="666" t="s">
        <v>574</v>
      </c>
      <c r="N533" s="666">
        <v>1</v>
      </c>
      <c r="O533" s="666">
        <v>4.3986137999562766E-3</v>
      </c>
      <c r="P533" s="666">
        <v>9.0830171539122029E-3</v>
      </c>
      <c r="Q533" s="666">
        <v>1.3481630953868479E-2</v>
      </c>
      <c r="R533" s="666">
        <v>0</v>
      </c>
      <c r="S533" s="666">
        <v>1.3481630953868479E-2</v>
      </c>
      <c r="T533" s="666">
        <v>0</v>
      </c>
      <c r="U533" s="666">
        <v>0</v>
      </c>
      <c r="V533" s="666">
        <v>2.9195111112532675E-5</v>
      </c>
      <c r="W533" s="666">
        <v>3.5021016771780092E-18</v>
      </c>
      <c r="X533" s="666">
        <v>0</v>
      </c>
      <c r="Y533" s="666">
        <v>0</v>
      </c>
      <c r="Z533" s="666">
        <v>0</v>
      </c>
      <c r="AA533" s="666">
        <v>0</v>
      </c>
      <c r="AB533" s="666">
        <v>0</v>
      </c>
      <c r="AC533" s="666">
        <v>0</v>
      </c>
      <c r="AD533" s="666">
        <v>0</v>
      </c>
      <c r="AE533" s="666">
        <v>0</v>
      </c>
      <c r="AF533" s="666">
        <v>0</v>
      </c>
      <c r="AG533" s="666">
        <v>0</v>
      </c>
      <c r="AH533" s="666">
        <v>0</v>
      </c>
      <c r="AI533" s="666">
        <v>0</v>
      </c>
      <c r="AJ533" s="666">
        <v>0</v>
      </c>
      <c r="AK533" s="666">
        <v>4.0001088210290592E-5</v>
      </c>
      <c r="AL533" s="666">
        <v>0</v>
      </c>
      <c r="AM533" s="666">
        <v>6.0314169445088017E-6</v>
      </c>
      <c r="AN533" s="666">
        <v>0</v>
      </c>
      <c r="AO533" s="666">
        <v>0</v>
      </c>
      <c r="AP533" s="666">
        <v>0</v>
      </c>
      <c r="AQ533" s="666">
        <v>0</v>
      </c>
      <c r="AR533" s="666">
        <v>0</v>
      </c>
      <c r="AS533" s="666">
        <v>0</v>
      </c>
      <c r="AT533" s="666">
        <v>0</v>
      </c>
      <c r="AU533" s="666">
        <v>0</v>
      </c>
      <c r="AV533" s="666">
        <v>0</v>
      </c>
      <c r="AW533" s="666">
        <v>4.9969971037590694E-6</v>
      </c>
      <c r="AX533" s="666">
        <v>0</v>
      </c>
      <c r="AY533" s="666">
        <v>8.4302541258203439E-16</v>
      </c>
      <c r="AZ533" s="666">
        <v>0</v>
      </c>
      <c r="BA533" s="666">
        <v>0</v>
      </c>
      <c r="BB533" s="666">
        <v>0</v>
      </c>
      <c r="BC533" s="666">
        <v>0</v>
      </c>
      <c r="BD533" s="666">
        <v>0</v>
      </c>
      <c r="BE533" s="666">
        <v>0</v>
      </c>
      <c r="BF533" s="666">
        <v>3.226881862379914E-4</v>
      </c>
      <c r="BG533" s="666">
        <v>0</v>
      </c>
      <c r="BH533" s="666">
        <v>7.7571488174971626E-4</v>
      </c>
      <c r="BI533" s="666">
        <v>0</v>
      </c>
      <c r="BJ533" s="666">
        <v>0</v>
      </c>
      <c r="BK533" s="666">
        <v>0</v>
      </c>
    </row>
    <row r="534" spans="2:63" x14ac:dyDescent="0.2">
      <c r="B534" s="469" t="s">
        <v>493</v>
      </c>
      <c r="C534" s="469">
        <v>18.242091092086515</v>
      </c>
      <c r="D534" s="469" t="s">
        <v>486</v>
      </c>
      <c r="E534" s="469" t="s">
        <v>428</v>
      </c>
      <c r="F534" s="469">
        <v>0</v>
      </c>
      <c r="G534" s="469">
        <v>559</v>
      </c>
      <c r="H534" s="469">
        <v>51.237887499999999</v>
      </c>
      <c r="I534" s="469">
        <v>53.210843308242993</v>
      </c>
      <c r="J534" s="469">
        <v>5.1662565976974299E-3</v>
      </c>
      <c r="K534" s="469" t="s">
        <v>574</v>
      </c>
      <c r="L534" s="469" t="s">
        <v>574</v>
      </c>
      <c r="M534" s="469" t="s">
        <v>574</v>
      </c>
      <c r="N534" s="469">
        <v>1</v>
      </c>
      <c r="O534" s="469">
        <v>4.3986137999562766E-3</v>
      </c>
      <c r="P534" s="469">
        <v>9.0830171539122029E-3</v>
      </c>
      <c r="Q534" s="469">
        <v>1.3481630953868479E-2</v>
      </c>
      <c r="R534" s="469">
        <v>0</v>
      </c>
      <c r="S534" s="469">
        <v>1.3481630953868479E-2</v>
      </c>
      <c r="T534" s="469">
        <v>0</v>
      </c>
      <c r="U534" s="469">
        <v>0</v>
      </c>
      <c r="V534" s="469">
        <v>2.9195111112532675E-5</v>
      </c>
      <c r="W534" s="469">
        <v>3.5021016771780092E-18</v>
      </c>
      <c r="X534" s="469">
        <v>0</v>
      </c>
      <c r="Y534" s="469">
        <v>0</v>
      </c>
      <c r="Z534" s="469">
        <v>0</v>
      </c>
      <c r="AA534" s="469">
        <v>0</v>
      </c>
      <c r="AB534" s="469">
        <v>0</v>
      </c>
      <c r="AC534" s="469">
        <v>0</v>
      </c>
      <c r="AD534" s="469">
        <v>0</v>
      </c>
      <c r="AE534" s="469">
        <v>0</v>
      </c>
      <c r="AF534" s="469">
        <v>0</v>
      </c>
      <c r="AG534" s="469">
        <v>0</v>
      </c>
      <c r="AH534" s="469">
        <v>0</v>
      </c>
      <c r="AI534" s="469">
        <v>0</v>
      </c>
      <c r="AJ534" s="469">
        <v>0</v>
      </c>
      <c r="AK534" s="469">
        <v>4.0001088210290592E-5</v>
      </c>
      <c r="AL534" s="469">
        <v>0</v>
      </c>
      <c r="AM534" s="469">
        <v>6.0314169445088017E-6</v>
      </c>
      <c r="AN534" s="469">
        <v>0</v>
      </c>
      <c r="AO534" s="469">
        <v>0</v>
      </c>
      <c r="AP534" s="469">
        <v>0</v>
      </c>
      <c r="AQ534" s="469">
        <v>0</v>
      </c>
      <c r="AR534" s="469">
        <v>0</v>
      </c>
      <c r="AS534" s="469">
        <v>0</v>
      </c>
      <c r="AT534" s="469">
        <v>0</v>
      </c>
      <c r="AU534" s="469">
        <v>0</v>
      </c>
      <c r="AV534" s="469">
        <v>0</v>
      </c>
      <c r="AW534" s="469">
        <v>4.9969971037590694E-6</v>
      </c>
      <c r="AX534" s="469">
        <v>0</v>
      </c>
      <c r="AY534" s="469">
        <v>8.4302541258203439E-16</v>
      </c>
      <c r="AZ534" s="469">
        <v>0</v>
      </c>
      <c r="BA534" s="469">
        <v>0</v>
      </c>
      <c r="BB534" s="469">
        <v>0</v>
      </c>
      <c r="BC534" s="469">
        <v>0</v>
      </c>
      <c r="BD534" s="469">
        <v>0</v>
      </c>
      <c r="BE534" s="469">
        <v>0</v>
      </c>
      <c r="BF534" s="469">
        <v>3.226881862379914E-4</v>
      </c>
      <c r="BG534" s="469">
        <v>0</v>
      </c>
      <c r="BH534" s="469">
        <v>7.7571488174971626E-4</v>
      </c>
      <c r="BI534" s="469">
        <v>0</v>
      </c>
      <c r="BJ534" s="469">
        <v>0</v>
      </c>
      <c r="BK534" s="469">
        <v>0</v>
      </c>
    </row>
    <row r="535" spans="2:63" x14ac:dyDescent="0.2">
      <c r="B535" s="666" t="s">
        <v>493</v>
      </c>
      <c r="C535" s="666">
        <v>18.242091092086515</v>
      </c>
      <c r="D535" s="666" t="s">
        <v>486</v>
      </c>
      <c r="E535" s="666" t="s">
        <v>428</v>
      </c>
      <c r="F535" s="666">
        <v>0</v>
      </c>
      <c r="G535" s="666">
        <v>559</v>
      </c>
      <c r="H535" s="666">
        <v>51.237887499999999</v>
      </c>
      <c r="I535" s="666">
        <v>53.210843308242993</v>
      </c>
      <c r="J535" s="666">
        <v>5.1662565976974299E-3</v>
      </c>
      <c r="K535" s="666" t="s">
        <v>574</v>
      </c>
      <c r="L535" s="666" t="s">
        <v>574</v>
      </c>
      <c r="M535" s="666" t="s">
        <v>574</v>
      </c>
      <c r="N535" s="666">
        <v>1</v>
      </c>
      <c r="O535" s="666">
        <v>4.3986137999562766E-3</v>
      </c>
      <c r="P535" s="666">
        <v>9.0830171539122029E-3</v>
      </c>
      <c r="Q535" s="666">
        <v>1.3481630953868479E-2</v>
      </c>
      <c r="R535" s="666">
        <v>0</v>
      </c>
      <c r="S535" s="666">
        <v>1.3481630953868479E-2</v>
      </c>
      <c r="T535" s="666">
        <v>0</v>
      </c>
      <c r="U535" s="666">
        <v>0</v>
      </c>
      <c r="V535" s="666">
        <v>2.9195111112532675E-5</v>
      </c>
      <c r="W535" s="666">
        <v>3.5021016771780092E-18</v>
      </c>
      <c r="X535" s="666">
        <v>0</v>
      </c>
      <c r="Y535" s="666">
        <v>0</v>
      </c>
      <c r="Z535" s="666">
        <v>0</v>
      </c>
      <c r="AA535" s="666">
        <v>0</v>
      </c>
      <c r="AB535" s="666">
        <v>0</v>
      </c>
      <c r="AC535" s="666">
        <v>0</v>
      </c>
      <c r="AD535" s="666">
        <v>0</v>
      </c>
      <c r="AE535" s="666">
        <v>0</v>
      </c>
      <c r="AF535" s="666">
        <v>0</v>
      </c>
      <c r="AG535" s="666">
        <v>0</v>
      </c>
      <c r="AH535" s="666">
        <v>0</v>
      </c>
      <c r="AI535" s="666">
        <v>0</v>
      </c>
      <c r="AJ535" s="666">
        <v>0</v>
      </c>
      <c r="AK535" s="666">
        <v>4.0001088210290592E-5</v>
      </c>
      <c r="AL535" s="666">
        <v>0</v>
      </c>
      <c r="AM535" s="666">
        <v>6.0314169445088017E-6</v>
      </c>
      <c r="AN535" s="666">
        <v>0</v>
      </c>
      <c r="AO535" s="666">
        <v>0</v>
      </c>
      <c r="AP535" s="666">
        <v>0</v>
      </c>
      <c r="AQ535" s="666">
        <v>0</v>
      </c>
      <c r="AR535" s="666">
        <v>0</v>
      </c>
      <c r="AS535" s="666">
        <v>0</v>
      </c>
      <c r="AT535" s="666">
        <v>0</v>
      </c>
      <c r="AU535" s="666">
        <v>0</v>
      </c>
      <c r="AV535" s="666">
        <v>0</v>
      </c>
      <c r="AW535" s="666">
        <v>4.9969971037590694E-6</v>
      </c>
      <c r="AX535" s="666">
        <v>0</v>
      </c>
      <c r="AY535" s="666">
        <v>8.4302541258203439E-16</v>
      </c>
      <c r="AZ535" s="666">
        <v>0</v>
      </c>
      <c r="BA535" s="666">
        <v>0</v>
      </c>
      <c r="BB535" s="666">
        <v>0</v>
      </c>
      <c r="BC535" s="666">
        <v>0</v>
      </c>
      <c r="BD535" s="666">
        <v>0</v>
      </c>
      <c r="BE535" s="666">
        <v>0</v>
      </c>
      <c r="BF535" s="666">
        <v>3.226881862379914E-4</v>
      </c>
      <c r="BG535" s="666">
        <v>0</v>
      </c>
      <c r="BH535" s="666">
        <v>7.7571488174971626E-4</v>
      </c>
      <c r="BI535" s="666">
        <v>0</v>
      </c>
      <c r="BJ535" s="666">
        <v>0</v>
      </c>
      <c r="BK535" s="666">
        <v>0</v>
      </c>
    </row>
    <row r="536" spans="2:63" x14ac:dyDescent="0.2">
      <c r="B536" s="469" t="s">
        <v>493</v>
      </c>
      <c r="C536" s="469">
        <v>18.242091092086515</v>
      </c>
      <c r="D536" s="469" t="s">
        <v>486</v>
      </c>
      <c r="E536" s="469" t="s">
        <v>428</v>
      </c>
      <c r="F536" s="469">
        <v>0</v>
      </c>
      <c r="G536" s="469">
        <v>559</v>
      </c>
      <c r="H536" s="469">
        <v>51.237887499999999</v>
      </c>
      <c r="I536" s="469">
        <v>53.210843308242993</v>
      </c>
      <c r="J536" s="469">
        <v>5.1662565976974299E-3</v>
      </c>
      <c r="K536" s="469" t="s">
        <v>574</v>
      </c>
      <c r="L536" s="469" t="s">
        <v>574</v>
      </c>
      <c r="M536" s="469" t="s">
        <v>574</v>
      </c>
      <c r="N536" s="469">
        <v>1</v>
      </c>
      <c r="O536" s="469">
        <v>4.3986137999562766E-3</v>
      </c>
      <c r="P536" s="469">
        <v>9.0830171539122029E-3</v>
      </c>
      <c r="Q536" s="469">
        <v>1.3481630953868479E-2</v>
      </c>
      <c r="R536" s="469">
        <v>0</v>
      </c>
      <c r="S536" s="469">
        <v>1.3481630953868479E-2</v>
      </c>
      <c r="T536" s="469">
        <v>0</v>
      </c>
      <c r="U536" s="469">
        <v>0</v>
      </c>
      <c r="V536" s="469">
        <v>2.9195111112532675E-5</v>
      </c>
      <c r="W536" s="469">
        <v>3.5021016771780092E-18</v>
      </c>
      <c r="X536" s="469">
        <v>0</v>
      </c>
      <c r="Y536" s="469">
        <v>0</v>
      </c>
      <c r="Z536" s="469">
        <v>0</v>
      </c>
      <c r="AA536" s="469">
        <v>0</v>
      </c>
      <c r="AB536" s="469">
        <v>0</v>
      </c>
      <c r="AC536" s="469">
        <v>0</v>
      </c>
      <c r="AD536" s="469">
        <v>0</v>
      </c>
      <c r="AE536" s="469">
        <v>0</v>
      </c>
      <c r="AF536" s="469">
        <v>0</v>
      </c>
      <c r="AG536" s="469">
        <v>0</v>
      </c>
      <c r="AH536" s="469">
        <v>0</v>
      </c>
      <c r="AI536" s="469">
        <v>0</v>
      </c>
      <c r="AJ536" s="469">
        <v>0</v>
      </c>
      <c r="AK536" s="469">
        <v>4.0001088210290592E-5</v>
      </c>
      <c r="AL536" s="469">
        <v>0</v>
      </c>
      <c r="AM536" s="469">
        <v>6.0314169445088017E-6</v>
      </c>
      <c r="AN536" s="469">
        <v>0</v>
      </c>
      <c r="AO536" s="469">
        <v>0</v>
      </c>
      <c r="AP536" s="469">
        <v>0</v>
      </c>
      <c r="AQ536" s="469">
        <v>0</v>
      </c>
      <c r="AR536" s="469">
        <v>0</v>
      </c>
      <c r="AS536" s="469">
        <v>0</v>
      </c>
      <c r="AT536" s="469">
        <v>0</v>
      </c>
      <c r="AU536" s="469">
        <v>0</v>
      </c>
      <c r="AV536" s="469">
        <v>0</v>
      </c>
      <c r="AW536" s="469">
        <v>4.9969971037590694E-6</v>
      </c>
      <c r="AX536" s="469">
        <v>0</v>
      </c>
      <c r="AY536" s="469">
        <v>8.4302541258203439E-16</v>
      </c>
      <c r="AZ536" s="469">
        <v>0</v>
      </c>
      <c r="BA536" s="469">
        <v>0</v>
      </c>
      <c r="BB536" s="469">
        <v>0</v>
      </c>
      <c r="BC536" s="469">
        <v>0</v>
      </c>
      <c r="BD536" s="469">
        <v>0</v>
      </c>
      <c r="BE536" s="469">
        <v>0</v>
      </c>
      <c r="BF536" s="469">
        <v>3.226881862379914E-4</v>
      </c>
      <c r="BG536" s="469">
        <v>0</v>
      </c>
      <c r="BH536" s="469">
        <v>7.7571488174971626E-4</v>
      </c>
      <c r="BI536" s="469">
        <v>0</v>
      </c>
      <c r="BJ536" s="469">
        <v>0</v>
      </c>
      <c r="BK536" s="469">
        <v>0</v>
      </c>
    </row>
    <row r="537" spans="2:63" x14ac:dyDescent="0.2">
      <c r="B537" s="666" t="s">
        <v>493</v>
      </c>
      <c r="C537" s="666">
        <v>18.242091092086515</v>
      </c>
      <c r="D537" s="666" t="s">
        <v>486</v>
      </c>
      <c r="E537" s="666" t="s">
        <v>428</v>
      </c>
      <c r="F537" s="666">
        <v>0</v>
      </c>
      <c r="G537" s="666">
        <v>559</v>
      </c>
      <c r="H537" s="666">
        <v>51.237887499999999</v>
      </c>
      <c r="I537" s="666">
        <v>53.210843308242993</v>
      </c>
      <c r="J537" s="666">
        <v>5.1662565976974299E-3</v>
      </c>
      <c r="K537" s="666" t="s">
        <v>574</v>
      </c>
      <c r="L537" s="666" t="s">
        <v>574</v>
      </c>
      <c r="M537" s="666" t="s">
        <v>574</v>
      </c>
      <c r="N537" s="666">
        <v>1</v>
      </c>
      <c r="O537" s="666">
        <v>4.3986137999562766E-3</v>
      </c>
      <c r="P537" s="666">
        <v>9.0830171539122029E-3</v>
      </c>
      <c r="Q537" s="666">
        <v>1.3481630953868479E-2</v>
      </c>
      <c r="R537" s="666">
        <v>0</v>
      </c>
      <c r="S537" s="666">
        <v>1.3481630953868479E-2</v>
      </c>
      <c r="T537" s="666">
        <v>0</v>
      </c>
      <c r="U537" s="666">
        <v>0</v>
      </c>
      <c r="V537" s="666">
        <v>2.9195111112532675E-5</v>
      </c>
      <c r="W537" s="666">
        <v>3.5021016771780092E-18</v>
      </c>
      <c r="X537" s="666">
        <v>0</v>
      </c>
      <c r="Y537" s="666">
        <v>0</v>
      </c>
      <c r="Z537" s="666">
        <v>0</v>
      </c>
      <c r="AA537" s="666">
        <v>0</v>
      </c>
      <c r="AB537" s="666">
        <v>0</v>
      </c>
      <c r="AC537" s="666">
        <v>0</v>
      </c>
      <c r="AD537" s="666">
        <v>0</v>
      </c>
      <c r="AE537" s="666">
        <v>0</v>
      </c>
      <c r="AF537" s="666">
        <v>0</v>
      </c>
      <c r="AG537" s="666">
        <v>0</v>
      </c>
      <c r="AH537" s="666">
        <v>0</v>
      </c>
      <c r="AI537" s="666">
        <v>0</v>
      </c>
      <c r="AJ537" s="666">
        <v>0</v>
      </c>
      <c r="AK537" s="666">
        <v>4.0001088210290592E-5</v>
      </c>
      <c r="AL537" s="666">
        <v>0</v>
      </c>
      <c r="AM537" s="666">
        <v>6.0314169445088017E-6</v>
      </c>
      <c r="AN537" s="666">
        <v>0</v>
      </c>
      <c r="AO537" s="666">
        <v>0</v>
      </c>
      <c r="AP537" s="666">
        <v>0</v>
      </c>
      <c r="AQ537" s="666">
        <v>0</v>
      </c>
      <c r="AR537" s="666">
        <v>0</v>
      </c>
      <c r="AS537" s="666">
        <v>0</v>
      </c>
      <c r="AT537" s="666">
        <v>0</v>
      </c>
      <c r="AU537" s="666">
        <v>0</v>
      </c>
      <c r="AV537" s="666">
        <v>0</v>
      </c>
      <c r="AW537" s="666">
        <v>4.9969971037590694E-6</v>
      </c>
      <c r="AX537" s="666">
        <v>0</v>
      </c>
      <c r="AY537" s="666">
        <v>8.4302541258203439E-16</v>
      </c>
      <c r="AZ537" s="666">
        <v>0</v>
      </c>
      <c r="BA537" s="666">
        <v>0</v>
      </c>
      <c r="BB537" s="666">
        <v>0</v>
      </c>
      <c r="BC537" s="666">
        <v>0</v>
      </c>
      <c r="BD537" s="666">
        <v>0</v>
      </c>
      <c r="BE537" s="666">
        <v>0</v>
      </c>
      <c r="BF537" s="666">
        <v>3.226881862379914E-4</v>
      </c>
      <c r="BG537" s="666">
        <v>0</v>
      </c>
      <c r="BH537" s="666">
        <v>7.7571488174971626E-4</v>
      </c>
      <c r="BI537" s="666">
        <v>0</v>
      </c>
      <c r="BJ537" s="666">
        <v>0</v>
      </c>
      <c r="BK537" s="666">
        <v>0</v>
      </c>
    </row>
    <row r="538" spans="2:63" x14ac:dyDescent="0.2">
      <c r="B538" s="469" t="s">
        <v>493</v>
      </c>
      <c r="C538" s="469">
        <v>18.242091092086515</v>
      </c>
      <c r="D538" s="469" t="s">
        <v>486</v>
      </c>
      <c r="E538" s="469" t="s">
        <v>428</v>
      </c>
      <c r="F538" s="469">
        <v>0</v>
      </c>
      <c r="G538" s="469">
        <v>559</v>
      </c>
      <c r="H538" s="469">
        <v>51.237887499999999</v>
      </c>
      <c r="I538" s="469">
        <v>53.210843308242993</v>
      </c>
      <c r="J538" s="469">
        <v>5.1662565976974299E-3</v>
      </c>
      <c r="K538" s="469" t="s">
        <v>574</v>
      </c>
      <c r="L538" s="469" t="s">
        <v>574</v>
      </c>
      <c r="M538" s="469" t="s">
        <v>574</v>
      </c>
      <c r="N538" s="469">
        <v>1</v>
      </c>
      <c r="O538" s="469">
        <v>4.3986137999562766E-3</v>
      </c>
      <c r="P538" s="469">
        <v>9.0830171539122029E-3</v>
      </c>
      <c r="Q538" s="469">
        <v>1.3481630953868479E-2</v>
      </c>
      <c r="R538" s="469">
        <v>0</v>
      </c>
      <c r="S538" s="469">
        <v>1.3481630953868479E-2</v>
      </c>
      <c r="T538" s="469">
        <v>0</v>
      </c>
      <c r="U538" s="469">
        <v>0</v>
      </c>
      <c r="V538" s="469">
        <v>2.9195111112532675E-5</v>
      </c>
      <c r="W538" s="469">
        <v>3.5021016771780092E-18</v>
      </c>
      <c r="X538" s="469">
        <v>0</v>
      </c>
      <c r="Y538" s="469">
        <v>0</v>
      </c>
      <c r="Z538" s="469">
        <v>0</v>
      </c>
      <c r="AA538" s="469">
        <v>0</v>
      </c>
      <c r="AB538" s="469">
        <v>0</v>
      </c>
      <c r="AC538" s="469">
        <v>0</v>
      </c>
      <c r="AD538" s="469">
        <v>0</v>
      </c>
      <c r="AE538" s="469">
        <v>0</v>
      </c>
      <c r="AF538" s="469">
        <v>0</v>
      </c>
      <c r="AG538" s="469">
        <v>0</v>
      </c>
      <c r="AH538" s="469">
        <v>0</v>
      </c>
      <c r="AI538" s="469">
        <v>0</v>
      </c>
      <c r="AJ538" s="469">
        <v>0</v>
      </c>
      <c r="AK538" s="469">
        <v>4.0001088210290592E-5</v>
      </c>
      <c r="AL538" s="469">
        <v>0</v>
      </c>
      <c r="AM538" s="469">
        <v>6.0314169445088017E-6</v>
      </c>
      <c r="AN538" s="469">
        <v>0</v>
      </c>
      <c r="AO538" s="469">
        <v>0</v>
      </c>
      <c r="AP538" s="469">
        <v>0</v>
      </c>
      <c r="AQ538" s="469">
        <v>0</v>
      </c>
      <c r="AR538" s="469">
        <v>0</v>
      </c>
      <c r="AS538" s="469">
        <v>0</v>
      </c>
      <c r="AT538" s="469">
        <v>0</v>
      </c>
      <c r="AU538" s="469">
        <v>0</v>
      </c>
      <c r="AV538" s="469">
        <v>0</v>
      </c>
      <c r="AW538" s="469">
        <v>4.9969971037590694E-6</v>
      </c>
      <c r="AX538" s="469">
        <v>0</v>
      </c>
      <c r="AY538" s="469">
        <v>8.4302541258203439E-16</v>
      </c>
      <c r="AZ538" s="469">
        <v>0</v>
      </c>
      <c r="BA538" s="469">
        <v>0</v>
      </c>
      <c r="BB538" s="469">
        <v>0</v>
      </c>
      <c r="BC538" s="469">
        <v>0</v>
      </c>
      <c r="BD538" s="469">
        <v>0</v>
      </c>
      <c r="BE538" s="469">
        <v>0</v>
      </c>
      <c r="BF538" s="469">
        <v>3.226881862379914E-4</v>
      </c>
      <c r="BG538" s="469">
        <v>0</v>
      </c>
      <c r="BH538" s="469">
        <v>7.7571488174971626E-4</v>
      </c>
      <c r="BI538" s="469">
        <v>0</v>
      </c>
      <c r="BJ538" s="469">
        <v>0</v>
      </c>
      <c r="BK538" s="469">
        <v>0</v>
      </c>
    </row>
    <row r="539" spans="2:63" x14ac:dyDescent="0.2">
      <c r="B539" s="666" t="s">
        <v>493</v>
      </c>
      <c r="C539" s="666">
        <v>18.242091092086515</v>
      </c>
      <c r="D539" s="666" t="s">
        <v>486</v>
      </c>
      <c r="E539" s="666" t="s">
        <v>428</v>
      </c>
      <c r="F539" s="666">
        <v>0</v>
      </c>
      <c r="G539" s="666">
        <v>559</v>
      </c>
      <c r="H539" s="666">
        <v>51.237887499999999</v>
      </c>
      <c r="I539" s="666">
        <v>53.210843308242993</v>
      </c>
      <c r="J539" s="666">
        <v>5.1662565976974299E-3</v>
      </c>
      <c r="K539" s="666" t="s">
        <v>574</v>
      </c>
      <c r="L539" s="666" t="s">
        <v>574</v>
      </c>
      <c r="M539" s="666" t="s">
        <v>574</v>
      </c>
      <c r="N539" s="666">
        <v>1</v>
      </c>
      <c r="O539" s="666">
        <v>4.3986137999562766E-3</v>
      </c>
      <c r="P539" s="666">
        <v>9.0830171539122029E-3</v>
      </c>
      <c r="Q539" s="666">
        <v>1.3481630953868479E-2</v>
      </c>
      <c r="R539" s="666">
        <v>0</v>
      </c>
      <c r="S539" s="666">
        <v>1.3481630953868479E-2</v>
      </c>
      <c r="T539" s="666">
        <v>0</v>
      </c>
      <c r="U539" s="666">
        <v>0</v>
      </c>
      <c r="V539" s="666">
        <v>2.9195111112532675E-5</v>
      </c>
      <c r="W539" s="666">
        <v>3.5021016771780092E-18</v>
      </c>
      <c r="X539" s="666">
        <v>0</v>
      </c>
      <c r="Y539" s="666">
        <v>0</v>
      </c>
      <c r="Z539" s="666">
        <v>0</v>
      </c>
      <c r="AA539" s="666">
        <v>0</v>
      </c>
      <c r="AB539" s="666">
        <v>0</v>
      </c>
      <c r="AC539" s="666">
        <v>0</v>
      </c>
      <c r="AD539" s="666">
        <v>0</v>
      </c>
      <c r="AE539" s="666">
        <v>0</v>
      </c>
      <c r="AF539" s="666">
        <v>0</v>
      </c>
      <c r="AG539" s="666">
        <v>0</v>
      </c>
      <c r="AH539" s="666">
        <v>0</v>
      </c>
      <c r="AI539" s="666">
        <v>0</v>
      </c>
      <c r="AJ539" s="666">
        <v>0</v>
      </c>
      <c r="AK539" s="666">
        <v>4.0001088210290592E-5</v>
      </c>
      <c r="AL539" s="666">
        <v>0</v>
      </c>
      <c r="AM539" s="666">
        <v>6.0314169445088017E-6</v>
      </c>
      <c r="AN539" s="666">
        <v>0</v>
      </c>
      <c r="AO539" s="666">
        <v>0</v>
      </c>
      <c r="AP539" s="666">
        <v>0</v>
      </c>
      <c r="AQ539" s="666">
        <v>0</v>
      </c>
      <c r="AR539" s="666">
        <v>0</v>
      </c>
      <c r="AS539" s="666">
        <v>0</v>
      </c>
      <c r="AT539" s="666">
        <v>0</v>
      </c>
      <c r="AU539" s="666">
        <v>0</v>
      </c>
      <c r="AV539" s="666">
        <v>0</v>
      </c>
      <c r="AW539" s="666">
        <v>4.9969971037590694E-6</v>
      </c>
      <c r="AX539" s="666">
        <v>0</v>
      </c>
      <c r="AY539" s="666">
        <v>8.4302541258203439E-16</v>
      </c>
      <c r="AZ539" s="666">
        <v>0</v>
      </c>
      <c r="BA539" s="666">
        <v>0</v>
      </c>
      <c r="BB539" s="666">
        <v>0</v>
      </c>
      <c r="BC539" s="666">
        <v>0</v>
      </c>
      <c r="BD539" s="666">
        <v>0</v>
      </c>
      <c r="BE539" s="666">
        <v>0</v>
      </c>
      <c r="BF539" s="666">
        <v>3.226881862379914E-4</v>
      </c>
      <c r="BG539" s="666">
        <v>0</v>
      </c>
      <c r="BH539" s="666">
        <v>7.7571488174971626E-4</v>
      </c>
      <c r="BI539" s="666">
        <v>0</v>
      </c>
      <c r="BJ539" s="666">
        <v>0</v>
      </c>
      <c r="BK539" s="666">
        <v>0</v>
      </c>
    </row>
    <row r="540" spans="2:63" x14ac:dyDescent="0.2">
      <c r="B540" s="469" t="s">
        <v>493</v>
      </c>
      <c r="C540" s="469">
        <v>18.242091092086515</v>
      </c>
      <c r="D540" s="469" t="s">
        <v>486</v>
      </c>
      <c r="E540" s="469" t="s">
        <v>428</v>
      </c>
      <c r="F540" s="469">
        <v>0</v>
      </c>
      <c r="G540" s="469">
        <v>559</v>
      </c>
      <c r="H540" s="469">
        <v>51.237887499999999</v>
      </c>
      <c r="I540" s="469">
        <v>53.210843308242993</v>
      </c>
      <c r="J540" s="469">
        <v>5.1662565976974299E-3</v>
      </c>
      <c r="K540" s="469" t="s">
        <v>574</v>
      </c>
      <c r="L540" s="469" t="s">
        <v>574</v>
      </c>
      <c r="M540" s="469" t="s">
        <v>574</v>
      </c>
      <c r="N540" s="469">
        <v>1</v>
      </c>
      <c r="O540" s="469">
        <v>4.3986137999562766E-3</v>
      </c>
      <c r="P540" s="469">
        <v>9.0830171539122029E-3</v>
      </c>
      <c r="Q540" s="469">
        <v>1.3481630953868479E-2</v>
      </c>
      <c r="R540" s="469">
        <v>0</v>
      </c>
      <c r="S540" s="469">
        <v>1.3481630953868479E-2</v>
      </c>
      <c r="T540" s="469">
        <v>0</v>
      </c>
      <c r="U540" s="469">
        <v>0</v>
      </c>
      <c r="V540" s="469">
        <v>2.9195111112532675E-5</v>
      </c>
      <c r="W540" s="469">
        <v>3.5021016771780092E-18</v>
      </c>
      <c r="X540" s="469">
        <v>0</v>
      </c>
      <c r="Y540" s="469">
        <v>0</v>
      </c>
      <c r="Z540" s="469">
        <v>0</v>
      </c>
      <c r="AA540" s="469">
        <v>0</v>
      </c>
      <c r="AB540" s="469">
        <v>0</v>
      </c>
      <c r="AC540" s="469">
        <v>0</v>
      </c>
      <c r="AD540" s="469">
        <v>0</v>
      </c>
      <c r="AE540" s="469">
        <v>0</v>
      </c>
      <c r="AF540" s="469">
        <v>0</v>
      </c>
      <c r="AG540" s="469">
        <v>0</v>
      </c>
      <c r="AH540" s="469">
        <v>0</v>
      </c>
      <c r="AI540" s="469">
        <v>0</v>
      </c>
      <c r="AJ540" s="469">
        <v>0</v>
      </c>
      <c r="AK540" s="469">
        <v>4.0001088210290592E-5</v>
      </c>
      <c r="AL540" s="469">
        <v>0</v>
      </c>
      <c r="AM540" s="469">
        <v>6.0314169445088017E-6</v>
      </c>
      <c r="AN540" s="469">
        <v>0</v>
      </c>
      <c r="AO540" s="469">
        <v>0</v>
      </c>
      <c r="AP540" s="469">
        <v>0</v>
      </c>
      <c r="AQ540" s="469">
        <v>0</v>
      </c>
      <c r="AR540" s="469">
        <v>0</v>
      </c>
      <c r="AS540" s="469">
        <v>0</v>
      </c>
      <c r="AT540" s="469">
        <v>0</v>
      </c>
      <c r="AU540" s="469">
        <v>0</v>
      </c>
      <c r="AV540" s="469">
        <v>0</v>
      </c>
      <c r="AW540" s="469">
        <v>4.9969971037590694E-6</v>
      </c>
      <c r="AX540" s="469">
        <v>0</v>
      </c>
      <c r="AY540" s="469">
        <v>8.4302541258203439E-16</v>
      </c>
      <c r="AZ540" s="469">
        <v>0</v>
      </c>
      <c r="BA540" s="469">
        <v>0</v>
      </c>
      <c r="BB540" s="469">
        <v>0</v>
      </c>
      <c r="BC540" s="469">
        <v>0</v>
      </c>
      <c r="BD540" s="469">
        <v>0</v>
      </c>
      <c r="BE540" s="469">
        <v>0</v>
      </c>
      <c r="BF540" s="469">
        <v>3.226881862379914E-4</v>
      </c>
      <c r="BG540" s="469">
        <v>0</v>
      </c>
      <c r="BH540" s="469">
        <v>7.7571488174971626E-4</v>
      </c>
      <c r="BI540" s="469">
        <v>0</v>
      </c>
      <c r="BJ540" s="469">
        <v>0</v>
      </c>
      <c r="BK540" s="469">
        <v>0</v>
      </c>
    </row>
    <row r="541" spans="2:63" x14ac:dyDescent="0.2">
      <c r="B541" s="666" t="s">
        <v>493</v>
      </c>
      <c r="C541" s="666">
        <v>18.242091092086515</v>
      </c>
      <c r="D541" s="666" t="s">
        <v>486</v>
      </c>
      <c r="E541" s="666" t="s">
        <v>428</v>
      </c>
      <c r="F541" s="666">
        <v>0</v>
      </c>
      <c r="G541" s="666">
        <v>559</v>
      </c>
      <c r="H541" s="666">
        <v>51.237887499999999</v>
      </c>
      <c r="I541" s="666">
        <v>53.210843308242993</v>
      </c>
      <c r="J541" s="666">
        <v>5.1662565976974299E-3</v>
      </c>
      <c r="K541" s="666" t="s">
        <v>574</v>
      </c>
      <c r="L541" s="666" t="s">
        <v>574</v>
      </c>
      <c r="M541" s="666" t="s">
        <v>574</v>
      </c>
      <c r="N541" s="666">
        <v>1</v>
      </c>
      <c r="O541" s="666">
        <v>4.3986137999562766E-3</v>
      </c>
      <c r="P541" s="666">
        <v>9.0830171539122029E-3</v>
      </c>
      <c r="Q541" s="666">
        <v>1.3481630953868479E-2</v>
      </c>
      <c r="R541" s="666">
        <v>0</v>
      </c>
      <c r="S541" s="666">
        <v>1.3481630953868479E-2</v>
      </c>
      <c r="T541" s="666">
        <v>0</v>
      </c>
      <c r="U541" s="666">
        <v>0</v>
      </c>
      <c r="V541" s="666">
        <v>2.9195111112532675E-5</v>
      </c>
      <c r="W541" s="666">
        <v>3.5021016771780092E-18</v>
      </c>
      <c r="X541" s="666">
        <v>0</v>
      </c>
      <c r="Y541" s="666">
        <v>0</v>
      </c>
      <c r="Z541" s="666">
        <v>0</v>
      </c>
      <c r="AA541" s="666">
        <v>0</v>
      </c>
      <c r="AB541" s="666">
        <v>0</v>
      </c>
      <c r="AC541" s="666">
        <v>0</v>
      </c>
      <c r="AD541" s="666">
        <v>0</v>
      </c>
      <c r="AE541" s="666">
        <v>0</v>
      </c>
      <c r="AF541" s="666">
        <v>0</v>
      </c>
      <c r="AG541" s="666">
        <v>0</v>
      </c>
      <c r="AH541" s="666">
        <v>0</v>
      </c>
      <c r="AI541" s="666">
        <v>0</v>
      </c>
      <c r="AJ541" s="666">
        <v>0</v>
      </c>
      <c r="AK541" s="666">
        <v>4.0001088210290592E-5</v>
      </c>
      <c r="AL541" s="666">
        <v>0</v>
      </c>
      <c r="AM541" s="666">
        <v>6.0314169445088017E-6</v>
      </c>
      <c r="AN541" s="666">
        <v>0</v>
      </c>
      <c r="AO541" s="666">
        <v>0</v>
      </c>
      <c r="AP541" s="666">
        <v>0</v>
      </c>
      <c r="AQ541" s="666">
        <v>0</v>
      </c>
      <c r="AR541" s="666">
        <v>0</v>
      </c>
      <c r="AS541" s="666">
        <v>0</v>
      </c>
      <c r="AT541" s="666">
        <v>0</v>
      </c>
      <c r="AU541" s="666">
        <v>0</v>
      </c>
      <c r="AV541" s="666">
        <v>0</v>
      </c>
      <c r="AW541" s="666">
        <v>4.9969971037590694E-6</v>
      </c>
      <c r="AX541" s="666">
        <v>0</v>
      </c>
      <c r="AY541" s="666">
        <v>8.4302541258203439E-16</v>
      </c>
      <c r="AZ541" s="666">
        <v>0</v>
      </c>
      <c r="BA541" s="666">
        <v>0</v>
      </c>
      <c r="BB541" s="666">
        <v>0</v>
      </c>
      <c r="BC541" s="666">
        <v>0</v>
      </c>
      <c r="BD541" s="666">
        <v>0</v>
      </c>
      <c r="BE541" s="666">
        <v>0</v>
      </c>
      <c r="BF541" s="666">
        <v>3.226881862379914E-4</v>
      </c>
      <c r="BG541" s="666">
        <v>0</v>
      </c>
      <c r="BH541" s="666">
        <v>7.7571488174971626E-4</v>
      </c>
      <c r="BI541" s="666">
        <v>0</v>
      </c>
      <c r="BJ541" s="666">
        <v>0</v>
      </c>
      <c r="BK541" s="666">
        <v>0</v>
      </c>
    </row>
    <row r="542" spans="2:63" x14ac:dyDescent="0.2">
      <c r="B542" s="469" t="s">
        <v>493</v>
      </c>
      <c r="C542" s="469">
        <v>18.242091092086515</v>
      </c>
      <c r="D542" s="469" t="s">
        <v>486</v>
      </c>
      <c r="E542" s="469" t="s">
        <v>428</v>
      </c>
      <c r="F542" s="469">
        <v>0</v>
      </c>
      <c r="G542" s="469">
        <v>559</v>
      </c>
      <c r="H542" s="469">
        <v>51.237887499999999</v>
      </c>
      <c r="I542" s="469">
        <v>53.210843308242993</v>
      </c>
      <c r="J542" s="469">
        <v>5.1662565976974299E-3</v>
      </c>
      <c r="K542" s="469" t="s">
        <v>574</v>
      </c>
      <c r="L542" s="469" t="s">
        <v>574</v>
      </c>
      <c r="M542" s="469" t="s">
        <v>574</v>
      </c>
      <c r="N542" s="469">
        <v>1</v>
      </c>
      <c r="O542" s="469">
        <v>4.3986137999562766E-3</v>
      </c>
      <c r="P542" s="469">
        <v>9.0830171539122029E-3</v>
      </c>
      <c r="Q542" s="469">
        <v>1.3481630953868479E-2</v>
      </c>
      <c r="R542" s="469">
        <v>0</v>
      </c>
      <c r="S542" s="469">
        <v>1.3481630953868479E-2</v>
      </c>
      <c r="T542" s="469">
        <v>0</v>
      </c>
      <c r="U542" s="469">
        <v>0</v>
      </c>
      <c r="V542" s="469">
        <v>2.9195111112532675E-5</v>
      </c>
      <c r="W542" s="469">
        <v>3.5021016771780092E-18</v>
      </c>
      <c r="X542" s="469">
        <v>0</v>
      </c>
      <c r="Y542" s="469">
        <v>0</v>
      </c>
      <c r="Z542" s="469">
        <v>0</v>
      </c>
      <c r="AA542" s="469">
        <v>0</v>
      </c>
      <c r="AB542" s="469">
        <v>0</v>
      </c>
      <c r="AC542" s="469">
        <v>0</v>
      </c>
      <c r="AD542" s="469">
        <v>0</v>
      </c>
      <c r="AE542" s="469">
        <v>0</v>
      </c>
      <c r="AF542" s="469">
        <v>0</v>
      </c>
      <c r="AG542" s="469">
        <v>0</v>
      </c>
      <c r="AH542" s="469">
        <v>0</v>
      </c>
      <c r="AI542" s="469">
        <v>0</v>
      </c>
      <c r="AJ542" s="469">
        <v>0</v>
      </c>
      <c r="AK542" s="469">
        <v>4.0001088210290592E-5</v>
      </c>
      <c r="AL542" s="469">
        <v>0</v>
      </c>
      <c r="AM542" s="469">
        <v>6.0314169445088017E-6</v>
      </c>
      <c r="AN542" s="469">
        <v>0</v>
      </c>
      <c r="AO542" s="469">
        <v>0</v>
      </c>
      <c r="AP542" s="469">
        <v>0</v>
      </c>
      <c r="AQ542" s="469">
        <v>0</v>
      </c>
      <c r="AR542" s="469">
        <v>0</v>
      </c>
      <c r="AS542" s="469">
        <v>0</v>
      </c>
      <c r="AT542" s="469">
        <v>0</v>
      </c>
      <c r="AU542" s="469">
        <v>0</v>
      </c>
      <c r="AV542" s="469">
        <v>0</v>
      </c>
      <c r="AW542" s="469">
        <v>4.9969971037590694E-6</v>
      </c>
      <c r="AX542" s="469">
        <v>0</v>
      </c>
      <c r="AY542" s="469">
        <v>8.4302541258203439E-16</v>
      </c>
      <c r="AZ542" s="469">
        <v>0</v>
      </c>
      <c r="BA542" s="469">
        <v>0</v>
      </c>
      <c r="BB542" s="469">
        <v>0</v>
      </c>
      <c r="BC542" s="469">
        <v>0</v>
      </c>
      <c r="BD542" s="469">
        <v>0</v>
      </c>
      <c r="BE542" s="469">
        <v>0</v>
      </c>
      <c r="BF542" s="469">
        <v>3.226881862379914E-4</v>
      </c>
      <c r="BG542" s="469">
        <v>0</v>
      </c>
      <c r="BH542" s="469">
        <v>7.7571488174971626E-4</v>
      </c>
      <c r="BI542" s="469">
        <v>0</v>
      </c>
      <c r="BJ542" s="469">
        <v>0</v>
      </c>
      <c r="BK542" s="469">
        <v>0</v>
      </c>
    </row>
    <row r="543" spans="2:63" x14ac:dyDescent="0.2">
      <c r="B543" s="666" t="s">
        <v>493</v>
      </c>
      <c r="C543" s="666">
        <v>18.242091092086515</v>
      </c>
      <c r="D543" s="666" t="s">
        <v>486</v>
      </c>
      <c r="E543" s="666" t="s">
        <v>428</v>
      </c>
      <c r="F543" s="666">
        <v>0</v>
      </c>
      <c r="G543" s="666">
        <v>559</v>
      </c>
      <c r="H543" s="666">
        <v>51.237887499999999</v>
      </c>
      <c r="I543" s="666">
        <v>53.210843308242993</v>
      </c>
      <c r="J543" s="666">
        <v>5.1662565976974299E-3</v>
      </c>
      <c r="K543" s="666" t="s">
        <v>574</v>
      </c>
      <c r="L543" s="666" t="s">
        <v>574</v>
      </c>
      <c r="M543" s="666" t="s">
        <v>574</v>
      </c>
      <c r="N543" s="666">
        <v>1</v>
      </c>
      <c r="O543" s="666">
        <v>4.3986137999562766E-3</v>
      </c>
      <c r="P543" s="666">
        <v>9.0830171539122029E-3</v>
      </c>
      <c r="Q543" s="666">
        <v>1.3481630953868479E-2</v>
      </c>
      <c r="R543" s="666">
        <v>0</v>
      </c>
      <c r="S543" s="666">
        <v>1.3481630953868479E-2</v>
      </c>
      <c r="T543" s="666">
        <v>0</v>
      </c>
      <c r="U543" s="666">
        <v>0</v>
      </c>
      <c r="V543" s="666">
        <v>2.9195111112532675E-5</v>
      </c>
      <c r="W543" s="666">
        <v>3.5021016771780092E-18</v>
      </c>
      <c r="X543" s="666">
        <v>0</v>
      </c>
      <c r="Y543" s="666">
        <v>0</v>
      </c>
      <c r="Z543" s="666">
        <v>0</v>
      </c>
      <c r="AA543" s="666">
        <v>0</v>
      </c>
      <c r="AB543" s="666">
        <v>0</v>
      </c>
      <c r="AC543" s="666">
        <v>0</v>
      </c>
      <c r="AD543" s="666">
        <v>0</v>
      </c>
      <c r="AE543" s="666">
        <v>0</v>
      </c>
      <c r="AF543" s="666">
        <v>0</v>
      </c>
      <c r="AG543" s="666">
        <v>0</v>
      </c>
      <c r="AH543" s="666">
        <v>0</v>
      </c>
      <c r="AI543" s="666">
        <v>0</v>
      </c>
      <c r="AJ543" s="666">
        <v>0</v>
      </c>
      <c r="AK543" s="666">
        <v>4.0001088210290592E-5</v>
      </c>
      <c r="AL543" s="666">
        <v>0</v>
      </c>
      <c r="AM543" s="666">
        <v>6.0314169445088017E-6</v>
      </c>
      <c r="AN543" s="666">
        <v>0</v>
      </c>
      <c r="AO543" s="666">
        <v>0</v>
      </c>
      <c r="AP543" s="666">
        <v>0</v>
      </c>
      <c r="AQ543" s="666">
        <v>0</v>
      </c>
      <c r="AR543" s="666">
        <v>0</v>
      </c>
      <c r="AS543" s="666">
        <v>0</v>
      </c>
      <c r="AT543" s="666">
        <v>0</v>
      </c>
      <c r="AU543" s="666">
        <v>0</v>
      </c>
      <c r="AV543" s="666">
        <v>0</v>
      </c>
      <c r="AW543" s="666">
        <v>4.9969971037590694E-6</v>
      </c>
      <c r="AX543" s="666">
        <v>0</v>
      </c>
      <c r="AY543" s="666">
        <v>8.4302541258203439E-16</v>
      </c>
      <c r="AZ543" s="666">
        <v>0</v>
      </c>
      <c r="BA543" s="666">
        <v>0</v>
      </c>
      <c r="BB543" s="666">
        <v>0</v>
      </c>
      <c r="BC543" s="666">
        <v>0</v>
      </c>
      <c r="BD543" s="666">
        <v>0</v>
      </c>
      <c r="BE543" s="666">
        <v>0</v>
      </c>
      <c r="BF543" s="666">
        <v>3.226881862379914E-4</v>
      </c>
      <c r="BG543" s="666">
        <v>0</v>
      </c>
      <c r="BH543" s="666">
        <v>7.7571488174971626E-4</v>
      </c>
      <c r="BI543" s="666">
        <v>0</v>
      </c>
      <c r="BJ543" s="666">
        <v>0</v>
      </c>
      <c r="BK543" s="666">
        <v>0</v>
      </c>
    </row>
    <row r="544" spans="2:63" x14ac:dyDescent="0.2">
      <c r="B544" s="469" t="s">
        <v>493</v>
      </c>
      <c r="C544" s="469">
        <v>18.242091092086515</v>
      </c>
      <c r="D544" s="469" t="s">
        <v>486</v>
      </c>
      <c r="E544" s="469" t="s">
        <v>428</v>
      </c>
      <c r="F544" s="469">
        <v>0</v>
      </c>
      <c r="G544" s="469">
        <v>559</v>
      </c>
      <c r="H544" s="469">
        <v>51.237887499999999</v>
      </c>
      <c r="I544" s="469">
        <v>53.210843308242993</v>
      </c>
      <c r="J544" s="469">
        <v>5.1662565976974299E-3</v>
      </c>
      <c r="K544" s="469" t="s">
        <v>574</v>
      </c>
      <c r="L544" s="469" t="s">
        <v>574</v>
      </c>
      <c r="M544" s="469" t="s">
        <v>574</v>
      </c>
      <c r="N544" s="469">
        <v>1</v>
      </c>
      <c r="O544" s="469">
        <v>4.3986137999562766E-3</v>
      </c>
      <c r="P544" s="469">
        <v>9.0830171539122029E-3</v>
      </c>
      <c r="Q544" s="469">
        <v>1.3481630953868479E-2</v>
      </c>
      <c r="R544" s="469">
        <v>0</v>
      </c>
      <c r="S544" s="469">
        <v>1.3481630953868479E-2</v>
      </c>
      <c r="T544" s="469">
        <v>0</v>
      </c>
      <c r="U544" s="469">
        <v>0</v>
      </c>
      <c r="V544" s="469">
        <v>2.9195111112532675E-5</v>
      </c>
      <c r="W544" s="469">
        <v>3.5021016771780092E-18</v>
      </c>
      <c r="X544" s="469">
        <v>0</v>
      </c>
      <c r="Y544" s="469">
        <v>0</v>
      </c>
      <c r="Z544" s="469">
        <v>0</v>
      </c>
      <c r="AA544" s="469">
        <v>0</v>
      </c>
      <c r="AB544" s="469">
        <v>0</v>
      </c>
      <c r="AC544" s="469">
        <v>0</v>
      </c>
      <c r="AD544" s="469">
        <v>0</v>
      </c>
      <c r="AE544" s="469">
        <v>0</v>
      </c>
      <c r="AF544" s="469">
        <v>0</v>
      </c>
      <c r="AG544" s="469">
        <v>0</v>
      </c>
      <c r="AH544" s="469">
        <v>0</v>
      </c>
      <c r="AI544" s="469">
        <v>0</v>
      </c>
      <c r="AJ544" s="469">
        <v>0</v>
      </c>
      <c r="AK544" s="469">
        <v>4.0001088210290592E-5</v>
      </c>
      <c r="AL544" s="469">
        <v>0</v>
      </c>
      <c r="AM544" s="469">
        <v>6.0314169445088017E-6</v>
      </c>
      <c r="AN544" s="469">
        <v>0</v>
      </c>
      <c r="AO544" s="469">
        <v>0</v>
      </c>
      <c r="AP544" s="469">
        <v>0</v>
      </c>
      <c r="AQ544" s="469">
        <v>0</v>
      </c>
      <c r="AR544" s="469">
        <v>0</v>
      </c>
      <c r="AS544" s="469">
        <v>0</v>
      </c>
      <c r="AT544" s="469">
        <v>0</v>
      </c>
      <c r="AU544" s="469">
        <v>0</v>
      </c>
      <c r="AV544" s="469">
        <v>0</v>
      </c>
      <c r="AW544" s="469">
        <v>4.9969971037590694E-6</v>
      </c>
      <c r="AX544" s="469">
        <v>0</v>
      </c>
      <c r="AY544" s="469">
        <v>8.4302541258203439E-16</v>
      </c>
      <c r="AZ544" s="469">
        <v>0</v>
      </c>
      <c r="BA544" s="469">
        <v>0</v>
      </c>
      <c r="BB544" s="469">
        <v>0</v>
      </c>
      <c r="BC544" s="469">
        <v>0</v>
      </c>
      <c r="BD544" s="469">
        <v>0</v>
      </c>
      <c r="BE544" s="469">
        <v>0</v>
      </c>
      <c r="BF544" s="469">
        <v>3.226881862379914E-4</v>
      </c>
      <c r="BG544" s="469">
        <v>0</v>
      </c>
      <c r="BH544" s="469">
        <v>7.7571488174971626E-4</v>
      </c>
      <c r="BI544" s="469">
        <v>0</v>
      </c>
      <c r="BJ544" s="469">
        <v>0</v>
      </c>
      <c r="BK544" s="469">
        <v>0</v>
      </c>
    </row>
    <row r="545" spans="2:63" x14ac:dyDescent="0.2">
      <c r="B545" s="666" t="s">
        <v>493</v>
      </c>
      <c r="C545" s="666">
        <v>18.242091092086515</v>
      </c>
      <c r="D545" s="666" t="s">
        <v>486</v>
      </c>
      <c r="E545" s="666" t="s">
        <v>428</v>
      </c>
      <c r="F545" s="666">
        <v>0</v>
      </c>
      <c r="G545" s="666">
        <v>559</v>
      </c>
      <c r="H545" s="666">
        <v>51.237887499999999</v>
      </c>
      <c r="I545" s="666">
        <v>53.210843308242993</v>
      </c>
      <c r="J545" s="666">
        <v>5.1662565976974299E-3</v>
      </c>
      <c r="K545" s="666" t="s">
        <v>574</v>
      </c>
      <c r="L545" s="666" t="s">
        <v>574</v>
      </c>
      <c r="M545" s="666" t="s">
        <v>574</v>
      </c>
      <c r="N545" s="666">
        <v>1</v>
      </c>
      <c r="O545" s="666">
        <v>4.3986137999562766E-3</v>
      </c>
      <c r="P545" s="666">
        <v>9.0830171539122029E-3</v>
      </c>
      <c r="Q545" s="666">
        <v>1.3481630953868479E-2</v>
      </c>
      <c r="R545" s="666">
        <v>0</v>
      </c>
      <c r="S545" s="666">
        <v>1.3481630953868479E-2</v>
      </c>
      <c r="T545" s="666">
        <v>0</v>
      </c>
      <c r="U545" s="666">
        <v>0</v>
      </c>
      <c r="V545" s="666">
        <v>2.9195111112532675E-5</v>
      </c>
      <c r="W545" s="666">
        <v>3.5021016771780092E-18</v>
      </c>
      <c r="X545" s="666">
        <v>0</v>
      </c>
      <c r="Y545" s="666">
        <v>0</v>
      </c>
      <c r="Z545" s="666">
        <v>0</v>
      </c>
      <c r="AA545" s="666">
        <v>0</v>
      </c>
      <c r="AB545" s="666">
        <v>0</v>
      </c>
      <c r="AC545" s="666">
        <v>0</v>
      </c>
      <c r="AD545" s="666">
        <v>0</v>
      </c>
      <c r="AE545" s="666">
        <v>0</v>
      </c>
      <c r="AF545" s="666">
        <v>0</v>
      </c>
      <c r="AG545" s="666">
        <v>0</v>
      </c>
      <c r="AH545" s="666">
        <v>0</v>
      </c>
      <c r="AI545" s="666">
        <v>0</v>
      </c>
      <c r="AJ545" s="666">
        <v>0</v>
      </c>
      <c r="AK545" s="666">
        <v>4.0001088210290592E-5</v>
      </c>
      <c r="AL545" s="666">
        <v>0</v>
      </c>
      <c r="AM545" s="666">
        <v>6.0314169445088017E-6</v>
      </c>
      <c r="AN545" s="666">
        <v>0</v>
      </c>
      <c r="AO545" s="666">
        <v>0</v>
      </c>
      <c r="AP545" s="666">
        <v>0</v>
      </c>
      <c r="AQ545" s="666">
        <v>0</v>
      </c>
      <c r="AR545" s="666">
        <v>0</v>
      </c>
      <c r="AS545" s="666">
        <v>0</v>
      </c>
      <c r="AT545" s="666">
        <v>0</v>
      </c>
      <c r="AU545" s="666">
        <v>0</v>
      </c>
      <c r="AV545" s="666">
        <v>0</v>
      </c>
      <c r="AW545" s="666">
        <v>4.9969971037590694E-6</v>
      </c>
      <c r="AX545" s="666">
        <v>0</v>
      </c>
      <c r="AY545" s="666">
        <v>8.4302541258203439E-16</v>
      </c>
      <c r="AZ545" s="666">
        <v>0</v>
      </c>
      <c r="BA545" s="666">
        <v>0</v>
      </c>
      <c r="BB545" s="666">
        <v>0</v>
      </c>
      <c r="BC545" s="666">
        <v>0</v>
      </c>
      <c r="BD545" s="666">
        <v>0</v>
      </c>
      <c r="BE545" s="666">
        <v>0</v>
      </c>
      <c r="BF545" s="666">
        <v>3.226881862379914E-4</v>
      </c>
      <c r="BG545" s="666">
        <v>0</v>
      </c>
      <c r="BH545" s="666">
        <v>7.7571488174971626E-4</v>
      </c>
      <c r="BI545" s="666">
        <v>0</v>
      </c>
      <c r="BJ545" s="666">
        <v>0</v>
      </c>
      <c r="BK545" s="666">
        <v>0</v>
      </c>
    </row>
    <row r="546" spans="2:63" x14ac:dyDescent="0.2">
      <c r="B546" s="469" t="s">
        <v>493</v>
      </c>
      <c r="C546" s="469">
        <v>18.242091092086515</v>
      </c>
      <c r="D546" s="469" t="s">
        <v>486</v>
      </c>
      <c r="E546" s="469" t="s">
        <v>428</v>
      </c>
      <c r="F546" s="469">
        <v>0</v>
      </c>
      <c r="G546" s="469">
        <v>559</v>
      </c>
      <c r="H546" s="469">
        <v>51.237887499999999</v>
      </c>
      <c r="I546" s="469">
        <v>53.210843308242993</v>
      </c>
      <c r="J546" s="469">
        <v>5.1662565976974299E-3</v>
      </c>
      <c r="K546" s="469" t="s">
        <v>574</v>
      </c>
      <c r="L546" s="469" t="s">
        <v>574</v>
      </c>
      <c r="M546" s="469" t="s">
        <v>574</v>
      </c>
      <c r="N546" s="469">
        <v>1</v>
      </c>
      <c r="O546" s="469">
        <v>4.3986137999562766E-3</v>
      </c>
      <c r="P546" s="469">
        <v>9.0830171539122029E-3</v>
      </c>
      <c r="Q546" s="469">
        <v>1.3481630953868479E-2</v>
      </c>
      <c r="R546" s="469">
        <v>0</v>
      </c>
      <c r="S546" s="469">
        <v>1.3481630953868479E-2</v>
      </c>
      <c r="T546" s="469">
        <v>0</v>
      </c>
      <c r="U546" s="469">
        <v>0</v>
      </c>
      <c r="V546" s="469">
        <v>2.9195111112532675E-5</v>
      </c>
      <c r="W546" s="469">
        <v>3.5021016771780092E-18</v>
      </c>
      <c r="X546" s="469">
        <v>0</v>
      </c>
      <c r="Y546" s="469">
        <v>0</v>
      </c>
      <c r="Z546" s="469">
        <v>0</v>
      </c>
      <c r="AA546" s="469">
        <v>0</v>
      </c>
      <c r="AB546" s="469">
        <v>0</v>
      </c>
      <c r="AC546" s="469">
        <v>0</v>
      </c>
      <c r="AD546" s="469">
        <v>0</v>
      </c>
      <c r="AE546" s="469">
        <v>0</v>
      </c>
      <c r="AF546" s="469">
        <v>0</v>
      </c>
      <c r="AG546" s="469">
        <v>0</v>
      </c>
      <c r="AH546" s="469">
        <v>0</v>
      </c>
      <c r="AI546" s="469">
        <v>0</v>
      </c>
      <c r="AJ546" s="469">
        <v>0</v>
      </c>
      <c r="AK546" s="469">
        <v>4.0001088210290592E-5</v>
      </c>
      <c r="AL546" s="469">
        <v>0</v>
      </c>
      <c r="AM546" s="469">
        <v>6.0314169445088017E-6</v>
      </c>
      <c r="AN546" s="469">
        <v>0</v>
      </c>
      <c r="AO546" s="469">
        <v>0</v>
      </c>
      <c r="AP546" s="469">
        <v>0</v>
      </c>
      <c r="AQ546" s="469">
        <v>0</v>
      </c>
      <c r="AR546" s="469">
        <v>0</v>
      </c>
      <c r="AS546" s="469">
        <v>0</v>
      </c>
      <c r="AT546" s="469">
        <v>0</v>
      </c>
      <c r="AU546" s="469">
        <v>0</v>
      </c>
      <c r="AV546" s="469">
        <v>0</v>
      </c>
      <c r="AW546" s="469">
        <v>4.9969971037590694E-6</v>
      </c>
      <c r="AX546" s="469">
        <v>0</v>
      </c>
      <c r="AY546" s="469">
        <v>8.4302541258203439E-16</v>
      </c>
      <c r="AZ546" s="469">
        <v>0</v>
      </c>
      <c r="BA546" s="469">
        <v>0</v>
      </c>
      <c r="BB546" s="469">
        <v>0</v>
      </c>
      <c r="BC546" s="469">
        <v>0</v>
      </c>
      <c r="BD546" s="469">
        <v>0</v>
      </c>
      <c r="BE546" s="469">
        <v>0</v>
      </c>
      <c r="BF546" s="469">
        <v>3.226881862379914E-4</v>
      </c>
      <c r="BG546" s="469">
        <v>0</v>
      </c>
      <c r="BH546" s="469">
        <v>7.7571488174971626E-4</v>
      </c>
      <c r="BI546" s="469">
        <v>0</v>
      </c>
      <c r="BJ546" s="469">
        <v>0</v>
      </c>
      <c r="BK546" s="469">
        <v>0</v>
      </c>
    </row>
    <row r="547" spans="2:63" x14ac:dyDescent="0.2">
      <c r="B547" s="666" t="s">
        <v>493</v>
      </c>
      <c r="C547" s="666">
        <v>18.242091092086515</v>
      </c>
      <c r="D547" s="666" t="s">
        <v>486</v>
      </c>
      <c r="E547" s="666" t="s">
        <v>428</v>
      </c>
      <c r="F547" s="666">
        <v>0</v>
      </c>
      <c r="G547" s="666">
        <v>559</v>
      </c>
      <c r="H547" s="666">
        <v>51.237887499999999</v>
      </c>
      <c r="I547" s="666">
        <v>53.210843308242993</v>
      </c>
      <c r="J547" s="666">
        <v>5.1662565976974299E-3</v>
      </c>
      <c r="K547" s="666" t="s">
        <v>574</v>
      </c>
      <c r="L547" s="666" t="s">
        <v>574</v>
      </c>
      <c r="M547" s="666" t="s">
        <v>574</v>
      </c>
      <c r="N547" s="666">
        <v>1</v>
      </c>
      <c r="O547" s="666">
        <v>4.3986137999562766E-3</v>
      </c>
      <c r="P547" s="666">
        <v>9.0830171539122029E-3</v>
      </c>
      <c r="Q547" s="666">
        <v>1.3481630953868479E-2</v>
      </c>
      <c r="R547" s="666">
        <v>0</v>
      </c>
      <c r="S547" s="666">
        <v>1.3481630953868479E-2</v>
      </c>
      <c r="T547" s="666">
        <v>0</v>
      </c>
      <c r="U547" s="666">
        <v>0</v>
      </c>
      <c r="V547" s="666">
        <v>2.9195111112532675E-5</v>
      </c>
      <c r="W547" s="666">
        <v>3.5021016771780092E-18</v>
      </c>
      <c r="X547" s="666">
        <v>0</v>
      </c>
      <c r="Y547" s="666">
        <v>0</v>
      </c>
      <c r="Z547" s="666">
        <v>0</v>
      </c>
      <c r="AA547" s="666">
        <v>0</v>
      </c>
      <c r="AB547" s="666">
        <v>0</v>
      </c>
      <c r="AC547" s="666">
        <v>0</v>
      </c>
      <c r="AD547" s="666">
        <v>0</v>
      </c>
      <c r="AE547" s="666">
        <v>0</v>
      </c>
      <c r="AF547" s="666">
        <v>0</v>
      </c>
      <c r="AG547" s="666">
        <v>0</v>
      </c>
      <c r="AH547" s="666">
        <v>0</v>
      </c>
      <c r="AI547" s="666">
        <v>0</v>
      </c>
      <c r="AJ547" s="666">
        <v>0</v>
      </c>
      <c r="AK547" s="666">
        <v>4.0001088210290592E-5</v>
      </c>
      <c r="AL547" s="666">
        <v>0</v>
      </c>
      <c r="AM547" s="666">
        <v>6.0314169445088017E-6</v>
      </c>
      <c r="AN547" s="666">
        <v>0</v>
      </c>
      <c r="AO547" s="666">
        <v>0</v>
      </c>
      <c r="AP547" s="666">
        <v>0</v>
      </c>
      <c r="AQ547" s="666">
        <v>0</v>
      </c>
      <c r="AR547" s="666">
        <v>0</v>
      </c>
      <c r="AS547" s="666">
        <v>0</v>
      </c>
      <c r="AT547" s="666">
        <v>0</v>
      </c>
      <c r="AU547" s="666">
        <v>0</v>
      </c>
      <c r="AV547" s="666">
        <v>0</v>
      </c>
      <c r="AW547" s="666">
        <v>4.9969971037590694E-6</v>
      </c>
      <c r="AX547" s="666">
        <v>0</v>
      </c>
      <c r="AY547" s="666">
        <v>8.4302541258203439E-16</v>
      </c>
      <c r="AZ547" s="666">
        <v>0</v>
      </c>
      <c r="BA547" s="666">
        <v>0</v>
      </c>
      <c r="BB547" s="666">
        <v>0</v>
      </c>
      <c r="BC547" s="666">
        <v>0</v>
      </c>
      <c r="BD547" s="666">
        <v>0</v>
      </c>
      <c r="BE547" s="666">
        <v>0</v>
      </c>
      <c r="BF547" s="666">
        <v>3.226881862379914E-4</v>
      </c>
      <c r="BG547" s="666">
        <v>0</v>
      </c>
      <c r="BH547" s="666">
        <v>7.7571488174971626E-4</v>
      </c>
      <c r="BI547" s="666">
        <v>0</v>
      </c>
      <c r="BJ547" s="666">
        <v>0</v>
      </c>
      <c r="BK547" s="666">
        <v>0</v>
      </c>
    </row>
    <row r="548" spans="2:63" x14ac:dyDescent="0.2">
      <c r="B548" s="469" t="s">
        <v>493</v>
      </c>
      <c r="C548" s="469">
        <v>18.242091092086515</v>
      </c>
      <c r="D548" s="469" t="s">
        <v>486</v>
      </c>
      <c r="E548" s="469" t="s">
        <v>428</v>
      </c>
      <c r="F548" s="469">
        <v>0</v>
      </c>
      <c r="G548" s="469">
        <v>559</v>
      </c>
      <c r="H548" s="469">
        <v>51.237887499999999</v>
      </c>
      <c r="I548" s="469">
        <v>53.210843308242993</v>
      </c>
      <c r="J548" s="469">
        <v>5.1662565976974299E-3</v>
      </c>
      <c r="K548" s="469" t="s">
        <v>574</v>
      </c>
      <c r="L548" s="469" t="s">
        <v>574</v>
      </c>
      <c r="M548" s="469" t="s">
        <v>574</v>
      </c>
      <c r="N548" s="469">
        <v>1</v>
      </c>
      <c r="O548" s="469">
        <v>4.3986137999562766E-3</v>
      </c>
      <c r="P548" s="469">
        <v>9.0830171539122029E-3</v>
      </c>
      <c r="Q548" s="469">
        <v>1.3481630953868479E-2</v>
      </c>
      <c r="R548" s="469">
        <v>0</v>
      </c>
      <c r="S548" s="469">
        <v>1.3481630953868479E-2</v>
      </c>
      <c r="T548" s="469">
        <v>0</v>
      </c>
      <c r="U548" s="469">
        <v>0</v>
      </c>
      <c r="V548" s="469">
        <v>2.9195111112532675E-5</v>
      </c>
      <c r="W548" s="469">
        <v>3.5021016771780092E-18</v>
      </c>
      <c r="X548" s="469">
        <v>0</v>
      </c>
      <c r="Y548" s="469">
        <v>0</v>
      </c>
      <c r="Z548" s="469">
        <v>0</v>
      </c>
      <c r="AA548" s="469">
        <v>0</v>
      </c>
      <c r="AB548" s="469">
        <v>0</v>
      </c>
      <c r="AC548" s="469">
        <v>0</v>
      </c>
      <c r="AD548" s="469">
        <v>0</v>
      </c>
      <c r="AE548" s="469">
        <v>0</v>
      </c>
      <c r="AF548" s="469">
        <v>0</v>
      </c>
      <c r="AG548" s="469">
        <v>0</v>
      </c>
      <c r="AH548" s="469">
        <v>0</v>
      </c>
      <c r="AI548" s="469">
        <v>0</v>
      </c>
      <c r="AJ548" s="469">
        <v>0</v>
      </c>
      <c r="AK548" s="469">
        <v>4.0001088210290592E-5</v>
      </c>
      <c r="AL548" s="469">
        <v>0</v>
      </c>
      <c r="AM548" s="469">
        <v>6.0314169445088017E-6</v>
      </c>
      <c r="AN548" s="469">
        <v>0</v>
      </c>
      <c r="AO548" s="469">
        <v>0</v>
      </c>
      <c r="AP548" s="469">
        <v>0</v>
      </c>
      <c r="AQ548" s="469">
        <v>0</v>
      </c>
      <c r="AR548" s="469">
        <v>0</v>
      </c>
      <c r="AS548" s="469">
        <v>0</v>
      </c>
      <c r="AT548" s="469">
        <v>0</v>
      </c>
      <c r="AU548" s="469">
        <v>0</v>
      </c>
      <c r="AV548" s="469">
        <v>0</v>
      </c>
      <c r="AW548" s="469">
        <v>4.9969971037590694E-6</v>
      </c>
      <c r="AX548" s="469">
        <v>0</v>
      </c>
      <c r="AY548" s="469">
        <v>8.4302541258203439E-16</v>
      </c>
      <c r="AZ548" s="469">
        <v>0</v>
      </c>
      <c r="BA548" s="469">
        <v>0</v>
      </c>
      <c r="BB548" s="469">
        <v>0</v>
      </c>
      <c r="BC548" s="469">
        <v>0</v>
      </c>
      <c r="BD548" s="469">
        <v>0</v>
      </c>
      <c r="BE548" s="469">
        <v>0</v>
      </c>
      <c r="BF548" s="469">
        <v>3.226881862379914E-4</v>
      </c>
      <c r="BG548" s="469">
        <v>0</v>
      </c>
      <c r="BH548" s="469">
        <v>7.7571488174971626E-4</v>
      </c>
      <c r="BI548" s="469">
        <v>0</v>
      </c>
      <c r="BJ548" s="469">
        <v>0</v>
      </c>
      <c r="BK548" s="469">
        <v>0</v>
      </c>
    </row>
    <row r="549" spans="2:63" x14ac:dyDescent="0.2">
      <c r="B549" s="666" t="s">
        <v>493</v>
      </c>
      <c r="C549" s="666">
        <v>18.242091092086515</v>
      </c>
      <c r="D549" s="666" t="s">
        <v>486</v>
      </c>
      <c r="E549" s="666" t="s">
        <v>428</v>
      </c>
      <c r="F549" s="666">
        <v>0</v>
      </c>
      <c r="G549" s="666">
        <v>559</v>
      </c>
      <c r="H549" s="666">
        <v>51.237887499999999</v>
      </c>
      <c r="I549" s="666">
        <v>53.210843308242993</v>
      </c>
      <c r="J549" s="666">
        <v>5.1662565976974299E-3</v>
      </c>
      <c r="K549" s="666" t="s">
        <v>574</v>
      </c>
      <c r="L549" s="666" t="s">
        <v>574</v>
      </c>
      <c r="M549" s="666" t="s">
        <v>574</v>
      </c>
      <c r="N549" s="666">
        <v>1</v>
      </c>
      <c r="O549" s="666">
        <v>4.3986137999562766E-3</v>
      </c>
      <c r="P549" s="666">
        <v>9.0830171539122029E-3</v>
      </c>
      <c r="Q549" s="666">
        <v>1.3481630953868479E-2</v>
      </c>
      <c r="R549" s="666">
        <v>0</v>
      </c>
      <c r="S549" s="666">
        <v>1.3481630953868479E-2</v>
      </c>
      <c r="T549" s="666">
        <v>0</v>
      </c>
      <c r="U549" s="666">
        <v>0</v>
      </c>
      <c r="V549" s="666">
        <v>2.9195111112532675E-5</v>
      </c>
      <c r="W549" s="666">
        <v>3.5021016771780092E-18</v>
      </c>
      <c r="X549" s="666">
        <v>0</v>
      </c>
      <c r="Y549" s="666">
        <v>0</v>
      </c>
      <c r="Z549" s="666">
        <v>0</v>
      </c>
      <c r="AA549" s="666">
        <v>0</v>
      </c>
      <c r="AB549" s="666">
        <v>0</v>
      </c>
      <c r="AC549" s="666">
        <v>0</v>
      </c>
      <c r="AD549" s="666">
        <v>0</v>
      </c>
      <c r="AE549" s="666">
        <v>0</v>
      </c>
      <c r="AF549" s="666">
        <v>0</v>
      </c>
      <c r="AG549" s="666">
        <v>0</v>
      </c>
      <c r="AH549" s="666">
        <v>0</v>
      </c>
      <c r="AI549" s="666">
        <v>0</v>
      </c>
      <c r="AJ549" s="666">
        <v>0</v>
      </c>
      <c r="AK549" s="666">
        <v>4.0001088210290592E-5</v>
      </c>
      <c r="AL549" s="666">
        <v>0</v>
      </c>
      <c r="AM549" s="666">
        <v>6.0314169445088017E-6</v>
      </c>
      <c r="AN549" s="666">
        <v>0</v>
      </c>
      <c r="AO549" s="666">
        <v>0</v>
      </c>
      <c r="AP549" s="666">
        <v>0</v>
      </c>
      <c r="AQ549" s="666">
        <v>0</v>
      </c>
      <c r="AR549" s="666">
        <v>0</v>
      </c>
      <c r="AS549" s="666">
        <v>0</v>
      </c>
      <c r="AT549" s="666">
        <v>0</v>
      </c>
      <c r="AU549" s="666">
        <v>0</v>
      </c>
      <c r="AV549" s="666">
        <v>0</v>
      </c>
      <c r="AW549" s="666">
        <v>4.9969971037590694E-6</v>
      </c>
      <c r="AX549" s="666">
        <v>0</v>
      </c>
      <c r="AY549" s="666">
        <v>8.4302541258203439E-16</v>
      </c>
      <c r="AZ549" s="666">
        <v>0</v>
      </c>
      <c r="BA549" s="666">
        <v>0</v>
      </c>
      <c r="BB549" s="666">
        <v>0</v>
      </c>
      <c r="BC549" s="666">
        <v>0</v>
      </c>
      <c r="BD549" s="666">
        <v>0</v>
      </c>
      <c r="BE549" s="666">
        <v>0</v>
      </c>
      <c r="BF549" s="666">
        <v>3.226881862379914E-4</v>
      </c>
      <c r="BG549" s="666">
        <v>0</v>
      </c>
      <c r="BH549" s="666">
        <v>7.7571488174971626E-4</v>
      </c>
      <c r="BI549" s="666">
        <v>0</v>
      </c>
      <c r="BJ549" s="666">
        <v>0</v>
      </c>
      <c r="BK549" s="666">
        <v>0</v>
      </c>
    </row>
    <row r="550" spans="2:63" x14ac:dyDescent="0.2">
      <c r="B550" s="469" t="s">
        <v>493</v>
      </c>
      <c r="C550" s="469">
        <v>18.242091092086515</v>
      </c>
      <c r="D550" s="469" t="s">
        <v>486</v>
      </c>
      <c r="E550" s="469" t="s">
        <v>428</v>
      </c>
      <c r="F550" s="469">
        <v>0</v>
      </c>
      <c r="G550" s="469">
        <v>559</v>
      </c>
      <c r="H550" s="469">
        <v>51.237887499999999</v>
      </c>
      <c r="I550" s="469">
        <v>53.210843308242993</v>
      </c>
      <c r="J550" s="469">
        <v>5.1662565976974299E-3</v>
      </c>
      <c r="K550" s="469" t="s">
        <v>574</v>
      </c>
      <c r="L550" s="469" t="s">
        <v>574</v>
      </c>
      <c r="M550" s="469" t="s">
        <v>574</v>
      </c>
      <c r="N550" s="469">
        <v>1</v>
      </c>
      <c r="O550" s="469">
        <v>4.3986137999562766E-3</v>
      </c>
      <c r="P550" s="469">
        <v>9.0830171539122029E-3</v>
      </c>
      <c r="Q550" s="469">
        <v>1.3481630953868479E-2</v>
      </c>
      <c r="R550" s="469">
        <v>0</v>
      </c>
      <c r="S550" s="469">
        <v>1.3481630953868479E-2</v>
      </c>
      <c r="T550" s="469">
        <v>0</v>
      </c>
      <c r="U550" s="469">
        <v>0</v>
      </c>
      <c r="V550" s="469">
        <v>2.9195111112532675E-5</v>
      </c>
      <c r="W550" s="469">
        <v>3.5021016771780092E-18</v>
      </c>
      <c r="X550" s="469">
        <v>0</v>
      </c>
      <c r="Y550" s="469">
        <v>0</v>
      </c>
      <c r="Z550" s="469">
        <v>0</v>
      </c>
      <c r="AA550" s="469">
        <v>0</v>
      </c>
      <c r="AB550" s="469">
        <v>0</v>
      </c>
      <c r="AC550" s="469">
        <v>0</v>
      </c>
      <c r="AD550" s="469">
        <v>0</v>
      </c>
      <c r="AE550" s="469">
        <v>0</v>
      </c>
      <c r="AF550" s="469">
        <v>0</v>
      </c>
      <c r="AG550" s="469">
        <v>0</v>
      </c>
      <c r="AH550" s="469">
        <v>0</v>
      </c>
      <c r="AI550" s="469">
        <v>0</v>
      </c>
      <c r="AJ550" s="469">
        <v>0</v>
      </c>
      <c r="AK550" s="469">
        <v>4.0001088210290592E-5</v>
      </c>
      <c r="AL550" s="469">
        <v>0</v>
      </c>
      <c r="AM550" s="469">
        <v>6.0314169445088017E-6</v>
      </c>
      <c r="AN550" s="469">
        <v>0</v>
      </c>
      <c r="AO550" s="469">
        <v>0</v>
      </c>
      <c r="AP550" s="469">
        <v>0</v>
      </c>
      <c r="AQ550" s="469">
        <v>0</v>
      </c>
      <c r="AR550" s="469">
        <v>0</v>
      </c>
      <c r="AS550" s="469">
        <v>0</v>
      </c>
      <c r="AT550" s="469">
        <v>0</v>
      </c>
      <c r="AU550" s="469">
        <v>0</v>
      </c>
      <c r="AV550" s="469">
        <v>0</v>
      </c>
      <c r="AW550" s="469">
        <v>4.9969971037590694E-6</v>
      </c>
      <c r="AX550" s="469">
        <v>0</v>
      </c>
      <c r="AY550" s="469">
        <v>8.4302541258203439E-16</v>
      </c>
      <c r="AZ550" s="469">
        <v>0</v>
      </c>
      <c r="BA550" s="469">
        <v>0</v>
      </c>
      <c r="BB550" s="469">
        <v>0</v>
      </c>
      <c r="BC550" s="469">
        <v>0</v>
      </c>
      <c r="BD550" s="469">
        <v>0</v>
      </c>
      <c r="BE550" s="469">
        <v>0</v>
      </c>
      <c r="BF550" s="469">
        <v>3.226881862379914E-4</v>
      </c>
      <c r="BG550" s="469">
        <v>0</v>
      </c>
      <c r="BH550" s="469">
        <v>7.7571488174971626E-4</v>
      </c>
      <c r="BI550" s="469">
        <v>0</v>
      </c>
      <c r="BJ550" s="469">
        <v>0</v>
      </c>
      <c r="BK550" s="469">
        <v>0</v>
      </c>
    </row>
    <row r="551" spans="2:63" x14ac:dyDescent="0.2">
      <c r="B551" s="666" t="s">
        <v>493</v>
      </c>
      <c r="C551" s="666">
        <v>18.242091092086515</v>
      </c>
      <c r="D551" s="666" t="s">
        <v>486</v>
      </c>
      <c r="E551" s="666" t="s">
        <v>428</v>
      </c>
      <c r="F551" s="666">
        <v>0</v>
      </c>
      <c r="G551" s="666">
        <v>559</v>
      </c>
      <c r="H551" s="666">
        <v>51.237887499999999</v>
      </c>
      <c r="I551" s="666">
        <v>53.210843308242993</v>
      </c>
      <c r="J551" s="666">
        <v>5.1662565976974299E-3</v>
      </c>
      <c r="K551" s="666" t="s">
        <v>574</v>
      </c>
      <c r="L551" s="666" t="s">
        <v>574</v>
      </c>
      <c r="M551" s="666" t="s">
        <v>574</v>
      </c>
      <c r="N551" s="666">
        <v>1</v>
      </c>
      <c r="O551" s="666">
        <v>4.3986137999562766E-3</v>
      </c>
      <c r="P551" s="666">
        <v>9.0830171539122029E-3</v>
      </c>
      <c r="Q551" s="666">
        <v>1.3481630953868479E-2</v>
      </c>
      <c r="R551" s="666">
        <v>0</v>
      </c>
      <c r="S551" s="666">
        <v>1.3481630953868479E-2</v>
      </c>
      <c r="T551" s="666">
        <v>0</v>
      </c>
      <c r="U551" s="666">
        <v>0</v>
      </c>
      <c r="V551" s="666">
        <v>2.9195111112532675E-5</v>
      </c>
      <c r="W551" s="666">
        <v>3.5021016771780092E-18</v>
      </c>
      <c r="X551" s="666">
        <v>0</v>
      </c>
      <c r="Y551" s="666">
        <v>0</v>
      </c>
      <c r="Z551" s="666">
        <v>0</v>
      </c>
      <c r="AA551" s="666">
        <v>0</v>
      </c>
      <c r="AB551" s="666">
        <v>0</v>
      </c>
      <c r="AC551" s="666">
        <v>0</v>
      </c>
      <c r="AD551" s="666">
        <v>0</v>
      </c>
      <c r="AE551" s="666">
        <v>0</v>
      </c>
      <c r="AF551" s="666">
        <v>0</v>
      </c>
      <c r="AG551" s="666">
        <v>0</v>
      </c>
      <c r="AH551" s="666">
        <v>0</v>
      </c>
      <c r="AI551" s="666">
        <v>0</v>
      </c>
      <c r="AJ551" s="666">
        <v>0</v>
      </c>
      <c r="AK551" s="666">
        <v>4.0001088210290592E-5</v>
      </c>
      <c r="AL551" s="666">
        <v>0</v>
      </c>
      <c r="AM551" s="666">
        <v>6.0314169445088017E-6</v>
      </c>
      <c r="AN551" s="666">
        <v>0</v>
      </c>
      <c r="AO551" s="666">
        <v>0</v>
      </c>
      <c r="AP551" s="666">
        <v>0</v>
      </c>
      <c r="AQ551" s="666">
        <v>0</v>
      </c>
      <c r="AR551" s="666">
        <v>0</v>
      </c>
      <c r="AS551" s="666">
        <v>0</v>
      </c>
      <c r="AT551" s="666">
        <v>0</v>
      </c>
      <c r="AU551" s="666">
        <v>0</v>
      </c>
      <c r="AV551" s="666">
        <v>0</v>
      </c>
      <c r="AW551" s="666">
        <v>4.9969971037590694E-6</v>
      </c>
      <c r="AX551" s="666">
        <v>0</v>
      </c>
      <c r="AY551" s="666">
        <v>8.4302541258203439E-16</v>
      </c>
      <c r="AZ551" s="666">
        <v>0</v>
      </c>
      <c r="BA551" s="666">
        <v>0</v>
      </c>
      <c r="BB551" s="666">
        <v>0</v>
      </c>
      <c r="BC551" s="666">
        <v>0</v>
      </c>
      <c r="BD551" s="666">
        <v>0</v>
      </c>
      <c r="BE551" s="666">
        <v>0</v>
      </c>
      <c r="BF551" s="666">
        <v>3.226881862379914E-4</v>
      </c>
      <c r="BG551" s="666">
        <v>0</v>
      </c>
      <c r="BH551" s="666">
        <v>7.7571488174971626E-4</v>
      </c>
      <c r="BI551" s="666">
        <v>0</v>
      </c>
      <c r="BJ551" s="666">
        <v>0</v>
      </c>
      <c r="BK551" s="666">
        <v>0</v>
      </c>
    </row>
    <row r="552" spans="2:63" x14ac:dyDescent="0.2">
      <c r="B552" s="469" t="s">
        <v>493</v>
      </c>
      <c r="C552" s="469">
        <v>18.242091092086515</v>
      </c>
      <c r="D552" s="469" t="s">
        <v>486</v>
      </c>
      <c r="E552" s="469" t="s">
        <v>428</v>
      </c>
      <c r="F552" s="469">
        <v>0</v>
      </c>
      <c r="G552" s="469">
        <v>559</v>
      </c>
      <c r="H552" s="469">
        <v>51.237887499999999</v>
      </c>
      <c r="I552" s="469">
        <v>53.210843308242993</v>
      </c>
      <c r="J552" s="469">
        <v>5.1662565976974299E-3</v>
      </c>
      <c r="K552" s="469" t="s">
        <v>574</v>
      </c>
      <c r="L552" s="469" t="s">
        <v>574</v>
      </c>
      <c r="M552" s="469" t="s">
        <v>574</v>
      </c>
      <c r="N552" s="469">
        <v>1</v>
      </c>
      <c r="O552" s="469">
        <v>4.3986137999562766E-3</v>
      </c>
      <c r="P552" s="469">
        <v>9.0830171539122029E-3</v>
      </c>
      <c r="Q552" s="469">
        <v>1.3481630953868479E-2</v>
      </c>
      <c r="R552" s="469">
        <v>0</v>
      </c>
      <c r="S552" s="469">
        <v>1.3481630953868479E-2</v>
      </c>
      <c r="T552" s="469">
        <v>0</v>
      </c>
      <c r="U552" s="469">
        <v>0</v>
      </c>
      <c r="V552" s="469">
        <v>2.9195111112532675E-5</v>
      </c>
      <c r="W552" s="469">
        <v>3.5021016771780092E-18</v>
      </c>
      <c r="X552" s="469">
        <v>0</v>
      </c>
      <c r="Y552" s="469">
        <v>0</v>
      </c>
      <c r="Z552" s="469">
        <v>0</v>
      </c>
      <c r="AA552" s="469">
        <v>0</v>
      </c>
      <c r="AB552" s="469">
        <v>0</v>
      </c>
      <c r="AC552" s="469">
        <v>0</v>
      </c>
      <c r="AD552" s="469">
        <v>0</v>
      </c>
      <c r="AE552" s="469">
        <v>0</v>
      </c>
      <c r="AF552" s="469">
        <v>0</v>
      </c>
      <c r="AG552" s="469">
        <v>0</v>
      </c>
      <c r="AH552" s="469">
        <v>0</v>
      </c>
      <c r="AI552" s="469">
        <v>0</v>
      </c>
      <c r="AJ552" s="469">
        <v>0</v>
      </c>
      <c r="AK552" s="469">
        <v>4.0001088210290592E-5</v>
      </c>
      <c r="AL552" s="469">
        <v>0</v>
      </c>
      <c r="AM552" s="469">
        <v>6.0314169445088017E-6</v>
      </c>
      <c r="AN552" s="469">
        <v>0</v>
      </c>
      <c r="AO552" s="469">
        <v>0</v>
      </c>
      <c r="AP552" s="469">
        <v>0</v>
      </c>
      <c r="AQ552" s="469">
        <v>0</v>
      </c>
      <c r="AR552" s="469">
        <v>0</v>
      </c>
      <c r="AS552" s="469">
        <v>0</v>
      </c>
      <c r="AT552" s="469">
        <v>0</v>
      </c>
      <c r="AU552" s="469">
        <v>0</v>
      </c>
      <c r="AV552" s="469">
        <v>0</v>
      </c>
      <c r="AW552" s="469">
        <v>4.9969971037590694E-6</v>
      </c>
      <c r="AX552" s="469">
        <v>0</v>
      </c>
      <c r="AY552" s="469">
        <v>8.4302541258203439E-16</v>
      </c>
      <c r="AZ552" s="469">
        <v>0</v>
      </c>
      <c r="BA552" s="469">
        <v>0</v>
      </c>
      <c r="BB552" s="469">
        <v>0</v>
      </c>
      <c r="BC552" s="469">
        <v>0</v>
      </c>
      <c r="BD552" s="469">
        <v>0</v>
      </c>
      <c r="BE552" s="469">
        <v>0</v>
      </c>
      <c r="BF552" s="469">
        <v>3.226881862379914E-4</v>
      </c>
      <c r="BG552" s="469">
        <v>0</v>
      </c>
      <c r="BH552" s="469">
        <v>7.7571488174971626E-4</v>
      </c>
      <c r="BI552" s="469">
        <v>0</v>
      </c>
      <c r="BJ552" s="469">
        <v>0</v>
      </c>
      <c r="BK552" s="469">
        <v>0</v>
      </c>
    </row>
    <row r="553" spans="2:63" x14ac:dyDescent="0.2">
      <c r="B553" s="666" t="s">
        <v>493</v>
      </c>
      <c r="C553" s="666">
        <v>18.242091092086515</v>
      </c>
      <c r="D553" s="666" t="s">
        <v>486</v>
      </c>
      <c r="E553" s="666" t="s">
        <v>428</v>
      </c>
      <c r="F553" s="666">
        <v>0</v>
      </c>
      <c r="G553" s="666">
        <v>559</v>
      </c>
      <c r="H553" s="666">
        <v>51.237887499999999</v>
      </c>
      <c r="I553" s="666">
        <v>53.210843308242993</v>
      </c>
      <c r="J553" s="666">
        <v>5.1662565976974299E-3</v>
      </c>
      <c r="K553" s="666" t="s">
        <v>574</v>
      </c>
      <c r="L553" s="666" t="s">
        <v>574</v>
      </c>
      <c r="M553" s="666" t="s">
        <v>574</v>
      </c>
      <c r="N553" s="666">
        <v>1</v>
      </c>
      <c r="O553" s="666">
        <v>4.3986137999562766E-3</v>
      </c>
      <c r="P553" s="666">
        <v>9.0830171539122029E-3</v>
      </c>
      <c r="Q553" s="666">
        <v>1.3481630953868479E-2</v>
      </c>
      <c r="R553" s="666">
        <v>0</v>
      </c>
      <c r="S553" s="666">
        <v>1.3481630953868479E-2</v>
      </c>
      <c r="T553" s="666">
        <v>0</v>
      </c>
      <c r="U553" s="666">
        <v>0</v>
      </c>
      <c r="V553" s="666">
        <v>2.9195111112532675E-5</v>
      </c>
      <c r="W553" s="666">
        <v>3.5021016771780092E-18</v>
      </c>
      <c r="X553" s="666">
        <v>0</v>
      </c>
      <c r="Y553" s="666">
        <v>0</v>
      </c>
      <c r="Z553" s="666">
        <v>0</v>
      </c>
      <c r="AA553" s="666">
        <v>0</v>
      </c>
      <c r="AB553" s="666">
        <v>0</v>
      </c>
      <c r="AC553" s="666">
        <v>0</v>
      </c>
      <c r="AD553" s="666">
        <v>0</v>
      </c>
      <c r="AE553" s="666">
        <v>0</v>
      </c>
      <c r="AF553" s="666">
        <v>0</v>
      </c>
      <c r="AG553" s="666">
        <v>0</v>
      </c>
      <c r="AH553" s="666">
        <v>0</v>
      </c>
      <c r="AI553" s="666">
        <v>0</v>
      </c>
      <c r="AJ553" s="666">
        <v>0</v>
      </c>
      <c r="AK553" s="666">
        <v>4.0001088210290592E-5</v>
      </c>
      <c r="AL553" s="666">
        <v>0</v>
      </c>
      <c r="AM553" s="666">
        <v>6.0314169445088017E-6</v>
      </c>
      <c r="AN553" s="666">
        <v>0</v>
      </c>
      <c r="AO553" s="666">
        <v>0</v>
      </c>
      <c r="AP553" s="666">
        <v>0</v>
      </c>
      <c r="AQ553" s="666">
        <v>0</v>
      </c>
      <c r="AR553" s="666">
        <v>0</v>
      </c>
      <c r="AS553" s="666">
        <v>0</v>
      </c>
      <c r="AT553" s="666">
        <v>0</v>
      </c>
      <c r="AU553" s="666">
        <v>0</v>
      </c>
      <c r="AV553" s="666">
        <v>0</v>
      </c>
      <c r="AW553" s="666">
        <v>4.9969971037590694E-6</v>
      </c>
      <c r="AX553" s="666">
        <v>0</v>
      </c>
      <c r="AY553" s="666">
        <v>8.4302541258203439E-16</v>
      </c>
      <c r="AZ553" s="666">
        <v>0</v>
      </c>
      <c r="BA553" s="666">
        <v>0</v>
      </c>
      <c r="BB553" s="666">
        <v>0</v>
      </c>
      <c r="BC553" s="666">
        <v>0</v>
      </c>
      <c r="BD553" s="666">
        <v>0</v>
      </c>
      <c r="BE553" s="666">
        <v>0</v>
      </c>
      <c r="BF553" s="666">
        <v>3.226881862379914E-4</v>
      </c>
      <c r="BG553" s="666">
        <v>0</v>
      </c>
      <c r="BH553" s="666">
        <v>7.7571488174971626E-4</v>
      </c>
      <c r="BI553" s="666">
        <v>0</v>
      </c>
      <c r="BJ553" s="666">
        <v>0</v>
      </c>
      <c r="BK553" s="666">
        <v>0</v>
      </c>
    </row>
    <row r="554" spans="2:63" x14ac:dyDescent="0.2">
      <c r="B554" s="469" t="s">
        <v>493</v>
      </c>
      <c r="C554" s="469">
        <v>18.242091092086515</v>
      </c>
      <c r="D554" s="469" t="s">
        <v>486</v>
      </c>
      <c r="E554" s="469" t="s">
        <v>428</v>
      </c>
      <c r="F554" s="469">
        <v>0</v>
      </c>
      <c r="G554" s="469">
        <v>559</v>
      </c>
      <c r="H554" s="469">
        <v>51.237887499999999</v>
      </c>
      <c r="I554" s="469">
        <v>53.210843308242993</v>
      </c>
      <c r="J554" s="469">
        <v>5.1662565976974299E-3</v>
      </c>
      <c r="K554" s="469" t="s">
        <v>574</v>
      </c>
      <c r="L554" s="469" t="s">
        <v>574</v>
      </c>
      <c r="M554" s="469" t="s">
        <v>574</v>
      </c>
      <c r="N554" s="469">
        <v>1</v>
      </c>
      <c r="O554" s="469">
        <v>4.3986137999562766E-3</v>
      </c>
      <c r="P554" s="469">
        <v>9.0830171539122029E-3</v>
      </c>
      <c r="Q554" s="469">
        <v>1.3481630953868479E-2</v>
      </c>
      <c r="R554" s="469">
        <v>0</v>
      </c>
      <c r="S554" s="469">
        <v>1.3481630953868479E-2</v>
      </c>
      <c r="T554" s="469">
        <v>0</v>
      </c>
      <c r="U554" s="469">
        <v>0</v>
      </c>
      <c r="V554" s="469">
        <v>2.9195111112532675E-5</v>
      </c>
      <c r="W554" s="469">
        <v>3.5021016771780092E-18</v>
      </c>
      <c r="X554" s="469">
        <v>0</v>
      </c>
      <c r="Y554" s="469">
        <v>0</v>
      </c>
      <c r="Z554" s="469">
        <v>0</v>
      </c>
      <c r="AA554" s="469">
        <v>0</v>
      </c>
      <c r="AB554" s="469">
        <v>0</v>
      </c>
      <c r="AC554" s="469">
        <v>0</v>
      </c>
      <c r="AD554" s="469">
        <v>0</v>
      </c>
      <c r="AE554" s="469">
        <v>0</v>
      </c>
      <c r="AF554" s="469">
        <v>0</v>
      </c>
      <c r="AG554" s="469">
        <v>0</v>
      </c>
      <c r="AH554" s="469">
        <v>0</v>
      </c>
      <c r="AI554" s="469">
        <v>0</v>
      </c>
      <c r="AJ554" s="469">
        <v>0</v>
      </c>
      <c r="AK554" s="469">
        <v>4.0001088210290592E-5</v>
      </c>
      <c r="AL554" s="469">
        <v>0</v>
      </c>
      <c r="AM554" s="469">
        <v>6.0314169445088017E-6</v>
      </c>
      <c r="AN554" s="469">
        <v>0</v>
      </c>
      <c r="AO554" s="469">
        <v>0</v>
      </c>
      <c r="AP554" s="469">
        <v>0</v>
      </c>
      <c r="AQ554" s="469">
        <v>0</v>
      </c>
      <c r="AR554" s="469">
        <v>0</v>
      </c>
      <c r="AS554" s="469">
        <v>0</v>
      </c>
      <c r="AT554" s="469">
        <v>0</v>
      </c>
      <c r="AU554" s="469">
        <v>0</v>
      </c>
      <c r="AV554" s="469">
        <v>0</v>
      </c>
      <c r="AW554" s="469">
        <v>4.9969971037590694E-6</v>
      </c>
      <c r="AX554" s="469">
        <v>0</v>
      </c>
      <c r="AY554" s="469">
        <v>8.4302541258203439E-16</v>
      </c>
      <c r="AZ554" s="469">
        <v>0</v>
      </c>
      <c r="BA554" s="469">
        <v>0</v>
      </c>
      <c r="BB554" s="469">
        <v>0</v>
      </c>
      <c r="BC554" s="469">
        <v>0</v>
      </c>
      <c r="BD554" s="469">
        <v>0</v>
      </c>
      <c r="BE554" s="469">
        <v>0</v>
      </c>
      <c r="BF554" s="469">
        <v>3.226881862379914E-4</v>
      </c>
      <c r="BG554" s="469">
        <v>0</v>
      </c>
      <c r="BH554" s="469">
        <v>7.7571488174971626E-4</v>
      </c>
      <c r="BI554" s="469">
        <v>0</v>
      </c>
      <c r="BJ554" s="469">
        <v>0</v>
      </c>
      <c r="BK554" s="469">
        <v>0</v>
      </c>
    </row>
    <row r="555" spans="2:63" x14ac:dyDescent="0.2">
      <c r="B555" s="666" t="s">
        <v>493</v>
      </c>
      <c r="C555" s="666">
        <v>18.242091092086515</v>
      </c>
      <c r="D555" s="666" t="s">
        <v>486</v>
      </c>
      <c r="E555" s="666" t="s">
        <v>428</v>
      </c>
      <c r="F555" s="666">
        <v>0</v>
      </c>
      <c r="G555" s="666">
        <v>559</v>
      </c>
      <c r="H555" s="666">
        <v>51.237887499999999</v>
      </c>
      <c r="I555" s="666">
        <v>53.210843308242993</v>
      </c>
      <c r="J555" s="666">
        <v>5.1662565976974299E-3</v>
      </c>
      <c r="K555" s="666" t="s">
        <v>574</v>
      </c>
      <c r="L555" s="666" t="s">
        <v>574</v>
      </c>
      <c r="M555" s="666" t="s">
        <v>574</v>
      </c>
      <c r="N555" s="666">
        <v>1</v>
      </c>
      <c r="O555" s="666">
        <v>4.3986137999562766E-3</v>
      </c>
      <c r="P555" s="666">
        <v>9.0830171539122029E-3</v>
      </c>
      <c r="Q555" s="666">
        <v>1.3481630953868479E-2</v>
      </c>
      <c r="R555" s="666">
        <v>0</v>
      </c>
      <c r="S555" s="666">
        <v>1.3481630953868479E-2</v>
      </c>
      <c r="T555" s="666">
        <v>0</v>
      </c>
      <c r="U555" s="666">
        <v>0</v>
      </c>
      <c r="V555" s="666">
        <v>2.9195111112532675E-5</v>
      </c>
      <c r="W555" s="666">
        <v>3.5021016771780092E-18</v>
      </c>
      <c r="X555" s="666">
        <v>0</v>
      </c>
      <c r="Y555" s="666">
        <v>0</v>
      </c>
      <c r="Z555" s="666">
        <v>0</v>
      </c>
      <c r="AA555" s="666">
        <v>0</v>
      </c>
      <c r="AB555" s="666">
        <v>0</v>
      </c>
      <c r="AC555" s="666">
        <v>0</v>
      </c>
      <c r="AD555" s="666">
        <v>0</v>
      </c>
      <c r="AE555" s="666">
        <v>0</v>
      </c>
      <c r="AF555" s="666">
        <v>0</v>
      </c>
      <c r="AG555" s="666">
        <v>0</v>
      </c>
      <c r="AH555" s="666">
        <v>0</v>
      </c>
      <c r="AI555" s="666">
        <v>0</v>
      </c>
      <c r="AJ555" s="666">
        <v>0</v>
      </c>
      <c r="AK555" s="666">
        <v>4.0001088210290592E-5</v>
      </c>
      <c r="AL555" s="666">
        <v>0</v>
      </c>
      <c r="AM555" s="666">
        <v>6.0314169445088017E-6</v>
      </c>
      <c r="AN555" s="666">
        <v>0</v>
      </c>
      <c r="AO555" s="666">
        <v>0</v>
      </c>
      <c r="AP555" s="666">
        <v>0</v>
      </c>
      <c r="AQ555" s="666">
        <v>0</v>
      </c>
      <c r="AR555" s="666">
        <v>0</v>
      </c>
      <c r="AS555" s="666">
        <v>0</v>
      </c>
      <c r="AT555" s="666">
        <v>0</v>
      </c>
      <c r="AU555" s="666">
        <v>0</v>
      </c>
      <c r="AV555" s="666">
        <v>0</v>
      </c>
      <c r="AW555" s="666">
        <v>4.9969971037590694E-6</v>
      </c>
      <c r="AX555" s="666">
        <v>0</v>
      </c>
      <c r="AY555" s="666">
        <v>8.4302541258203439E-16</v>
      </c>
      <c r="AZ555" s="666">
        <v>0</v>
      </c>
      <c r="BA555" s="666">
        <v>0</v>
      </c>
      <c r="BB555" s="666">
        <v>0</v>
      </c>
      <c r="BC555" s="666">
        <v>0</v>
      </c>
      <c r="BD555" s="666">
        <v>0</v>
      </c>
      <c r="BE555" s="666">
        <v>0</v>
      </c>
      <c r="BF555" s="666">
        <v>3.226881862379914E-4</v>
      </c>
      <c r="BG555" s="666">
        <v>0</v>
      </c>
      <c r="BH555" s="666">
        <v>7.7571488174971626E-4</v>
      </c>
      <c r="BI555" s="666">
        <v>0</v>
      </c>
      <c r="BJ555" s="666">
        <v>0</v>
      </c>
      <c r="BK555" s="666">
        <v>0</v>
      </c>
    </row>
    <row r="556" spans="2:63" x14ac:dyDescent="0.2">
      <c r="B556" s="469" t="s">
        <v>493</v>
      </c>
      <c r="C556" s="469">
        <v>18.242091092086515</v>
      </c>
      <c r="D556" s="469" t="s">
        <v>486</v>
      </c>
      <c r="E556" s="469" t="s">
        <v>428</v>
      </c>
      <c r="F556" s="469">
        <v>0</v>
      </c>
      <c r="G556" s="469">
        <v>559</v>
      </c>
      <c r="H556" s="469">
        <v>58.739215000000002</v>
      </c>
      <c r="I556" s="469">
        <v>60.99516573385722</v>
      </c>
      <c r="J556" s="469">
        <v>6.6978846452781099E-3</v>
      </c>
      <c r="K556" s="469" t="s">
        <v>574</v>
      </c>
      <c r="L556" s="469" t="s">
        <v>574</v>
      </c>
      <c r="M556" s="469" t="s">
        <v>574</v>
      </c>
      <c r="N556" s="469">
        <v>1</v>
      </c>
      <c r="O556" s="469">
        <v>6.2246228926290652E-3</v>
      </c>
      <c r="P556" s="469">
        <v>1.1594167414036193E-2</v>
      </c>
      <c r="Q556" s="469">
        <v>1.7818790306665257E-2</v>
      </c>
      <c r="R556" s="469">
        <v>0</v>
      </c>
      <c r="S556" s="469">
        <v>1.7818790306665257E-2</v>
      </c>
      <c r="T556" s="469">
        <v>0</v>
      </c>
      <c r="U556" s="469">
        <v>0</v>
      </c>
      <c r="V556" s="469">
        <v>3.7045718740876171E-5</v>
      </c>
      <c r="W556" s="469">
        <v>7.9060801192609581E-18</v>
      </c>
      <c r="X556" s="469">
        <v>0</v>
      </c>
      <c r="Y556" s="469">
        <v>0</v>
      </c>
      <c r="Z556" s="469">
        <v>0</v>
      </c>
      <c r="AA556" s="469">
        <v>0</v>
      </c>
      <c r="AB556" s="469">
        <v>0</v>
      </c>
      <c r="AC556" s="469">
        <v>0</v>
      </c>
      <c r="AD556" s="469">
        <v>0</v>
      </c>
      <c r="AE556" s="469">
        <v>0</v>
      </c>
      <c r="AF556" s="469">
        <v>0</v>
      </c>
      <c r="AG556" s="469">
        <v>0</v>
      </c>
      <c r="AH556" s="469">
        <v>0</v>
      </c>
      <c r="AI556" s="469">
        <v>0</v>
      </c>
      <c r="AJ556" s="469">
        <v>0</v>
      </c>
      <c r="AK556" s="469">
        <v>5.37081513928731E-5</v>
      </c>
      <c r="AL556" s="469">
        <v>0</v>
      </c>
      <c r="AM556" s="469">
        <v>7.5510035888087023E-6</v>
      </c>
      <c r="AN556" s="469">
        <v>0</v>
      </c>
      <c r="AO556" s="469">
        <v>0</v>
      </c>
      <c r="AP556" s="469">
        <v>0</v>
      </c>
      <c r="AQ556" s="469">
        <v>0</v>
      </c>
      <c r="AR556" s="469">
        <v>0</v>
      </c>
      <c r="AS556" s="469">
        <v>0</v>
      </c>
      <c r="AT556" s="469">
        <v>0</v>
      </c>
      <c r="AU556" s="469">
        <v>0</v>
      </c>
      <c r="AV556" s="469">
        <v>0</v>
      </c>
      <c r="AW556" s="469">
        <v>7.2862014382902775E-6</v>
      </c>
      <c r="AX556" s="469">
        <v>0</v>
      </c>
      <c r="AY556" s="469">
        <v>1.8089866357992838E-15</v>
      </c>
      <c r="AZ556" s="469">
        <v>0</v>
      </c>
      <c r="BA556" s="469">
        <v>0</v>
      </c>
      <c r="BB556" s="469">
        <v>0</v>
      </c>
      <c r="BC556" s="469">
        <v>0</v>
      </c>
      <c r="BD556" s="469">
        <v>0</v>
      </c>
      <c r="BE556" s="469">
        <v>0</v>
      </c>
      <c r="BF556" s="469">
        <v>4.2034233053287351E-4</v>
      </c>
      <c r="BG556" s="469">
        <v>0</v>
      </c>
      <c r="BH556" s="469">
        <v>1.0438031021265304E-3</v>
      </c>
      <c r="BI556" s="469">
        <v>0</v>
      </c>
      <c r="BJ556" s="469">
        <v>0</v>
      </c>
      <c r="BK556" s="469">
        <v>0</v>
      </c>
    </row>
    <row r="557" spans="2:63" x14ac:dyDescent="0.2">
      <c r="B557" s="666" t="s">
        <v>493</v>
      </c>
      <c r="C557" s="666">
        <v>18.242091092086515</v>
      </c>
      <c r="D557" s="666" t="s">
        <v>486</v>
      </c>
      <c r="E557" s="666" t="s">
        <v>428</v>
      </c>
      <c r="F557" s="666">
        <v>0</v>
      </c>
      <c r="G557" s="666">
        <v>559</v>
      </c>
      <c r="H557" s="666">
        <v>58.739215000000002</v>
      </c>
      <c r="I557" s="666">
        <v>60.99516573385722</v>
      </c>
      <c r="J557" s="666">
        <v>6.6978846452781099E-3</v>
      </c>
      <c r="K557" s="666" t="s">
        <v>574</v>
      </c>
      <c r="L557" s="666" t="s">
        <v>574</v>
      </c>
      <c r="M557" s="666" t="s">
        <v>574</v>
      </c>
      <c r="N557" s="666">
        <v>1</v>
      </c>
      <c r="O557" s="666">
        <v>6.2246228926290652E-3</v>
      </c>
      <c r="P557" s="666">
        <v>1.1594167414036193E-2</v>
      </c>
      <c r="Q557" s="666">
        <v>1.7818790306665257E-2</v>
      </c>
      <c r="R557" s="666">
        <v>0</v>
      </c>
      <c r="S557" s="666">
        <v>1.7818790306665257E-2</v>
      </c>
      <c r="T557" s="666">
        <v>0</v>
      </c>
      <c r="U557" s="666">
        <v>0</v>
      </c>
      <c r="V557" s="666">
        <v>3.7045718740876171E-5</v>
      </c>
      <c r="W557" s="666">
        <v>7.9060801192609581E-18</v>
      </c>
      <c r="X557" s="666">
        <v>0</v>
      </c>
      <c r="Y557" s="666">
        <v>0</v>
      </c>
      <c r="Z557" s="666">
        <v>0</v>
      </c>
      <c r="AA557" s="666">
        <v>0</v>
      </c>
      <c r="AB557" s="666">
        <v>0</v>
      </c>
      <c r="AC557" s="666">
        <v>0</v>
      </c>
      <c r="AD557" s="666">
        <v>0</v>
      </c>
      <c r="AE557" s="666">
        <v>0</v>
      </c>
      <c r="AF557" s="666">
        <v>0</v>
      </c>
      <c r="AG557" s="666">
        <v>0</v>
      </c>
      <c r="AH557" s="666">
        <v>0</v>
      </c>
      <c r="AI557" s="666">
        <v>0</v>
      </c>
      <c r="AJ557" s="666">
        <v>0</v>
      </c>
      <c r="AK557" s="666">
        <v>5.37081513928731E-5</v>
      </c>
      <c r="AL557" s="666">
        <v>0</v>
      </c>
      <c r="AM557" s="666">
        <v>7.5510035888087023E-6</v>
      </c>
      <c r="AN557" s="666">
        <v>0</v>
      </c>
      <c r="AO557" s="666">
        <v>0</v>
      </c>
      <c r="AP557" s="666">
        <v>0</v>
      </c>
      <c r="AQ557" s="666">
        <v>0</v>
      </c>
      <c r="AR557" s="666">
        <v>0</v>
      </c>
      <c r="AS557" s="666">
        <v>0</v>
      </c>
      <c r="AT557" s="666">
        <v>0</v>
      </c>
      <c r="AU557" s="666">
        <v>0</v>
      </c>
      <c r="AV557" s="666">
        <v>0</v>
      </c>
      <c r="AW557" s="666">
        <v>7.2862014382902775E-6</v>
      </c>
      <c r="AX557" s="666">
        <v>0</v>
      </c>
      <c r="AY557" s="666">
        <v>1.8089866357992838E-15</v>
      </c>
      <c r="AZ557" s="666">
        <v>0</v>
      </c>
      <c r="BA557" s="666">
        <v>0</v>
      </c>
      <c r="BB557" s="666">
        <v>0</v>
      </c>
      <c r="BC557" s="666">
        <v>0</v>
      </c>
      <c r="BD557" s="666">
        <v>0</v>
      </c>
      <c r="BE557" s="666">
        <v>0</v>
      </c>
      <c r="BF557" s="666">
        <v>4.2034233053287351E-4</v>
      </c>
      <c r="BG557" s="666">
        <v>0</v>
      </c>
      <c r="BH557" s="666">
        <v>1.0438031021265304E-3</v>
      </c>
      <c r="BI557" s="666">
        <v>0</v>
      </c>
      <c r="BJ557" s="666">
        <v>0</v>
      </c>
      <c r="BK557" s="666">
        <v>0</v>
      </c>
    </row>
    <row r="558" spans="2:63" x14ac:dyDescent="0.2">
      <c r="B558" s="469" t="s">
        <v>493</v>
      </c>
      <c r="C558" s="469">
        <v>18.242091092086515</v>
      </c>
      <c r="D558" s="469" t="s">
        <v>486</v>
      </c>
      <c r="E558" s="469" t="s">
        <v>428</v>
      </c>
      <c r="F558" s="469">
        <v>0</v>
      </c>
      <c r="G558" s="469">
        <v>559</v>
      </c>
      <c r="H558" s="469">
        <v>58.739215000000002</v>
      </c>
      <c r="I558" s="469">
        <v>60.99516573385722</v>
      </c>
      <c r="J558" s="469">
        <v>6.6978846452781099E-3</v>
      </c>
      <c r="K558" s="469" t="s">
        <v>574</v>
      </c>
      <c r="L558" s="469" t="s">
        <v>574</v>
      </c>
      <c r="M558" s="469" t="s">
        <v>574</v>
      </c>
      <c r="N558" s="469">
        <v>1</v>
      </c>
      <c r="O558" s="469">
        <v>6.2246228926290652E-3</v>
      </c>
      <c r="P558" s="469">
        <v>1.1594167414036193E-2</v>
      </c>
      <c r="Q558" s="469">
        <v>1.7818790306665257E-2</v>
      </c>
      <c r="R558" s="469">
        <v>0</v>
      </c>
      <c r="S558" s="469">
        <v>1.7818790306665257E-2</v>
      </c>
      <c r="T558" s="469">
        <v>0</v>
      </c>
      <c r="U558" s="469">
        <v>0</v>
      </c>
      <c r="V558" s="469">
        <v>3.7045718740876171E-5</v>
      </c>
      <c r="W558" s="469">
        <v>7.9060801192609581E-18</v>
      </c>
      <c r="X558" s="469">
        <v>0</v>
      </c>
      <c r="Y558" s="469">
        <v>0</v>
      </c>
      <c r="Z558" s="469">
        <v>0</v>
      </c>
      <c r="AA558" s="469">
        <v>0</v>
      </c>
      <c r="AB558" s="469">
        <v>0</v>
      </c>
      <c r="AC558" s="469">
        <v>0</v>
      </c>
      <c r="AD558" s="469">
        <v>0</v>
      </c>
      <c r="AE558" s="469">
        <v>0</v>
      </c>
      <c r="AF558" s="469">
        <v>0</v>
      </c>
      <c r="AG558" s="469">
        <v>0</v>
      </c>
      <c r="AH558" s="469">
        <v>0</v>
      </c>
      <c r="AI558" s="469">
        <v>0</v>
      </c>
      <c r="AJ558" s="469">
        <v>0</v>
      </c>
      <c r="AK558" s="469">
        <v>5.37081513928731E-5</v>
      </c>
      <c r="AL558" s="469">
        <v>0</v>
      </c>
      <c r="AM558" s="469">
        <v>7.5510035888087023E-6</v>
      </c>
      <c r="AN558" s="469">
        <v>0</v>
      </c>
      <c r="AO558" s="469">
        <v>0</v>
      </c>
      <c r="AP558" s="469">
        <v>0</v>
      </c>
      <c r="AQ558" s="469">
        <v>0</v>
      </c>
      <c r="AR558" s="469">
        <v>0</v>
      </c>
      <c r="AS558" s="469">
        <v>0</v>
      </c>
      <c r="AT558" s="469">
        <v>0</v>
      </c>
      <c r="AU558" s="469">
        <v>0</v>
      </c>
      <c r="AV558" s="469">
        <v>0</v>
      </c>
      <c r="AW558" s="469">
        <v>7.2862014382902775E-6</v>
      </c>
      <c r="AX558" s="469">
        <v>0</v>
      </c>
      <c r="AY558" s="469">
        <v>1.8089866357992838E-15</v>
      </c>
      <c r="AZ558" s="469">
        <v>0</v>
      </c>
      <c r="BA558" s="469">
        <v>0</v>
      </c>
      <c r="BB558" s="469">
        <v>0</v>
      </c>
      <c r="BC558" s="469">
        <v>0</v>
      </c>
      <c r="BD558" s="469">
        <v>0</v>
      </c>
      <c r="BE558" s="469">
        <v>0</v>
      </c>
      <c r="BF558" s="469">
        <v>4.2034233053287351E-4</v>
      </c>
      <c r="BG558" s="469">
        <v>0</v>
      </c>
      <c r="BH558" s="469">
        <v>1.0438031021265304E-3</v>
      </c>
      <c r="BI558" s="469">
        <v>0</v>
      </c>
      <c r="BJ558" s="469">
        <v>0</v>
      </c>
      <c r="BK558" s="469">
        <v>0</v>
      </c>
    </row>
    <row r="559" spans="2:63" x14ac:dyDescent="0.2">
      <c r="B559" s="666" t="s">
        <v>493</v>
      </c>
      <c r="C559" s="666">
        <v>18.242091092086515</v>
      </c>
      <c r="D559" s="666" t="s">
        <v>486</v>
      </c>
      <c r="E559" s="666" t="s">
        <v>428</v>
      </c>
      <c r="F559" s="666">
        <v>0</v>
      </c>
      <c r="G559" s="666">
        <v>559</v>
      </c>
      <c r="H559" s="666">
        <v>58.739215000000002</v>
      </c>
      <c r="I559" s="666">
        <v>60.99516573385722</v>
      </c>
      <c r="J559" s="666">
        <v>6.6978846452781099E-3</v>
      </c>
      <c r="K559" s="666" t="s">
        <v>574</v>
      </c>
      <c r="L559" s="666" t="s">
        <v>574</v>
      </c>
      <c r="M559" s="666" t="s">
        <v>574</v>
      </c>
      <c r="N559" s="666">
        <v>1</v>
      </c>
      <c r="O559" s="666">
        <v>6.2246228926290652E-3</v>
      </c>
      <c r="P559" s="666">
        <v>1.1594167414036193E-2</v>
      </c>
      <c r="Q559" s="666">
        <v>1.7818790306665257E-2</v>
      </c>
      <c r="R559" s="666">
        <v>0</v>
      </c>
      <c r="S559" s="666">
        <v>1.7818790306665257E-2</v>
      </c>
      <c r="T559" s="666">
        <v>0</v>
      </c>
      <c r="U559" s="666">
        <v>0</v>
      </c>
      <c r="V559" s="666">
        <v>3.7045718740876171E-5</v>
      </c>
      <c r="W559" s="666">
        <v>7.9060801192609581E-18</v>
      </c>
      <c r="X559" s="666">
        <v>0</v>
      </c>
      <c r="Y559" s="666">
        <v>0</v>
      </c>
      <c r="Z559" s="666">
        <v>0</v>
      </c>
      <c r="AA559" s="666">
        <v>0</v>
      </c>
      <c r="AB559" s="666">
        <v>0</v>
      </c>
      <c r="AC559" s="666">
        <v>0</v>
      </c>
      <c r="AD559" s="666">
        <v>0</v>
      </c>
      <c r="AE559" s="666">
        <v>0</v>
      </c>
      <c r="AF559" s="666">
        <v>0</v>
      </c>
      <c r="AG559" s="666">
        <v>0</v>
      </c>
      <c r="AH559" s="666">
        <v>0</v>
      </c>
      <c r="AI559" s="666">
        <v>0</v>
      </c>
      <c r="AJ559" s="666">
        <v>0</v>
      </c>
      <c r="AK559" s="666">
        <v>5.37081513928731E-5</v>
      </c>
      <c r="AL559" s="666">
        <v>0</v>
      </c>
      <c r="AM559" s="666">
        <v>7.5510035888087023E-6</v>
      </c>
      <c r="AN559" s="666">
        <v>0</v>
      </c>
      <c r="AO559" s="666">
        <v>0</v>
      </c>
      <c r="AP559" s="666">
        <v>0</v>
      </c>
      <c r="AQ559" s="666">
        <v>0</v>
      </c>
      <c r="AR559" s="666">
        <v>0</v>
      </c>
      <c r="AS559" s="666">
        <v>0</v>
      </c>
      <c r="AT559" s="666">
        <v>0</v>
      </c>
      <c r="AU559" s="666">
        <v>0</v>
      </c>
      <c r="AV559" s="666">
        <v>0</v>
      </c>
      <c r="AW559" s="666">
        <v>7.2862014382902775E-6</v>
      </c>
      <c r="AX559" s="666">
        <v>0</v>
      </c>
      <c r="AY559" s="666">
        <v>1.8089866357992838E-15</v>
      </c>
      <c r="AZ559" s="666">
        <v>0</v>
      </c>
      <c r="BA559" s="666">
        <v>0</v>
      </c>
      <c r="BB559" s="666">
        <v>0</v>
      </c>
      <c r="BC559" s="666">
        <v>0</v>
      </c>
      <c r="BD559" s="666">
        <v>0</v>
      </c>
      <c r="BE559" s="666">
        <v>0</v>
      </c>
      <c r="BF559" s="666">
        <v>4.2034233053287351E-4</v>
      </c>
      <c r="BG559" s="666">
        <v>0</v>
      </c>
      <c r="BH559" s="666">
        <v>1.0438031021265304E-3</v>
      </c>
      <c r="BI559" s="666">
        <v>0</v>
      </c>
      <c r="BJ559" s="666">
        <v>0</v>
      </c>
      <c r="BK559" s="666">
        <v>0</v>
      </c>
    </row>
    <row r="560" spans="2:63" x14ac:dyDescent="0.2">
      <c r="B560" s="469" t="s">
        <v>493</v>
      </c>
      <c r="C560" s="469">
        <v>18.242091092086515</v>
      </c>
      <c r="D560" s="469" t="s">
        <v>486</v>
      </c>
      <c r="E560" s="469" t="s">
        <v>428</v>
      </c>
      <c r="F560" s="469">
        <v>0</v>
      </c>
      <c r="G560" s="469">
        <v>559</v>
      </c>
      <c r="H560" s="469">
        <v>58.739215000000002</v>
      </c>
      <c r="I560" s="469">
        <v>60.99516573385722</v>
      </c>
      <c r="J560" s="469">
        <v>6.6978846452781099E-3</v>
      </c>
      <c r="K560" s="469" t="s">
        <v>574</v>
      </c>
      <c r="L560" s="469" t="s">
        <v>574</v>
      </c>
      <c r="M560" s="469" t="s">
        <v>574</v>
      </c>
      <c r="N560" s="469">
        <v>1</v>
      </c>
      <c r="O560" s="469">
        <v>6.2246228926290652E-3</v>
      </c>
      <c r="P560" s="469">
        <v>1.1594167414036193E-2</v>
      </c>
      <c r="Q560" s="469">
        <v>1.7818790306665257E-2</v>
      </c>
      <c r="R560" s="469">
        <v>0</v>
      </c>
      <c r="S560" s="469">
        <v>1.7818790306665257E-2</v>
      </c>
      <c r="T560" s="469">
        <v>0</v>
      </c>
      <c r="U560" s="469">
        <v>0</v>
      </c>
      <c r="V560" s="469">
        <v>3.7045718740876171E-5</v>
      </c>
      <c r="W560" s="469">
        <v>7.9060801192609581E-18</v>
      </c>
      <c r="X560" s="469">
        <v>0</v>
      </c>
      <c r="Y560" s="469">
        <v>0</v>
      </c>
      <c r="Z560" s="469">
        <v>0</v>
      </c>
      <c r="AA560" s="469">
        <v>0</v>
      </c>
      <c r="AB560" s="469">
        <v>0</v>
      </c>
      <c r="AC560" s="469">
        <v>0</v>
      </c>
      <c r="AD560" s="469">
        <v>0</v>
      </c>
      <c r="AE560" s="469">
        <v>0</v>
      </c>
      <c r="AF560" s="469">
        <v>0</v>
      </c>
      <c r="AG560" s="469">
        <v>0</v>
      </c>
      <c r="AH560" s="469">
        <v>0</v>
      </c>
      <c r="AI560" s="469">
        <v>0</v>
      </c>
      <c r="AJ560" s="469">
        <v>0</v>
      </c>
      <c r="AK560" s="469">
        <v>5.37081513928731E-5</v>
      </c>
      <c r="AL560" s="469">
        <v>0</v>
      </c>
      <c r="AM560" s="469">
        <v>7.5510035888087023E-6</v>
      </c>
      <c r="AN560" s="469">
        <v>0</v>
      </c>
      <c r="AO560" s="469">
        <v>0</v>
      </c>
      <c r="AP560" s="469">
        <v>0</v>
      </c>
      <c r="AQ560" s="469">
        <v>0</v>
      </c>
      <c r="AR560" s="469">
        <v>0</v>
      </c>
      <c r="AS560" s="469">
        <v>0</v>
      </c>
      <c r="AT560" s="469">
        <v>0</v>
      </c>
      <c r="AU560" s="469">
        <v>0</v>
      </c>
      <c r="AV560" s="469">
        <v>0</v>
      </c>
      <c r="AW560" s="469">
        <v>7.2862014382902775E-6</v>
      </c>
      <c r="AX560" s="469">
        <v>0</v>
      </c>
      <c r="AY560" s="469">
        <v>1.8089866357992838E-15</v>
      </c>
      <c r="AZ560" s="469">
        <v>0</v>
      </c>
      <c r="BA560" s="469">
        <v>0</v>
      </c>
      <c r="BB560" s="469">
        <v>0</v>
      </c>
      <c r="BC560" s="469">
        <v>0</v>
      </c>
      <c r="BD560" s="469">
        <v>0</v>
      </c>
      <c r="BE560" s="469">
        <v>0</v>
      </c>
      <c r="BF560" s="469">
        <v>4.2034233053287351E-4</v>
      </c>
      <c r="BG560" s="469">
        <v>0</v>
      </c>
      <c r="BH560" s="469">
        <v>1.0438031021265304E-3</v>
      </c>
      <c r="BI560" s="469">
        <v>0</v>
      </c>
      <c r="BJ560" s="469">
        <v>0</v>
      </c>
      <c r="BK560" s="469">
        <v>0</v>
      </c>
    </row>
    <row r="561" spans="2:63" x14ac:dyDescent="0.2">
      <c r="B561" s="666" t="s">
        <v>493</v>
      </c>
      <c r="C561" s="666">
        <v>18.242091092086515</v>
      </c>
      <c r="D561" s="666" t="s">
        <v>486</v>
      </c>
      <c r="E561" s="666" t="s">
        <v>428</v>
      </c>
      <c r="F561" s="666">
        <v>0</v>
      </c>
      <c r="G561" s="666">
        <v>559</v>
      </c>
      <c r="H561" s="666">
        <v>58.739215000000002</v>
      </c>
      <c r="I561" s="666">
        <v>60.99516573385722</v>
      </c>
      <c r="J561" s="666">
        <v>6.6978846452781099E-3</v>
      </c>
      <c r="K561" s="666" t="s">
        <v>574</v>
      </c>
      <c r="L561" s="666" t="s">
        <v>574</v>
      </c>
      <c r="M561" s="666" t="s">
        <v>574</v>
      </c>
      <c r="N561" s="666">
        <v>1</v>
      </c>
      <c r="O561" s="666">
        <v>6.2246228926290652E-3</v>
      </c>
      <c r="P561" s="666">
        <v>1.1594167414036193E-2</v>
      </c>
      <c r="Q561" s="666">
        <v>1.7818790306665257E-2</v>
      </c>
      <c r="R561" s="666">
        <v>0</v>
      </c>
      <c r="S561" s="666">
        <v>1.7818790306665257E-2</v>
      </c>
      <c r="T561" s="666">
        <v>0</v>
      </c>
      <c r="U561" s="666">
        <v>0</v>
      </c>
      <c r="V561" s="666">
        <v>3.7045718740876171E-5</v>
      </c>
      <c r="W561" s="666">
        <v>7.9060801192609581E-18</v>
      </c>
      <c r="X561" s="666">
        <v>0</v>
      </c>
      <c r="Y561" s="666">
        <v>0</v>
      </c>
      <c r="Z561" s="666">
        <v>0</v>
      </c>
      <c r="AA561" s="666">
        <v>0</v>
      </c>
      <c r="AB561" s="666">
        <v>0</v>
      </c>
      <c r="AC561" s="666">
        <v>0</v>
      </c>
      <c r="AD561" s="666">
        <v>0</v>
      </c>
      <c r="AE561" s="666">
        <v>0</v>
      </c>
      <c r="AF561" s="666">
        <v>0</v>
      </c>
      <c r="AG561" s="666">
        <v>0</v>
      </c>
      <c r="AH561" s="666">
        <v>0</v>
      </c>
      <c r="AI561" s="666">
        <v>0</v>
      </c>
      <c r="AJ561" s="666">
        <v>0</v>
      </c>
      <c r="AK561" s="666">
        <v>5.37081513928731E-5</v>
      </c>
      <c r="AL561" s="666">
        <v>0</v>
      </c>
      <c r="AM561" s="666">
        <v>7.5510035888087023E-6</v>
      </c>
      <c r="AN561" s="666">
        <v>0</v>
      </c>
      <c r="AO561" s="666">
        <v>0</v>
      </c>
      <c r="AP561" s="666">
        <v>0</v>
      </c>
      <c r="AQ561" s="666">
        <v>0</v>
      </c>
      <c r="AR561" s="666">
        <v>0</v>
      </c>
      <c r="AS561" s="666">
        <v>0</v>
      </c>
      <c r="AT561" s="666">
        <v>0</v>
      </c>
      <c r="AU561" s="666">
        <v>0</v>
      </c>
      <c r="AV561" s="666">
        <v>0</v>
      </c>
      <c r="AW561" s="666">
        <v>7.2862014382902775E-6</v>
      </c>
      <c r="AX561" s="666">
        <v>0</v>
      </c>
      <c r="AY561" s="666">
        <v>1.8089866357992838E-15</v>
      </c>
      <c r="AZ561" s="666">
        <v>0</v>
      </c>
      <c r="BA561" s="666">
        <v>0</v>
      </c>
      <c r="BB561" s="666">
        <v>0</v>
      </c>
      <c r="BC561" s="666">
        <v>0</v>
      </c>
      <c r="BD561" s="666">
        <v>0</v>
      </c>
      <c r="BE561" s="666">
        <v>0</v>
      </c>
      <c r="BF561" s="666">
        <v>4.2034233053287351E-4</v>
      </c>
      <c r="BG561" s="666">
        <v>0</v>
      </c>
      <c r="BH561" s="666">
        <v>1.0438031021265304E-3</v>
      </c>
      <c r="BI561" s="666">
        <v>0</v>
      </c>
      <c r="BJ561" s="666">
        <v>0</v>
      </c>
      <c r="BK561" s="666">
        <v>0</v>
      </c>
    </row>
    <row r="562" spans="2:63" x14ac:dyDescent="0.2">
      <c r="B562" s="469" t="s">
        <v>493</v>
      </c>
      <c r="C562" s="469">
        <v>18.242091092086515</v>
      </c>
      <c r="D562" s="469" t="s">
        <v>486</v>
      </c>
      <c r="E562" s="469" t="s">
        <v>428</v>
      </c>
      <c r="F562" s="469">
        <v>0</v>
      </c>
      <c r="G562" s="469">
        <v>559</v>
      </c>
      <c r="H562" s="469">
        <v>58.739215000000002</v>
      </c>
      <c r="I562" s="469">
        <v>60.99516573385722</v>
      </c>
      <c r="J562" s="469">
        <v>6.6978846452781099E-3</v>
      </c>
      <c r="K562" s="469" t="s">
        <v>574</v>
      </c>
      <c r="L562" s="469" t="s">
        <v>574</v>
      </c>
      <c r="M562" s="469" t="s">
        <v>574</v>
      </c>
      <c r="N562" s="469">
        <v>1</v>
      </c>
      <c r="O562" s="469">
        <v>6.2246228926290652E-3</v>
      </c>
      <c r="P562" s="469">
        <v>1.1594167414036193E-2</v>
      </c>
      <c r="Q562" s="469">
        <v>1.7818790306665257E-2</v>
      </c>
      <c r="R562" s="469">
        <v>0</v>
      </c>
      <c r="S562" s="469">
        <v>1.7818790306665257E-2</v>
      </c>
      <c r="T562" s="469">
        <v>0</v>
      </c>
      <c r="U562" s="469">
        <v>0</v>
      </c>
      <c r="V562" s="469">
        <v>3.7045718740876171E-5</v>
      </c>
      <c r="W562" s="469">
        <v>7.9060801192609581E-18</v>
      </c>
      <c r="X562" s="469">
        <v>0</v>
      </c>
      <c r="Y562" s="469">
        <v>0</v>
      </c>
      <c r="Z562" s="469">
        <v>0</v>
      </c>
      <c r="AA562" s="469">
        <v>0</v>
      </c>
      <c r="AB562" s="469">
        <v>0</v>
      </c>
      <c r="AC562" s="469">
        <v>0</v>
      </c>
      <c r="AD562" s="469">
        <v>0</v>
      </c>
      <c r="AE562" s="469">
        <v>0</v>
      </c>
      <c r="AF562" s="469">
        <v>0</v>
      </c>
      <c r="AG562" s="469">
        <v>0</v>
      </c>
      <c r="AH562" s="469">
        <v>0</v>
      </c>
      <c r="AI562" s="469">
        <v>0</v>
      </c>
      <c r="AJ562" s="469">
        <v>0</v>
      </c>
      <c r="AK562" s="469">
        <v>5.37081513928731E-5</v>
      </c>
      <c r="AL562" s="469">
        <v>0</v>
      </c>
      <c r="AM562" s="469">
        <v>7.5510035888087023E-6</v>
      </c>
      <c r="AN562" s="469">
        <v>0</v>
      </c>
      <c r="AO562" s="469">
        <v>0</v>
      </c>
      <c r="AP562" s="469">
        <v>0</v>
      </c>
      <c r="AQ562" s="469">
        <v>0</v>
      </c>
      <c r="AR562" s="469">
        <v>0</v>
      </c>
      <c r="AS562" s="469">
        <v>0</v>
      </c>
      <c r="AT562" s="469">
        <v>0</v>
      </c>
      <c r="AU562" s="469">
        <v>0</v>
      </c>
      <c r="AV562" s="469">
        <v>0</v>
      </c>
      <c r="AW562" s="469">
        <v>7.2862014382902775E-6</v>
      </c>
      <c r="AX562" s="469">
        <v>0</v>
      </c>
      <c r="AY562" s="469">
        <v>1.8089866357992838E-15</v>
      </c>
      <c r="AZ562" s="469">
        <v>0</v>
      </c>
      <c r="BA562" s="469">
        <v>0</v>
      </c>
      <c r="BB562" s="469">
        <v>0</v>
      </c>
      <c r="BC562" s="469">
        <v>0</v>
      </c>
      <c r="BD562" s="469">
        <v>0</v>
      </c>
      <c r="BE562" s="469">
        <v>0</v>
      </c>
      <c r="BF562" s="469">
        <v>4.2034233053287351E-4</v>
      </c>
      <c r="BG562" s="469">
        <v>0</v>
      </c>
      <c r="BH562" s="469">
        <v>1.0438031021265304E-3</v>
      </c>
      <c r="BI562" s="469">
        <v>0</v>
      </c>
      <c r="BJ562" s="469">
        <v>0</v>
      </c>
      <c r="BK562" s="469">
        <v>0</v>
      </c>
    </row>
    <row r="563" spans="2:63" x14ac:dyDescent="0.2">
      <c r="B563" s="666" t="s">
        <v>493</v>
      </c>
      <c r="C563" s="666">
        <v>18.242091092086515</v>
      </c>
      <c r="D563" s="666" t="s">
        <v>486</v>
      </c>
      <c r="E563" s="666" t="s">
        <v>428</v>
      </c>
      <c r="F563" s="666">
        <v>0</v>
      </c>
      <c r="G563" s="666">
        <v>559</v>
      </c>
      <c r="H563" s="666">
        <v>58.739215000000002</v>
      </c>
      <c r="I563" s="666">
        <v>60.99516573385722</v>
      </c>
      <c r="J563" s="666">
        <v>6.6978846452781099E-3</v>
      </c>
      <c r="K563" s="666" t="s">
        <v>574</v>
      </c>
      <c r="L563" s="666" t="s">
        <v>574</v>
      </c>
      <c r="M563" s="666" t="s">
        <v>574</v>
      </c>
      <c r="N563" s="666">
        <v>1</v>
      </c>
      <c r="O563" s="666">
        <v>6.2246228926290652E-3</v>
      </c>
      <c r="P563" s="666">
        <v>1.1594167414036193E-2</v>
      </c>
      <c r="Q563" s="666">
        <v>1.7818790306665257E-2</v>
      </c>
      <c r="R563" s="666">
        <v>0</v>
      </c>
      <c r="S563" s="666">
        <v>1.7818790306665257E-2</v>
      </c>
      <c r="T563" s="666">
        <v>0</v>
      </c>
      <c r="U563" s="666">
        <v>0</v>
      </c>
      <c r="V563" s="666">
        <v>3.7045718740876171E-5</v>
      </c>
      <c r="W563" s="666">
        <v>7.9060801192609581E-18</v>
      </c>
      <c r="X563" s="666">
        <v>0</v>
      </c>
      <c r="Y563" s="666">
        <v>0</v>
      </c>
      <c r="Z563" s="666">
        <v>0</v>
      </c>
      <c r="AA563" s="666">
        <v>0</v>
      </c>
      <c r="AB563" s="666">
        <v>0</v>
      </c>
      <c r="AC563" s="666">
        <v>0</v>
      </c>
      <c r="AD563" s="666">
        <v>0</v>
      </c>
      <c r="AE563" s="666">
        <v>0</v>
      </c>
      <c r="AF563" s="666">
        <v>0</v>
      </c>
      <c r="AG563" s="666">
        <v>0</v>
      </c>
      <c r="AH563" s="666">
        <v>0</v>
      </c>
      <c r="AI563" s="666">
        <v>0</v>
      </c>
      <c r="AJ563" s="666">
        <v>0</v>
      </c>
      <c r="AK563" s="666">
        <v>5.37081513928731E-5</v>
      </c>
      <c r="AL563" s="666">
        <v>0</v>
      </c>
      <c r="AM563" s="666">
        <v>7.5510035888087023E-6</v>
      </c>
      <c r="AN563" s="666">
        <v>0</v>
      </c>
      <c r="AO563" s="666">
        <v>0</v>
      </c>
      <c r="AP563" s="666">
        <v>0</v>
      </c>
      <c r="AQ563" s="666">
        <v>0</v>
      </c>
      <c r="AR563" s="666">
        <v>0</v>
      </c>
      <c r="AS563" s="666">
        <v>0</v>
      </c>
      <c r="AT563" s="666">
        <v>0</v>
      </c>
      <c r="AU563" s="666">
        <v>0</v>
      </c>
      <c r="AV563" s="666">
        <v>0</v>
      </c>
      <c r="AW563" s="666">
        <v>7.2862014382902775E-6</v>
      </c>
      <c r="AX563" s="666">
        <v>0</v>
      </c>
      <c r="AY563" s="666">
        <v>1.8089866357992838E-15</v>
      </c>
      <c r="AZ563" s="666">
        <v>0</v>
      </c>
      <c r="BA563" s="666">
        <v>0</v>
      </c>
      <c r="BB563" s="666">
        <v>0</v>
      </c>
      <c r="BC563" s="666">
        <v>0</v>
      </c>
      <c r="BD563" s="666">
        <v>0</v>
      </c>
      <c r="BE563" s="666">
        <v>0</v>
      </c>
      <c r="BF563" s="666">
        <v>4.2034233053287351E-4</v>
      </c>
      <c r="BG563" s="666">
        <v>0</v>
      </c>
      <c r="BH563" s="666">
        <v>1.0438031021265304E-3</v>
      </c>
      <c r="BI563" s="666">
        <v>0</v>
      </c>
      <c r="BJ563" s="666">
        <v>0</v>
      </c>
      <c r="BK563" s="666">
        <v>0</v>
      </c>
    </row>
    <row r="564" spans="2:63" x14ac:dyDescent="0.2">
      <c r="B564" s="469" t="s">
        <v>493</v>
      </c>
      <c r="C564" s="469">
        <v>18.242091092086515</v>
      </c>
      <c r="D564" s="469" t="s">
        <v>486</v>
      </c>
      <c r="E564" s="469" t="s">
        <v>428</v>
      </c>
      <c r="F564" s="469">
        <v>0</v>
      </c>
      <c r="G564" s="469">
        <v>559</v>
      </c>
      <c r="H564" s="469">
        <v>58.739215000000002</v>
      </c>
      <c r="I564" s="469">
        <v>60.99516573385722</v>
      </c>
      <c r="J564" s="469">
        <v>6.6978846452781099E-3</v>
      </c>
      <c r="K564" s="469" t="s">
        <v>574</v>
      </c>
      <c r="L564" s="469" t="s">
        <v>574</v>
      </c>
      <c r="M564" s="469" t="s">
        <v>574</v>
      </c>
      <c r="N564" s="469">
        <v>1</v>
      </c>
      <c r="O564" s="469">
        <v>6.2246228926290652E-3</v>
      </c>
      <c r="P564" s="469">
        <v>1.1594167414036193E-2</v>
      </c>
      <c r="Q564" s="469">
        <v>1.7818790306665257E-2</v>
      </c>
      <c r="R564" s="469">
        <v>0</v>
      </c>
      <c r="S564" s="469">
        <v>1.7818790306665257E-2</v>
      </c>
      <c r="T564" s="469">
        <v>0</v>
      </c>
      <c r="U564" s="469">
        <v>0</v>
      </c>
      <c r="V564" s="469">
        <v>3.7045718740876171E-5</v>
      </c>
      <c r="W564" s="469">
        <v>7.9060801192609581E-18</v>
      </c>
      <c r="X564" s="469">
        <v>0</v>
      </c>
      <c r="Y564" s="469">
        <v>0</v>
      </c>
      <c r="Z564" s="469">
        <v>0</v>
      </c>
      <c r="AA564" s="469">
        <v>0</v>
      </c>
      <c r="AB564" s="469">
        <v>0</v>
      </c>
      <c r="AC564" s="469">
        <v>0</v>
      </c>
      <c r="AD564" s="469">
        <v>0</v>
      </c>
      <c r="AE564" s="469">
        <v>0</v>
      </c>
      <c r="AF564" s="469">
        <v>0</v>
      </c>
      <c r="AG564" s="469">
        <v>0</v>
      </c>
      <c r="AH564" s="469">
        <v>0</v>
      </c>
      <c r="AI564" s="469">
        <v>0</v>
      </c>
      <c r="AJ564" s="469">
        <v>0</v>
      </c>
      <c r="AK564" s="469">
        <v>5.37081513928731E-5</v>
      </c>
      <c r="AL564" s="469">
        <v>0</v>
      </c>
      <c r="AM564" s="469">
        <v>7.5510035888087023E-6</v>
      </c>
      <c r="AN564" s="469">
        <v>0</v>
      </c>
      <c r="AO564" s="469">
        <v>0</v>
      </c>
      <c r="AP564" s="469">
        <v>0</v>
      </c>
      <c r="AQ564" s="469">
        <v>0</v>
      </c>
      <c r="AR564" s="469">
        <v>0</v>
      </c>
      <c r="AS564" s="469">
        <v>0</v>
      </c>
      <c r="AT564" s="469">
        <v>0</v>
      </c>
      <c r="AU564" s="469">
        <v>0</v>
      </c>
      <c r="AV564" s="469">
        <v>0</v>
      </c>
      <c r="AW564" s="469">
        <v>7.2862014382902775E-6</v>
      </c>
      <c r="AX564" s="469">
        <v>0</v>
      </c>
      <c r="AY564" s="469">
        <v>1.8089866357992838E-15</v>
      </c>
      <c r="AZ564" s="469">
        <v>0</v>
      </c>
      <c r="BA564" s="469">
        <v>0</v>
      </c>
      <c r="BB564" s="469">
        <v>0</v>
      </c>
      <c r="BC564" s="469">
        <v>0</v>
      </c>
      <c r="BD564" s="469">
        <v>0</v>
      </c>
      <c r="BE564" s="469">
        <v>0</v>
      </c>
      <c r="BF564" s="469">
        <v>4.2034233053287351E-4</v>
      </c>
      <c r="BG564" s="469">
        <v>0</v>
      </c>
      <c r="BH564" s="469">
        <v>1.0438031021265304E-3</v>
      </c>
      <c r="BI564" s="469">
        <v>0</v>
      </c>
      <c r="BJ564" s="469">
        <v>0</v>
      </c>
      <c r="BK564" s="469">
        <v>0</v>
      </c>
    </row>
    <row r="565" spans="2:63" x14ac:dyDescent="0.2">
      <c r="B565" s="666" t="s">
        <v>493</v>
      </c>
      <c r="C565" s="666">
        <v>18.242091092086515</v>
      </c>
      <c r="D565" s="666" t="s">
        <v>486</v>
      </c>
      <c r="E565" s="666" t="s">
        <v>428</v>
      </c>
      <c r="F565" s="666">
        <v>0</v>
      </c>
      <c r="G565" s="666">
        <v>559</v>
      </c>
      <c r="H565" s="666">
        <v>58.739215000000002</v>
      </c>
      <c r="I565" s="666">
        <v>60.99516573385722</v>
      </c>
      <c r="J565" s="666">
        <v>6.6978846452781099E-3</v>
      </c>
      <c r="K565" s="666" t="s">
        <v>574</v>
      </c>
      <c r="L565" s="666" t="s">
        <v>574</v>
      </c>
      <c r="M565" s="666" t="s">
        <v>574</v>
      </c>
      <c r="N565" s="666">
        <v>1</v>
      </c>
      <c r="O565" s="666">
        <v>6.2246228926290652E-3</v>
      </c>
      <c r="P565" s="666">
        <v>1.1594167414036193E-2</v>
      </c>
      <c r="Q565" s="666">
        <v>1.7818790306665257E-2</v>
      </c>
      <c r="R565" s="666">
        <v>0</v>
      </c>
      <c r="S565" s="666">
        <v>1.7818790306665257E-2</v>
      </c>
      <c r="T565" s="666">
        <v>0</v>
      </c>
      <c r="U565" s="666">
        <v>0</v>
      </c>
      <c r="V565" s="666">
        <v>3.7045718740876171E-5</v>
      </c>
      <c r="W565" s="666">
        <v>7.9060801192609581E-18</v>
      </c>
      <c r="X565" s="666">
        <v>0</v>
      </c>
      <c r="Y565" s="666">
        <v>0</v>
      </c>
      <c r="Z565" s="666">
        <v>0</v>
      </c>
      <c r="AA565" s="666">
        <v>0</v>
      </c>
      <c r="AB565" s="666">
        <v>0</v>
      </c>
      <c r="AC565" s="666">
        <v>0</v>
      </c>
      <c r="AD565" s="666">
        <v>0</v>
      </c>
      <c r="AE565" s="666">
        <v>0</v>
      </c>
      <c r="AF565" s="666">
        <v>0</v>
      </c>
      <c r="AG565" s="666">
        <v>0</v>
      </c>
      <c r="AH565" s="666">
        <v>0</v>
      </c>
      <c r="AI565" s="666">
        <v>0</v>
      </c>
      <c r="AJ565" s="666">
        <v>0</v>
      </c>
      <c r="AK565" s="666">
        <v>5.37081513928731E-5</v>
      </c>
      <c r="AL565" s="666">
        <v>0</v>
      </c>
      <c r="AM565" s="666">
        <v>7.5510035888087023E-6</v>
      </c>
      <c r="AN565" s="666">
        <v>0</v>
      </c>
      <c r="AO565" s="666">
        <v>0</v>
      </c>
      <c r="AP565" s="666">
        <v>0</v>
      </c>
      <c r="AQ565" s="666">
        <v>0</v>
      </c>
      <c r="AR565" s="666">
        <v>0</v>
      </c>
      <c r="AS565" s="666">
        <v>0</v>
      </c>
      <c r="AT565" s="666">
        <v>0</v>
      </c>
      <c r="AU565" s="666">
        <v>0</v>
      </c>
      <c r="AV565" s="666">
        <v>0</v>
      </c>
      <c r="AW565" s="666">
        <v>7.2862014382902775E-6</v>
      </c>
      <c r="AX565" s="666">
        <v>0</v>
      </c>
      <c r="AY565" s="666">
        <v>1.8089866357992838E-15</v>
      </c>
      <c r="AZ565" s="666">
        <v>0</v>
      </c>
      <c r="BA565" s="666">
        <v>0</v>
      </c>
      <c r="BB565" s="666">
        <v>0</v>
      </c>
      <c r="BC565" s="666">
        <v>0</v>
      </c>
      <c r="BD565" s="666">
        <v>0</v>
      </c>
      <c r="BE565" s="666">
        <v>0</v>
      </c>
      <c r="BF565" s="666">
        <v>4.2034233053287351E-4</v>
      </c>
      <c r="BG565" s="666">
        <v>0</v>
      </c>
      <c r="BH565" s="666">
        <v>1.0438031021265304E-3</v>
      </c>
      <c r="BI565" s="666">
        <v>0</v>
      </c>
      <c r="BJ565" s="666">
        <v>0</v>
      </c>
      <c r="BK565" s="666">
        <v>0</v>
      </c>
    </row>
    <row r="566" spans="2:63" x14ac:dyDescent="0.2">
      <c r="B566" s="469" t="s">
        <v>493</v>
      </c>
      <c r="C566" s="469">
        <v>18.242091092086515</v>
      </c>
      <c r="D566" s="469" t="s">
        <v>486</v>
      </c>
      <c r="E566" s="469" t="s">
        <v>428</v>
      </c>
      <c r="F566" s="469">
        <v>0</v>
      </c>
      <c r="G566" s="469">
        <v>559</v>
      </c>
      <c r="H566" s="469">
        <v>58.739215000000002</v>
      </c>
      <c r="I566" s="469">
        <v>60.99516573385722</v>
      </c>
      <c r="J566" s="469">
        <v>6.6978846452781099E-3</v>
      </c>
      <c r="K566" s="469" t="s">
        <v>574</v>
      </c>
      <c r="L566" s="469" t="s">
        <v>574</v>
      </c>
      <c r="M566" s="469" t="s">
        <v>574</v>
      </c>
      <c r="N566" s="469">
        <v>1</v>
      </c>
      <c r="O566" s="469">
        <v>6.2246228926290652E-3</v>
      </c>
      <c r="P566" s="469">
        <v>1.1594167414036193E-2</v>
      </c>
      <c r="Q566" s="469">
        <v>1.7818790306665257E-2</v>
      </c>
      <c r="R566" s="469">
        <v>0</v>
      </c>
      <c r="S566" s="469">
        <v>1.7818790306665257E-2</v>
      </c>
      <c r="T566" s="469">
        <v>0</v>
      </c>
      <c r="U566" s="469">
        <v>0</v>
      </c>
      <c r="V566" s="469">
        <v>3.7045718740876171E-5</v>
      </c>
      <c r="W566" s="469">
        <v>7.9060801192609581E-18</v>
      </c>
      <c r="X566" s="469">
        <v>0</v>
      </c>
      <c r="Y566" s="469">
        <v>0</v>
      </c>
      <c r="Z566" s="469">
        <v>0</v>
      </c>
      <c r="AA566" s="469">
        <v>0</v>
      </c>
      <c r="AB566" s="469">
        <v>0</v>
      </c>
      <c r="AC566" s="469">
        <v>0</v>
      </c>
      <c r="AD566" s="469">
        <v>0</v>
      </c>
      <c r="AE566" s="469">
        <v>0</v>
      </c>
      <c r="AF566" s="469">
        <v>0</v>
      </c>
      <c r="AG566" s="469">
        <v>0</v>
      </c>
      <c r="AH566" s="469">
        <v>0</v>
      </c>
      <c r="AI566" s="469">
        <v>0</v>
      </c>
      <c r="AJ566" s="469">
        <v>0</v>
      </c>
      <c r="AK566" s="469">
        <v>5.37081513928731E-5</v>
      </c>
      <c r="AL566" s="469">
        <v>0</v>
      </c>
      <c r="AM566" s="469">
        <v>7.5510035888087023E-6</v>
      </c>
      <c r="AN566" s="469">
        <v>0</v>
      </c>
      <c r="AO566" s="469">
        <v>0</v>
      </c>
      <c r="AP566" s="469">
        <v>0</v>
      </c>
      <c r="AQ566" s="469">
        <v>0</v>
      </c>
      <c r="AR566" s="469">
        <v>0</v>
      </c>
      <c r="AS566" s="469">
        <v>0</v>
      </c>
      <c r="AT566" s="469">
        <v>0</v>
      </c>
      <c r="AU566" s="469">
        <v>0</v>
      </c>
      <c r="AV566" s="469">
        <v>0</v>
      </c>
      <c r="AW566" s="469">
        <v>7.2862014382902775E-6</v>
      </c>
      <c r="AX566" s="469">
        <v>0</v>
      </c>
      <c r="AY566" s="469">
        <v>1.8089866357992838E-15</v>
      </c>
      <c r="AZ566" s="469">
        <v>0</v>
      </c>
      <c r="BA566" s="469">
        <v>0</v>
      </c>
      <c r="BB566" s="469">
        <v>0</v>
      </c>
      <c r="BC566" s="469">
        <v>0</v>
      </c>
      <c r="BD566" s="469">
        <v>0</v>
      </c>
      <c r="BE566" s="469">
        <v>0</v>
      </c>
      <c r="BF566" s="469">
        <v>4.2034233053287351E-4</v>
      </c>
      <c r="BG566" s="469">
        <v>0</v>
      </c>
      <c r="BH566" s="469">
        <v>1.0438031021265304E-3</v>
      </c>
      <c r="BI566" s="469">
        <v>0</v>
      </c>
      <c r="BJ566" s="469">
        <v>0</v>
      </c>
      <c r="BK566" s="469">
        <v>0</v>
      </c>
    </row>
    <row r="567" spans="2:63" x14ac:dyDescent="0.2">
      <c r="B567" s="666" t="s">
        <v>493</v>
      </c>
      <c r="C567" s="666">
        <v>18.242091092086515</v>
      </c>
      <c r="D567" s="666" t="s">
        <v>486</v>
      </c>
      <c r="E567" s="666" t="s">
        <v>428</v>
      </c>
      <c r="F567" s="666">
        <v>0</v>
      </c>
      <c r="G567" s="666">
        <v>559</v>
      </c>
      <c r="H567" s="666">
        <v>58.739215000000002</v>
      </c>
      <c r="I567" s="666">
        <v>60.99516573385722</v>
      </c>
      <c r="J567" s="666">
        <v>6.6978846452781099E-3</v>
      </c>
      <c r="K567" s="666" t="s">
        <v>574</v>
      </c>
      <c r="L567" s="666" t="s">
        <v>574</v>
      </c>
      <c r="M567" s="666" t="s">
        <v>574</v>
      </c>
      <c r="N567" s="666">
        <v>1</v>
      </c>
      <c r="O567" s="666">
        <v>6.2246228926290652E-3</v>
      </c>
      <c r="P567" s="666">
        <v>1.1594167414036193E-2</v>
      </c>
      <c r="Q567" s="666">
        <v>1.7818790306665257E-2</v>
      </c>
      <c r="R567" s="666">
        <v>0</v>
      </c>
      <c r="S567" s="666">
        <v>1.7818790306665257E-2</v>
      </c>
      <c r="T567" s="666">
        <v>0</v>
      </c>
      <c r="U567" s="666">
        <v>0</v>
      </c>
      <c r="V567" s="666">
        <v>3.7045718740876171E-5</v>
      </c>
      <c r="W567" s="666">
        <v>7.9060801192609581E-18</v>
      </c>
      <c r="X567" s="666">
        <v>0</v>
      </c>
      <c r="Y567" s="666">
        <v>0</v>
      </c>
      <c r="Z567" s="666">
        <v>0</v>
      </c>
      <c r="AA567" s="666">
        <v>0</v>
      </c>
      <c r="AB567" s="666">
        <v>0</v>
      </c>
      <c r="AC567" s="666">
        <v>0</v>
      </c>
      <c r="AD567" s="666">
        <v>0</v>
      </c>
      <c r="AE567" s="666">
        <v>0</v>
      </c>
      <c r="AF567" s="666">
        <v>0</v>
      </c>
      <c r="AG567" s="666">
        <v>0</v>
      </c>
      <c r="AH567" s="666">
        <v>0</v>
      </c>
      <c r="AI567" s="666">
        <v>0</v>
      </c>
      <c r="AJ567" s="666">
        <v>0</v>
      </c>
      <c r="AK567" s="666">
        <v>5.37081513928731E-5</v>
      </c>
      <c r="AL567" s="666">
        <v>0</v>
      </c>
      <c r="AM567" s="666">
        <v>7.5510035888087023E-6</v>
      </c>
      <c r="AN567" s="666">
        <v>0</v>
      </c>
      <c r="AO567" s="666">
        <v>0</v>
      </c>
      <c r="AP567" s="666">
        <v>0</v>
      </c>
      <c r="AQ567" s="666">
        <v>0</v>
      </c>
      <c r="AR567" s="666">
        <v>0</v>
      </c>
      <c r="AS567" s="666">
        <v>0</v>
      </c>
      <c r="AT567" s="666">
        <v>0</v>
      </c>
      <c r="AU567" s="666">
        <v>0</v>
      </c>
      <c r="AV567" s="666">
        <v>0</v>
      </c>
      <c r="AW567" s="666">
        <v>7.2862014382902775E-6</v>
      </c>
      <c r="AX567" s="666">
        <v>0</v>
      </c>
      <c r="AY567" s="666">
        <v>1.8089866357992838E-15</v>
      </c>
      <c r="AZ567" s="666">
        <v>0</v>
      </c>
      <c r="BA567" s="666">
        <v>0</v>
      </c>
      <c r="BB567" s="666">
        <v>0</v>
      </c>
      <c r="BC567" s="666">
        <v>0</v>
      </c>
      <c r="BD567" s="666">
        <v>0</v>
      </c>
      <c r="BE567" s="666">
        <v>0</v>
      </c>
      <c r="BF567" s="666">
        <v>4.2034233053287351E-4</v>
      </c>
      <c r="BG567" s="666">
        <v>0</v>
      </c>
      <c r="BH567" s="666">
        <v>1.0438031021265304E-3</v>
      </c>
      <c r="BI567" s="666">
        <v>0</v>
      </c>
      <c r="BJ567" s="666">
        <v>0</v>
      </c>
      <c r="BK567" s="666">
        <v>0</v>
      </c>
    </row>
    <row r="568" spans="2:63" x14ac:dyDescent="0.2">
      <c r="B568" s="469" t="s">
        <v>493</v>
      </c>
      <c r="C568" s="469">
        <v>18.242091092086515</v>
      </c>
      <c r="D568" s="469" t="s">
        <v>486</v>
      </c>
      <c r="E568" s="469" t="s">
        <v>428</v>
      </c>
      <c r="F568" s="469">
        <v>0</v>
      </c>
      <c r="G568" s="469">
        <v>559</v>
      </c>
      <c r="H568" s="469">
        <v>58.739215000000002</v>
      </c>
      <c r="I568" s="469">
        <v>60.99516573385722</v>
      </c>
      <c r="J568" s="469">
        <v>6.6978846452781099E-3</v>
      </c>
      <c r="K568" s="469" t="s">
        <v>574</v>
      </c>
      <c r="L568" s="469" t="s">
        <v>574</v>
      </c>
      <c r="M568" s="469" t="s">
        <v>574</v>
      </c>
      <c r="N568" s="469">
        <v>1</v>
      </c>
      <c r="O568" s="469">
        <v>6.2246228926290652E-3</v>
      </c>
      <c r="P568" s="469">
        <v>1.1594167414036193E-2</v>
      </c>
      <c r="Q568" s="469">
        <v>1.7818790306665257E-2</v>
      </c>
      <c r="R568" s="469">
        <v>0</v>
      </c>
      <c r="S568" s="469">
        <v>1.7818790306665257E-2</v>
      </c>
      <c r="T568" s="469">
        <v>0</v>
      </c>
      <c r="U568" s="469">
        <v>0</v>
      </c>
      <c r="V568" s="469">
        <v>3.7045718740876171E-5</v>
      </c>
      <c r="W568" s="469">
        <v>7.9060801192609581E-18</v>
      </c>
      <c r="X568" s="469">
        <v>0</v>
      </c>
      <c r="Y568" s="469">
        <v>0</v>
      </c>
      <c r="Z568" s="469">
        <v>0</v>
      </c>
      <c r="AA568" s="469">
        <v>0</v>
      </c>
      <c r="AB568" s="469">
        <v>0</v>
      </c>
      <c r="AC568" s="469">
        <v>0</v>
      </c>
      <c r="AD568" s="469">
        <v>0</v>
      </c>
      <c r="AE568" s="469">
        <v>0</v>
      </c>
      <c r="AF568" s="469">
        <v>0</v>
      </c>
      <c r="AG568" s="469">
        <v>0</v>
      </c>
      <c r="AH568" s="469">
        <v>0</v>
      </c>
      <c r="AI568" s="469">
        <v>0</v>
      </c>
      <c r="AJ568" s="469">
        <v>0</v>
      </c>
      <c r="AK568" s="469">
        <v>5.37081513928731E-5</v>
      </c>
      <c r="AL568" s="469">
        <v>0</v>
      </c>
      <c r="AM568" s="469">
        <v>7.5510035888087023E-6</v>
      </c>
      <c r="AN568" s="469">
        <v>0</v>
      </c>
      <c r="AO568" s="469">
        <v>0</v>
      </c>
      <c r="AP568" s="469">
        <v>0</v>
      </c>
      <c r="AQ568" s="469">
        <v>0</v>
      </c>
      <c r="AR568" s="469">
        <v>0</v>
      </c>
      <c r="AS568" s="469">
        <v>0</v>
      </c>
      <c r="AT568" s="469">
        <v>0</v>
      </c>
      <c r="AU568" s="469">
        <v>0</v>
      </c>
      <c r="AV568" s="469">
        <v>0</v>
      </c>
      <c r="AW568" s="469">
        <v>7.2862014382902775E-6</v>
      </c>
      <c r="AX568" s="469">
        <v>0</v>
      </c>
      <c r="AY568" s="469">
        <v>1.8089866357992838E-15</v>
      </c>
      <c r="AZ568" s="469">
        <v>0</v>
      </c>
      <c r="BA568" s="469">
        <v>0</v>
      </c>
      <c r="BB568" s="469">
        <v>0</v>
      </c>
      <c r="BC568" s="469">
        <v>0</v>
      </c>
      <c r="BD568" s="469">
        <v>0</v>
      </c>
      <c r="BE568" s="469">
        <v>0</v>
      </c>
      <c r="BF568" s="469">
        <v>4.2034233053287351E-4</v>
      </c>
      <c r="BG568" s="469">
        <v>0</v>
      </c>
      <c r="BH568" s="469">
        <v>1.0438031021265304E-3</v>
      </c>
      <c r="BI568" s="469">
        <v>0</v>
      </c>
      <c r="BJ568" s="469">
        <v>0</v>
      </c>
      <c r="BK568" s="469">
        <v>0</v>
      </c>
    </row>
    <row r="569" spans="2:63" x14ac:dyDescent="0.2">
      <c r="B569" s="666" t="s">
        <v>493</v>
      </c>
      <c r="C569" s="666">
        <v>18.242091092086515</v>
      </c>
      <c r="D569" s="666" t="s">
        <v>486</v>
      </c>
      <c r="E569" s="666" t="s">
        <v>428</v>
      </c>
      <c r="F569" s="666">
        <v>0</v>
      </c>
      <c r="G569" s="666">
        <v>559</v>
      </c>
      <c r="H569" s="666">
        <v>58.739215000000002</v>
      </c>
      <c r="I569" s="666">
        <v>60.99516573385722</v>
      </c>
      <c r="J569" s="666">
        <v>6.6978846452781099E-3</v>
      </c>
      <c r="K569" s="666" t="s">
        <v>574</v>
      </c>
      <c r="L569" s="666" t="s">
        <v>574</v>
      </c>
      <c r="M569" s="666" t="s">
        <v>574</v>
      </c>
      <c r="N569" s="666">
        <v>1</v>
      </c>
      <c r="O569" s="666">
        <v>6.2246228926290652E-3</v>
      </c>
      <c r="P569" s="666">
        <v>1.1594167414036193E-2</v>
      </c>
      <c r="Q569" s="666">
        <v>1.7818790306665257E-2</v>
      </c>
      <c r="R569" s="666">
        <v>0</v>
      </c>
      <c r="S569" s="666">
        <v>1.7818790306665257E-2</v>
      </c>
      <c r="T569" s="666">
        <v>0</v>
      </c>
      <c r="U569" s="666">
        <v>0</v>
      </c>
      <c r="V569" s="666">
        <v>3.7045718740876171E-5</v>
      </c>
      <c r="W569" s="666">
        <v>7.9060801192609581E-18</v>
      </c>
      <c r="X569" s="666">
        <v>0</v>
      </c>
      <c r="Y569" s="666">
        <v>0</v>
      </c>
      <c r="Z569" s="666">
        <v>0</v>
      </c>
      <c r="AA569" s="666">
        <v>0</v>
      </c>
      <c r="AB569" s="666">
        <v>0</v>
      </c>
      <c r="AC569" s="666">
        <v>0</v>
      </c>
      <c r="AD569" s="666">
        <v>0</v>
      </c>
      <c r="AE569" s="666">
        <v>0</v>
      </c>
      <c r="AF569" s="666">
        <v>0</v>
      </c>
      <c r="AG569" s="666">
        <v>0</v>
      </c>
      <c r="AH569" s="666">
        <v>0</v>
      </c>
      <c r="AI569" s="666">
        <v>0</v>
      </c>
      <c r="AJ569" s="666">
        <v>0</v>
      </c>
      <c r="AK569" s="666">
        <v>5.37081513928731E-5</v>
      </c>
      <c r="AL569" s="666">
        <v>0</v>
      </c>
      <c r="AM569" s="666">
        <v>7.5510035888087023E-6</v>
      </c>
      <c r="AN569" s="666">
        <v>0</v>
      </c>
      <c r="AO569" s="666">
        <v>0</v>
      </c>
      <c r="AP569" s="666">
        <v>0</v>
      </c>
      <c r="AQ569" s="666">
        <v>0</v>
      </c>
      <c r="AR569" s="666">
        <v>0</v>
      </c>
      <c r="AS569" s="666">
        <v>0</v>
      </c>
      <c r="AT569" s="666">
        <v>0</v>
      </c>
      <c r="AU569" s="666">
        <v>0</v>
      </c>
      <c r="AV569" s="666">
        <v>0</v>
      </c>
      <c r="AW569" s="666">
        <v>7.2862014382902775E-6</v>
      </c>
      <c r="AX569" s="666">
        <v>0</v>
      </c>
      <c r="AY569" s="666">
        <v>1.8089866357992838E-15</v>
      </c>
      <c r="AZ569" s="666">
        <v>0</v>
      </c>
      <c r="BA569" s="666">
        <v>0</v>
      </c>
      <c r="BB569" s="666">
        <v>0</v>
      </c>
      <c r="BC569" s="666">
        <v>0</v>
      </c>
      <c r="BD569" s="666">
        <v>0</v>
      </c>
      <c r="BE569" s="666">
        <v>0</v>
      </c>
      <c r="BF569" s="666">
        <v>4.2034233053287351E-4</v>
      </c>
      <c r="BG569" s="666">
        <v>0</v>
      </c>
      <c r="BH569" s="666">
        <v>1.0438031021265304E-3</v>
      </c>
      <c r="BI569" s="666">
        <v>0</v>
      </c>
      <c r="BJ569" s="666">
        <v>0</v>
      </c>
      <c r="BK569" s="666">
        <v>0</v>
      </c>
    </row>
    <row r="570" spans="2:63" x14ac:dyDescent="0.2">
      <c r="B570" s="469" t="s">
        <v>493</v>
      </c>
      <c r="C570" s="469">
        <v>18.242091092086515</v>
      </c>
      <c r="D570" s="469" t="s">
        <v>486</v>
      </c>
      <c r="E570" s="469" t="s">
        <v>428</v>
      </c>
      <c r="F570" s="469">
        <v>0</v>
      </c>
      <c r="G570" s="469">
        <v>559</v>
      </c>
      <c r="H570" s="469">
        <v>58.739215000000002</v>
      </c>
      <c r="I570" s="469">
        <v>60.99516573385722</v>
      </c>
      <c r="J570" s="469">
        <v>6.6978846452781099E-3</v>
      </c>
      <c r="K570" s="469" t="s">
        <v>574</v>
      </c>
      <c r="L570" s="469" t="s">
        <v>574</v>
      </c>
      <c r="M570" s="469" t="s">
        <v>574</v>
      </c>
      <c r="N570" s="469">
        <v>1</v>
      </c>
      <c r="O570" s="469">
        <v>6.2246228926290652E-3</v>
      </c>
      <c r="P570" s="469">
        <v>1.1594167414036193E-2</v>
      </c>
      <c r="Q570" s="469">
        <v>1.7818790306665257E-2</v>
      </c>
      <c r="R570" s="469">
        <v>0</v>
      </c>
      <c r="S570" s="469">
        <v>1.7818790306665257E-2</v>
      </c>
      <c r="T570" s="469">
        <v>0</v>
      </c>
      <c r="U570" s="469">
        <v>0</v>
      </c>
      <c r="V570" s="469">
        <v>3.7045718740876171E-5</v>
      </c>
      <c r="W570" s="469">
        <v>7.9060801192609581E-18</v>
      </c>
      <c r="X570" s="469">
        <v>0</v>
      </c>
      <c r="Y570" s="469">
        <v>0</v>
      </c>
      <c r="Z570" s="469">
        <v>0</v>
      </c>
      <c r="AA570" s="469">
        <v>0</v>
      </c>
      <c r="AB570" s="469">
        <v>0</v>
      </c>
      <c r="AC570" s="469">
        <v>0</v>
      </c>
      <c r="AD570" s="469">
        <v>0</v>
      </c>
      <c r="AE570" s="469">
        <v>0</v>
      </c>
      <c r="AF570" s="469">
        <v>0</v>
      </c>
      <c r="AG570" s="469">
        <v>0</v>
      </c>
      <c r="AH570" s="469">
        <v>0</v>
      </c>
      <c r="AI570" s="469">
        <v>0</v>
      </c>
      <c r="AJ570" s="469">
        <v>0</v>
      </c>
      <c r="AK570" s="469">
        <v>5.37081513928731E-5</v>
      </c>
      <c r="AL570" s="469">
        <v>0</v>
      </c>
      <c r="AM570" s="469">
        <v>7.5510035888087023E-6</v>
      </c>
      <c r="AN570" s="469">
        <v>0</v>
      </c>
      <c r="AO570" s="469">
        <v>0</v>
      </c>
      <c r="AP570" s="469">
        <v>0</v>
      </c>
      <c r="AQ570" s="469">
        <v>0</v>
      </c>
      <c r="AR570" s="469">
        <v>0</v>
      </c>
      <c r="AS570" s="469">
        <v>0</v>
      </c>
      <c r="AT570" s="469">
        <v>0</v>
      </c>
      <c r="AU570" s="469">
        <v>0</v>
      </c>
      <c r="AV570" s="469">
        <v>0</v>
      </c>
      <c r="AW570" s="469">
        <v>7.2862014382902775E-6</v>
      </c>
      <c r="AX570" s="469">
        <v>0</v>
      </c>
      <c r="AY570" s="469">
        <v>1.8089866357992838E-15</v>
      </c>
      <c r="AZ570" s="469">
        <v>0</v>
      </c>
      <c r="BA570" s="469">
        <v>0</v>
      </c>
      <c r="BB570" s="469">
        <v>0</v>
      </c>
      <c r="BC570" s="469">
        <v>0</v>
      </c>
      <c r="BD570" s="469">
        <v>0</v>
      </c>
      <c r="BE570" s="469">
        <v>0</v>
      </c>
      <c r="BF570" s="469">
        <v>4.2034233053287351E-4</v>
      </c>
      <c r="BG570" s="469">
        <v>0</v>
      </c>
      <c r="BH570" s="469">
        <v>1.0438031021265304E-3</v>
      </c>
      <c r="BI570" s="469">
        <v>0</v>
      </c>
      <c r="BJ570" s="469">
        <v>0</v>
      </c>
      <c r="BK570" s="469">
        <v>0</v>
      </c>
    </row>
    <row r="571" spans="2:63" x14ac:dyDescent="0.2">
      <c r="B571" s="666" t="s">
        <v>493</v>
      </c>
      <c r="C571" s="666">
        <v>18.242091092086515</v>
      </c>
      <c r="D571" s="666" t="s">
        <v>486</v>
      </c>
      <c r="E571" s="666" t="s">
        <v>428</v>
      </c>
      <c r="F571" s="666">
        <v>0</v>
      </c>
      <c r="G571" s="666">
        <v>559</v>
      </c>
      <c r="H571" s="666">
        <v>58.739215000000002</v>
      </c>
      <c r="I571" s="666">
        <v>60.99516573385722</v>
      </c>
      <c r="J571" s="666">
        <v>6.6978846452781099E-3</v>
      </c>
      <c r="K571" s="666" t="s">
        <v>574</v>
      </c>
      <c r="L571" s="666" t="s">
        <v>574</v>
      </c>
      <c r="M571" s="666" t="s">
        <v>574</v>
      </c>
      <c r="N571" s="666">
        <v>1</v>
      </c>
      <c r="O571" s="666">
        <v>6.2246228926290652E-3</v>
      </c>
      <c r="P571" s="666">
        <v>1.1594167414036193E-2</v>
      </c>
      <c r="Q571" s="666">
        <v>1.7818790306665257E-2</v>
      </c>
      <c r="R571" s="666">
        <v>0</v>
      </c>
      <c r="S571" s="666">
        <v>1.7818790306665257E-2</v>
      </c>
      <c r="T571" s="666">
        <v>0</v>
      </c>
      <c r="U571" s="666">
        <v>0</v>
      </c>
      <c r="V571" s="666">
        <v>3.7045718740876171E-5</v>
      </c>
      <c r="W571" s="666">
        <v>7.9060801192609581E-18</v>
      </c>
      <c r="X571" s="666">
        <v>0</v>
      </c>
      <c r="Y571" s="666">
        <v>0</v>
      </c>
      <c r="Z571" s="666">
        <v>0</v>
      </c>
      <c r="AA571" s="666">
        <v>0</v>
      </c>
      <c r="AB571" s="666">
        <v>0</v>
      </c>
      <c r="AC571" s="666">
        <v>0</v>
      </c>
      <c r="AD571" s="666">
        <v>0</v>
      </c>
      <c r="AE571" s="666">
        <v>0</v>
      </c>
      <c r="AF571" s="666">
        <v>0</v>
      </c>
      <c r="AG571" s="666">
        <v>0</v>
      </c>
      <c r="AH571" s="666">
        <v>0</v>
      </c>
      <c r="AI571" s="666">
        <v>0</v>
      </c>
      <c r="AJ571" s="666">
        <v>0</v>
      </c>
      <c r="AK571" s="666">
        <v>5.37081513928731E-5</v>
      </c>
      <c r="AL571" s="666">
        <v>0</v>
      </c>
      <c r="AM571" s="666">
        <v>7.5510035888087023E-6</v>
      </c>
      <c r="AN571" s="666">
        <v>0</v>
      </c>
      <c r="AO571" s="666">
        <v>0</v>
      </c>
      <c r="AP571" s="666">
        <v>0</v>
      </c>
      <c r="AQ571" s="666">
        <v>0</v>
      </c>
      <c r="AR571" s="666">
        <v>0</v>
      </c>
      <c r="AS571" s="666">
        <v>0</v>
      </c>
      <c r="AT571" s="666">
        <v>0</v>
      </c>
      <c r="AU571" s="666">
        <v>0</v>
      </c>
      <c r="AV571" s="666">
        <v>0</v>
      </c>
      <c r="AW571" s="666">
        <v>7.2862014382902775E-6</v>
      </c>
      <c r="AX571" s="666">
        <v>0</v>
      </c>
      <c r="AY571" s="666">
        <v>1.8089866357992838E-15</v>
      </c>
      <c r="AZ571" s="666">
        <v>0</v>
      </c>
      <c r="BA571" s="666">
        <v>0</v>
      </c>
      <c r="BB571" s="666">
        <v>0</v>
      </c>
      <c r="BC571" s="666">
        <v>0</v>
      </c>
      <c r="BD571" s="666">
        <v>0</v>
      </c>
      <c r="BE571" s="666">
        <v>0</v>
      </c>
      <c r="BF571" s="666">
        <v>4.2034233053287351E-4</v>
      </c>
      <c r="BG571" s="666">
        <v>0</v>
      </c>
      <c r="BH571" s="666">
        <v>1.0438031021265304E-3</v>
      </c>
      <c r="BI571" s="666">
        <v>0</v>
      </c>
      <c r="BJ571" s="666">
        <v>0</v>
      </c>
      <c r="BK571" s="666">
        <v>0</v>
      </c>
    </row>
    <row r="572" spans="2:63" x14ac:dyDescent="0.2">
      <c r="B572" s="469" t="s">
        <v>493</v>
      </c>
      <c r="C572" s="469">
        <v>18.242091092086515</v>
      </c>
      <c r="D572" s="469" t="s">
        <v>486</v>
      </c>
      <c r="E572" s="469" t="s">
        <v>428</v>
      </c>
      <c r="F572" s="469">
        <v>0</v>
      </c>
      <c r="G572" s="469">
        <v>559</v>
      </c>
      <c r="H572" s="469">
        <v>58.739215000000002</v>
      </c>
      <c r="I572" s="469">
        <v>60.99516573385722</v>
      </c>
      <c r="J572" s="469">
        <v>6.6978846452781099E-3</v>
      </c>
      <c r="K572" s="469" t="s">
        <v>574</v>
      </c>
      <c r="L572" s="469" t="s">
        <v>574</v>
      </c>
      <c r="M572" s="469" t="s">
        <v>574</v>
      </c>
      <c r="N572" s="469">
        <v>1</v>
      </c>
      <c r="O572" s="469">
        <v>6.2246228926290652E-3</v>
      </c>
      <c r="P572" s="469">
        <v>1.1594167414036193E-2</v>
      </c>
      <c r="Q572" s="469">
        <v>1.7818790306665257E-2</v>
      </c>
      <c r="R572" s="469">
        <v>0</v>
      </c>
      <c r="S572" s="469">
        <v>1.7818790306665257E-2</v>
      </c>
      <c r="T572" s="469">
        <v>0</v>
      </c>
      <c r="U572" s="469">
        <v>0</v>
      </c>
      <c r="V572" s="469">
        <v>3.7045718740876171E-5</v>
      </c>
      <c r="W572" s="469">
        <v>7.9060801192609581E-18</v>
      </c>
      <c r="X572" s="469">
        <v>0</v>
      </c>
      <c r="Y572" s="469">
        <v>0</v>
      </c>
      <c r="Z572" s="469">
        <v>0</v>
      </c>
      <c r="AA572" s="469">
        <v>0</v>
      </c>
      <c r="AB572" s="469">
        <v>0</v>
      </c>
      <c r="AC572" s="469">
        <v>0</v>
      </c>
      <c r="AD572" s="469">
        <v>0</v>
      </c>
      <c r="AE572" s="469">
        <v>0</v>
      </c>
      <c r="AF572" s="469">
        <v>0</v>
      </c>
      <c r="AG572" s="469">
        <v>0</v>
      </c>
      <c r="AH572" s="469">
        <v>0</v>
      </c>
      <c r="AI572" s="469">
        <v>0</v>
      </c>
      <c r="AJ572" s="469">
        <v>0</v>
      </c>
      <c r="AK572" s="469">
        <v>5.37081513928731E-5</v>
      </c>
      <c r="AL572" s="469">
        <v>0</v>
      </c>
      <c r="AM572" s="469">
        <v>7.5510035888087023E-6</v>
      </c>
      <c r="AN572" s="469">
        <v>0</v>
      </c>
      <c r="AO572" s="469">
        <v>0</v>
      </c>
      <c r="AP572" s="469">
        <v>0</v>
      </c>
      <c r="AQ572" s="469">
        <v>0</v>
      </c>
      <c r="AR572" s="469">
        <v>0</v>
      </c>
      <c r="AS572" s="469">
        <v>0</v>
      </c>
      <c r="AT572" s="469">
        <v>0</v>
      </c>
      <c r="AU572" s="469">
        <v>0</v>
      </c>
      <c r="AV572" s="469">
        <v>0</v>
      </c>
      <c r="AW572" s="469">
        <v>7.2862014382902775E-6</v>
      </c>
      <c r="AX572" s="469">
        <v>0</v>
      </c>
      <c r="AY572" s="469">
        <v>1.8089866357992838E-15</v>
      </c>
      <c r="AZ572" s="469">
        <v>0</v>
      </c>
      <c r="BA572" s="469">
        <v>0</v>
      </c>
      <c r="BB572" s="469">
        <v>0</v>
      </c>
      <c r="BC572" s="469">
        <v>0</v>
      </c>
      <c r="BD572" s="469">
        <v>0</v>
      </c>
      <c r="BE572" s="469">
        <v>0</v>
      </c>
      <c r="BF572" s="469">
        <v>4.2034233053287351E-4</v>
      </c>
      <c r="BG572" s="469">
        <v>0</v>
      </c>
      <c r="BH572" s="469">
        <v>1.0438031021265304E-3</v>
      </c>
      <c r="BI572" s="469">
        <v>0</v>
      </c>
      <c r="BJ572" s="469">
        <v>0</v>
      </c>
      <c r="BK572" s="469">
        <v>0</v>
      </c>
    </row>
    <row r="573" spans="2:63" x14ac:dyDescent="0.2">
      <c r="B573" s="666" t="s">
        <v>493</v>
      </c>
      <c r="C573" s="666">
        <v>18.242091092086515</v>
      </c>
      <c r="D573" s="666" t="s">
        <v>486</v>
      </c>
      <c r="E573" s="666" t="s">
        <v>428</v>
      </c>
      <c r="F573" s="666">
        <v>0</v>
      </c>
      <c r="G573" s="666">
        <v>559</v>
      </c>
      <c r="H573" s="666">
        <v>58.739215000000002</v>
      </c>
      <c r="I573" s="666">
        <v>60.99516573385722</v>
      </c>
      <c r="J573" s="666">
        <v>6.6978846452781099E-3</v>
      </c>
      <c r="K573" s="666" t="s">
        <v>574</v>
      </c>
      <c r="L573" s="666" t="s">
        <v>574</v>
      </c>
      <c r="M573" s="666" t="s">
        <v>574</v>
      </c>
      <c r="N573" s="666">
        <v>1</v>
      </c>
      <c r="O573" s="666">
        <v>6.2246228926290652E-3</v>
      </c>
      <c r="P573" s="666">
        <v>1.1594167414036193E-2</v>
      </c>
      <c r="Q573" s="666">
        <v>1.7818790306665257E-2</v>
      </c>
      <c r="R573" s="666">
        <v>0</v>
      </c>
      <c r="S573" s="666">
        <v>1.7818790306665257E-2</v>
      </c>
      <c r="T573" s="666">
        <v>0</v>
      </c>
      <c r="U573" s="666">
        <v>0</v>
      </c>
      <c r="V573" s="666">
        <v>3.7045718740876171E-5</v>
      </c>
      <c r="W573" s="666">
        <v>7.9060801192609581E-18</v>
      </c>
      <c r="X573" s="666">
        <v>0</v>
      </c>
      <c r="Y573" s="666">
        <v>0</v>
      </c>
      <c r="Z573" s="666">
        <v>0</v>
      </c>
      <c r="AA573" s="666">
        <v>0</v>
      </c>
      <c r="AB573" s="666">
        <v>0</v>
      </c>
      <c r="AC573" s="666">
        <v>0</v>
      </c>
      <c r="AD573" s="666">
        <v>0</v>
      </c>
      <c r="AE573" s="666">
        <v>0</v>
      </c>
      <c r="AF573" s="666">
        <v>0</v>
      </c>
      <c r="AG573" s="666">
        <v>0</v>
      </c>
      <c r="AH573" s="666">
        <v>0</v>
      </c>
      <c r="AI573" s="666">
        <v>0</v>
      </c>
      <c r="AJ573" s="666">
        <v>0</v>
      </c>
      <c r="AK573" s="666">
        <v>5.37081513928731E-5</v>
      </c>
      <c r="AL573" s="666">
        <v>0</v>
      </c>
      <c r="AM573" s="666">
        <v>7.5510035888087023E-6</v>
      </c>
      <c r="AN573" s="666">
        <v>0</v>
      </c>
      <c r="AO573" s="666">
        <v>0</v>
      </c>
      <c r="AP573" s="666">
        <v>0</v>
      </c>
      <c r="AQ573" s="666">
        <v>0</v>
      </c>
      <c r="AR573" s="666">
        <v>0</v>
      </c>
      <c r="AS573" s="666">
        <v>0</v>
      </c>
      <c r="AT573" s="666">
        <v>0</v>
      </c>
      <c r="AU573" s="666">
        <v>0</v>
      </c>
      <c r="AV573" s="666">
        <v>0</v>
      </c>
      <c r="AW573" s="666">
        <v>7.2862014382902775E-6</v>
      </c>
      <c r="AX573" s="666">
        <v>0</v>
      </c>
      <c r="AY573" s="666">
        <v>1.8089866357992838E-15</v>
      </c>
      <c r="AZ573" s="666">
        <v>0</v>
      </c>
      <c r="BA573" s="666">
        <v>0</v>
      </c>
      <c r="BB573" s="666">
        <v>0</v>
      </c>
      <c r="BC573" s="666">
        <v>0</v>
      </c>
      <c r="BD573" s="666">
        <v>0</v>
      </c>
      <c r="BE573" s="666">
        <v>0</v>
      </c>
      <c r="BF573" s="666">
        <v>4.2034233053287351E-4</v>
      </c>
      <c r="BG573" s="666">
        <v>0</v>
      </c>
      <c r="BH573" s="666">
        <v>1.0438031021265304E-3</v>
      </c>
      <c r="BI573" s="666">
        <v>0</v>
      </c>
      <c r="BJ573" s="666">
        <v>0</v>
      </c>
      <c r="BK573" s="666">
        <v>0</v>
      </c>
    </row>
    <row r="574" spans="2:63" x14ac:dyDescent="0.2">
      <c r="B574" s="469" t="s">
        <v>493</v>
      </c>
      <c r="C574" s="469">
        <v>18.242091092086515</v>
      </c>
      <c r="D574" s="469" t="s">
        <v>486</v>
      </c>
      <c r="E574" s="469" t="s">
        <v>428</v>
      </c>
      <c r="F574" s="469">
        <v>0</v>
      </c>
      <c r="G574" s="469">
        <v>559</v>
      </c>
      <c r="H574" s="469">
        <v>58.739215000000002</v>
      </c>
      <c r="I574" s="469">
        <v>60.99516573385722</v>
      </c>
      <c r="J574" s="469">
        <v>6.6978846452781099E-3</v>
      </c>
      <c r="K574" s="469" t="s">
        <v>574</v>
      </c>
      <c r="L574" s="469" t="s">
        <v>574</v>
      </c>
      <c r="M574" s="469" t="s">
        <v>574</v>
      </c>
      <c r="N574" s="469">
        <v>1</v>
      </c>
      <c r="O574" s="469">
        <v>6.2246228926290652E-3</v>
      </c>
      <c r="P574" s="469">
        <v>1.1594167414036193E-2</v>
      </c>
      <c r="Q574" s="469">
        <v>1.7818790306665257E-2</v>
      </c>
      <c r="R574" s="469">
        <v>0</v>
      </c>
      <c r="S574" s="469">
        <v>1.7818790306665257E-2</v>
      </c>
      <c r="T574" s="469">
        <v>0</v>
      </c>
      <c r="U574" s="469">
        <v>0</v>
      </c>
      <c r="V574" s="469">
        <v>3.7045718740876171E-5</v>
      </c>
      <c r="W574" s="469">
        <v>7.9060801192609581E-18</v>
      </c>
      <c r="X574" s="469">
        <v>0</v>
      </c>
      <c r="Y574" s="469">
        <v>0</v>
      </c>
      <c r="Z574" s="469">
        <v>0</v>
      </c>
      <c r="AA574" s="469">
        <v>0</v>
      </c>
      <c r="AB574" s="469">
        <v>0</v>
      </c>
      <c r="AC574" s="469">
        <v>0</v>
      </c>
      <c r="AD574" s="469">
        <v>0</v>
      </c>
      <c r="AE574" s="469">
        <v>0</v>
      </c>
      <c r="AF574" s="469">
        <v>0</v>
      </c>
      <c r="AG574" s="469">
        <v>0</v>
      </c>
      <c r="AH574" s="469">
        <v>0</v>
      </c>
      <c r="AI574" s="469">
        <v>0</v>
      </c>
      <c r="AJ574" s="469">
        <v>0</v>
      </c>
      <c r="AK574" s="469">
        <v>5.37081513928731E-5</v>
      </c>
      <c r="AL574" s="469">
        <v>0</v>
      </c>
      <c r="AM574" s="469">
        <v>7.5510035888087023E-6</v>
      </c>
      <c r="AN574" s="469">
        <v>0</v>
      </c>
      <c r="AO574" s="469">
        <v>0</v>
      </c>
      <c r="AP574" s="469">
        <v>0</v>
      </c>
      <c r="AQ574" s="469">
        <v>0</v>
      </c>
      <c r="AR574" s="469">
        <v>0</v>
      </c>
      <c r="AS574" s="469">
        <v>0</v>
      </c>
      <c r="AT574" s="469">
        <v>0</v>
      </c>
      <c r="AU574" s="469">
        <v>0</v>
      </c>
      <c r="AV574" s="469">
        <v>0</v>
      </c>
      <c r="AW574" s="469">
        <v>7.2862014382902775E-6</v>
      </c>
      <c r="AX574" s="469">
        <v>0</v>
      </c>
      <c r="AY574" s="469">
        <v>1.8089866357992838E-15</v>
      </c>
      <c r="AZ574" s="469">
        <v>0</v>
      </c>
      <c r="BA574" s="469">
        <v>0</v>
      </c>
      <c r="BB574" s="469">
        <v>0</v>
      </c>
      <c r="BC574" s="469">
        <v>0</v>
      </c>
      <c r="BD574" s="469">
        <v>0</v>
      </c>
      <c r="BE574" s="469">
        <v>0</v>
      </c>
      <c r="BF574" s="469">
        <v>4.2034233053287351E-4</v>
      </c>
      <c r="BG574" s="469">
        <v>0</v>
      </c>
      <c r="BH574" s="469">
        <v>1.0438031021265304E-3</v>
      </c>
      <c r="BI574" s="469">
        <v>0</v>
      </c>
      <c r="BJ574" s="469">
        <v>0</v>
      </c>
      <c r="BK574" s="469">
        <v>0</v>
      </c>
    </row>
    <row r="575" spans="2:63" x14ac:dyDescent="0.2">
      <c r="B575" s="666" t="s">
        <v>493</v>
      </c>
      <c r="C575" s="666">
        <v>18.242091092086515</v>
      </c>
      <c r="D575" s="666" t="s">
        <v>486</v>
      </c>
      <c r="E575" s="666" t="s">
        <v>428</v>
      </c>
      <c r="F575" s="666">
        <v>0</v>
      </c>
      <c r="G575" s="666">
        <v>559</v>
      </c>
      <c r="H575" s="666">
        <v>58.739215000000002</v>
      </c>
      <c r="I575" s="666">
        <v>60.99516573385722</v>
      </c>
      <c r="J575" s="666">
        <v>6.6978846452781099E-3</v>
      </c>
      <c r="K575" s="666" t="s">
        <v>574</v>
      </c>
      <c r="L575" s="666" t="s">
        <v>574</v>
      </c>
      <c r="M575" s="666" t="s">
        <v>574</v>
      </c>
      <c r="N575" s="666">
        <v>1</v>
      </c>
      <c r="O575" s="666">
        <v>6.2246228926290652E-3</v>
      </c>
      <c r="P575" s="666">
        <v>1.1594167414036193E-2</v>
      </c>
      <c r="Q575" s="666">
        <v>1.7818790306665257E-2</v>
      </c>
      <c r="R575" s="666">
        <v>0</v>
      </c>
      <c r="S575" s="666">
        <v>1.7818790306665257E-2</v>
      </c>
      <c r="T575" s="666">
        <v>0</v>
      </c>
      <c r="U575" s="666">
        <v>0</v>
      </c>
      <c r="V575" s="666">
        <v>3.7045718740876171E-5</v>
      </c>
      <c r="W575" s="666">
        <v>7.9060801192609581E-18</v>
      </c>
      <c r="X575" s="666">
        <v>0</v>
      </c>
      <c r="Y575" s="666">
        <v>0</v>
      </c>
      <c r="Z575" s="666">
        <v>0</v>
      </c>
      <c r="AA575" s="666">
        <v>0</v>
      </c>
      <c r="AB575" s="666">
        <v>0</v>
      </c>
      <c r="AC575" s="666">
        <v>0</v>
      </c>
      <c r="AD575" s="666">
        <v>0</v>
      </c>
      <c r="AE575" s="666">
        <v>0</v>
      </c>
      <c r="AF575" s="666">
        <v>0</v>
      </c>
      <c r="AG575" s="666">
        <v>0</v>
      </c>
      <c r="AH575" s="666">
        <v>0</v>
      </c>
      <c r="AI575" s="666">
        <v>0</v>
      </c>
      <c r="AJ575" s="666">
        <v>0</v>
      </c>
      <c r="AK575" s="666">
        <v>5.37081513928731E-5</v>
      </c>
      <c r="AL575" s="666">
        <v>0</v>
      </c>
      <c r="AM575" s="666">
        <v>7.5510035888087023E-6</v>
      </c>
      <c r="AN575" s="666">
        <v>0</v>
      </c>
      <c r="AO575" s="666">
        <v>0</v>
      </c>
      <c r="AP575" s="666">
        <v>0</v>
      </c>
      <c r="AQ575" s="666">
        <v>0</v>
      </c>
      <c r="AR575" s="666">
        <v>0</v>
      </c>
      <c r="AS575" s="666">
        <v>0</v>
      </c>
      <c r="AT575" s="666">
        <v>0</v>
      </c>
      <c r="AU575" s="666">
        <v>0</v>
      </c>
      <c r="AV575" s="666">
        <v>0</v>
      </c>
      <c r="AW575" s="666">
        <v>7.2862014382902775E-6</v>
      </c>
      <c r="AX575" s="666">
        <v>0</v>
      </c>
      <c r="AY575" s="666">
        <v>1.8089866357992838E-15</v>
      </c>
      <c r="AZ575" s="666">
        <v>0</v>
      </c>
      <c r="BA575" s="666">
        <v>0</v>
      </c>
      <c r="BB575" s="666">
        <v>0</v>
      </c>
      <c r="BC575" s="666">
        <v>0</v>
      </c>
      <c r="BD575" s="666">
        <v>0</v>
      </c>
      <c r="BE575" s="666">
        <v>0</v>
      </c>
      <c r="BF575" s="666">
        <v>4.2034233053287351E-4</v>
      </c>
      <c r="BG575" s="666">
        <v>0</v>
      </c>
      <c r="BH575" s="666">
        <v>1.0438031021265304E-3</v>
      </c>
      <c r="BI575" s="666">
        <v>0</v>
      </c>
      <c r="BJ575" s="666">
        <v>0</v>
      </c>
      <c r="BK575" s="666">
        <v>0</v>
      </c>
    </row>
    <row r="576" spans="2:63" x14ac:dyDescent="0.2">
      <c r="B576" s="469" t="s">
        <v>493</v>
      </c>
      <c r="C576" s="469">
        <v>18.242091092086515</v>
      </c>
      <c r="D576" s="469" t="s">
        <v>486</v>
      </c>
      <c r="E576" s="469" t="s">
        <v>428</v>
      </c>
      <c r="F576" s="469">
        <v>0</v>
      </c>
      <c r="G576" s="469">
        <v>559</v>
      </c>
      <c r="H576" s="469">
        <v>58.739215000000002</v>
      </c>
      <c r="I576" s="469">
        <v>60.99516573385722</v>
      </c>
      <c r="J576" s="469">
        <v>6.6978846452781099E-3</v>
      </c>
      <c r="K576" s="469" t="s">
        <v>574</v>
      </c>
      <c r="L576" s="469" t="s">
        <v>574</v>
      </c>
      <c r="M576" s="469" t="s">
        <v>574</v>
      </c>
      <c r="N576" s="469">
        <v>1</v>
      </c>
      <c r="O576" s="469">
        <v>6.2246228926290652E-3</v>
      </c>
      <c r="P576" s="469">
        <v>1.1594167414036193E-2</v>
      </c>
      <c r="Q576" s="469">
        <v>1.7818790306665257E-2</v>
      </c>
      <c r="R576" s="469">
        <v>0</v>
      </c>
      <c r="S576" s="469">
        <v>1.7818790306665257E-2</v>
      </c>
      <c r="T576" s="469">
        <v>0</v>
      </c>
      <c r="U576" s="469">
        <v>0</v>
      </c>
      <c r="V576" s="469">
        <v>3.7045718740876171E-5</v>
      </c>
      <c r="W576" s="469">
        <v>7.9060801192609581E-18</v>
      </c>
      <c r="X576" s="469">
        <v>0</v>
      </c>
      <c r="Y576" s="469">
        <v>0</v>
      </c>
      <c r="Z576" s="469">
        <v>0</v>
      </c>
      <c r="AA576" s="469">
        <v>0</v>
      </c>
      <c r="AB576" s="469">
        <v>0</v>
      </c>
      <c r="AC576" s="469">
        <v>0</v>
      </c>
      <c r="AD576" s="469">
        <v>0</v>
      </c>
      <c r="AE576" s="469">
        <v>0</v>
      </c>
      <c r="AF576" s="469">
        <v>0</v>
      </c>
      <c r="AG576" s="469">
        <v>0</v>
      </c>
      <c r="AH576" s="469">
        <v>0</v>
      </c>
      <c r="AI576" s="469">
        <v>0</v>
      </c>
      <c r="AJ576" s="469">
        <v>0</v>
      </c>
      <c r="AK576" s="469">
        <v>5.37081513928731E-5</v>
      </c>
      <c r="AL576" s="469">
        <v>0</v>
      </c>
      <c r="AM576" s="469">
        <v>7.5510035888087023E-6</v>
      </c>
      <c r="AN576" s="469">
        <v>0</v>
      </c>
      <c r="AO576" s="469">
        <v>0</v>
      </c>
      <c r="AP576" s="469">
        <v>0</v>
      </c>
      <c r="AQ576" s="469">
        <v>0</v>
      </c>
      <c r="AR576" s="469">
        <v>0</v>
      </c>
      <c r="AS576" s="469">
        <v>0</v>
      </c>
      <c r="AT576" s="469">
        <v>0</v>
      </c>
      <c r="AU576" s="469">
        <v>0</v>
      </c>
      <c r="AV576" s="469">
        <v>0</v>
      </c>
      <c r="AW576" s="469">
        <v>7.2862014382902775E-6</v>
      </c>
      <c r="AX576" s="469">
        <v>0</v>
      </c>
      <c r="AY576" s="469">
        <v>1.8089866357992838E-15</v>
      </c>
      <c r="AZ576" s="469">
        <v>0</v>
      </c>
      <c r="BA576" s="469">
        <v>0</v>
      </c>
      <c r="BB576" s="469">
        <v>0</v>
      </c>
      <c r="BC576" s="469">
        <v>0</v>
      </c>
      <c r="BD576" s="469">
        <v>0</v>
      </c>
      <c r="BE576" s="469">
        <v>0</v>
      </c>
      <c r="BF576" s="469">
        <v>4.2034233053287351E-4</v>
      </c>
      <c r="BG576" s="469">
        <v>0</v>
      </c>
      <c r="BH576" s="469">
        <v>1.0438031021265304E-3</v>
      </c>
      <c r="BI576" s="469">
        <v>0</v>
      </c>
      <c r="BJ576" s="469">
        <v>0</v>
      </c>
      <c r="BK576" s="469">
        <v>0</v>
      </c>
    </row>
    <row r="577" spans="2:63" x14ac:dyDescent="0.2">
      <c r="B577" s="666" t="s">
        <v>493</v>
      </c>
      <c r="C577" s="666">
        <v>18.242091092086515</v>
      </c>
      <c r="D577" s="666" t="s">
        <v>486</v>
      </c>
      <c r="E577" s="666" t="s">
        <v>428</v>
      </c>
      <c r="F577" s="666">
        <v>0</v>
      </c>
      <c r="G577" s="666">
        <v>559</v>
      </c>
      <c r="H577" s="666">
        <v>58.739215000000002</v>
      </c>
      <c r="I577" s="666">
        <v>60.99516573385722</v>
      </c>
      <c r="J577" s="666">
        <v>6.6978846452781099E-3</v>
      </c>
      <c r="K577" s="666" t="s">
        <v>574</v>
      </c>
      <c r="L577" s="666" t="s">
        <v>574</v>
      </c>
      <c r="M577" s="666" t="s">
        <v>574</v>
      </c>
      <c r="N577" s="666">
        <v>1</v>
      </c>
      <c r="O577" s="666">
        <v>6.2246228926290652E-3</v>
      </c>
      <c r="P577" s="666">
        <v>1.1594167414036193E-2</v>
      </c>
      <c r="Q577" s="666">
        <v>1.7818790306665257E-2</v>
      </c>
      <c r="R577" s="666">
        <v>0</v>
      </c>
      <c r="S577" s="666">
        <v>1.7818790306665257E-2</v>
      </c>
      <c r="T577" s="666">
        <v>0</v>
      </c>
      <c r="U577" s="666">
        <v>0</v>
      </c>
      <c r="V577" s="666">
        <v>3.7045718740876171E-5</v>
      </c>
      <c r="W577" s="666">
        <v>7.9060801192609581E-18</v>
      </c>
      <c r="X577" s="666">
        <v>0</v>
      </c>
      <c r="Y577" s="666">
        <v>0</v>
      </c>
      <c r="Z577" s="666">
        <v>0</v>
      </c>
      <c r="AA577" s="666">
        <v>0</v>
      </c>
      <c r="AB577" s="666">
        <v>0</v>
      </c>
      <c r="AC577" s="666">
        <v>0</v>
      </c>
      <c r="AD577" s="666">
        <v>0</v>
      </c>
      <c r="AE577" s="666">
        <v>0</v>
      </c>
      <c r="AF577" s="666">
        <v>0</v>
      </c>
      <c r="AG577" s="666">
        <v>0</v>
      </c>
      <c r="AH577" s="666">
        <v>0</v>
      </c>
      <c r="AI577" s="666">
        <v>0</v>
      </c>
      <c r="AJ577" s="666">
        <v>0</v>
      </c>
      <c r="AK577" s="666">
        <v>5.37081513928731E-5</v>
      </c>
      <c r="AL577" s="666">
        <v>0</v>
      </c>
      <c r="AM577" s="666">
        <v>7.5510035888087023E-6</v>
      </c>
      <c r="AN577" s="666">
        <v>0</v>
      </c>
      <c r="AO577" s="666">
        <v>0</v>
      </c>
      <c r="AP577" s="666">
        <v>0</v>
      </c>
      <c r="AQ577" s="666">
        <v>0</v>
      </c>
      <c r="AR577" s="666">
        <v>0</v>
      </c>
      <c r="AS577" s="666">
        <v>0</v>
      </c>
      <c r="AT577" s="666">
        <v>0</v>
      </c>
      <c r="AU577" s="666">
        <v>0</v>
      </c>
      <c r="AV577" s="666">
        <v>0</v>
      </c>
      <c r="AW577" s="666">
        <v>7.2862014382902775E-6</v>
      </c>
      <c r="AX577" s="666">
        <v>0</v>
      </c>
      <c r="AY577" s="666">
        <v>1.8089866357992838E-15</v>
      </c>
      <c r="AZ577" s="666">
        <v>0</v>
      </c>
      <c r="BA577" s="666">
        <v>0</v>
      </c>
      <c r="BB577" s="666">
        <v>0</v>
      </c>
      <c r="BC577" s="666">
        <v>0</v>
      </c>
      <c r="BD577" s="666">
        <v>0</v>
      </c>
      <c r="BE577" s="666">
        <v>0</v>
      </c>
      <c r="BF577" s="666">
        <v>4.2034233053287351E-4</v>
      </c>
      <c r="BG577" s="666">
        <v>0</v>
      </c>
      <c r="BH577" s="666">
        <v>1.0438031021265304E-3</v>
      </c>
      <c r="BI577" s="666">
        <v>0</v>
      </c>
      <c r="BJ577" s="666">
        <v>0</v>
      </c>
      <c r="BK577" s="666">
        <v>0</v>
      </c>
    </row>
    <row r="578" spans="2:63" x14ac:dyDescent="0.2">
      <c r="B578" s="469" t="s">
        <v>493</v>
      </c>
      <c r="C578" s="469">
        <v>18.242091092086515</v>
      </c>
      <c r="D578" s="469" t="s">
        <v>486</v>
      </c>
      <c r="E578" s="469" t="s">
        <v>428</v>
      </c>
      <c r="F578" s="469">
        <v>0</v>
      </c>
      <c r="G578" s="469">
        <v>559</v>
      </c>
      <c r="H578" s="469">
        <v>58.739215000000002</v>
      </c>
      <c r="I578" s="469">
        <v>60.99516573385722</v>
      </c>
      <c r="J578" s="469">
        <v>6.6978846452781099E-3</v>
      </c>
      <c r="K578" s="469" t="s">
        <v>574</v>
      </c>
      <c r="L578" s="469" t="s">
        <v>574</v>
      </c>
      <c r="M578" s="469" t="s">
        <v>574</v>
      </c>
      <c r="N578" s="469">
        <v>1</v>
      </c>
      <c r="O578" s="469">
        <v>6.2246228926290652E-3</v>
      </c>
      <c r="P578" s="469">
        <v>1.1594167414036193E-2</v>
      </c>
      <c r="Q578" s="469">
        <v>1.7818790306665257E-2</v>
      </c>
      <c r="R578" s="469">
        <v>0</v>
      </c>
      <c r="S578" s="469">
        <v>1.7818790306665257E-2</v>
      </c>
      <c r="T578" s="469">
        <v>0</v>
      </c>
      <c r="U578" s="469">
        <v>0</v>
      </c>
      <c r="V578" s="469">
        <v>3.7045718740876171E-5</v>
      </c>
      <c r="W578" s="469">
        <v>7.9060801192609581E-18</v>
      </c>
      <c r="X578" s="469">
        <v>0</v>
      </c>
      <c r="Y578" s="469">
        <v>0</v>
      </c>
      <c r="Z578" s="469">
        <v>0</v>
      </c>
      <c r="AA578" s="469">
        <v>0</v>
      </c>
      <c r="AB578" s="469">
        <v>0</v>
      </c>
      <c r="AC578" s="469">
        <v>0</v>
      </c>
      <c r="AD578" s="469">
        <v>0</v>
      </c>
      <c r="AE578" s="469">
        <v>0</v>
      </c>
      <c r="AF578" s="469">
        <v>0</v>
      </c>
      <c r="AG578" s="469">
        <v>0</v>
      </c>
      <c r="AH578" s="469">
        <v>0</v>
      </c>
      <c r="AI578" s="469">
        <v>0</v>
      </c>
      <c r="AJ578" s="469">
        <v>0</v>
      </c>
      <c r="AK578" s="469">
        <v>5.37081513928731E-5</v>
      </c>
      <c r="AL578" s="469">
        <v>0</v>
      </c>
      <c r="AM578" s="469">
        <v>7.5510035888087023E-6</v>
      </c>
      <c r="AN578" s="469">
        <v>0</v>
      </c>
      <c r="AO578" s="469">
        <v>0</v>
      </c>
      <c r="AP578" s="469">
        <v>0</v>
      </c>
      <c r="AQ578" s="469">
        <v>0</v>
      </c>
      <c r="AR578" s="469">
        <v>0</v>
      </c>
      <c r="AS578" s="469">
        <v>0</v>
      </c>
      <c r="AT578" s="469">
        <v>0</v>
      </c>
      <c r="AU578" s="469">
        <v>0</v>
      </c>
      <c r="AV578" s="469">
        <v>0</v>
      </c>
      <c r="AW578" s="469">
        <v>7.2862014382902775E-6</v>
      </c>
      <c r="AX578" s="469">
        <v>0</v>
      </c>
      <c r="AY578" s="469">
        <v>1.8089866357992838E-15</v>
      </c>
      <c r="AZ578" s="469">
        <v>0</v>
      </c>
      <c r="BA578" s="469">
        <v>0</v>
      </c>
      <c r="BB578" s="469">
        <v>0</v>
      </c>
      <c r="BC578" s="469">
        <v>0</v>
      </c>
      <c r="BD578" s="469">
        <v>0</v>
      </c>
      <c r="BE578" s="469">
        <v>0</v>
      </c>
      <c r="BF578" s="469">
        <v>4.2034233053287351E-4</v>
      </c>
      <c r="BG578" s="469">
        <v>0</v>
      </c>
      <c r="BH578" s="469">
        <v>1.0438031021265304E-3</v>
      </c>
      <c r="BI578" s="469">
        <v>0</v>
      </c>
      <c r="BJ578" s="469">
        <v>0</v>
      </c>
      <c r="BK578" s="469">
        <v>0</v>
      </c>
    </row>
    <row r="579" spans="2:63" x14ac:dyDescent="0.2">
      <c r="B579" s="666" t="s">
        <v>493</v>
      </c>
      <c r="C579" s="666">
        <v>18.242091092086515</v>
      </c>
      <c r="D579" s="666" t="s">
        <v>486</v>
      </c>
      <c r="E579" s="666" t="s">
        <v>428</v>
      </c>
      <c r="F579" s="666">
        <v>0</v>
      </c>
      <c r="G579" s="666">
        <v>559</v>
      </c>
      <c r="H579" s="666">
        <v>58.739215000000002</v>
      </c>
      <c r="I579" s="666">
        <v>60.99516573385722</v>
      </c>
      <c r="J579" s="666">
        <v>6.6978846452781099E-3</v>
      </c>
      <c r="K579" s="666" t="s">
        <v>574</v>
      </c>
      <c r="L579" s="666" t="s">
        <v>574</v>
      </c>
      <c r="M579" s="666" t="s">
        <v>574</v>
      </c>
      <c r="N579" s="666">
        <v>1</v>
      </c>
      <c r="O579" s="666">
        <v>6.2246228926290652E-3</v>
      </c>
      <c r="P579" s="666">
        <v>1.1594167414036193E-2</v>
      </c>
      <c r="Q579" s="666">
        <v>1.7818790306665257E-2</v>
      </c>
      <c r="R579" s="666">
        <v>0</v>
      </c>
      <c r="S579" s="666">
        <v>1.7818790306665257E-2</v>
      </c>
      <c r="T579" s="666">
        <v>0</v>
      </c>
      <c r="U579" s="666">
        <v>0</v>
      </c>
      <c r="V579" s="666">
        <v>3.7045718740876171E-5</v>
      </c>
      <c r="W579" s="666">
        <v>7.9060801192609581E-18</v>
      </c>
      <c r="X579" s="666">
        <v>0</v>
      </c>
      <c r="Y579" s="666">
        <v>0</v>
      </c>
      <c r="Z579" s="666">
        <v>0</v>
      </c>
      <c r="AA579" s="666">
        <v>0</v>
      </c>
      <c r="AB579" s="666">
        <v>0</v>
      </c>
      <c r="AC579" s="666">
        <v>0</v>
      </c>
      <c r="AD579" s="666">
        <v>0</v>
      </c>
      <c r="AE579" s="666">
        <v>0</v>
      </c>
      <c r="AF579" s="666">
        <v>0</v>
      </c>
      <c r="AG579" s="666">
        <v>0</v>
      </c>
      <c r="AH579" s="666">
        <v>0</v>
      </c>
      <c r="AI579" s="666">
        <v>0</v>
      </c>
      <c r="AJ579" s="666">
        <v>0</v>
      </c>
      <c r="AK579" s="666">
        <v>5.37081513928731E-5</v>
      </c>
      <c r="AL579" s="666">
        <v>0</v>
      </c>
      <c r="AM579" s="666">
        <v>7.5510035888087023E-6</v>
      </c>
      <c r="AN579" s="666">
        <v>0</v>
      </c>
      <c r="AO579" s="666">
        <v>0</v>
      </c>
      <c r="AP579" s="666">
        <v>0</v>
      </c>
      <c r="AQ579" s="666">
        <v>0</v>
      </c>
      <c r="AR579" s="666">
        <v>0</v>
      </c>
      <c r="AS579" s="666">
        <v>0</v>
      </c>
      <c r="AT579" s="666">
        <v>0</v>
      </c>
      <c r="AU579" s="666">
        <v>0</v>
      </c>
      <c r="AV579" s="666">
        <v>0</v>
      </c>
      <c r="AW579" s="666">
        <v>7.2862014382902775E-6</v>
      </c>
      <c r="AX579" s="666">
        <v>0</v>
      </c>
      <c r="AY579" s="666">
        <v>1.8089866357992838E-15</v>
      </c>
      <c r="AZ579" s="666">
        <v>0</v>
      </c>
      <c r="BA579" s="666">
        <v>0</v>
      </c>
      <c r="BB579" s="666">
        <v>0</v>
      </c>
      <c r="BC579" s="666">
        <v>0</v>
      </c>
      <c r="BD579" s="666">
        <v>0</v>
      </c>
      <c r="BE579" s="666">
        <v>0</v>
      </c>
      <c r="BF579" s="666">
        <v>4.2034233053287351E-4</v>
      </c>
      <c r="BG579" s="666">
        <v>0</v>
      </c>
      <c r="BH579" s="666">
        <v>1.0438031021265304E-3</v>
      </c>
      <c r="BI579" s="666">
        <v>0</v>
      </c>
      <c r="BJ579" s="666">
        <v>0</v>
      </c>
      <c r="BK579" s="666">
        <v>0</v>
      </c>
    </row>
    <row r="580" spans="2:63" x14ac:dyDescent="0.2">
      <c r="B580" s="469" t="s">
        <v>493</v>
      </c>
      <c r="C580" s="469">
        <v>18.242091092086515</v>
      </c>
      <c r="D580" s="469" t="s">
        <v>486</v>
      </c>
      <c r="E580" s="469" t="s">
        <v>428</v>
      </c>
      <c r="F580" s="469">
        <v>0</v>
      </c>
      <c r="G580" s="469">
        <v>559</v>
      </c>
      <c r="H580" s="469">
        <v>58.739215000000002</v>
      </c>
      <c r="I580" s="469">
        <v>60.99516573385722</v>
      </c>
      <c r="J580" s="469">
        <v>6.6978846452781099E-3</v>
      </c>
      <c r="K580" s="469" t="s">
        <v>574</v>
      </c>
      <c r="L580" s="469" t="s">
        <v>574</v>
      </c>
      <c r="M580" s="469" t="s">
        <v>574</v>
      </c>
      <c r="N580" s="469">
        <v>1</v>
      </c>
      <c r="O580" s="469">
        <v>6.2246228926290652E-3</v>
      </c>
      <c r="P580" s="469">
        <v>1.1594167414036193E-2</v>
      </c>
      <c r="Q580" s="469">
        <v>1.7818790306665257E-2</v>
      </c>
      <c r="R580" s="469">
        <v>0</v>
      </c>
      <c r="S580" s="469">
        <v>1.7818790306665257E-2</v>
      </c>
      <c r="T580" s="469">
        <v>0</v>
      </c>
      <c r="U580" s="469">
        <v>0</v>
      </c>
      <c r="V580" s="469">
        <v>3.7045718740876171E-5</v>
      </c>
      <c r="W580" s="469">
        <v>7.9060801192609581E-18</v>
      </c>
      <c r="X580" s="469">
        <v>0</v>
      </c>
      <c r="Y580" s="469">
        <v>0</v>
      </c>
      <c r="Z580" s="469">
        <v>0</v>
      </c>
      <c r="AA580" s="469">
        <v>0</v>
      </c>
      <c r="AB580" s="469">
        <v>0</v>
      </c>
      <c r="AC580" s="469">
        <v>0</v>
      </c>
      <c r="AD580" s="469">
        <v>0</v>
      </c>
      <c r="AE580" s="469">
        <v>0</v>
      </c>
      <c r="AF580" s="469">
        <v>0</v>
      </c>
      <c r="AG580" s="469">
        <v>0</v>
      </c>
      <c r="AH580" s="469">
        <v>0</v>
      </c>
      <c r="AI580" s="469">
        <v>0</v>
      </c>
      <c r="AJ580" s="469">
        <v>0</v>
      </c>
      <c r="AK580" s="469">
        <v>5.37081513928731E-5</v>
      </c>
      <c r="AL580" s="469">
        <v>0</v>
      </c>
      <c r="AM580" s="469">
        <v>7.5510035888087023E-6</v>
      </c>
      <c r="AN580" s="469">
        <v>0</v>
      </c>
      <c r="AO580" s="469">
        <v>0</v>
      </c>
      <c r="AP580" s="469">
        <v>0</v>
      </c>
      <c r="AQ580" s="469">
        <v>0</v>
      </c>
      <c r="AR580" s="469">
        <v>0</v>
      </c>
      <c r="AS580" s="469">
        <v>0</v>
      </c>
      <c r="AT580" s="469">
        <v>0</v>
      </c>
      <c r="AU580" s="469">
        <v>0</v>
      </c>
      <c r="AV580" s="469">
        <v>0</v>
      </c>
      <c r="AW580" s="469">
        <v>7.2862014382902775E-6</v>
      </c>
      <c r="AX580" s="469">
        <v>0</v>
      </c>
      <c r="AY580" s="469">
        <v>1.8089866357992838E-15</v>
      </c>
      <c r="AZ580" s="469">
        <v>0</v>
      </c>
      <c r="BA580" s="469">
        <v>0</v>
      </c>
      <c r="BB580" s="469">
        <v>0</v>
      </c>
      <c r="BC580" s="469">
        <v>0</v>
      </c>
      <c r="BD580" s="469">
        <v>0</v>
      </c>
      <c r="BE580" s="469">
        <v>0</v>
      </c>
      <c r="BF580" s="469">
        <v>4.2034233053287351E-4</v>
      </c>
      <c r="BG580" s="469">
        <v>0</v>
      </c>
      <c r="BH580" s="469">
        <v>1.0438031021265304E-3</v>
      </c>
      <c r="BI580" s="469">
        <v>0</v>
      </c>
      <c r="BJ580" s="469">
        <v>0</v>
      </c>
      <c r="BK580" s="469">
        <v>0</v>
      </c>
    </row>
    <row r="581" spans="2:63" x14ac:dyDescent="0.2">
      <c r="B581" s="666" t="s">
        <v>493</v>
      </c>
      <c r="C581" s="666">
        <v>18.242091092086515</v>
      </c>
      <c r="D581" s="666" t="s">
        <v>486</v>
      </c>
      <c r="E581" s="666" t="s">
        <v>428</v>
      </c>
      <c r="F581" s="666">
        <v>0</v>
      </c>
      <c r="G581" s="666">
        <v>559</v>
      </c>
      <c r="H581" s="666">
        <v>58.739215000000002</v>
      </c>
      <c r="I581" s="666">
        <v>60.99516573385722</v>
      </c>
      <c r="J581" s="666">
        <v>6.6978846452781099E-3</v>
      </c>
      <c r="K581" s="666" t="s">
        <v>574</v>
      </c>
      <c r="L581" s="666" t="s">
        <v>574</v>
      </c>
      <c r="M581" s="666" t="s">
        <v>574</v>
      </c>
      <c r="N581" s="666">
        <v>1</v>
      </c>
      <c r="O581" s="666">
        <v>6.2246228926290652E-3</v>
      </c>
      <c r="P581" s="666">
        <v>1.1594167414036193E-2</v>
      </c>
      <c r="Q581" s="666">
        <v>1.7818790306665257E-2</v>
      </c>
      <c r="R581" s="666">
        <v>0</v>
      </c>
      <c r="S581" s="666">
        <v>1.7818790306665257E-2</v>
      </c>
      <c r="T581" s="666">
        <v>0</v>
      </c>
      <c r="U581" s="666">
        <v>0</v>
      </c>
      <c r="V581" s="666">
        <v>3.7045718740876171E-5</v>
      </c>
      <c r="W581" s="666">
        <v>7.9060801192609581E-18</v>
      </c>
      <c r="X581" s="666">
        <v>0</v>
      </c>
      <c r="Y581" s="666">
        <v>0</v>
      </c>
      <c r="Z581" s="666">
        <v>0</v>
      </c>
      <c r="AA581" s="666">
        <v>0</v>
      </c>
      <c r="AB581" s="666">
        <v>0</v>
      </c>
      <c r="AC581" s="666">
        <v>0</v>
      </c>
      <c r="AD581" s="666">
        <v>0</v>
      </c>
      <c r="AE581" s="666">
        <v>0</v>
      </c>
      <c r="AF581" s="666">
        <v>0</v>
      </c>
      <c r="AG581" s="666">
        <v>0</v>
      </c>
      <c r="AH581" s="666">
        <v>0</v>
      </c>
      <c r="AI581" s="666">
        <v>0</v>
      </c>
      <c r="AJ581" s="666">
        <v>0</v>
      </c>
      <c r="AK581" s="666">
        <v>5.37081513928731E-5</v>
      </c>
      <c r="AL581" s="666">
        <v>0</v>
      </c>
      <c r="AM581" s="666">
        <v>7.5510035888087023E-6</v>
      </c>
      <c r="AN581" s="666">
        <v>0</v>
      </c>
      <c r="AO581" s="666">
        <v>0</v>
      </c>
      <c r="AP581" s="666">
        <v>0</v>
      </c>
      <c r="AQ581" s="666">
        <v>0</v>
      </c>
      <c r="AR581" s="666">
        <v>0</v>
      </c>
      <c r="AS581" s="666">
        <v>0</v>
      </c>
      <c r="AT581" s="666">
        <v>0</v>
      </c>
      <c r="AU581" s="666">
        <v>0</v>
      </c>
      <c r="AV581" s="666">
        <v>0</v>
      </c>
      <c r="AW581" s="666">
        <v>7.2862014382902775E-6</v>
      </c>
      <c r="AX581" s="666">
        <v>0</v>
      </c>
      <c r="AY581" s="666">
        <v>1.8089866357992838E-15</v>
      </c>
      <c r="AZ581" s="666">
        <v>0</v>
      </c>
      <c r="BA581" s="666">
        <v>0</v>
      </c>
      <c r="BB581" s="666">
        <v>0</v>
      </c>
      <c r="BC581" s="666">
        <v>0</v>
      </c>
      <c r="BD581" s="666">
        <v>0</v>
      </c>
      <c r="BE581" s="666">
        <v>0</v>
      </c>
      <c r="BF581" s="666">
        <v>4.2034233053287351E-4</v>
      </c>
      <c r="BG581" s="666">
        <v>0</v>
      </c>
      <c r="BH581" s="666">
        <v>1.0438031021265304E-3</v>
      </c>
      <c r="BI581" s="666">
        <v>0</v>
      </c>
      <c r="BJ581" s="666">
        <v>0</v>
      </c>
      <c r="BK581" s="666">
        <v>0</v>
      </c>
    </row>
    <row r="582" spans="2:63" x14ac:dyDescent="0.2">
      <c r="B582" s="469" t="s">
        <v>493</v>
      </c>
      <c r="C582" s="469">
        <v>18.242091092086515</v>
      </c>
      <c r="D582" s="469" t="s">
        <v>486</v>
      </c>
      <c r="E582" s="469" t="s">
        <v>428</v>
      </c>
      <c r="F582" s="469">
        <v>0</v>
      </c>
      <c r="G582" s="469">
        <v>559</v>
      </c>
      <c r="H582" s="469">
        <v>58.739215000000002</v>
      </c>
      <c r="I582" s="469">
        <v>60.99516573385722</v>
      </c>
      <c r="J582" s="469">
        <v>6.6978846452781099E-3</v>
      </c>
      <c r="K582" s="469" t="s">
        <v>574</v>
      </c>
      <c r="L582" s="469" t="s">
        <v>574</v>
      </c>
      <c r="M582" s="469" t="s">
        <v>574</v>
      </c>
      <c r="N582" s="469">
        <v>1</v>
      </c>
      <c r="O582" s="469">
        <v>6.2246228926290652E-3</v>
      </c>
      <c r="P582" s="469">
        <v>1.1594167414036193E-2</v>
      </c>
      <c r="Q582" s="469">
        <v>1.7818790306665257E-2</v>
      </c>
      <c r="R582" s="469">
        <v>0</v>
      </c>
      <c r="S582" s="469">
        <v>1.7818790306665257E-2</v>
      </c>
      <c r="T582" s="469">
        <v>0</v>
      </c>
      <c r="U582" s="469">
        <v>0</v>
      </c>
      <c r="V582" s="469">
        <v>3.7045718740876171E-5</v>
      </c>
      <c r="W582" s="469">
        <v>7.9060801192609581E-18</v>
      </c>
      <c r="X582" s="469">
        <v>0</v>
      </c>
      <c r="Y582" s="469">
        <v>0</v>
      </c>
      <c r="Z582" s="469">
        <v>0</v>
      </c>
      <c r="AA582" s="469">
        <v>0</v>
      </c>
      <c r="AB582" s="469">
        <v>0</v>
      </c>
      <c r="AC582" s="469">
        <v>0</v>
      </c>
      <c r="AD582" s="469">
        <v>0</v>
      </c>
      <c r="AE582" s="469">
        <v>0</v>
      </c>
      <c r="AF582" s="469">
        <v>0</v>
      </c>
      <c r="AG582" s="469">
        <v>0</v>
      </c>
      <c r="AH582" s="469">
        <v>0</v>
      </c>
      <c r="AI582" s="469">
        <v>0</v>
      </c>
      <c r="AJ582" s="469">
        <v>0</v>
      </c>
      <c r="AK582" s="469">
        <v>5.37081513928731E-5</v>
      </c>
      <c r="AL582" s="469">
        <v>0</v>
      </c>
      <c r="AM582" s="469">
        <v>7.5510035888087023E-6</v>
      </c>
      <c r="AN582" s="469">
        <v>0</v>
      </c>
      <c r="AO582" s="469">
        <v>0</v>
      </c>
      <c r="AP582" s="469">
        <v>0</v>
      </c>
      <c r="AQ582" s="469">
        <v>0</v>
      </c>
      <c r="AR582" s="469">
        <v>0</v>
      </c>
      <c r="AS582" s="469">
        <v>0</v>
      </c>
      <c r="AT582" s="469">
        <v>0</v>
      </c>
      <c r="AU582" s="469">
        <v>0</v>
      </c>
      <c r="AV582" s="469">
        <v>0</v>
      </c>
      <c r="AW582" s="469">
        <v>7.2862014382902775E-6</v>
      </c>
      <c r="AX582" s="469">
        <v>0</v>
      </c>
      <c r="AY582" s="469">
        <v>1.8089866357992838E-15</v>
      </c>
      <c r="AZ582" s="469">
        <v>0</v>
      </c>
      <c r="BA582" s="469">
        <v>0</v>
      </c>
      <c r="BB582" s="469">
        <v>0</v>
      </c>
      <c r="BC582" s="469">
        <v>0</v>
      </c>
      <c r="BD582" s="469">
        <v>0</v>
      </c>
      <c r="BE582" s="469">
        <v>0</v>
      </c>
      <c r="BF582" s="469">
        <v>4.2034233053287351E-4</v>
      </c>
      <c r="BG582" s="469">
        <v>0</v>
      </c>
      <c r="BH582" s="469">
        <v>1.0438031021265304E-3</v>
      </c>
      <c r="BI582" s="469">
        <v>0</v>
      </c>
      <c r="BJ582" s="469">
        <v>0</v>
      </c>
      <c r="BK582" s="469">
        <v>0</v>
      </c>
    </row>
    <row r="583" spans="2:63" x14ac:dyDescent="0.2">
      <c r="B583" s="666" t="s">
        <v>493</v>
      </c>
      <c r="C583" s="666">
        <v>18.242091092086515</v>
      </c>
      <c r="D583" s="666" t="s">
        <v>486</v>
      </c>
      <c r="E583" s="666" t="s">
        <v>428</v>
      </c>
      <c r="F583" s="666">
        <v>0</v>
      </c>
      <c r="G583" s="666">
        <v>559</v>
      </c>
      <c r="H583" s="666">
        <v>58.739215000000002</v>
      </c>
      <c r="I583" s="666">
        <v>60.99516573385722</v>
      </c>
      <c r="J583" s="666">
        <v>6.6978846452781099E-3</v>
      </c>
      <c r="K583" s="666" t="s">
        <v>574</v>
      </c>
      <c r="L583" s="666" t="s">
        <v>574</v>
      </c>
      <c r="M583" s="666" t="s">
        <v>574</v>
      </c>
      <c r="N583" s="666">
        <v>1</v>
      </c>
      <c r="O583" s="666">
        <v>6.2246228926290652E-3</v>
      </c>
      <c r="P583" s="666">
        <v>1.1594167414036193E-2</v>
      </c>
      <c r="Q583" s="666">
        <v>1.7818790306665257E-2</v>
      </c>
      <c r="R583" s="666">
        <v>0</v>
      </c>
      <c r="S583" s="666">
        <v>1.7818790306665257E-2</v>
      </c>
      <c r="T583" s="666">
        <v>0</v>
      </c>
      <c r="U583" s="666">
        <v>0</v>
      </c>
      <c r="V583" s="666">
        <v>3.7045718740876171E-5</v>
      </c>
      <c r="W583" s="666">
        <v>7.9060801192609581E-18</v>
      </c>
      <c r="X583" s="666">
        <v>0</v>
      </c>
      <c r="Y583" s="666">
        <v>0</v>
      </c>
      <c r="Z583" s="666">
        <v>0</v>
      </c>
      <c r="AA583" s="666">
        <v>0</v>
      </c>
      <c r="AB583" s="666">
        <v>0</v>
      </c>
      <c r="AC583" s="666">
        <v>0</v>
      </c>
      <c r="AD583" s="666">
        <v>0</v>
      </c>
      <c r="AE583" s="666">
        <v>0</v>
      </c>
      <c r="AF583" s="666">
        <v>0</v>
      </c>
      <c r="AG583" s="666">
        <v>0</v>
      </c>
      <c r="AH583" s="666">
        <v>0</v>
      </c>
      <c r="AI583" s="666">
        <v>0</v>
      </c>
      <c r="AJ583" s="666">
        <v>0</v>
      </c>
      <c r="AK583" s="666">
        <v>5.37081513928731E-5</v>
      </c>
      <c r="AL583" s="666">
        <v>0</v>
      </c>
      <c r="AM583" s="666">
        <v>7.5510035888087023E-6</v>
      </c>
      <c r="AN583" s="666">
        <v>0</v>
      </c>
      <c r="AO583" s="666">
        <v>0</v>
      </c>
      <c r="AP583" s="666">
        <v>0</v>
      </c>
      <c r="AQ583" s="666">
        <v>0</v>
      </c>
      <c r="AR583" s="666">
        <v>0</v>
      </c>
      <c r="AS583" s="666">
        <v>0</v>
      </c>
      <c r="AT583" s="666">
        <v>0</v>
      </c>
      <c r="AU583" s="666">
        <v>0</v>
      </c>
      <c r="AV583" s="666">
        <v>0</v>
      </c>
      <c r="AW583" s="666">
        <v>7.2862014382902775E-6</v>
      </c>
      <c r="AX583" s="666">
        <v>0</v>
      </c>
      <c r="AY583" s="666">
        <v>1.8089866357992838E-15</v>
      </c>
      <c r="AZ583" s="666">
        <v>0</v>
      </c>
      <c r="BA583" s="666">
        <v>0</v>
      </c>
      <c r="BB583" s="666">
        <v>0</v>
      </c>
      <c r="BC583" s="666">
        <v>0</v>
      </c>
      <c r="BD583" s="666">
        <v>0</v>
      </c>
      <c r="BE583" s="666">
        <v>0</v>
      </c>
      <c r="BF583" s="666">
        <v>4.2034233053287351E-4</v>
      </c>
      <c r="BG583" s="666">
        <v>0</v>
      </c>
      <c r="BH583" s="666">
        <v>1.0438031021265304E-3</v>
      </c>
      <c r="BI583" s="666">
        <v>0</v>
      </c>
      <c r="BJ583" s="666">
        <v>0</v>
      </c>
      <c r="BK583" s="666">
        <v>0</v>
      </c>
    </row>
    <row r="584" spans="2:63" x14ac:dyDescent="0.2">
      <c r="B584" s="469" t="s">
        <v>493</v>
      </c>
      <c r="C584" s="469">
        <v>18.242091092086515</v>
      </c>
      <c r="D584" s="469" t="s">
        <v>486</v>
      </c>
      <c r="E584" s="469" t="s">
        <v>428</v>
      </c>
      <c r="F584" s="469">
        <v>0</v>
      </c>
      <c r="G584" s="469">
        <v>559</v>
      </c>
      <c r="H584" s="469">
        <v>58.739215000000002</v>
      </c>
      <c r="I584" s="469">
        <v>60.99516573385722</v>
      </c>
      <c r="J584" s="469">
        <v>6.6978846452781099E-3</v>
      </c>
      <c r="K584" s="469" t="s">
        <v>574</v>
      </c>
      <c r="L584" s="469" t="s">
        <v>574</v>
      </c>
      <c r="M584" s="469" t="s">
        <v>574</v>
      </c>
      <c r="N584" s="469">
        <v>1</v>
      </c>
      <c r="O584" s="469">
        <v>6.2246228926290652E-3</v>
      </c>
      <c r="P584" s="469">
        <v>1.1594167414036193E-2</v>
      </c>
      <c r="Q584" s="469">
        <v>1.7818790306665257E-2</v>
      </c>
      <c r="R584" s="469">
        <v>0</v>
      </c>
      <c r="S584" s="469">
        <v>1.7818790306665257E-2</v>
      </c>
      <c r="T584" s="469">
        <v>0</v>
      </c>
      <c r="U584" s="469">
        <v>0</v>
      </c>
      <c r="V584" s="469">
        <v>3.7045718740876171E-5</v>
      </c>
      <c r="W584" s="469">
        <v>7.9060801192609581E-18</v>
      </c>
      <c r="X584" s="469">
        <v>0</v>
      </c>
      <c r="Y584" s="469">
        <v>0</v>
      </c>
      <c r="Z584" s="469">
        <v>0</v>
      </c>
      <c r="AA584" s="469">
        <v>0</v>
      </c>
      <c r="AB584" s="469">
        <v>0</v>
      </c>
      <c r="AC584" s="469">
        <v>0</v>
      </c>
      <c r="AD584" s="469">
        <v>0</v>
      </c>
      <c r="AE584" s="469">
        <v>0</v>
      </c>
      <c r="AF584" s="469">
        <v>0</v>
      </c>
      <c r="AG584" s="469">
        <v>0</v>
      </c>
      <c r="AH584" s="469">
        <v>0</v>
      </c>
      <c r="AI584" s="469">
        <v>0</v>
      </c>
      <c r="AJ584" s="469">
        <v>0</v>
      </c>
      <c r="AK584" s="469">
        <v>5.37081513928731E-5</v>
      </c>
      <c r="AL584" s="469">
        <v>0</v>
      </c>
      <c r="AM584" s="469">
        <v>7.5510035888087023E-6</v>
      </c>
      <c r="AN584" s="469">
        <v>0</v>
      </c>
      <c r="AO584" s="469">
        <v>0</v>
      </c>
      <c r="AP584" s="469">
        <v>0</v>
      </c>
      <c r="AQ584" s="469">
        <v>0</v>
      </c>
      <c r="AR584" s="469">
        <v>0</v>
      </c>
      <c r="AS584" s="469">
        <v>0</v>
      </c>
      <c r="AT584" s="469">
        <v>0</v>
      </c>
      <c r="AU584" s="469">
        <v>0</v>
      </c>
      <c r="AV584" s="469">
        <v>0</v>
      </c>
      <c r="AW584" s="469">
        <v>7.2862014382902775E-6</v>
      </c>
      <c r="AX584" s="469">
        <v>0</v>
      </c>
      <c r="AY584" s="469">
        <v>1.8089866357992838E-15</v>
      </c>
      <c r="AZ584" s="469">
        <v>0</v>
      </c>
      <c r="BA584" s="469">
        <v>0</v>
      </c>
      <c r="BB584" s="469">
        <v>0</v>
      </c>
      <c r="BC584" s="469">
        <v>0</v>
      </c>
      <c r="BD584" s="469">
        <v>0</v>
      </c>
      <c r="BE584" s="469">
        <v>0</v>
      </c>
      <c r="BF584" s="469">
        <v>4.2034233053287351E-4</v>
      </c>
      <c r="BG584" s="469">
        <v>0</v>
      </c>
      <c r="BH584" s="469">
        <v>1.0438031021265304E-3</v>
      </c>
      <c r="BI584" s="469">
        <v>0</v>
      </c>
      <c r="BJ584" s="469">
        <v>0</v>
      </c>
      <c r="BK584" s="469">
        <v>0</v>
      </c>
    </row>
    <row r="585" spans="2:63" x14ac:dyDescent="0.2">
      <c r="B585" s="666" t="s">
        <v>493</v>
      </c>
      <c r="C585" s="666">
        <v>18.242091092086515</v>
      </c>
      <c r="D585" s="666" t="s">
        <v>486</v>
      </c>
      <c r="E585" s="666" t="s">
        <v>428</v>
      </c>
      <c r="F585" s="666">
        <v>0</v>
      </c>
      <c r="G585" s="666">
        <v>559</v>
      </c>
      <c r="H585" s="666">
        <v>58.739215000000002</v>
      </c>
      <c r="I585" s="666">
        <v>60.99516573385722</v>
      </c>
      <c r="J585" s="666">
        <v>6.6978846452781099E-3</v>
      </c>
      <c r="K585" s="666" t="s">
        <v>574</v>
      </c>
      <c r="L585" s="666" t="s">
        <v>574</v>
      </c>
      <c r="M585" s="666" t="s">
        <v>574</v>
      </c>
      <c r="N585" s="666">
        <v>1</v>
      </c>
      <c r="O585" s="666">
        <v>6.2246228926290652E-3</v>
      </c>
      <c r="P585" s="666">
        <v>1.1594167414036193E-2</v>
      </c>
      <c r="Q585" s="666">
        <v>1.7818790306665257E-2</v>
      </c>
      <c r="R585" s="666">
        <v>0</v>
      </c>
      <c r="S585" s="666">
        <v>1.7818790306665257E-2</v>
      </c>
      <c r="T585" s="666">
        <v>0</v>
      </c>
      <c r="U585" s="666">
        <v>0</v>
      </c>
      <c r="V585" s="666">
        <v>3.7045718740876171E-5</v>
      </c>
      <c r="W585" s="666">
        <v>7.9060801192609581E-18</v>
      </c>
      <c r="X585" s="666">
        <v>0</v>
      </c>
      <c r="Y585" s="666">
        <v>0</v>
      </c>
      <c r="Z585" s="666">
        <v>0</v>
      </c>
      <c r="AA585" s="666">
        <v>0</v>
      </c>
      <c r="AB585" s="666">
        <v>0</v>
      </c>
      <c r="AC585" s="666">
        <v>0</v>
      </c>
      <c r="AD585" s="666">
        <v>0</v>
      </c>
      <c r="AE585" s="666">
        <v>0</v>
      </c>
      <c r="AF585" s="666">
        <v>0</v>
      </c>
      <c r="AG585" s="666">
        <v>0</v>
      </c>
      <c r="AH585" s="666">
        <v>0</v>
      </c>
      <c r="AI585" s="666">
        <v>0</v>
      </c>
      <c r="AJ585" s="666">
        <v>0</v>
      </c>
      <c r="AK585" s="666">
        <v>5.37081513928731E-5</v>
      </c>
      <c r="AL585" s="666">
        <v>0</v>
      </c>
      <c r="AM585" s="666">
        <v>7.5510035888087023E-6</v>
      </c>
      <c r="AN585" s="666">
        <v>0</v>
      </c>
      <c r="AO585" s="666">
        <v>0</v>
      </c>
      <c r="AP585" s="666">
        <v>0</v>
      </c>
      <c r="AQ585" s="666">
        <v>0</v>
      </c>
      <c r="AR585" s="666">
        <v>0</v>
      </c>
      <c r="AS585" s="666">
        <v>0</v>
      </c>
      <c r="AT585" s="666">
        <v>0</v>
      </c>
      <c r="AU585" s="666">
        <v>0</v>
      </c>
      <c r="AV585" s="666">
        <v>0</v>
      </c>
      <c r="AW585" s="666">
        <v>7.2862014382902775E-6</v>
      </c>
      <c r="AX585" s="666">
        <v>0</v>
      </c>
      <c r="AY585" s="666">
        <v>1.8089866357992838E-15</v>
      </c>
      <c r="AZ585" s="666">
        <v>0</v>
      </c>
      <c r="BA585" s="666">
        <v>0</v>
      </c>
      <c r="BB585" s="666">
        <v>0</v>
      </c>
      <c r="BC585" s="666">
        <v>0</v>
      </c>
      <c r="BD585" s="666">
        <v>0</v>
      </c>
      <c r="BE585" s="666">
        <v>0</v>
      </c>
      <c r="BF585" s="666">
        <v>4.2034233053287351E-4</v>
      </c>
      <c r="BG585" s="666">
        <v>0</v>
      </c>
      <c r="BH585" s="666">
        <v>1.0438031021265304E-3</v>
      </c>
      <c r="BI585" s="666">
        <v>0</v>
      </c>
      <c r="BJ585" s="666">
        <v>0</v>
      </c>
      <c r="BK585" s="666">
        <v>0</v>
      </c>
    </row>
    <row r="586" spans="2:63" x14ac:dyDescent="0.2">
      <c r="B586" s="469" t="s">
        <v>493</v>
      </c>
      <c r="C586" s="469">
        <v>18.242091092086515</v>
      </c>
      <c r="D586" s="469" t="s">
        <v>486</v>
      </c>
      <c r="E586" s="469" t="s">
        <v>428</v>
      </c>
      <c r="F586" s="469">
        <v>0</v>
      </c>
      <c r="G586" s="469">
        <v>559</v>
      </c>
      <c r="H586" s="469">
        <v>65.725740000000002</v>
      </c>
      <c r="I586" s="469">
        <v>68.102383469803627</v>
      </c>
      <c r="J586" s="469">
        <v>8.4330771924180821E-3</v>
      </c>
      <c r="K586" s="469" t="s">
        <v>574</v>
      </c>
      <c r="L586" s="469" t="s">
        <v>574</v>
      </c>
      <c r="M586" s="469" t="s">
        <v>574</v>
      </c>
      <c r="N586" s="469">
        <v>1</v>
      </c>
      <c r="O586" s="469">
        <v>8.8366453286944039E-3</v>
      </c>
      <c r="P586" s="469">
        <v>1.4398796382774142E-2</v>
      </c>
      <c r="Q586" s="469">
        <v>2.3235441711468546E-2</v>
      </c>
      <c r="R586" s="469">
        <v>0</v>
      </c>
      <c r="S586" s="469">
        <v>2.3235441711468546E-2</v>
      </c>
      <c r="T586" s="469">
        <v>0</v>
      </c>
      <c r="U586" s="469">
        <v>0</v>
      </c>
      <c r="V586" s="469">
        <v>4.6533633833667778E-5</v>
      </c>
      <c r="W586" s="469">
        <v>1.65774545392383E-17</v>
      </c>
      <c r="X586" s="469">
        <v>0</v>
      </c>
      <c r="Y586" s="469">
        <v>0</v>
      </c>
      <c r="Z586" s="469">
        <v>0</v>
      </c>
      <c r="AA586" s="469">
        <v>0</v>
      </c>
      <c r="AB586" s="469">
        <v>0</v>
      </c>
      <c r="AC586" s="469">
        <v>0</v>
      </c>
      <c r="AD586" s="469">
        <v>0</v>
      </c>
      <c r="AE586" s="469">
        <v>0</v>
      </c>
      <c r="AF586" s="469">
        <v>0</v>
      </c>
      <c r="AG586" s="469">
        <v>0</v>
      </c>
      <c r="AH586" s="469">
        <v>0</v>
      </c>
      <c r="AI586" s="469">
        <v>0</v>
      </c>
      <c r="AJ586" s="469">
        <v>0</v>
      </c>
      <c r="AK586" s="469">
        <v>7.0888132498082469E-5</v>
      </c>
      <c r="AL586" s="469">
        <v>0</v>
      </c>
      <c r="AM586" s="469">
        <v>9.373968083655174E-6</v>
      </c>
      <c r="AN586" s="469">
        <v>0</v>
      </c>
      <c r="AO586" s="469">
        <v>0</v>
      </c>
      <c r="AP586" s="469">
        <v>0</v>
      </c>
      <c r="AQ586" s="469">
        <v>0</v>
      </c>
      <c r="AR586" s="469">
        <v>0</v>
      </c>
      <c r="AS586" s="469">
        <v>0</v>
      </c>
      <c r="AT586" s="469">
        <v>0</v>
      </c>
      <c r="AU586" s="469">
        <v>0</v>
      </c>
      <c r="AV586" s="469">
        <v>0</v>
      </c>
      <c r="AW586" s="469">
        <v>1.0340985568335437E-5</v>
      </c>
      <c r="AX586" s="469">
        <v>0</v>
      </c>
      <c r="AY586" s="469">
        <v>3.6260923905416478E-15</v>
      </c>
      <c r="AZ586" s="469">
        <v>0</v>
      </c>
      <c r="BA586" s="469">
        <v>0</v>
      </c>
      <c r="BB586" s="469">
        <v>0</v>
      </c>
      <c r="BC586" s="469">
        <v>0</v>
      </c>
      <c r="BD586" s="469">
        <v>0</v>
      </c>
      <c r="BE586" s="469">
        <v>0</v>
      </c>
      <c r="BF586" s="469">
        <v>5.4038275182735152E-4</v>
      </c>
      <c r="BG586" s="469">
        <v>0</v>
      </c>
      <c r="BH586" s="469">
        <v>1.3804743258166911E-3</v>
      </c>
      <c r="BI586" s="469">
        <v>0</v>
      </c>
      <c r="BJ586" s="469">
        <v>0</v>
      </c>
      <c r="BK586" s="469">
        <v>0</v>
      </c>
    </row>
    <row r="587" spans="2:63" x14ac:dyDescent="0.2">
      <c r="B587" s="666" t="s">
        <v>493</v>
      </c>
      <c r="C587" s="666">
        <v>18.242091092086515</v>
      </c>
      <c r="D587" s="666" t="s">
        <v>486</v>
      </c>
      <c r="E587" s="666" t="s">
        <v>428</v>
      </c>
      <c r="F587" s="666">
        <v>0</v>
      </c>
      <c r="G587" s="666">
        <v>559</v>
      </c>
      <c r="H587" s="666">
        <v>65.725740000000002</v>
      </c>
      <c r="I587" s="666">
        <v>68.102383469803627</v>
      </c>
      <c r="J587" s="666">
        <v>8.4330771924180821E-3</v>
      </c>
      <c r="K587" s="666" t="s">
        <v>574</v>
      </c>
      <c r="L587" s="666" t="s">
        <v>574</v>
      </c>
      <c r="M587" s="666" t="s">
        <v>574</v>
      </c>
      <c r="N587" s="666">
        <v>1</v>
      </c>
      <c r="O587" s="666">
        <v>8.8366453286944039E-3</v>
      </c>
      <c r="P587" s="666">
        <v>1.4398796382774142E-2</v>
      </c>
      <c r="Q587" s="666">
        <v>2.3235441711468546E-2</v>
      </c>
      <c r="R587" s="666">
        <v>0</v>
      </c>
      <c r="S587" s="666">
        <v>2.3235441711468546E-2</v>
      </c>
      <c r="T587" s="666">
        <v>0</v>
      </c>
      <c r="U587" s="666">
        <v>0</v>
      </c>
      <c r="V587" s="666">
        <v>4.6533633833667778E-5</v>
      </c>
      <c r="W587" s="666">
        <v>1.65774545392383E-17</v>
      </c>
      <c r="X587" s="666">
        <v>0</v>
      </c>
      <c r="Y587" s="666">
        <v>0</v>
      </c>
      <c r="Z587" s="666">
        <v>0</v>
      </c>
      <c r="AA587" s="666">
        <v>0</v>
      </c>
      <c r="AB587" s="666">
        <v>0</v>
      </c>
      <c r="AC587" s="666">
        <v>0</v>
      </c>
      <c r="AD587" s="666">
        <v>0</v>
      </c>
      <c r="AE587" s="666">
        <v>0</v>
      </c>
      <c r="AF587" s="666">
        <v>0</v>
      </c>
      <c r="AG587" s="666">
        <v>0</v>
      </c>
      <c r="AH587" s="666">
        <v>0</v>
      </c>
      <c r="AI587" s="666">
        <v>0</v>
      </c>
      <c r="AJ587" s="666">
        <v>0</v>
      </c>
      <c r="AK587" s="666">
        <v>7.0888132498082469E-5</v>
      </c>
      <c r="AL587" s="666">
        <v>0</v>
      </c>
      <c r="AM587" s="666">
        <v>9.373968083655174E-6</v>
      </c>
      <c r="AN587" s="666">
        <v>0</v>
      </c>
      <c r="AO587" s="666">
        <v>0</v>
      </c>
      <c r="AP587" s="666">
        <v>0</v>
      </c>
      <c r="AQ587" s="666">
        <v>0</v>
      </c>
      <c r="AR587" s="666">
        <v>0</v>
      </c>
      <c r="AS587" s="666">
        <v>0</v>
      </c>
      <c r="AT587" s="666">
        <v>0</v>
      </c>
      <c r="AU587" s="666">
        <v>0</v>
      </c>
      <c r="AV587" s="666">
        <v>0</v>
      </c>
      <c r="AW587" s="666">
        <v>1.0340985568335437E-5</v>
      </c>
      <c r="AX587" s="666">
        <v>0</v>
      </c>
      <c r="AY587" s="666">
        <v>3.6260923905416478E-15</v>
      </c>
      <c r="AZ587" s="666">
        <v>0</v>
      </c>
      <c r="BA587" s="666">
        <v>0</v>
      </c>
      <c r="BB587" s="666">
        <v>0</v>
      </c>
      <c r="BC587" s="666">
        <v>0</v>
      </c>
      <c r="BD587" s="666">
        <v>0</v>
      </c>
      <c r="BE587" s="666">
        <v>0</v>
      </c>
      <c r="BF587" s="666">
        <v>5.4038275182735152E-4</v>
      </c>
      <c r="BG587" s="666">
        <v>0</v>
      </c>
      <c r="BH587" s="666">
        <v>1.3804743258166911E-3</v>
      </c>
      <c r="BI587" s="666">
        <v>0</v>
      </c>
      <c r="BJ587" s="666">
        <v>0</v>
      </c>
      <c r="BK587" s="666">
        <v>0</v>
      </c>
    </row>
    <row r="588" spans="2:63" x14ac:dyDescent="0.2">
      <c r="B588" s="469" t="s">
        <v>493</v>
      </c>
      <c r="C588" s="469">
        <v>18.242091092086515</v>
      </c>
      <c r="D588" s="469" t="s">
        <v>486</v>
      </c>
      <c r="E588" s="469" t="s">
        <v>428</v>
      </c>
      <c r="F588" s="469">
        <v>0</v>
      </c>
      <c r="G588" s="469">
        <v>559</v>
      </c>
      <c r="H588" s="469">
        <v>65.725740000000002</v>
      </c>
      <c r="I588" s="469">
        <v>68.102383469803627</v>
      </c>
      <c r="J588" s="469">
        <v>8.4330771924180821E-3</v>
      </c>
      <c r="K588" s="469" t="s">
        <v>574</v>
      </c>
      <c r="L588" s="469" t="s">
        <v>574</v>
      </c>
      <c r="M588" s="469" t="s">
        <v>574</v>
      </c>
      <c r="N588" s="469">
        <v>1</v>
      </c>
      <c r="O588" s="469">
        <v>8.8366453286944039E-3</v>
      </c>
      <c r="P588" s="469">
        <v>1.4398796382774142E-2</v>
      </c>
      <c r="Q588" s="469">
        <v>2.3235441711468546E-2</v>
      </c>
      <c r="R588" s="469">
        <v>0</v>
      </c>
      <c r="S588" s="469">
        <v>2.3235441711468546E-2</v>
      </c>
      <c r="T588" s="469">
        <v>0</v>
      </c>
      <c r="U588" s="469">
        <v>0</v>
      </c>
      <c r="V588" s="469">
        <v>4.6533633833667778E-5</v>
      </c>
      <c r="W588" s="469">
        <v>1.65774545392383E-17</v>
      </c>
      <c r="X588" s="469">
        <v>0</v>
      </c>
      <c r="Y588" s="469">
        <v>0</v>
      </c>
      <c r="Z588" s="469">
        <v>0</v>
      </c>
      <c r="AA588" s="469">
        <v>0</v>
      </c>
      <c r="AB588" s="469">
        <v>0</v>
      </c>
      <c r="AC588" s="469">
        <v>0</v>
      </c>
      <c r="AD588" s="469">
        <v>0</v>
      </c>
      <c r="AE588" s="469">
        <v>0</v>
      </c>
      <c r="AF588" s="469">
        <v>0</v>
      </c>
      <c r="AG588" s="469">
        <v>0</v>
      </c>
      <c r="AH588" s="469">
        <v>0</v>
      </c>
      <c r="AI588" s="469">
        <v>0</v>
      </c>
      <c r="AJ588" s="469">
        <v>0</v>
      </c>
      <c r="AK588" s="469">
        <v>7.0888132498082469E-5</v>
      </c>
      <c r="AL588" s="469">
        <v>0</v>
      </c>
      <c r="AM588" s="469">
        <v>9.373968083655174E-6</v>
      </c>
      <c r="AN588" s="469">
        <v>0</v>
      </c>
      <c r="AO588" s="469">
        <v>0</v>
      </c>
      <c r="AP588" s="469">
        <v>0</v>
      </c>
      <c r="AQ588" s="469">
        <v>0</v>
      </c>
      <c r="AR588" s="469">
        <v>0</v>
      </c>
      <c r="AS588" s="469">
        <v>0</v>
      </c>
      <c r="AT588" s="469">
        <v>0</v>
      </c>
      <c r="AU588" s="469">
        <v>0</v>
      </c>
      <c r="AV588" s="469">
        <v>0</v>
      </c>
      <c r="AW588" s="469">
        <v>1.0340985568335437E-5</v>
      </c>
      <c r="AX588" s="469">
        <v>0</v>
      </c>
      <c r="AY588" s="469">
        <v>3.6260923905416478E-15</v>
      </c>
      <c r="AZ588" s="469">
        <v>0</v>
      </c>
      <c r="BA588" s="469">
        <v>0</v>
      </c>
      <c r="BB588" s="469">
        <v>0</v>
      </c>
      <c r="BC588" s="469">
        <v>0</v>
      </c>
      <c r="BD588" s="469">
        <v>0</v>
      </c>
      <c r="BE588" s="469">
        <v>0</v>
      </c>
      <c r="BF588" s="469">
        <v>5.4038275182735152E-4</v>
      </c>
      <c r="BG588" s="469">
        <v>0</v>
      </c>
      <c r="BH588" s="469">
        <v>1.3804743258166911E-3</v>
      </c>
      <c r="BI588" s="469">
        <v>0</v>
      </c>
      <c r="BJ588" s="469">
        <v>0</v>
      </c>
      <c r="BK588" s="469">
        <v>0</v>
      </c>
    </row>
    <row r="589" spans="2:63" x14ac:dyDescent="0.2">
      <c r="B589" s="666" t="s">
        <v>493</v>
      </c>
      <c r="C589" s="666">
        <v>18.242091092086515</v>
      </c>
      <c r="D589" s="666" t="s">
        <v>486</v>
      </c>
      <c r="E589" s="666" t="s">
        <v>428</v>
      </c>
      <c r="F589" s="666">
        <v>0</v>
      </c>
      <c r="G589" s="666">
        <v>559</v>
      </c>
      <c r="H589" s="666">
        <v>65.725740000000002</v>
      </c>
      <c r="I589" s="666">
        <v>68.102383469803627</v>
      </c>
      <c r="J589" s="666">
        <v>8.4330771924180821E-3</v>
      </c>
      <c r="K589" s="666" t="s">
        <v>574</v>
      </c>
      <c r="L589" s="666" t="s">
        <v>574</v>
      </c>
      <c r="M589" s="666" t="s">
        <v>574</v>
      </c>
      <c r="N589" s="666">
        <v>1</v>
      </c>
      <c r="O589" s="666">
        <v>8.8366453286944039E-3</v>
      </c>
      <c r="P589" s="666">
        <v>1.4398796382774142E-2</v>
      </c>
      <c r="Q589" s="666">
        <v>2.3235441711468546E-2</v>
      </c>
      <c r="R589" s="666">
        <v>0</v>
      </c>
      <c r="S589" s="666">
        <v>2.3235441711468546E-2</v>
      </c>
      <c r="T589" s="666">
        <v>0</v>
      </c>
      <c r="U589" s="666">
        <v>0</v>
      </c>
      <c r="V589" s="666">
        <v>4.6533633833667778E-5</v>
      </c>
      <c r="W589" s="666">
        <v>1.65774545392383E-17</v>
      </c>
      <c r="X589" s="666">
        <v>0</v>
      </c>
      <c r="Y589" s="666">
        <v>0</v>
      </c>
      <c r="Z589" s="666">
        <v>0</v>
      </c>
      <c r="AA589" s="666">
        <v>0</v>
      </c>
      <c r="AB589" s="666">
        <v>0</v>
      </c>
      <c r="AC589" s="666">
        <v>0</v>
      </c>
      <c r="AD589" s="666">
        <v>0</v>
      </c>
      <c r="AE589" s="666">
        <v>0</v>
      </c>
      <c r="AF589" s="666">
        <v>0</v>
      </c>
      <c r="AG589" s="666">
        <v>0</v>
      </c>
      <c r="AH589" s="666">
        <v>0</v>
      </c>
      <c r="AI589" s="666">
        <v>0</v>
      </c>
      <c r="AJ589" s="666">
        <v>0</v>
      </c>
      <c r="AK589" s="666">
        <v>7.0888132498082469E-5</v>
      </c>
      <c r="AL589" s="666">
        <v>0</v>
      </c>
      <c r="AM589" s="666">
        <v>9.373968083655174E-6</v>
      </c>
      <c r="AN589" s="666">
        <v>0</v>
      </c>
      <c r="AO589" s="666">
        <v>0</v>
      </c>
      <c r="AP589" s="666">
        <v>0</v>
      </c>
      <c r="AQ589" s="666">
        <v>0</v>
      </c>
      <c r="AR589" s="666">
        <v>0</v>
      </c>
      <c r="AS589" s="666">
        <v>0</v>
      </c>
      <c r="AT589" s="666">
        <v>0</v>
      </c>
      <c r="AU589" s="666">
        <v>0</v>
      </c>
      <c r="AV589" s="666">
        <v>0</v>
      </c>
      <c r="AW589" s="666">
        <v>1.0340985568335437E-5</v>
      </c>
      <c r="AX589" s="666">
        <v>0</v>
      </c>
      <c r="AY589" s="666">
        <v>3.6260923905416478E-15</v>
      </c>
      <c r="AZ589" s="666">
        <v>0</v>
      </c>
      <c r="BA589" s="666">
        <v>0</v>
      </c>
      <c r="BB589" s="666">
        <v>0</v>
      </c>
      <c r="BC589" s="666">
        <v>0</v>
      </c>
      <c r="BD589" s="666">
        <v>0</v>
      </c>
      <c r="BE589" s="666">
        <v>0</v>
      </c>
      <c r="BF589" s="666">
        <v>5.4038275182735152E-4</v>
      </c>
      <c r="BG589" s="666">
        <v>0</v>
      </c>
      <c r="BH589" s="666">
        <v>1.3804743258166911E-3</v>
      </c>
      <c r="BI589" s="666">
        <v>0</v>
      </c>
      <c r="BJ589" s="666">
        <v>0</v>
      </c>
      <c r="BK589" s="666">
        <v>0</v>
      </c>
    </row>
    <row r="590" spans="2:63" x14ac:dyDescent="0.2">
      <c r="B590" s="469" t="s">
        <v>493</v>
      </c>
      <c r="C590" s="469">
        <v>18.242091092086515</v>
      </c>
      <c r="D590" s="469" t="s">
        <v>486</v>
      </c>
      <c r="E590" s="469" t="s">
        <v>428</v>
      </c>
      <c r="F590" s="469">
        <v>0</v>
      </c>
      <c r="G590" s="469">
        <v>559</v>
      </c>
      <c r="H590" s="469">
        <v>65.725740000000002</v>
      </c>
      <c r="I590" s="469">
        <v>68.102383469803627</v>
      </c>
      <c r="J590" s="469">
        <v>8.4330771924180821E-3</v>
      </c>
      <c r="K590" s="469" t="s">
        <v>574</v>
      </c>
      <c r="L590" s="469" t="s">
        <v>574</v>
      </c>
      <c r="M590" s="469" t="s">
        <v>574</v>
      </c>
      <c r="N590" s="469">
        <v>1</v>
      </c>
      <c r="O590" s="469">
        <v>8.8366453286944039E-3</v>
      </c>
      <c r="P590" s="469">
        <v>1.4398796382774142E-2</v>
      </c>
      <c r="Q590" s="469">
        <v>2.3235441711468546E-2</v>
      </c>
      <c r="R590" s="469">
        <v>0</v>
      </c>
      <c r="S590" s="469">
        <v>2.3235441711468546E-2</v>
      </c>
      <c r="T590" s="469">
        <v>0</v>
      </c>
      <c r="U590" s="469">
        <v>0</v>
      </c>
      <c r="V590" s="469">
        <v>4.6533633833667778E-5</v>
      </c>
      <c r="W590" s="469">
        <v>1.65774545392383E-17</v>
      </c>
      <c r="X590" s="469">
        <v>0</v>
      </c>
      <c r="Y590" s="469">
        <v>0</v>
      </c>
      <c r="Z590" s="469">
        <v>0</v>
      </c>
      <c r="AA590" s="469">
        <v>0</v>
      </c>
      <c r="AB590" s="469">
        <v>0</v>
      </c>
      <c r="AC590" s="469">
        <v>0</v>
      </c>
      <c r="AD590" s="469">
        <v>0</v>
      </c>
      <c r="AE590" s="469">
        <v>0</v>
      </c>
      <c r="AF590" s="469">
        <v>0</v>
      </c>
      <c r="AG590" s="469">
        <v>0</v>
      </c>
      <c r="AH590" s="469">
        <v>0</v>
      </c>
      <c r="AI590" s="469">
        <v>0</v>
      </c>
      <c r="AJ590" s="469">
        <v>0</v>
      </c>
      <c r="AK590" s="469">
        <v>7.0888132498082469E-5</v>
      </c>
      <c r="AL590" s="469">
        <v>0</v>
      </c>
      <c r="AM590" s="469">
        <v>9.373968083655174E-6</v>
      </c>
      <c r="AN590" s="469">
        <v>0</v>
      </c>
      <c r="AO590" s="469">
        <v>0</v>
      </c>
      <c r="AP590" s="469">
        <v>0</v>
      </c>
      <c r="AQ590" s="469">
        <v>0</v>
      </c>
      <c r="AR590" s="469">
        <v>0</v>
      </c>
      <c r="AS590" s="469">
        <v>0</v>
      </c>
      <c r="AT590" s="469">
        <v>0</v>
      </c>
      <c r="AU590" s="469">
        <v>0</v>
      </c>
      <c r="AV590" s="469">
        <v>0</v>
      </c>
      <c r="AW590" s="469">
        <v>1.0340985568335437E-5</v>
      </c>
      <c r="AX590" s="469">
        <v>0</v>
      </c>
      <c r="AY590" s="469">
        <v>3.6260923905416478E-15</v>
      </c>
      <c r="AZ590" s="469">
        <v>0</v>
      </c>
      <c r="BA590" s="469">
        <v>0</v>
      </c>
      <c r="BB590" s="469">
        <v>0</v>
      </c>
      <c r="BC590" s="469">
        <v>0</v>
      </c>
      <c r="BD590" s="469">
        <v>0</v>
      </c>
      <c r="BE590" s="469">
        <v>0</v>
      </c>
      <c r="BF590" s="469">
        <v>5.4038275182735152E-4</v>
      </c>
      <c r="BG590" s="469">
        <v>0</v>
      </c>
      <c r="BH590" s="469">
        <v>1.3804743258166911E-3</v>
      </c>
      <c r="BI590" s="469">
        <v>0</v>
      </c>
      <c r="BJ590" s="469">
        <v>0</v>
      </c>
      <c r="BK590" s="469">
        <v>0</v>
      </c>
    </row>
    <row r="591" spans="2:63" x14ac:dyDescent="0.2">
      <c r="B591" s="666" t="s">
        <v>493</v>
      </c>
      <c r="C591" s="666">
        <v>18.242091092086515</v>
      </c>
      <c r="D591" s="666" t="s">
        <v>486</v>
      </c>
      <c r="E591" s="666" t="s">
        <v>428</v>
      </c>
      <c r="F591" s="666">
        <v>0</v>
      </c>
      <c r="G591" s="666">
        <v>559</v>
      </c>
      <c r="H591" s="666">
        <v>65.725740000000002</v>
      </c>
      <c r="I591" s="666">
        <v>68.102383469803627</v>
      </c>
      <c r="J591" s="666">
        <v>8.4330771924180821E-3</v>
      </c>
      <c r="K591" s="666" t="s">
        <v>574</v>
      </c>
      <c r="L591" s="666" t="s">
        <v>574</v>
      </c>
      <c r="M591" s="666" t="s">
        <v>574</v>
      </c>
      <c r="N591" s="666">
        <v>1</v>
      </c>
      <c r="O591" s="666">
        <v>8.8366453286944039E-3</v>
      </c>
      <c r="P591" s="666">
        <v>1.4398796382774142E-2</v>
      </c>
      <c r="Q591" s="666">
        <v>2.3235441711468546E-2</v>
      </c>
      <c r="R591" s="666">
        <v>0</v>
      </c>
      <c r="S591" s="666">
        <v>2.3235441711468546E-2</v>
      </c>
      <c r="T591" s="666">
        <v>0</v>
      </c>
      <c r="U591" s="666">
        <v>0</v>
      </c>
      <c r="V591" s="666">
        <v>4.6533633833667778E-5</v>
      </c>
      <c r="W591" s="666">
        <v>1.65774545392383E-17</v>
      </c>
      <c r="X591" s="666">
        <v>0</v>
      </c>
      <c r="Y591" s="666">
        <v>0</v>
      </c>
      <c r="Z591" s="666">
        <v>0</v>
      </c>
      <c r="AA591" s="666">
        <v>0</v>
      </c>
      <c r="AB591" s="666">
        <v>0</v>
      </c>
      <c r="AC591" s="666">
        <v>0</v>
      </c>
      <c r="AD591" s="666">
        <v>0</v>
      </c>
      <c r="AE591" s="666">
        <v>0</v>
      </c>
      <c r="AF591" s="666">
        <v>0</v>
      </c>
      <c r="AG591" s="666">
        <v>0</v>
      </c>
      <c r="AH591" s="666">
        <v>0</v>
      </c>
      <c r="AI591" s="666">
        <v>0</v>
      </c>
      <c r="AJ591" s="666">
        <v>0</v>
      </c>
      <c r="AK591" s="666">
        <v>7.0888132498082469E-5</v>
      </c>
      <c r="AL591" s="666">
        <v>0</v>
      </c>
      <c r="AM591" s="666">
        <v>9.373968083655174E-6</v>
      </c>
      <c r="AN591" s="666">
        <v>0</v>
      </c>
      <c r="AO591" s="666">
        <v>0</v>
      </c>
      <c r="AP591" s="666">
        <v>0</v>
      </c>
      <c r="AQ591" s="666">
        <v>0</v>
      </c>
      <c r="AR591" s="666">
        <v>0</v>
      </c>
      <c r="AS591" s="666">
        <v>0</v>
      </c>
      <c r="AT591" s="666">
        <v>0</v>
      </c>
      <c r="AU591" s="666">
        <v>0</v>
      </c>
      <c r="AV591" s="666">
        <v>0</v>
      </c>
      <c r="AW591" s="666">
        <v>1.0340985568335437E-5</v>
      </c>
      <c r="AX591" s="666">
        <v>0</v>
      </c>
      <c r="AY591" s="666">
        <v>3.6260923905416478E-15</v>
      </c>
      <c r="AZ591" s="666">
        <v>0</v>
      </c>
      <c r="BA591" s="666">
        <v>0</v>
      </c>
      <c r="BB591" s="666">
        <v>0</v>
      </c>
      <c r="BC591" s="666">
        <v>0</v>
      </c>
      <c r="BD591" s="666">
        <v>0</v>
      </c>
      <c r="BE591" s="666">
        <v>0</v>
      </c>
      <c r="BF591" s="666">
        <v>5.4038275182735152E-4</v>
      </c>
      <c r="BG591" s="666">
        <v>0</v>
      </c>
      <c r="BH591" s="666">
        <v>1.3804743258166911E-3</v>
      </c>
      <c r="BI591" s="666">
        <v>0</v>
      </c>
      <c r="BJ591" s="666">
        <v>0</v>
      </c>
      <c r="BK591" s="666">
        <v>0</v>
      </c>
    </row>
    <row r="592" spans="2:63" x14ac:dyDescent="0.2">
      <c r="B592" s="469" t="s">
        <v>493</v>
      </c>
      <c r="C592" s="469">
        <v>18.242091092086515</v>
      </c>
      <c r="D592" s="469" t="s">
        <v>486</v>
      </c>
      <c r="E592" s="469" t="s">
        <v>428</v>
      </c>
      <c r="F592" s="469">
        <v>0</v>
      </c>
      <c r="G592" s="469">
        <v>559</v>
      </c>
      <c r="H592" s="469">
        <v>65.725740000000002</v>
      </c>
      <c r="I592" s="469">
        <v>68.102383469803627</v>
      </c>
      <c r="J592" s="469">
        <v>8.4330771924180821E-3</v>
      </c>
      <c r="K592" s="469" t="s">
        <v>574</v>
      </c>
      <c r="L592" s="469" t="s">
        <v>574</v>
      </c>
      <c r="M592" s="469" t="s">
        <v>574</v>
      </c>
      <c r="N592" s="469">
        <v>1</v>
      </c>
      <c r="O592" s="469">
        <v>8.8366453286944039E-3</v>
      </c>
      <c r="P592" s="469">
        <v>1.4398796382774142E-2</v>
      </c>
      <c r="Q592" s="469">
        <v>2.3235441711468546E-2</v>
      </c>
      <c r="R592" s="469">
        <v>0</v>
      </c>
      <c r="S592" s="469">
        <v>2.3235441711468546E-2</v>
      </c>
      <c r="T592" s="469">
        <v>0</v>
      </c>
      <c r="U592" s="469">
        <v>0</v>
      </c>
      <c r="V592" s="469">
        <v>4.6533633833667778E-5</v>
      </c>
      <c r="W592" s="469">
        <v>1.65774545392383E-17</v>
      </c>
      <c r="X592" s="469">
        <v>0</v>
      </c>
      <c r="Y592" s="469">
        <v>0</v>
      </c>
      <c r="Z592" s="469">
        <v>0</v>
      </c>
      <c r="AA592" s="469">
        <v>0</v>
      </c>
      <c r="AB592" s="469">
        <v>0</v>
      </c>
      <c r="AC592" s="469">
        <v>0</v>
      </c>
      <c r="AD592" s="469">
        <v>0</v>
      </c>
      <c r="AE592" s="469">
        <v>0</v>
      </c>
      <c r="AF592" s="469">
        <v>0</v>
      </c>
      <c r="AG592" s="469">
        <v>0</v>
      </c>
      <c r="AH592" s="469">
        <v>0</v>
      </c>
      <c r="AI592" s="469">
        <v>0</v>
      </c>
      <c r="AJ592" s="469">
        <v>0</v>
      </c>
      <c r="AK592" s="469">
        <v>7.0888132498082469E-5</v>
      </c>
      <c r="AL592" s="469">
        <v>0</v>
      </c>
      <c r="AM592" s="469">
        <v>9.373968083655174E-6</v>
      </c>
      <c r="AN592" s="469">
        <v>0</v>
      </c>
      <c r="AO592" s="469">
        <v>0</v>
      </c>
      <c r="AP592" s="469">
        <v>0</v>
      </c>
      <c r="AQ592" s="469">
        <v>0</v>
      </c>
      <c r="AR592" s="469">
        <v>0</v>
      </c>
      <c r="AS592" s="469">
        <v>0</v>
      </c>
      <c r="AT592" s="469">
        <v>0</v>
      </c>
      <c r="AU592" s="469">
        <v>0</v>
      </c>
      <c r="AV592" s="469">
        <v>0</v>
      </c>
      <c r="AW592" s="469">
        <v>1.0340985568335437E-5</v>
      </c>
      <c r="AX592" s="469">
        <v>0</v>
      </c>
      <c r="AY592" s="469">
        <v>3.6260923905416478E-15</v>
      </c>
      <c r="AZ592" s="469">
        <v>0</v>
      </c>
      <c r="BA592" s="469">
        <v>0</v>
      </c>
      <c r="BB592" s="469">
        <v>0</v>
      </c>
      <c r="BC592" s="469">
        <v>0</v>
      </c>
      <c r="BD592" s="469">
        <v>0</v>
      </c>
      <c r="BE592" s="469">
        <v>0</v>
      </c>
      <c r="BF592" s="469">
        <v>5.4038275182735152E-4</v>
      </c>
      <c r="BG592" s="469">
        <v>0</v>
      </c>
      <c r="BH592" s="469">
        <v>1.3804743258166911E-3</v>
      </c>
      <c r="BI592" s="469">
        <v>0</v>
      </c>
      <c r="BJ592" s="469">
        <v>0</v>
      </c>
      <c r="BK592" s="469">
        <v>0</v>
      </c>
    </row>
    <row r="593" spans="2:63" x14ac:dyDescent="0.2">
      <c r="B593" s="666" t="s">
        <v>493</v>
      </c>
      <c r="C593" s="666">
        <v>18.242091092086515</v>
      </c>
      <c r="D593" s="666" t="s">
        <v>486</v>
      </c>
      <c r="E593" s="666" t="s">
        <v>428</v>
      </c>
      <c r="F593" s="666">
        <v>0</v>
      </c>
      <c r="G593" s="666">
        <v>559</v>
      </c>
      <c r="H593" s="666">
        <v>65.725740000000002</v>
      </c>
      <c r="I593" s="666">
        <v>68.102383469803627</v>
      </c>
      <c r="J593" s="666">
        <v>8.4330771924180821E-3</v>
      </c>
      <c r="K593" s="666" t="s">
        <v>574</v>
      </c>
      <c r="L593" s="666" t="s">
        <v>574</v>
      </c>
      <c r="M593" s="666" t="s">
        <v>574</v>
      </c>
      <c r="N593" s="666">
        <v>1</v>
      </c>
      <c r="O593" s="666">
        <v>8.8366453286944039E-3</v>
      </c>
      <c r="P593" s="666">
        <v>1.4398796382774142E-2</v>
      </c>
      <c r="Q593" s="666">
        <v>2.3235441711468546E-2</v>
      </c>
      <c r="R593" s="666">
        <v>0</v>
      </c>
      <c r="S593" s="666">
        <v>2.3235441711468546E-2</v>
      </c>
      <c r="T593" s="666">
        <v>0</v>
      </c>
      <c r="U593" s="666">
        <v>0</v>
      </c>
      <c r="V593" s="666">
        <v>4.6533633833667778E-5</v>
      </c>
      <c r="W593" s="666">
        <v>1.65774545392383E-17</v>
      </c>
      <c r="X593" s="666">
        <v>0</v>
      </c>
      <c r="Y593" s="666">
        <v>0</v>
      </c>
      <c r="Z593" s="666">
        <v>0</v>
      </c>
      <c r="AA593" s="666">
        <v>0</v>
      </c>
      <c r="AB593" s="666">
        <v>0</v>
      </c>
      <c r="AC593" s="666">
        <v>0</v>
      </c>
      <c r="AD593" s="666">
        <v>0</v>
      </c>
      <c r="AE593" s="666">
        <v>0</v>
      </c>
      <c r="AF593" s="666">
        <v>0</v>
      </c>
      <c r="AG593" s="666">
        <v>0</v>
      </c>
      <c r="AH593" s="666">
        <v>0</v>
      </c>
      <c r="AI593" s="666">
        <v>0</v>
      </c>
      <c r="AJ593" s="666">
        <v>0</v>
      </c>
      <c r="AK593" s="666">
        <v>7.0888132498082469E-5</v>
      </c>
      <c r="AL593" s="666">
        <v>0</v>
      </c>
      <c r="AM593" s="666">
        <v>9.373968083655174E-6</v>
      </c>
      <c r="AN593" s="666">
        <v>0</v>
      </c>
      <c r="AO593" s="666">
        <v>0</v>
      </c>
      <c r="AP593" s="666">
        <v>0</v>
      </c>
      <c r="AQ593" s="666">
        <v>0</v>
      </c>
      <c r="AR593" s="666">
        <v>0</v>
      </c>
      <c r="AS593" s="666">
        <v>0</v>
      </c>
      <c r="AT593" s="666">
        <v>0</v>
      </c>
      <c r="AU593" s="666">
        <v>0</v>
      </c>
      <c r="AV593" s="666">
        <v>0</v>
      </c>
      <c r="AW593" s="666">
        <v>1.0340985568335437E-5</v>
      </c>
      <c r="AX593" s="666">
        <v>0</v>
      </c>
      <c r="AY593" s="666">
        <v>3.6260923905416478E-15</v>
      </c>
      <c r="AZ593" s="666">
        <v>0</v>
      </c>
      <c r="BA593" s="666">
        <v>0</v>
      </c>
      <c r="BB593" s="666">
        <v>0</v>
      </c>
      <c r="BC593" s="666">
        <v>0</v>
      </c>
      <c r="BD593" s="666">
        <v>0</v>
      </c>
      <c r="BE593" s="666">
        <v>0</v>
      </c>
      <c r="BF593" s="666">
        <v>5.4038275182735152E-4</v>
      </c>
      <c r="BG593" s="666">
        <v>0</v>
      </c>
      <c r="BH593" s="666">
        <v>1.3804743258166911E-3</v>
      </c>
      <c r="BI593" s="666">
        <v>0</v>
      </c>
      <c r="BJ593" s="666">
        <v>0</v>
      </c>
      <c r="BK593" s="666">
        <v>0</v>
      </c>
    </row>
    <row r="594" spans="2:63" x14ac:dyDescent="0.2">
      <c r="B594" s="469" t="s">
        <v>493</v>
      </c>
      <c r="C594" s="469">
        <v>18.242091092086515</v>
      </c>
      <c r="D594" s="469" t="s">
        <v>486</v>
      </c>
      <c r="E594" s="469" t="s">
        <v>428</v>
      </c>
      <c r="F594" s="469">
        <v>0</v>
      </c>
      <c r="G594" s="469">
        <v>559</v>
      </c>
      <c r="H594" s="469">
        <v>65.725740000000002</v>
      </c>
      <c r="I594" s="469">
        <v>68.102383469803627</v>
      </c>
      <c r="J594" s="469">
        <v>8.4330771924180821E-3</v>
      </c>
      <c r="K594" s="469" t="s">
        <v>574</v>
      </c>
      <c r="L594" s="469" t="s">
        <v>574</v>
      </c>
      <c r="M594" s="469" t="s">
        <v>574</v>
      </c>
      <c r="N594" s="469">
        <v>1</v>
      </c>
      <c r="O594" s="469">
        <v>8.8366453286944039E-3</v>
      </c>
      <c r="P594" s="469">
        <v>1.4398796382774142E-2</v>
      </c>
      <c r="Q594" s="469">
        <v>2.3235441711468546E-2</v>
      </c>
      <c r="R594" s="469">
        <v>0</v>
      </c>
      <c r="S594" s="469">
        <v>2.3235441711468546E-2</v>
      </c>
      <c r="T594" s="469">
        <v>0</v>
      </c>
      <c r="U594" s="469">
        <v>0</v>
      </c>
      <c r="V594" s="469">
        <v>4.6533633833667778E-5</v>
      </c>
      <c r="W594" s="469">
        <v>1.65774545392383E-17</v>
      </c>
      <c r="X594" s="469">
        <v>0</v>
      </c>
      <c r="Y594" s="469">
        <v>0</v>
      </c>
      <c r="Z594" s="469">
        <v>0</v>
      </c>
      <c r="AA594" s="469">
        <v>0</v>
      </c>
      <c r="AB594" s="469">
        <v>0</v>
      </c>
      <c r="AC594" s="469">
        <v>0</v>
      </c>
      <c r="AD594" s="469">
        <v>0</v>
      </c>
      <c r="AE594" s="469">
        <v>0</v>
      </c>
      <c r="AF594" s="469">
        <v>0</v>
      </c>
      <c r="AG594" s="469">
        <v>0</v>
      </c>
      <c r="AH594" s="469">
        <v>0</v>
      </c>
      <c r="AI594" s="469">
        <v>0</v>
      </c>
      <c r="AJ594" s="469">
        <v>0</v>
      </c>
      <c r="AK594" s="469">
        <v>7.0888132498082469E-5</v>
      </c>
      <c r="AL594" s="469">
        <v>0</v>
      </c>
      <c r="AM594" s="469">
        <v>9.373968083655174E-6</v>
      </c>
      <c r="AN594" s="469">
        <v>0</v>
      </c>
      <c r="AO594" s="469">
        <v>0</v>
      </c>
      <c r="AP594" s="469">
        <v>0</v>
      </c>
      <c r="AQ594" s="469">
        <v>0</v>
      </c>
      <c r="AR594" s="469">
        <v>0</v>
      </c>
      <c r="AS594" s="469">
        <v>0</v>
      </c>
      <c r="AT594" s="469">
        <v>0</v>
      </c>
      <c r="AU594" s="469">
        <v>0</v>
      </c>
      <c r="AV594" s="469">
        <v>0</v>
      </c>
      <c r="AW594" s="469">
        <v>1.0340985568335437E-5</v>
      </c>
      <c r="AX594" s="469">
        <v>0</v>
      </c>
      <c r="AY594" s="469">
        <v>3.6260923905416478E-15</v>
      </c>
      <c r="AZ594" s="469">
        <v>0</v>
      </c>
      <c r="BA594" s="469">
        <v>0</v>
      </c>
      <c r="BB594" s="469">
        <v>0</v>
      </c>
      <c r="BC594" s="469">
        <v>0</v>
      </c>
      <c r="BD594" s="469">
        <v>0</v>
      </c>
      <c r="BE594" s="469">
        <v>0</v>
      </c>
      <c r="BF594" s="469">
        <v>5.4038275182735152E-4</v>
      </c>
      <c r="BG594" s="469">
        <v>0</v>
      </c>
      <c r="BH594" s="469">
        <v>1.3804743258166911E-3</v>
      </c>
      <c r="BI594" s="469">
        <v>0</v>
      </c>
      <c r="BJ594" s="469">
        <v>0</v>
      </c>
      <c r="BK594" s="469">
        <v>0</v>
      </c>
    </row>
    <row r="595" spans="2:63" x14ac:dyDescent="0.2">
      <c r="B595" s="666" t="s">
        <v>493</v>
      </c>
      <c r="C595" s="666">
        <v>18.242091092086515</v>
      </c>
      <c r="D595" s="666" t="s">
        <v>486</v>
      </c>
      <c r="E595" s="666" t="s">
        <v>428</v>
      </c>
      <c r="F595" s="666">
        <v>0</v>
      </c>
      <c r="G595" s="666">
        <v>559</v>
      </c>
      <c r="H595" s="666">
        <v>65.725740000000002</v>
      </c>
      <c r="I595" s="666">
        <v>68.102383469803627</v>
      </c>
      <c r="J595" s="666">
        <v>8.4330771924180821E-3</v>
      </c>
      <c r="K595" s="666" t="s">
        <v>574</v>
      </c>
      <c r="L595" s="666" t="s">
        <v>574</v>
      </c>
      <c r="M595" s="666" t="s">
        <v>574</v>
      </c>
      <c r="N595" s="666">
        <v>1</v>
      </c>
      <c r="O595" s="666">
        <v>8.8366453286944039E-3</v>
      </c>
      <c r="P595" s="666">
        <v>1.4398796382774142E-2</v>
      </c>
      <c r="Q595" s="666">
        <v>2.3235441711468546E-2</v>
      </c>
      <c r="R595" s="666">
        <v>0</v>
      </c>
      <c r="S595" s="666">
        <v>2.3235441711468546E-2</v>
      </c>
      <c r="T595" s="666">
        <v>0</v>
      </c>
      <c r="U595" s="666">
        <v>0</v>
      </c>
      <c r="V595" s="666">
        <v>4.6533633833667778E-5</v>
      </c>
      <c r="W595" s="666">
        <v>1.65774545392383E-17</v>
      </c>
      <c r="X595" s="666">
        <v>0</v>
      </c>
      <c r="Y595" s="666">
        <v>0</v>
      </c>
      <c r="Z595" s="666">
        <v>0</v>
      </c>
      <c r="AA595" s="666">
        <v>0</v>
      </c>
      <c r="AB595" s="666">
        <v>0</v>
      </c>
      <c r="AC595" s="666">
        <v>0</v>
      </c>
      <c r="AD595" s="666">
        <v>0</v>
      </c>
      <c r="AE595" s="666">
        <v>0</v>
      </c>
      <c r="AF595" s="666">
        <v>0</v>
      </c>
      <c r="AG595" s="666">
        <v>0</v>
      </c>
      <c r="AH595" s="666">
        <v>0</v>
      </c>
      <c r="AI595" s="666">
        <v>0</v>
      </c>
      <c r="AJ595" s="666">
        <v>0</v>
      </c>
      <c r="AK595" s="666">
        <v>7.0888132498082469E-5</v>
      </c>
      <c r="AL595" s="666">
        <v>0</v>
      </c>
      <c r="AM595" s="666">
        <v>9.373968083655174E-6</v>
      </c>
      <c r="AN595" s="666">
        <v>0</v>
      </c>
      <c r="AO595" s="666">
        <v>0</v>
      </c>
      <c r="AP595" s="666">
        <v>0</v>
      </c>
      <c r="AQ595" s="666">
        <v>0</v>
      </c>
      <c r="AR595" s="666">
        <v>0</v>
      </c>
      <c r="AS595" s="666">
        <v>0</v>
      </c>
      <c r="AT595" s="666">
        <v>0</v>
      </c>
      <c r="AU595" s="666">
        <v>0</v>
      </c>
      <c r="AV595" s="666">
        <v>0</v>
      </c>
      <c r="AW595" s="666">
        <v>1.0340985568335437E-5</v>
      </c>
      <c r="AX595" s="666">
        <v>0</v>
      </c>
      <c r="AY595" s="666">
        <v>3.6260923905416478E-15</v>
      </c>
      <c r="AZ595" s="666">
        <v>0</v>
      </c>
      <c r="BA595" s="666">
        <v>0</v>
      </c>
      <c r="BB595" s="666">
        <v>0</v>
      </c>
      <c r="BC595" s="666">
        <v>0</v>
      </c>
      <c r="BD595" s="666">
        <v>0</v>
      </c>
      <c r="BE595" s="666">
        <v>0</v>
      </c>
      <c r="BF595" s="666">
        <v>5.4038275182735152E-4</v>
      </c>
      <c r="BG595" s="666">
        <v>0</v>
      </c>
      <c r="BH595" s="666">
        <v>1.3804743258166911E-3</v>
      </c>
      <c r="BI595" s="666">
        <v>0</v>
      </c>
      <c r="BJ595" s="666">
        <v>0</v>
      </c>
      <c r="BK595" s="666">
        <v>0</v>
      </c>
    </row>
    <row r="596" spans="2:63" x14ac:dyDescent="0.2">
      <c r="B596" s="469" t="s">
        <v>493</v>
      </c>
      <c r="C596" s="469">
        <v>18.242091092086515</v>
      </c>
      <c r="D596" s="469" t="s">
        <v>486</v>
      </c>
      <c r="E596" s="469" t="s">
        <v>428</v>
      </c>
      <c r="F596" s="469">
        <v>0</v>
      </c>
      <c r="G596" s="469">
        <v>559</v>
      </c>
      <c r="H596" s="469">
        <v>65.725740000000002</v>
      </c>
      <c r="I596" s="469">
        <v>68.102383469803627</v>
      </c>
      <c r="J596" s="469">
        <v>8.4330771924180821E-3</v>
      </c>
      <c r="K596" s="469" t="s">
        <v>574</v>
      </c>
      <c r="L596" s="469" t="s">
        <v>574</v>
      </c>
      <c r="M596" s="469" t="s">
        <v>574</v>
      </c>
      <c r="N596" s="469">
        <v>1</v>
      </c>
      <c r="O596" s="469">
        <v>8.8366453286944039E-3</v>
      </c>
      <c r="P596" s="469">
        <v>1.4398796382774142E-2</v>
      </c>
      <c r="Q596" s="469">
        <v>2.3235441711468546E-2</v>
      </c>
      <c r="R596" s="469">
        <v>0</v>
      </c>
      <c r="S596" s="469">
        <v>2.3235441711468546E-2</v>
      </c>
      <c r="T596" s="469">
        <v>0</v>
      </c>
      <c r="U596" s="469">
        <v>0</v>
      </c>
      <c r="V596" s="469">
        <v>4.6533633833667778E-5</v>
      </c>
      <c r="W596" s="469">
        <v>1.65774545392383E-17</v>
      </c>
      <c r="X596" s="469">
        <v>0</v>
      </c>
      <c r="Y596" s="469">
        <v>0</v>
      </c>
      <c r="Z596" s="469">
        <v>0</v>
      </c>
      <c r="AA596" s="469">
        <v>0</v>
      </c>
      <c r="AB596" s="469">
        <v>0</v>
      </c>
      <c r="AC596" s="469">
        <v>0</v>
      </c>
      <c r="AD596" s="469">
        <v>0</v>
      </c>
      <c r="AE596" s="469">
        <v>0</v>
      </c>
      <c r="AF596" s="469">
        <v>0</v>
      </c>
      <c r="AG596" s="469">
        <v>0</v>
      </c>
      <c r="AH596" s="469">
        <v>0</v>
      </c>
      <c r="AI596" s="469">
        <v>0</v>
      </c>
      <c r="AJ596" s="469">
        <v>0</v>
      </c>
      <c r="AK596" s="469">
        <v>7.0888132498082469E-5</v>
      </c>
      <c r="AL596" s="469">
        <v>0</v>
      </c>
      <c r="AM596" s="469">
        <v>9.373968083655174E-6</v>
      </c>
      <c r="AN596" s="469">
        <v>0</v>
      </c>
      <c r="AO596" s="469">
        <v>0</v>
      </c>
      <c r="AP596" s="469">
        <v>0</v>
      </c>
      <c r="AQ596" s="469">
        <v>0</v>
      </c>
      <c r="AR596" s="469">
        <v>0</v>
      </c>
      <c r="AS596" s="469">
        <v>0</v>
      </c>
      <c r="AT596" s="469">
        <v>0</v>
      </c>
      <c r="AU596" s="469">
        <v>0</v>
      </c>
      <c r="AV596" s="469">
        <v>0</v>
      </c>
      <c r="AW596" s="469">
        <v>1.0340985568335437E-5</v>
      </c>
      <c r="AX596" s="469">
        <v>0</v>
      </c>
      <c r="AY596" s="469">
        <v>3.6260923905416478E-15</v>
      </c>
      <c r="AZ596" s="469">
        <v>0</v>
      </c>
      <c r="BA596" s="469">
        <v>0</v>
      </c>
      <c r="BB596" s="469">
        <v>0</v>
      </c>
      <c r="BC596" s="469">
        <v>0</v>
      </c>
      <c r="BD596" s="469">
        <v>0</v>
      </c>
      <c r="BE596" s="469">
        <v>0</v>
      </c>
      <c r="BF596" s="469">
        <v>5.4038275182735152E-4</v>
      </c>
      <c r="BG596" s="469">
        <v>0</v>
      </c>
      <c r="BH596" s="469">
        <v>1.3804743258166911E-3</v>
      </c>
      <c r="BI596" s="469">
        <v>0</v>
      </c>
      <c r="BJ596" s="469">
        <v>0</v>
      </c>
      <c r="BK596" s="469">
        <v>0</v>
      </c>
    </row>
    <row r="597" spans="2:63" x14ac:dyDescent="0.2">
      <c r="B597" s="666" t="s">
        <v>493</v>
      </c>
      <c r="C597" s="666">
        <v>18.242091092086515</v>
      </c>
      <c r="D597" s="666" t="s">
        <v>486</v>
      </c>
      <c r="E597" s="666" t="s">
        <v>428</v>
      </c>
      <c r="F597" s="666">
        <v>0</v>
      </c>
      <c r="G597" s="666">
        <v>559</v>
      </c>
      <c r="H597" s="666">
        <v>65.725740000000002</v>
      </c>
      <c r="I597" s="666">
        <v>68.102383469803627</v>
      </c>
      <c r="J597" s="666">
        <v>8.4330771924180821E-3</v>
      </c>
      <c r="K597" s="666" t="s">
        <v>574</v>
      </c>
      <c r="L597" s="666" t="s">
        <v>574</v>
      </c>
      <c r="M597" s="666" t="s">
        <v>574</v>
      </c>
      <c r="N597" s="666">
        <v>1</v>
      </c>
      <c r="O597" s="666">
        <v>8.8366453286944039E-3</v>
      </c>
      <c r="P597" s="666">
        <v>1.4398796382774142E-2</v>
      </c>
      <c r="Q597" s="666">
        <v>2.3235441711468546E-2</v>
      </c>
      <c r="R597" s="666">
        <v>0</v>
      </c>
      <c r="S597" s="666">
        <v>2.3235441711468546E-2</v>
      </c>
      <c r="T597" s="666">
        <v>0</v>
      </c>
      <c r="U597" s="666">
        <v>0</v>
      </c>
      <c r="V597" s="666">
        <v>4.6533633833667778E-5</v>
      </c>
      <c r="W597" s="666">
        <v>1.65774545392383E-17</v>
      </c>
      <c r="X597" s="666">
        <v>0</v>
      </c>
      <c r="Y597" s="666">
        <v>0</v>
      </c>
      <c r="Z597" s="666">
        <v>0</v>
      </c>
      <c r="AA597" s="666">
        <v>0</v>
      </c>
      <c r="AB597" s="666">
        <v>0</v>
      </c>
      <c r="AC597" s="666">
        <v>0</v>
      </c>
      <c r="AD597" s="666">
        <v>0</v>
      </c>
      <c r="AE597" s="666">
        <v>0</v>
      </c>
      <c r="AF597" s="666">
        <v>0</v>
      </c>
      <c r="AG597" s="666">
        <v>0</v>
      </c>
      <c r="AH597" s="666">
        <v>0</v>
      </c>
      <c r="AI597" s="666">
        <v>0</v>
      </c>
      <c r="AJ597" s="666">
        <v>0</v>
      </c>
      <c r="AK597" s="666">
        <v>7.0888132498082469E-5</v>
      </c>
      <c r="AL597" s="666">
        <v>0</v>
      </c>
      <c r="AM597" s="666">
        <v>9.373968083655174E-6</v>
      </c>
      <c r="AN597" s="666">
        <v>0</v>
      </c>
      <c r="AO597" s="666">
        <v>0</v>
      </c>
      <c r="AP597" s="666">
        <v>0</v>
      </c>
      <c r="AQ597" s="666">
        <v>0</v>
      </c>
      <c r="AR597" s="666">
        <v>0</v>
      </c>
      <c r="AS597" s="666">
        <v>0</v>
      </c>
      <c r="AT597" s="666">
        <v>0</v>
      </c>
      <c r="AU597" s="666">
        <v>0</v>
      </c>
      <c r="AV597" s="666">
        <v>0</v>
      </c>
      <c r="AW597" s="666">
        <v>1.0340985568335437E-5</v>
      </c>
      <c r="AX597" s="666">
        <v>0</v>
      </c>
      <c r="AY597" s="666">
        <v>3.6260923905416478E-15</v>
      </c>
      <c r="AZ597" s="666">
        <v>0</v>
      </c>
      <c r="BA597" s="666">
        <v>0</v>
      </c>
      <c r="BB597" s="666">
        <v>0</v>
      </c>
      <c r="BC597" s="666">
        <v>0</v>
      </c>
      <c r="BD597" s="666">
        <v>0</v>
      </c>
      <c r="BE597" s="666">
        <v>0</v>
      </c>
      <c r="BF597" s="666">
        <v>5.4038275182735152E-4</v>
      </c>
      <c r="BG597" s="666">
        <v>0</v>
      </c>
      <c r="BH597" s="666">
        <v>1.3804743258166911E-3</v>
      </c>
      <c r="BI597" s="666">
        <v>0</v>
      </c>
      <c r="BJ597" s="666">
        <v>0</v>
      </c>
      <c r="BK597" s="666">
        <v>0</v>
      </c>
    </row>
    <row r="598" spans="2:63" x14ac:dyDescent="0.2">
      <c r="B598" s="469" t="s">
        <v>493</v>
      </c>
      <c r="C598" s="469">
        <v>18.242091092086515</v>
      </c>
      <c r="D598" s="469" t="s">
        <v>486</v>
      </c>
      <c r="E598" s="469" t="s">
        <v>428</v>
      </c>
      <c r="F598" s="469">
        <v>0</v>
      </c>
      <c r="G598" s="469">
        <v>559</v>
      </c>
      <c r="H598" s="469">
        <v>65.725740000000002</v>
      </c>
      <c r="I598" s="469">
        <v>68.102383469803627</v>
      </c>
      <c r="J598" s="469">
        <v>8.4330771924180821E-3</v>
      </c>
      <c r="K598" s="469" t="s">
        <v>574</v>
      </c>
      <c r="L598" s="469" t="s">
        <v>574</v>
      </c>
      <c r="M598" s="469" t="s">
        <v>574</v>
      </c>
      <c r="N598" s="469">
        <v>1</v>
      </c>
      <c r="O598" s="469">
        <v>8.8366453286944039E-3</v>
      </c>
      <c r="P598" s="469">
        <v>1.4398796382774142E-2</v>
      </c>
      <c r="Q598" s="469">
        <v>2.3235441711468546E-2</v>
      </c>
      <c r="R598" s="469">
        <v>0</v>
      </c>
      <c r="S598" s="469">
        <v>2.3235441711468546E-2</v>
      </c>
      <c r="T598" s="469">
        <v>0</v>
      </c>
      <c r="U598" s="469">
        <v>0</v>
      </c>
      <c r="V598" s="469">
        <v>4.6533633833667778E-5</v>
      </c>
      <c r="W598" s="469">
        <v>1.65774545392383E-17</v>
      </c>
      <c r="X598" s="469">
        <v>0</v>
      </c>
      <c r="Y598" s="469">
        <v>0</v>
      </c>
      <c r="Z598" s="469">
        <v>0</v>
      </c>
      <c r="AA598" s="469">
        <v>0</v>
      </c>
      <c r="AB598" s="469">
        <v>0</v>
      </c>
      <c r="AC598" s="469">
        <v>0</v>
      </c>
      <c r="AD598" s="469">
        <v>0</v>
      </c>
      <c r="AE598" s="469">
        <v>0</v>
      </c>
      <c r="AF598" s="469">
        <v>0</v>
      </c>
      <c r="AG598" s="469">
        <v>0</v>
      </c>
      <c r="AH598" s="469">
        <v>0</v>
      </c>
      <c r="AI598" s="469">
        <v>0</v>
      </c>
      <c r="AJ598" s="469">
        <v>0</v>
      </c>
      <c r="AK598" s="469">
        <v>7.0888132498082469E-5</v>
      </c>
      <c r="AL598" s="469">
        <v>0</v>
      </c>
      <c r="AM598" s="469">
        <v>9.373968083655174E-6</v>
      </c>
      <c r="AN598" s="469">
        <v>0</v>
      </c>
      <c r="AO598" s="469">
        <v>0</v>
      </c>
      <c r="AP598" s="469">
        <v>0</v>
      </c>
      <c r="AQ598" s="469">
        <v>0</v>
      </c>
      <c r="AR598" s="469">
        <v>0</v>
      </c>
      <c r="AS598" s="469">
        <v>0</v>
      </c>
      <c r="AT598" s="469">
        <v>0</v>
      </c>
      <c r="AU598" s="469">
        <v>0</v>
      </c>
      <c r="AV598" s="469">
        <v>0</v>
      </c>
      <c r="AW598" s="469">
        <v>1.0340985568335437E-5</v>
      </c>
      <c r="AX598" s="469">
        <v>0</v>
      </c>
      <c r="AY598" s="469">
        <v>3.6260923905416478E-15</v>
      </c>
      <c r="AZ598" s="469">
        <v>0</v>
      </c>
      <c r="BA598" s="469">
        <v>0</v>
      </c>
      <c r="BB598" s="469">
        <v>0</v>
      </c>
      <c r="BC598" s="469">
        <v>0</v>
      </c>
      <c r="BD598" s="469">
        <v>0</v>
      </c>
      <c r="BE598" s="469">
        <v>0</v>
      </c>
      <c r="BF598" s="469">
        <v>5.4038275182735152E-4</v>
      </c>
      <c r="BG598" s="469">
        <v>0</v>
      </c>
      <c r="BH598" s="469">
        <v>1.3804743258166911E-3</v>
      </c>
      <c r="BI598" s="469">
        <v>0</v>
      </c>
      <c r="BJ598" s="469">
        <v>0</v>
      </c>
      <c r="BK598" s="469">
        <v>0</v>
      </c>
    </row>
    <row r="599" spans="2:63" x14ac:dyDescent="0.2">
      <c r="B599" s="666" t="s">
        <v>493</v>
      </c>
      <c r="C599" s="666">
        <v>18.242091092086515</v>
      </c>
      <c r="D599" s="666" t="s">
        <v>486</v>
      </c>
      <c r="E599" s="666" t="s">
        <v>428</v>
      </c>
      <c r="F599" s="666">
        <v>0</v>
      </c>
      <c r="G599" s="666">
        <v>559</v>
      </c>
      <c r="H599" s="666">
        <v>65.725740000000002</v>
      </c>
      <c r="I599" s="666">
        <v>68.102383469803627</v>
      </c>
      <c r="J599" s="666">
        <v>8.4330771924180821E-3</v>
      </c>
      <c r="K599" s="666" t="s">
        <v>574</v>
      </c>
      <c r="L599" s="666" t="s">
        <v>574</v>
      </c>
      <c r="M599" s="666" t="s">
        <v>574</v>
      </c>
      <c r="N599" s="666">
        <v>1</v>
      </c>
      <c r="O599" s="666">
        <v>8.8366453286944039E-3</v>
      </c>
      <c r="P599" s="666">
        <v>1.4398796382774142E-2</v>
      </c>
      <c r="Q599" s="666">
        <v>2.3235441711468546E-2</v>
      </c>
      <c r="R599" s="666">
        <v>0</v>
      </c>
      <c r="S599" s="666">
        <v>2.3235441711468546E-2</v>
      </c>
      <c r="T599" s="666">
        <v>0</v>
      </c>
      <c r="U599" s="666">
        <v>0</v>
      </c>
      <c r="V599" s="666">
        <v>4.6533633833667778E-5</v>
      </c>
      <c r="W599" s="666">
        <v>1.65774545392383E-17</v>
      </c>
      <c r="X599" s="666">
        <v>0</v>
      </c>
      <c r="Y599" s="666">
        <v>0</v>
      </c>
      <c r="Z599" s="666">
        <v>0</v>
      </c>
      <c r="AA599" s="666">
        <v>0</v>
      </c>
      <c r="AB599" s="666">
        <v>0</v>
      </c>
      <c r="AC599" s="666">
        <v>0</v>
      </c>
      <c r="AD599" s="666">
        <v>0</v>
      </c>
      <c r="AE599" s="666">
        <v>0</v>
      </c>
      <c r="AF599" s="666">
        <v>0</v>
      </c>
      <c r="AG599" s="666">
        <v>0</v>
      </c>
      <c r="AH599" s="666">
        <v>0</v>
      </c>
      <c r="AI599" s="666">
        <v>0</v>
      </c>
      <c r="AJ599" s="666">
        <v>0</v>
      </c>
      <c r="AK599" s="666">
        <v>7.0888132498082469E-5</v>
      </c>
      <c r="AL599" s="666">
        <v>0</v>
      </c>
      <c r="AM599" s="666">
        <v>9.373968083655174E-6</v>
      </c>
      <c r="AN599" s="666">
        <v>0</v>
      </c>
      <c r="AO599" s="666">
        <v>0</v>
      </c>
      <c r="AP599" s="666">
        <v>0</v>
      </c>
      <c r="AQ599" s="666">
        <v>0</v>
      </c>
      <c r="AR599" s="666">
        <v>0</v>
      </c>
      <c r="AS599" s="666">
        <v>0</v>
      </c>
      <c r="AT599" s="666">
        <v>0</v>
      </c>
      <c r="AU599" s="666">
        <v>0</v>
      </c>
      <c r="AV599" s="666">
        <v>0</v>
      </c>
      <c r="AW599" s="666">
        <v>1.0340985568335437E-5</v>
      </c>
      <c r="AX599" s="666">
        <v>0</v>
      </c>
      <c r="AY599" s="666">
        <v>3.6260923905416478E-15</v>
      </c>
      <c r="AZ599" s="666">
        <v>0</v>
      </c>
      <c r="BA599" s="666">
        <v>0</v>
      </c>
      <c r="BB599" s="666">
        <v>0</v>
      </c>
      <c r="BC599" s="666">
        <v>0</v>
      </c>
      <c r="BD599" s="666">
        <v>0</v>
      </c>
      <c r="BE599" s="666">
        <v>0</v>
      </c>
      <c r="BF599" s="666">
        <v>5.4038275182735152E-4</v>
      </c>
      <c r="BG599" s="666">
        <v>0</v>
      </c>
      <c r="BH599" s="666">
        <v>1.3804743258166911E-3</v>
      </c>
      <c r="BI599" s="666">
        <v>0</v>
      </c>
      <c r="BJ599" s="666">
        <v>0</v>
      </c>
      <c r="BK599" s="666">
        <v>0</v>
      </c>
    </row>
    <row r="600" spans="2:63" x14ac:dyDescent="0.2">
      <c r="B600" s="469" t="s">
        <v>493</v>
      </c>
      <c r="C600" s="469">
        <v>18.242091092086515</v>
      </c>
      <c r="D600" s="469" t="s">
        <v>486</v>
      </c>
      <c r="E600" s="469" t="s">
        <v>428</v>
      </c>
      <c r="F600" s="469">
        <v>0</v>
      </c>
      <c r="G600" s="469">
        <v>559</v>
      </c>
      <c r="H600" s="469">
        <v>65.725740000000002</v>
      </c>
      <c r="I600" s="469">
        <v>68.102383469803627</v>
      </c>
      <c r="J600" s="469">
        <v>8.4330771924180821E-3</v>
      </c>
      <c r="K600" s="469" t="s">
        <v>574</v>
      </c>
      <c r="L600" s="469" t="s">
        <v>574</v>
      </c>
      <c r="M600" s="469" t="s">
        <v>574</v>
      </c>
      <c r="N600" s="469">
        <v>1</v>
      </c>
      <c r="O600" s="469">
        <v>8.8366453286944039E-3</v>
      </c>
      <c r="P600" s="469">
        <v>1.4398796382774142E-2</v>
      </c>
      <c r="Q600" s="469">
        <v>2.3235441711468546E-2</v>
      </c>
      <c r="R600" s="469">
        <v>0</v>
      </c>
      <c r="S600" s="469">
        <v>2.3235441711468546E-2</v>
      </c>
      <c r="T600" s="469">
        <v>0</v>
      </c>
      <c r="U600" s="469">
        <v>0</v>
      </c>
      <c r="V600" s="469">
        <v>4.6533633833667778E-5</v>
      </c>
      <c r="W600" s="469">
        <v>1.65774545392383E-17</v>
      </c>
      <c r="X600" s="469">
        <v>0</v>
      </c>
      <c r="Y600" s="469">
        <v>0</v>
      </c>
      <c r="Z600" s="469">
        <v>0</v>
      </c>
      <c r="AA600" s="469">
        <v>0</v>
      </c>
      <c r="AB600" s="469">
        <v>0</v>
      </c>
      <c r="AC600" s="469">
        <v>0</v>
      </c>
      <c r="AD600" s="469">
        <v>0</v>
      </c>
      <c r="AE600" s="469">
        <v>0</v>
      </c>
      <c r="AF600" s="469">
        <v>0</v>
      </c>
      <c r="AG600" s="469">
        <v>0</v>
      </c>
      <c r="AH600" s="469">
        <v>0</v>
      </c>
      <c r="AI600" s="469">
        <v>0</v>
      </c>
      <c r="AJ600" s="469">
        <v>0</v>
      </c>
      <c r="AK600" s="469">
        <v>7.0888132498082469E-5</v>
      </c>
      <c r="AL600" s="469">
        <v>0</v>
      </c>
      <c r="AM600" s="469">
        <v>9.373968083655174E-6</v>
      </c>
      <c r="AN600" s="469">
        <v>0</v>
      </c>
      <c r="AO600" s="469">
        <v>0</v>
      </c>
      <c r="AP600" s="469">
        <v>0</v>
      </c>
      <c r="AQ600" s="469">
        <v>0</v>
      </c>
      <c r="AR600" s="469">
        <v>0</v>
      </c>
      <c r="AS600" s="469">
        <v>0</v>
      </c>
      <c r="AT600" s="469">
        <v>0</v>
      </c>
      <c r="AU600" s="469">
        <v>0</v>
      </c>
      <c r="AV600" s="469">
        <v>0</v>
      </c>
      <c r="AW600" s="469">
        <v>1.0340985568335437E-5</v>
      </c>
      <c r="AX600" s="469">
        <v>0</v>
      </c>
      <c r="AY600" s="469">
        <v>3.6260923905416478E-15</v>
      </c>
      <c r="AZ600" s="469">
        <v>0</v>
      </c>
      <c r="BA600" s="469">
        <v>0</v>
      </c>
      <c r="BB600" s="469">
        <v>0</v>
      </c>
      <c r="BC600" s="469">
        <v>0</v>
      </c>
      <c r="BD600" s="469">
        <v>0</v>
      </c>
      <c r="BE600" s="469">
        <v>0</v>
      </c>
      <c r="BF600" s="469">
        <v>5.4038275182735152E-4</v>
      </c>
      <c r="BG600" s="469">
        <v>0</v>
      </c>
      <c r="BH600" s="469">
        <v>1.3804743258166911E-3</v>
      </c>
      <c r="BI600" s="469">
        <v>0</v>
      </c>
      <c r="BJ600" s="469">
        <v>0</v>
      </c>
      <c r="BK600" s="469">
        <v>0</v>
      </c>
    </row>
    <row r="601" spans="2:63" x14ac:dyDescent="0.2">
      <c r="B601" s="666" t="s">
        <v>493</v>
      </c>
      <c r="C601" s="666">
        <v>18.242091092086515</v>
      </c>
      <c r="D601" s="666" t="s">
        <v>486</v>
      </c>
      <c r="E601" s="666" t="s">
        <v>428</v>
      </c>
      <c r="F601" s="666">
        <v>0</v>
      </c>
      <c r="G601" s="666">
        <v>559</v>
      </c>
      <c r="H601" s="666">
        <v>65.725740000000002</v>
      </c>
      <c r="I601" s="666">
        <v>68.102383469803627</v>
      </c>
      <c r="J601" s="666">
        <v>8.4330771924180821E-3</v>
      </c>
      <c r="K601" s="666" t="s">
        <v>574</v>
      </c>
      <c r="L601" s="666" t="s">
        <v>574</v>
      </c>
      <c r="M601" s="666" t="s">
        <v>574</v>
      </c>
      <c r="N601" s="666">
        <v>1</v>
      </c>
      <c r="O601" s="666">
        <v>8.8366453286944039E-3</v>
      </c>
      <c r="P601" s="666">
        <v>1.4398796382774142E-2</v>
      </c>
      <c r="Q601" s="666">
        <v>2.3235441711468546E-2</v>
      </c>
      <c r="R601" s="666">
        <v>0</v>
      </c>
      <c r="S601" s="666">
        <v>2.3235441711468546E-2</v>
      </c>
      <c r="T601" s="666">
        <v>0</v>
      </c>
      <c r="U601" s="666">
        <v>0</v>
      </c>
      <c r="V601" s="666">
        <v>4.6533633833667778E-5</v>
      </c>
      <c r="W601" s="666">
        <v>1.65774545392383E-17</v>
      </c>
      <c r="X601" s="666">
        <v>0</v>
      </c>
      <c r="Y601" s="666">
        <v>0</v>
      </c>
      <c r="Z601" s="666">
        <v>0</v>
      </c>
      <c r="AA601" s="666">
        <v>0</v>
      </c>
      <c r="AB601" s="666">
        <v>0</v>
      </c>
      <c r="AC601" s="666">
        <v>0</v>
      </c>
      <c r="AD601" s="666">
        <v>0</v>
      </c>
      <c r="AE601" s="666">
        <v>0</v>
      </c>
      <c r="AF601" s="666">
        <v>0</v>
      </c>
      <c r="AG601" s="666">
        <v>0</v>
      </c>
      <c r="AH601" s="666">
        <v>0</v>
      </c>
      <c r="AI601" s="666">
        <v>0</v>
      </c>
      <c r="AJ601" s="666">
        <v>0</v>
      </c>
      <c r="AK601" s="666">
        <v>7.0888132498082469E-5</v>
      </c>
      <c r="AL601" s="666">
        <v>0</v>
      </c>
      <c r="AM601" s="666">
        <v>9.373968083655174E-6</v>
      </c>
      <c r="AN601" s="666">
        <v>0</v>
      </c>
      <c r="AO601" s="666">
        <v>0</v>
      </c>
      <c r="AP601" s="666">
        <v>0</v>
      </c>
      <c r="AQ601" s="666">
        <v>0</v>
      </c>
      <c r="AR601" s="666">
        <v>0</v>
      </c>
      <c r="AS601" s="666">
        <v>0</v>
      </c>
      <c r="AT601" s="666">
        <v>0</v>
      </c>
      <c r="AU601" s="666">
        <v>0</v>
      </c>
      <c r="AV601" s="666">
        <v>0</v>
      </c>
      <c r="AW601" s="666">
        <v>1.0340985568335437E-5</v>
      </c>
      <c r="AX601" s="666">
        <v>0</v>
      </c>
      <c r="AY601" s="666">
        <v>3.6260923905416478E-15</v>
      </c>
      <c r="AZ601" s="666">
        <v>0</v>
      </c>
      <c r="BA601" s="666">
        <v>0</v>
      </c>
      <c r="BB601" s="666">
        <v>0</v>
      </c>
      <c r="BC601" s="666">
        <v>0</v>
      </c>
      <c r="BD601" s="666">
        <v>0</v>
      </c>
      <c r="BE601" s="666">
        <v>0</v>
      </c>
      <c r="BF601" s="666">
        <v>5.4038275182735152E-4</v>
      </c>
      <c r="BG601" s="666">
        <v>0</v>
      </c>
      <c r="BH601" s="666">
        <v>1.3804743258166911E-3</v>
      </c>
      <c r="BI601" s="666">
        <v>0</v>
      </c>
      <c r="BJ601" s="666">
        <v>0</v>
      </c>
      <c r="BK601" s="666">
        <v>0</v>
      </c>
    </row>
    <row r="602" spans="2:63" x14ac:dyDescent="0.2">
      <c r="B602" s="469" t="s">
        <v>493</v>
      </c>
      <c r="C602" s="469">
        <v>18.242091092086515</v>
      </c>
      <c r="D602" s="469" t="s">
        <v>486</v>
      </c>
      <c r="E602" s="469" t="s">
        <v>428</v>
      </c>
      <c r="F602" s="469">
        <v>0</v>
      </c>
      <c r="G602" s="469">
        <v>559</v>
      </c>
      <c r="H602" s="469">
        <v>65.725740000000002</v>
      </c>
      <c r="I602" s="469">
        <v>68.102383469803627</v>
      </c>
      <c r="J602" s="469">
        <v>8.4330771924180821E-3</v>
      </c>
      <c r="K602" s="469" t="s">
        <v>574</v>
      </c>
      <c r="L602" s="469" t="s">
        <v>574</v>
      </c>
      <c r="M602" s="469" t="s">
        <v>574</v>
      </c>
      <c r="N602" s="469">
        <v>1</v>
      </c>
      <c r="O602" s="469">
        <v>8.8366453286944039E-3</v>
      </c>
      <c r="P602" s="469">
        <v>1.4398796382774142E-2</v>
      </c>
      <c r="Q602" s="469">
        <v>2.3235441711468546E-2</v>
      </c>
      <c r="R602" s="469">
        <v>0</v>
      </c>
      <c r="S602" s="469">
        <v>2.3235441711468546E-2</v>
      </c>
      <c r="T602" s="469">
        <v>0</v>
      </c>
      <c r="U602" s="469">
        <v>0</v>
      </c>
      <c r="V602" s="469">
        <v>4.6533633833667778E-5</v>
      </c>
      <c r="W602" s="469">
        <v>1.65774545392383E-17</v>
      </c>
      <c r="X602" s="469">
        <v>0</v>
      </c>
      <c r="Y602" s="469">
        <v>0</v>
      </c>
      <c r="Z602" s="469">
        <v>0</v>
      </c>
      <c r="AA602" s="469">
        <v>0</v>
      </c>
      <c r="AB602" s="469">
        <v>0</v>
      </c>
      <c r="AC602" s="469">
        <v>0</v>
      </c>
      <c r="AD602" s="469">
        <v>0</v>
      </c>
      <c r="AE602" s="469">
        <v>0</v>
      </c>
      <c r="AF602" s="469">
        <v>0</v>
      </c>
      <c r="AG602" s="469">
        <v>0</v>
      </c>
      <c r="AH602" s="469">
        <v>0</v>
      </c>
      <c r="AI602" s="469">
        <v>0</v>
      </c>
      <c r="AJ602" s="469">
        <v>0</v>
      </c>
      <c r="AK602" s="469">
        <v>7.0888132498082469E-5</v>
      </c>
      <c r="AL602" s="469">
        <v>0</v>
      </c>
      <c r="AM602" s="469">
        <v>9.373968083655174E-6</v>
      </c>
      <c r="AN602" s="469">
        <v>0</v>
      </c>
      <c r="AO602" s="469">
        <v>0</v>
      </c>
      <c r="AP602" s="469">
        <v>0</v>
      </c>
      <c r="AQ602" s="469">
        <v>0</v>
      </c>
      <c r="AR602" s="469">
        <v>0</v>
      </c>
      <c r="AS602" s="469">
        <v>0</v>
      </c>
      <c r="AT602" s="469">
        <v>0</v>
      </c>
      <c r="AU602" s="469">
        <v>0</v>
      </c>
      <c r="AV602" s="469">
        <v>0</v>
      </c>
      <c r="AW602" s="469">
        <v>1.0340985568335437E-5</v>
      </c>
      <c r="AX602" s="469">
        <v>0</v>
      </c>
      <c r="AY602" s="469">
        <v>3.6260923905416478E-15</v>
      </c>
      <c r="AZ602" s="469">
        <v>0</v>
      </c>
      <c r="BA602" s="469">
        <v>0</v>
      </c>
      <c r="BB602" s="469">
        <v>0</v>
      </c>
      <c r="BC602" s="469">
        <v>0</v>
      </c>
      <c r="BD602" s="469">
        <v>0</v>
      </c>
      <c r="BE602" s="469">
        <v>0</v>
      </c>
      <c r="BF602" s="469">
        <v>5.4038275182735152E-4</v>
      </c>
      <c r="BG602" s="469">
        <v>0</v>
      </c>
      <c r="BH602" s="469">
        <v>1.3804743258166911E-3</v>
      </c>
      <c r="BI602" s="469">
        <v>0</v>
      </c>
      <c r="BJ602" s="469">
        <v>0</v>
      </c>
      <c r="BK602" s="469">
        <v>0</v>
      </c>
    </row>
    <row r="603" spans="2:63" x14ac:dyDescent="0.2">
      <c r="B603" s="666" t="s">
        <v>493</v>
      </c>
      <c r="C603" s="666">
        <v>18.242091092086515</v>
      </c>
      <c r="D603" s="666" t="s">
        <v>486</v>
      </c>
      <c r="E603" s="666" t="s">
        <v>428</v>
      </c>
      <c r="F603" s="666">
        <v>0</v>
      </c>
      <c r="G603" s="666">
        <v>559</v>
      </c>
      <c r="H603" s="666">
        <v>65.725740000000002</v>
      </c>
      <c r="I603" s="666">
        <v>68.102383469803627</v>
      </c>
      <c r="J603" s="666">
        <v>8.4330771924180821E-3</v>
      </c>
      <c r="K603" s="666" t="s">
        <v>574</v>
      </c>
      <c r="L603" s="666" t="s">
        <v>574</v>
      </c>
      <c r="M603" s="666" t="s">
        <v>574</v>
      </c>
      <c r="N603" s="666">
        <v>1</v>
      </c>
      <c r="O603" s="666">
        <v>8.8366453286944039E-3</v>
      </c>
      <c r="P603" s="666">
        <v>1.4398796382774142E-2</v>
      </c>
      <c r="Q603" s="666">
        <v>2.3235441711468546E-2</v>
      </c>
      <c r="R603" s="666">
        <v>0</v>
      </c>
      <c r="S603" s="666">
        <v>2.3235441711468546E-2</v>
      </c>
      <c r="T603" s="666">
        <v>0</v>
      </c>
      <c r="U603" s="666">
        <v>0</v>
      </c>
      <c r="V603" s="666">
        <v>4.6533633833667778E-5</v>
      </c>
      <c r="W603" s="666">
        <v>1.65774545392383E-17</v>
      </c>
      <c r="X603" s="666">
        <v>0</v>
      </c>
      <c r="Y603" s="666">
        <v>0</v>
      </c>
      <c r="Z603" s="666">
        <v>0</v>
      </c>
      <c r="AA603" s="666">
        <v>0</v>
      </c>
      <c r="AB603" s="666">
        <v>0</v>
      </c>
      <c r="AC603" s="666">
        <v>0</v>
      </c>
      <c r="AD603" s="666">
        <v>0</v>
      </c>
      <c r="AE603" s="666">
        <v>0</v>
      </c>
      <c r="AF603" s="666">
        <v>0</v>
      </c>
      <c r="AG603" s="666">
        <v>0</v>
      </c>
      <c r="AH603" s="666">
        <v>0</v>
      </c>
      <c r="AI603" s="666">
        <v>0</v>
      </c>
      <c r="AJ603" s="666">
        <v>0</v>
      </c>
      <c r="AK603" s="666">
        <v>7.0888132498082469E-5</v>
      </c>
      <c r="AL603" s="666">
        <v>0</v>
      </c>
      <c r="AM603" s="666">
        <v>9.373968083655174E-6</v>
      </c>
      <c r="AN603" s="666">
        <v>0</v>
      </c>
      <c r="AO603" s="666">
        <v>0</v>
      </c>
      <c r="AP603" s="666">
        <v>0</v>
      </c>
      <c r="AQ603" s="666">
        <v>0</v>
      </c>
      <c r="AR603" s="666">
        <v>0</v>
      </c>
      <c r="AS603" s="666">
        <v>0</v>
      </c>
      <c r="AT603" s="666">
        <v>0</v>
      </c>
      <c r="AU603" s="666">
        <v>0</v>
      </c>
      <c r="AV603" s="666">
        <v>0</v>
      </c>
      <c r="AW603" s="666">
        <v>1.0340985568335437E-5</v>
      </c>
      <c r="AX603" s="666">
        <v>0</v>
      </c>
      <c r="AY603" s="666">
        <v>3.6260923905416478E-15</v>
      </c>
      <c r="AZ603" s="666">
        <v>0</v>
      </c>
      <c r="BA603" s="666">
        <v>0</v>
      </c>
      <c r="BB603" s="666">
        <v>0</v>
      </c>
      <c r="BC603" s="666">
        <v>0</v>
      </c>
      <c r="BD603" s="666">
        <v>0</v>
      </c>
      <c r="BE603" s="666">
        <v>0</v>
      </c>
      <c r="BF603" s="666">
        <v>5.4038275182735152E-4</v>
      </c>
      <c r="BG603" s="666">
        <v>0</v>
      </c>
      <c r="BH603" s="666">
        <v>1.3804743258166911E-3</v>
      </c>
      <c r="BI603" s="666">
        <v>0</v>
      </c>
      <c r="BJ603" s="666">
        <v>0</v>
      </c>
      <c r="BK603" s="666">
        <v>0</v>
      </c>
    </row>
    <row r="604" spans="2:63" x14ac:dyDescent="0.2">
      <c r="B604" s="469" t="s">
        <v>493</v>
      </c>
      <c r="C604" s="469">
        <v>18.242091092086515</v>
      </c>
      <c r="D604" s="469" t="s">
        <v>486</v>
      </c>
      <c r="E604" s="469" t="s">
        <v>428</v>
      </c>
      <c r="F604" s="469">
        <v>0</v>
      </c>
      <c r="G604" s="469">
        <v>559</v>
      </c>
      <c r="H604" s="469">
        <v>65.725740000000002</v>
      </c>
      <c r="I604" s="469">
        <v>68.102383469803627</v>
      </c>
      <c r="J604" s="469">
        <v>8.4330771924180821E-3</v>
      </c>
      <c r="K604" s="469" t="s">
        <v>574</v>
      </c>
      <c r="L604" s="469" t="s">
        <v>574</v>
      </c>
      <c r="M604" s="469" t="s">
        <v>574</v>
      </c>
      <c r="N604" s="469">
        <v>1</v>
      </c>
      <c r="O604" s="469">
        <v>8.8366453286944039E-3</v>
      </c>
      <c r="P604" s="469">
        <v>1.4398796382774142E-2</v>
      </c>
      <c r="Q604" s="469">
        <v>2.3235441711468546E-2</v>
      </c>
      <c r="R604" s="469">
        <v>0</v>
      </c>
      <c r="S604" s="469">
        <v>2.3235441711468546E-2</v>
      </c>
      <c r="T604" s="469">
        <v>0</v>
      </c>
      <c r="U604" s="469">
        <v>0</v>
      </c>
      <c r="V604" s="469">
        <v>4.6533633833667778E-5</v>
      </c>
      <c r="W604" s="469">
        <v>1.65774545392383E-17</v>
      </c>
      <c r="X604" s="469">
        <v>0</v>
      </c>
      <c r="Y604" s="469">
        <v>0</v>
      </c>
      <c r="Z604" s="469">
        <v>0</v>
      </c>
      <c r="AA604" s="469">
        <v>0</v>
      </c>
      <c r="AB604" s="469">
        <v>0</v>
      </c>
      <c r="AC604" s="469">
        <v>0</v>
      </c>
      <c r="AD604" s="469">
        <v>0</v>
      </c>
      <c r="AE604" s="469">
        <v>0</v>
      </c>
      <c r="AF604" s="469">
        <v>0</v>
      </c>
      <c r="AG604" s="469">
        <v>0</v>
      </c>
      <c r="AH604" s="469">
        <v>0</v>
      </c>
      <c r="AI604" s="469">
        <v>0</v>
      </c>
      <c r="AJ604" s="469">
        <v>0</v>
      </c>
      <c r="AK604" s="469">
        <v>7.0888132498082469E-5</v>
      </c>
      <c r="AL604" s="469">
        <v>0</v>
      </c>
      <c r="AM604" s="469">
        <v>9.373968083655174E-6</v>
      </c>
      <c r="AN604" s="469">
        <v>0</v>
      </c>
      <c r="AO604" s="469">
        <v>0</v>
      </c>
      <c r="AP604" s="469">
        <v>0</v>
      </c>
      <c r="AQ604" s="469">
        <v>0</v>
      </c>
      <c r="AR604" s="469">
        <v>0</v>
      </c>
      <c r="AS604" s="469">
        <v>0</v>
      </c>
      <c r="AT604" s="469">
        <v>0</v>
      </c>
      <c r="AU604" s="469">
        <v>0</v>
      </c>
      <c r="AV604" s="469">
        <v>0</v>
      </c>
      <c r="AW604" s="469">
        <v>1.0340985568335437E-5</v>
      </c>
      <c r="AX604" s="469">
        <v>0</v>
      </c>
      <c r="AY604" s="469">
        <v>3.6260923905416478E-15</v>
      </c>
      <c r="AZ604" s="469">
        <v>0</v>
      </c>
      <c r="BA604" s="469">
        <v>0</v>
      </c>
      <c r="BB604" s="469">
        <v>0</v>
      </c>
      <c r="BC604" s="469">
        <v>0</v>
      </c>
      <c r="BD604" s="469">
        <v>0</v>
      </c>
      <c r="BE604" s="469">
        <v>0</v>
      </c>
      <c r="BF604" s="469">
        <v>5.4038275182735152E-4</v>
      </c>
      <c r="BG604" s="469">
        <v>0</v>
      </c>
      <c r="BH604" s="469">
        <v>1.3804743258166911E-3</v>
      </c>
      <c r="BI604" s="469">
        <v>0</v>
      </c>
      <c r="BJ604" s="469">
        <v>0</v>
      </c>
      <c r="BK604" s="469">
        <v>0</v>
      </c>
    </row>
    <row r="605" spans="2:63" x14ac:dyDescent="0.2">
      <c r="B605" s="666" t="s">
        <v>493</v>
      </c>
      <c r="C605" s="666">
        <v>18.242091092086515</v>
      </c>
      <c r="D605" s="666" t="s">
        <v>486</v>
      </c>
      <c r="E605" s="666" t="s">
        <v>428</v>
      </c>
      <c r="F605" s="666">
        <v>0</v>
      </c>
      <c r="G605" s="666">
        <v>559</v>
      </c>
      <c r="H605" s="666">
        <v>65.725740000000002</v>
      </c>
      <c r="I605" s="666">
        <v>68.102383469803627</v>
      </c>
      <c r="J605" s="666">
        <v>8.4330771924180821E-3</v>
      </c>
      <c r="K605" s="666" t="s">
        <v>574</v>
      </c>
      <c r="L605" s="666" t="s">
        <v>574</v>
      </c>
      <c r="M605" s="666" t="s">
        <v>574</v>
      </c>
      <c r="N605" s="666">
        <v>1</v>
      </c>
      <c r="O605" s="666">
        <v>8.8366453286944039E-3</v>
      </c>
      <c r="P605" s="666">
        <v>1.4398796382774142E-2</v>
      </c>
      <c r="Q605" s="666">
        <v>2.3235441711468546E-2</v>
      </c>
      <c r="R605" s="666">
        <v>0</v>
      </c>
      <c r="S605" s="666">
        <v>2.3235441711468546E-2</v>
      </c>
      <c r="T605" s="666">
        <v>0</v>
      </c>
      <c r="U605" s="666">
        <v>0</v>
      </c>
      <c r="V605" s="666">
        <v>4.6533633833667778E-5</v>
      </c>
      <c r="W605" s="666">
        <v>1.65774545392383E-17</v>
      </c>
      <c r="X605" s="666">
        <v>0</v>
      </c>
      <c r="Y605" s="666">
        <v>0</v>
      </c>
      <c r="Z605" s="666">
        <v>0</v>
      </c>
      <c r="AA605" s="666">
        <v>0</v>
      </c>
      <c r="AB605" s="666">
        <v>0</v>
      </c>
      <c r="AC605" s="666">
        <v>0</v>
      </c>
      <c r="AD605" s="666">
        <v>0</v>
      </c>
      <c r="AE605" s="666">
        <v>0</v>
      </c>
      <c r="AF605" s="666">
        <v>0</v>
      </c>
      <c r="AG605" s="666">
        <v>0</v>
      </c>
      <c r="AH605" s="666">
        <v>0</v>
      </c>
      <c r="AI605" s="666">
        <v>0</v>
      </c>
      <c r="AJ605" s="666">
        <v>0</v>
      </c>
      <c r="AK605" s="666">
        <v>7.0888132498082469E-5</v>
      </c>
      <c r="AL605" s="666">
        <v>0</v>
      </c>
      <c r="AM605" s="666">
        <v>9.373968083655174E-6</v>
      </c>
      <c r="AN605" s="666">
        <v>0</v>
      </c>
      <c r="AO605" s="666">
        <v>0</v>
      </c>
      <c r="AP605" s="666">
        <v>0</v>
      </c>
      <c r="AQ605" s="666">
        <v>0</v>
      </c>
      <c r="AR605" s="666">
        <v>0</v>
      </c>
      <c r="AS605" s="666">
        <v>0</v>
      </c>
      <c r="AT605" s="666">
        <v>0</v>
      </c>
      <c r="AU605" s="666">
        <v>0</v>
      </c>
      <c r="AV605" s="666">
        <v>0</v>
      </c>
      <c r="AW605" s="666">
        <v>1.0340985568335437E-5</v>
      </c>
      <c r="AX605" s="666">
        <v>0</v>
      </c>
      <c r="AY605" s="666">
        <v>3.6260923905416478E-15</v>
      </c>
      <c r="AZ605" s="666">
        <v>0</v>
      </c>
      <c r="BA605" s="666">
        <v>0</v>
      </c>
      <c r="BB605" s="666">
        <v>0</v>
      </c>
      <c r="BC605" s="666">
        <v>0</v>
      </c>
      <c r="BD605" s="666">
        <v>0</v>
      </c>
      <c r="BE605" s="666">
        <v>0</v>
      </c>
      <c r="BF605" s="666">
        <v>5.4038275182735152E-4</v>
      </c>
      <c r="BG605" s="666">
        <v>0</v>
      </c>
      <c r="BH605" s="666">
        <v>1.3804743258166911E-3</v>
      </c>
      <c r="BI605" s="666">
        <v>0</v>
      </c>
      <c r="BJ605" s="666">
        <v>0</v>
      </c>
      <c r="BK605" s="666">
        <v>0</v>
      </c>
    </row>
    <row r="606" spans="2:63" x14ac:dyDescent="0.2">
      <c r="B606" s="469" t="s">
        <v>493</v>
      </c>
      <c r="C606" s="469">
        <v>18.242091092086515</v>
      </c>
      <c r="D606" s="469" t="s">
        <v>486</v>
      </c>
      <c r="E606" s="469" t="s">
        <v>428</v>
      </c>
      <c r="F606" s="469">
        <v>0</v>
      </c>
      <c r="G606" s="469">
        <v>559</v>
      </c>
      <c r="H606" s="469">
        <v>65.725740000000002</v>
      </c>
      <c r="I606" s="469">
        <v>68.102383469803627</v>
      </c>
      <c r="J606" s="469">
        <v>8.4330771924180821E-3</v>
      </c>
      <c r="K606" s="469" t="s">
        <v>574</v>
      </c>
      <c r="L606" s="469" t="s">
        <v>574</v>
      </c>
      <c r="M606" s="469" t="s">
        <v>574</v>
      </c>
      <c r="N606" s="469">
        <v>1</v>
      </c>
      <c r="O606" s="469">
        <v>8.8366453286944039E-3</v>
      </c>
      <c r="P606" s="469">
        <v>1.4398796382774142E-2</v>
      </c>
      <c r="Q606" s="469">
        <v>2.3235441711468546E-2</v>
      </c>
      <c r="R606" s="469">
        <v>0</v>
      </c>
      <c r="S606" s="469">
        <v>2.3235441711468546E-2</v>
      </c>
      <c r="T606" s="469">
        <v>0</v>
      </c>
      <c r="U606" s="469">
        <v>0</v>
      </c>
      <c r="V606" s="469">
        <v>4.6533633833667778E-5</v>
      </c>
      <c r="W606" s="469">
        <v>1.65774545392383E-17</v>
      </c>
      <c r="X606" s="469">
        <v>0</v>
      </c>
      <c r="Y606" s="469">
        <v>0</v>
      </c>
      <c r="Z606" s="469">
        <v>0</v>
      </c>
      <c r="AA606" s="469">
        <v>0</v>
      </c>
      <c r="AB606" s="469">
        <v>0</v>
      </c>
      <c r="AC606" s="469">
        <v>0</v>
      </c>
      <c r="AD606" s="469">
        <v>0</v>
      </c>
      <c r="AE606" s="469">
        <v>0</v>
      </c>
      <c r="AF606" s="469">
        <v>0</v>
      </c>
      <c r="AG606" s="469">
        <v>0</v>
      </c>
      <c r="AH606" s="469">
        <v>0</v>
      </c>
      <c r="AI606" s="469">
        <v>0</v>
      </c>
      <c r="AJ606" s="469">
        <v>0</v>
      </c>
      <c r="AK606" s="469">
        <v>7.0888132498082469E-5</v>
      </c>
      <c r="AL606" s="469">
        <v>0</v>
      </c>
      <c r="AM606" s="469">
        <v>9.373968083655174E-6</v>
      </c>
      <c r="AN606" s="469">
        <v>0</v>
      </c>
      <c r="AO606" s="469">
        <v>0</v>
      </c>
      <c r="AP606" s="469">
        <v>0</v>
      </c>
      <c r="AQ606" s="469">
        <v>0</v>
      </c>
      <c r="AR606" s="469">
        <v>0</v>
      </c>
      <c r="AS606" s="469">
        <v>0</v>
      </c>
      <c r="AT606" s="469">
        <v>0</v>
      </c>
      <c r="AU606" s="469">
        <v>0</v>
      </c>
      <c r="AV606" s="469">
        <v>0</v>
      </c>
      <c r="AW606" s="469">
        <v>1.0340985568335437E-5</v>
      </c>
      <c r="AX606" s="469">
        <v>0</v>
      </c>
      <c r="AY606" s="469">
        <v>3.6260923905416478E-15</v>
      </c>
      <c r="AZ606" s="469">
        <v>0</v>
      </c>
      <c r="BA606" s="469">
        <v>0</v>
      </c>
      <c r="BB606" s="469">
        <v>0</v>
      </c>
      <c r="BC606" s="469">
        <v>0</v>
      </c>
      <c r="BD606" s="469">
        <v>0</v>
      </c>
      <c r="BE606" s="469">
        <v>0</v>
      </c>
      <c r="BF606" s="469">
        <v>5.4038275182735152E-4</v>
      </c>
      <c r="BG606" s="469">
        <v>0</v>
      </c>
      <c r="BH606" s="469">
        <v>1.3804743258166911E-3</v>
      </c>
      <c r="BI606" s="469">
        <v>0</v>
      </c>
      <c r="BJ606" s="469">
        <v>0</v>
      </c>
      <c r="BK606" s="469">
        <v>0</v>
      </c>
    </row>
    <row r="607" spans="2:63" x14ac:dyDescent="0.2">
      <c r="B607" s="666" t="s">
        <v>493</v>
      </c>
      <c r="C607" s="666">
        <v>18.242091092086515</v>
      </c>
      <c r="D607" s="666" t="s">
        <v>486</v>
      </c>
      <c r="E607" s="666" t="s">
        <v>428</v>
      </c>
      <c r="F607" s="666">
        <v>0</v>
      </c>
      <c r="G607" s="666">
        <v>559</v>
      </c>
      <c r="H607" s="666">
        <v>65.725740000000002</v>
      </c>
      <c r="I607" s="666">
        <v>68.102383469803627</v>
      </c>
      <c r="J607" s="666">
        <v>8.4330771924180821E-3</v>
      </c>
      <c r="K607" s="666" t="s">
        <v>574</v>
      </c>
      <c r="L607" s="666" t="s">
        <v>574</v>
      </c>
      <c r="M607" s="666" t="s">
        <v>574</v>
      </c>
      <c r="N607" s="666">
        <v>1</v>
      </c>
      <c r="O607" s="666">
        <v>8.8366453286944039E-3</v>
      </c>
      <c r="P607" s="666">
        <v>1.4398796382774142E-2</v>
      </c>
      <c r="Q607" s="666">
        <v>2.3235441711468546E-2</v>
      </c>
      <c r="R607" s="666">
        <v>0</v>
      </c>
      <c r="S607" s="666">
        <v>2.3235441711468546E-2</v>
      </c>
      <c r="T607" s="666">
        <v>0</v>
      </c>
      <c r="U607" s="666">
        <v>0</v>
      </c>
      <c r="V607" s="666">
        <v>4.6533633833667778E-5</v>
      </c>
      <c r="W607" s="666">
        <v>1.65774545392383E-17</v>
      </c>
      <c r="X607" s="666">
        <v>0</v>
      </c>
      <c r="Y607" s="666">
        <v>0</v>
      </c>
      <c r="Z607" s="666">
        <v>0</v>
      </c>
      <c r="AA607" s="666">
        <v>0</v>
      </c>
      <c r="AB607" s="666">
        <v>0</v>
      </c>
      <c r="AC607" s="666">
        <v>0</v>
      </c>
      <c r="AD607" s="666">
        <v>0</v>
      </c>
      <c r="AE607" s="666">
        <v>0</v>
      </c>
      <c r="AF607" s="666">
        <v>0</v>
      </c>
      <c r="AG607" s="666">
        <v>0</v>
      </c>
      <c r="AH607" s="666">
        <v>0</v>
      </c>
      <c r="AI607" s="666">
        <v>0</v>
      </c>
      <c r="AJ607" s="666">
        <v>0</v>
      </c>
      <c r="AK607" s="666">
        <v>7.0888132498082469E-5</v>
      </c>
      <c r="AL607" s="666">
        <v>0</v>
      </c>
      <c r="AM607" s="666">
        <v>9.373968083655174E-6</v>
      </c>
      <c r="AN607" s="666">
        <v>0</v>
      </c>
      <c r="AO607" s="666">
        <v>0</v>
      </c>
      <c r="AP607" s="666">
        <v>0</v>
      </c>
      <c r="AQ607" s="666">
        <v>0</v>
      </c>
      <c r="AR607" s="666">
        <v>0</v>
      </c>
      <c r="AS607" s="666">
        <v>0</v>
      </c>
      <c r="AT607" s="666">
        <v>0</v>
      </c>
      <c r="AU607" s="666">
        <v>0</v>
      </c>
      <c r="AV607" s="666">
        <v>0</v>
      </c>
      <c r="AW607" s="666">
        <v>1.0340985568335437E-5</v>
      </c>
      <c r="AX607" s="666">
        <v>0</v>
      </c>
      <c r="AY607" s="666">
        <v>3.6260923905416478E-15</v>
      </c>
      <c r="AZ607" s="666">
        <v>0</v>
      </c>
      <c r="BA607" s="666">
        <v>0</v>
      </c>
      <c r="BB607" s="666">
        <v>0</v>
      </c>
      <c r="BC607" s="666">
        <v>0</v>
      </c>
      <c r="BD607" s="666">
        <v>0</v>
      </c>
      <c r="BE607" s="666">
        <v>0</v>
      </c>
      <c r="BF607" s="666">
        <v>5.4038275182735152E-4</v>
      </c>
      <c r="BG607" s="666">
        <v>0</v>
      </c>
      <c r="BH607" s="666">
        <v>1.3804743258166911E-3</v>
      </c>
      <c r="BI607" s="666">
        <v>0</v>
      </c>
      <c r="BJ607" s="666">
        <v>0</v>
      </c>
      <c r="BK607" s="666">
        <v>0</v>
      </c>
    </row>
    <row r="608" spans="2:63" x14ac:dyDescent="0.2">
      <c r="B608" s="469" t="s">
        <v>493</v>
      </c>
      <c r="C608" s="469">
        <v>18.242091092086515</v>
      </c>
      <c r="D608" s="469" t="s">
        <v>486</v>
      </c>
      <c r="E608" s="469" t="s">
        <v>428</v>
      </c>
      <c r="F608" s="469">
        <v>0</v>
      </c>
      <c r="G608" s="469">
        <v>559</v>
      </c>
      <c r="H608" s="469">
        <v>65.725740000000002</v>
      </c>
      <c r="I608" s="469">
        <v>68.102383469803627</v>
      </c>
      <c r="J608" s="469">
        <v>8.4330771924180821E-3</v>
      </c>
      <c r="K608" s="469" t="s">
        <v>574</v>
      </c>
      <c r="L608" s="469" t="s">
        <v>574</v>
      </c>
      <c r="M608" s="469" t="s">
        <v>574</v>
      </c>
      <c r="N608" s="469">
        <v>1</v>
      </c>
      <c r="O608" s="469">
        <v>8.8366453286944039E-3</v>
      </c>
      <c r="P608" s="469">
        <v>1.4398796382774142E-2</v>
      </c>
      <c r="Q608" s="469">
        <v>2.3235441711468546E-2</v>
      </c>
      <c r="R608" s="469">
        <v>0</v>
      </c>
      <c r="S608" s="469">
        <v>2.3235441711468546E-2</v>
      </c>
      <c r="T608" s="469">
        <v>0</v>
      </c>
      <c r="U608" s="469">
        <v>0</v>
      </c>
      <c r="V608" s="469">
        <v>4.6533633833667778E-5</v>
      </c>
      <c r="W608" s="469">
        <v>1.65774545392383E-17</v>
      </c>
      <c r="X608" s="469">
        <v>0</v>
      </c>
      <c r="Y608" s="469">
        <v>0</v>
      </c>
      <c r="Z608" s="469">
        <v>0</v>
      </c>
      <c r="AA608" s="469">
        <v>0</v>
      </c>
      <c r="AB608" s="469">
        <v>0</v>
      </c>
      <c r="AC608" s="469">
        <v>0</v>
      </c>
      <c r="AD608" s="469">
        <v>0</v>
      </c>
      <c r="AE608" s="469">
        <v>0</v>
      </c>
      <c r="AF608" s="469">
        <v>0</v>
      </c>
      <c r="AG608" s="469">
        <v>0</v>
      </c>
      <c r="AH608" s="469">
        <v>0</v>
      </c>
      <c r="AI608" s="469">
        <v>0</v>
      </c>
      <c r="AJ608" s="469">
        <v>0</v>
      </c>
      <c r="AK608" s="469">
        <v>7.0888132498082469E-5</v>
      </c>
      <c r="AL608" s="469">
        <v>0</v>
      </c>
      <c r="AM608" s="469">
        <v>9.373968083655174E-6</v>
      </c>
      <c r="AN608" s="469">
        <v>0</v>
      </c>
      <c r="AO608" s="469">
        <v>0</v>
      </c>
      <c r="AP608" s="469">
        <v>0</v>
      </c>
      <c r="AQ608" s="469">
        <v>0</v>
      </c>
      <c r="AR608" s="469">
        <v>0</v>
      </c>
      <c r="AS608" s="469">
        <v>0</v>
      </c>
      <c r="AT608" s="469">
        <v>0</v>
      </c>
      <c r="AU608" s="469">
        <v>0</v>
      </c>
      <c r="AV608" s="469">
        <v>0</v>
      </c>
      <c r="AW608" s="469">
        <v>1.0340985568335437E-5</v>
      </c>
      <c r="AX608" s="469">
        <v>0</v>
      </c>
      <c r="AY608" s="469">
        <v>3.6260923905416478E-15</v>
      </c>
      <c r="AZ608" s="469">
        <v>0</v>
      </c>
      <c r="BA608" s="469">
        <v>0</v>
      </c>
      <c r="BB608" s="469">
        <v>0</v>
      </c>
      <c r="BC608" s="469">
        <v>0</v>
      </c>
      <c r="BD608" s="469">
        <v>0</v>
      </c>
      <c r="BE608" s="469">
        <v>0</v>
      </c>
      <c r="BF608" s="469">
        <v>5.4038275182735152E-4</v>
      </c>
      <c r="BG608" s="469">
        <v>0</v>
      </c>
      <c r="BH608" s="469">
        <v>1.3804743258166911E-3</v>
      </c>
      <c r="BI608" s="469">
        <v>0</v>
      </c>
      <c r="BJ608" s="469">
        <v>0</v>
      </c>
      <c r="BK608" s="469">
        <v>0</v>
      </c>
    </row>
    <row r="609" spans="2:63" x14ac:dyDescent="0.2">
      <c r="B609" s="666" t="s">
        <v>493</v>
      </c>
      <c r="C609" s="666">
        <v>18.242091092086515</v>
      </c>
      <c r="D609" s="666" t="s">
        <v>486</v>
      </c>
      <c r="E609" s="666" t="s">
        <v>428</v>
      </c>
      <c r="F609" s="666">
        <v>0</v>
      </c>
      <c r="G609" s="666">
        <v>559</v>
      </c>
      <c r="H609" s="666">
        <v>65.725740000000002</v>
      </c>
      <c r="I609" s="666">
        <v>68.102383469803627</v>
      </c>
      <c r="J609" s="666">
        <v>8.4330771924180821E-3</v>
      </c>
      <c r="K609" s="666" t="s">
        <v>574</v>
      </c>
      <c r="L609" s="666" t="s">
        <v>574</v>
      </c>
      <c r="M609" s="666" t="s">
        <v>574</v>
      </c>
      <c r="N609" s="666">
        <v>1</v>
      </c>
      <c r="O609" s="666">
        <v>8.8366453286944039E-3</v>
      </c>
      <c r="P609" s="666">
        <v>1.4398796382774142E-2</v>
      </c>
      <c r="Q609" s="666">
        <v>2.3235441711468546E-2</v>
      </c>
      <c r="R609" s="666">
        <v>0</v>
      </c>
      <c r="S609" s="666">
        <v>2.3235441711468546E-2</v>
      </c>
      <c r="T609" s="666">
        <v>0</v>
      </c>
      <c r="U609" s="666">
        <v>0</v>
      </c>
      <c r="V609" s="666">
        <v>4.6533633833667778E-5</v>
      </c>
      <c r="W609" s="666">
        <v>1.65774545392383E-17</v>
      </c>
      <c r="X609" s="666">
        <v>0</v>
      </c>
      <c r="Y609" s="666">
        <v>0</v>
      </c>
      <c r="Z609" s="666">
        <v>0</v>
      </c>
      <c r="AA609" s="666">
        <v>0</v>
      </c>
      <c r="AB609" s="666">
        <v>0</v>
      </c>
      <c r="AC609" s="666">
        <v>0</v>
      </c>
      <c r="AD609" s="666">
        <v>0</v>
      </c>
      <c r="AE609" s="666">
        <v>0</v>
      </c>
      <c r="AF609" s="666">
        <v>0</v>
      </c>
      <c r="AG609" s="666">
        <v>0</v>
      </c>
      <c r="AH609" s="666">
        <v>0</v>
      </c>
      <c r="AI609" s="666">
        <v>0</v>
      </c>
      <c r="AJ609" s="666">
        <v>0</v>
      </c>
      <c r="AK609" s="666">
        <v>7.0888132498082469E-5</v>
      </c>
      <c r="AL609" s="666">
        <v>0</v>
      </c>
      <c r="AM609" s="666">
        <v>9.373968083655174E-6</v>
      </c>
      <c r="AN609" s="666">
        <v>0</v>
      </c>
      <c r="AO609" s="666">
        <v>0</v>
      </c>
      <c r="AP609" s="666">
        <v>0</v>
      </c>
      <c r="AQ609" s="666">
        <v>0</v>
      </c>
      <c r="AR609" s="666">
        <v>0</v>
      </c>
      <c r="AS609" s="666">
        <v>0</v>
      </c>
      <c r="AT609" s="666">
        <v>0</v>
      </c>
      <c r="AU609" s="666">
        <v>0</v>
      </c>
      <c r="AV609" s="666">
        <v>0</v>
      </c>
      <c r="AW609" s="666">
        <v>1.0340985568335437E-5</v>
      </c>
      <c r="AX609" s="666">
        <v>0</v>
      </c>
      <c r="AY609" s="666">
        <v>3.6260923905416478E-15</v>
      </c>
      <c r="AZ609" s="666">
        <v>0</v>
      </c>
      <c r="BA609" s="666">
        <v>0</v>
      </c>
      <c r="BB609" s="666">
        <v>0</v>
      </c>
      <c r="BC609" s="666">
        <v>0</v>
      </c>
      <c r="BD609" s="666">
        <v>0</v>
      </c>
      <c r="BE609" s="666">
        <v>0</v>
      </c>
      <c r="BF609" s="666">
        <v>5.4038275182735152E-4</v>
      </c>
      <c r="BG609" s="666">
        <v>0</v>
      </c>
      <c r="BH609" s="666">
        <v>1.3804743258166911E-3</v>
      </c>
      <c r="BI609" s="666">
        <v>0</v>
      </c>
      <c r="BJ609" s="666">
        <v>0</v>
      </c>
      <c r="BK609" s="666">
        <v>0</v>
      </c>
    </row>
    <row r="610" spans="2:63" x14ac:dyDescent="0.2">
      <c r="B610" s="469" t="s">
        <v>493</v>
      </c>
      <c r="C610" s="469">
        <v>18.242091092086515</v>
      </c>
      <c r="D610" s="469" t="s">
        <v>486</v>
      </c>
      <c r="E610" s="469" t="s">
        <v>428</v>
      </c>
      <c r="F610" s="469">
        <v>0</v>
      </c>
      <c r="G610" s="469">
        <v>559</v>
      </c>
      <c r="H610" s="469">
        <v>65.725740000000002</v>
      </c>
      <c r="I610" s="469">
        <v>68.102383469803627</v>
      </c>
      <c r="J610" s="469">
        <v>8.4330771924180821E-3</v>
      </c>
      <c r="K610" s="469" t="s">
        <v>574</v>
      </c>
      <c r="L610" s="469" t="s">
        <v>574</v>
      </c>
      <c r="M610" s="469" t="s">
        <v>574</v>
      </c>
      <c r="N610" s="469">
        <v>1</v>
      </c>
      <c r="O610" s="469">
        <v>8.8366453286944039E-3</v>
      </c>
      <c r="P610" s="469">
        <v>1.4398796382774142E-2</v>
      </c>
      <c r="Q610" s="469">
        <v>2.3235441711468546E-2</v>
      </c>
      <c r="R610" s="469">
        <v>0</v>
      </c>
      <c r="S610" s="469">
        <v>2.3235441711468546E-2</v>
      </c>
      <c r="T610" s="469">
        <v>0</v>
      </c>
      <c r="U610" s="469">
        <v>0</v>
      </c>
      <c r="V610" s="469">
        <v>4.6533633833667778E-5</v>
      </c>
      <c r="W610" s="469">
        <v>1.65774545392383E-17</v>
      </c>
      <c r="X610" s="469">
        <v>0</v>
      </c>
      <c r="Y610" s="469">
        <v>0</v>
      </c>
      <c r="Z610" s="469">
        <v>0</v>
      </c>
      <c r="AA610" s="469">
        <v>0</v>
      </c>
      <c r="AB610" s="469">
        <v>0</v>
      </c>
      <c r="AC610" s="469">
        <v>0</v>
      </c>
      <c r="AD610" s="469">
        <v>0</v>
      </c>
      <c r="AE610" s="469">
        <v>0</v>
      </c>
      <c r="AF610" s="469">
        <v>0</v>
      </c>
      <c r="AG610" s="469">
        <v>0</v>
      </c>
      <c r="AH610" s="469">
        <v>0</v>
      </c>
      <c r="AI610" s="469">
        <v>0</v>
      </c>
      <c r="AJ610" s="469">
        <v>0</v>
      </c>
      <c r="AK610" s="469">
        <v>7.0888132498082469E-5</v>
      </c>
      <c r="AL610" s="469">
        <v>0</v>
      </c>
      <c r="AM610" s="469">
        <v>9.373968083655174E-6</v>
      </c>
      <c r="AN610" s="469">
        <v>0</v>
      </c>
      <c r="AO610" s="469">
        <v>0</v>
      </c>
      <c r="AP610" s="469">
        <v>0</v>
      </c>
      <c r="AQ610" s="469">
        <v>0</v>
      </c>
      <c r="AR610" s="469">
        <v>0</v>
      </c>
      <c r="AS610" s="469">
        <v>0</v>
      </c>
      <c r="AT610" s="469">
        <v>0</v>
      </c>
      <c r="AU610" s="469">
        <v>0</v>
      </c>
      <c r="AV610" s="469">
        <v>0</v>
      </c>
      <c r="AW610" s="469">
        <v>1.0340985568335437E-5</v>
      </c>
      <c r="AX610" s="469">
        <v>0</v>
      </c>
      <c r="AY610" s="469">
        <v>3.6260923905416478E-15</v>
      </c>
      <c r="AZ610" s="469">
        <v>0</v>
      </c>
      <c r="BA610" s="469">
        <v>0</v>
      </c>
      <c r="BB610" s="469">
        <v>0</v>
      </c>
      <c r="BC610" s="469">
        <v>0</v>
      </c>
      <c r="BD610" s="469">
        <v>0</v>
      </c>
      <c r="BE610" s="469">
        <v>0</v>
      </c>
      <c r="BF610" s="469">
        <v>5.4038275182735152E-4</v>
      </c>
      <c r="BG610" s="469">
        <v>0</v>
      </c>
      <c r="BH610" s="469">
        <v>1.3804743258166911E-3</v>
      </c>
      <c r="BI610" s="469">
        <v>0</v>
      </c>
      <c r="BJ610" s="469">
        <v>0</v>
      </c>
      <c r="BK610" s="469">
        <v>0</v>
      </c>
    </row>
    <row r="611" spans="2:63" x14ac:dyDescent="0.2">
      <c r="B611" s="666" t="s">
        <v>493</v>
      </c>
      <c r="C611" s="666">
        <v>18.242091092086515</v>
      </c>
      <c r="D611" s="666" t="s">
        <v>486</v>
      </c>
      <c r="E611" s="666" t="s">
        <v>428</v>
      </c>
      <c r="F611" s="666">
        <v>0</v>
      </c>
      <c r="G611" s="666">
        <v>559</v>
      </c>
      <c r="H611" s="666">
        <v>65.725740000000002</v>
      </c>
      <c r="I611" s="666">
        <v>68.102383469803627</v>
      </c>
      <c r="J611" s="666">
        <v>8.4330771924180821E-3</v>
      </c>
      <c r="K611" s="666" t="s">
        <v>574</v>
      </c>
      <c r="L611" s="666" t="s">
        <v>574</v>
      </c>
      <c r="M611" s="666" t="s">
        <v>574</v>
      </c>
      <c r="N611" s="666">
        <v>1</v>
      </c>
      <c r="O611" s="666">
        <v>8.8366453286944039E-3</v>
      </c>
      <c r="P611" s="666">
        <v>1.4398796382774142E-2</v>
      </c>
      <c r="Q611" s="666">
        <v>2.3235441711468546E-2</v>
      </c>
      <c r="R611" s="666">
        <v>0</v>
      </c>
      <c r="S611" s="666">
        <v>2.3235441711468546E-2</v>
      </c>
      <c r="T611" s="666">
        <v>0</v>
      </c>
      <c r="U611" s="666">
        <v>0</v>
      </c>
      <c r="V611" s="666">
        <v>4.6533633833667778E-5</v>
      </c>
      <c r="W611" s="666">
        <v>1.65774545392383E-17</v>
      </c>
      <c r="X611" s="666">
        <v>0</v>
      </c>
      <c r="Y611" s="666">
        <v>0</v>
      </c>
      <c r="Z611" s="666">
        <v>0</v>
      </c>
      <c r="AA611" s="666">
        <v>0</v>
      </c>
      <c r="AB611" s="666">
        <v>0</v>
      </c>
      <c r="AC611" s="666">
        <v>0</v>
      </c>
      <c r="AD611" s="666">
        <v>0</v>
      </c>
      <c r="AE611" s="666">
        <v>0</v>
      </c>
      <c r="AF611" s="666">
        <v>0</v>
      </c>
      <c r="AG611" s="666">
        <v>0</v>
      </c>
      <c r="AH611" s="666">
        <v>0</v>
      </c>
      <c r="AI611" s="666">
        <v>0</v>
      </c>
      <c r="AJ611" s="666">
        <v>0</v>
      </c>
      <c r="AK611" s="666">
        <v>7.0888132498082469E-5</v>
      </c>
      <c r="AL611" s="666">
        <v>0</v>
      </c>
      <c r="AM611" s="666">
        <v>9.373968083655174E-6</v>
      </c>
      <c r="AN611" s="666">
        <v>0</v>
      </c>
      <c r="AO611" s="666">
        <v>0</v>
      </c>
      <c r="AP611" s="666">
        <v>0</v>
      </c>
      <c r="AQ611" s="666">
        <v>0</v>
      </c>
      <c r="AR611" s="666">
        <v>0</v>
      </c>
      <c r="AS611" s="666">
        <v>0</v>
      </c>
      <c r="AT611" s="666">
        <v>0</v>
      </c>
      <c r="AU611" s="666">
        <v>0</v>
      </c>
      <c r="AV611" s="666">
        <v>0</v>
      </c>
      <c r="AW611" s="666">
        <v>1.0340985568335437E-5</v>
      </c>
      <c r="AX611" s="666">
        <v>0</v>
      </c>
      <c r="AY611" s="666">
        <v>3.6260923905416478E-15</v>
      </c>
      <c r="AZ611" s="666">
        <v>0</v>
      </c>
      <c r="BA611" s="666">
        <v>0</v>
      </c>
      <c r="BB611" s="666">
        <v>0</v>
      </c>
      <c r="BC611" s="666">
        <v>0</v>
      </c>
      <c r="BD611" s="666">
        <v>0</v>
      </c>
      <c r="BE611" s="666">
        <v>0</v>
      </c>
      <c r="BF611" s="666">
        <v>5.4038275182735152E-4</v>
      </c>
      <c r="BG611" s="666">
        <v>0</v>
      </c>
      <c r="BH611" s="666">
        <v>1.3804743258166911E-3</v>
      </c>
      <c r="BI611" s="666">
        <v>0</v>
      </c>
      <c r="BJ611" s="666">
        <v>0</v>
      </c>
      <c r="BK611" s="666">
        <v>0</v>
      </c>
    </row>
    <row r="612" spans="2:63" x14ac:dyDescent="0.2">
      <c r="B612" s="469" t="s">
        <v>493</v>
      </c>
      <c r="C612" s="469">
        <v>18.242091092086515</v>
      </c>
      <c r="D612" s="469" t="s">
        <v>486</v>
      </c>
      <c r="E612" s="469" t="s">
        <v>428</v>
      </c>
      <c r="F612" s="469">
        <v>0</v>
      </c>
      <c r="G612" s="469">
        <v>559</v>
      </c>
      <c r="H612" s="469">
        <v>65.725740000000002</v>
      </c>
      <c r="I612" s="469">
        <v>68.102383469803627</v>
      </c>
      <c r="J612" s="469">
        <v>8.4330771924180821E-3</v>
      </c>
      <c r="K612" s="469" t="s">
        <v>574</v>
      </c>
      <c r="L612" s="469" t="s">
        <v>574</v>
      </c>
      <c r="M612" s="469" t="s">
        <v>574</v>
      </c>
      <c r="N612" s="469">
        <v>1</v>
      </c>
      <c r="O612" s="469">
        <v>8.8366453286944039E-3</v>
      </c>
      <c r="P612" s="469">
        <v>1.4398796382774142E-2</v>
      </c>
      <c r="Q612" s="469">
        <v>2.3235441711468546E-2</v>
      </c>
      <c r="R612" s="469">
        <v>0</v>
      </c>
      <c r="S612" s="469">
        <v>2.3235441711468546E-2</v>
      </c>
      <c r="T612" s="469">
        <v>0</v>
      </c>
      <c r="U612" s="469">
        <v>0</v>
      </c>
      <c r="V612" s="469">
        <v>4.6533633833667778E-5</v>
      </c>
      <c r="W612" s="469">
        <v>1.65774545392383E-17</v>
      </c>
      <c r="X612" s="469">
        <v>0</v>
      </c>
      <c r="Y612" s="469">
        <v>0</v>
      </c>
      <c r="Z612" s="469">
        <v>0</v>
      </c>
      <c r="AA612" s="469">
        <v>0</v>
      </c>
      <c r="AB612" s="469">
        <v>0</v>
      </c>
      <c r="AC612" s="469">
        <v>0</v>
      </c>
      <c r="AD612" s="469">
        <v>0</v>
      </c>
      <c r="AE612" s="469">
        <v>0</v>
      </c>
      <c r="AF612" s="469">
        <v>0</v>
      </c>
      <c r="AG612" s="469">
        <v>0</v>
      </c>
      <c r="AH612" s="469">
        <v>0</v>
      </c>
      <c r="AI612" s="469">
        <v>0</v>
      </c>
      <c r="AJ612" s="469">
        <v>0</v>
      </c>
      <c r="AK612" s="469">
        <v>7.0888132498082469E-5</v>
      </c>
      <c r="AL612" s="469">
        <v>0</v>
      </c>
      <c r="AM612" s="469">
        <v>9.373968083655174E-6</v>
      </c>
      <c r="AN612" s="469">
        <v>0</v>
      </c>
      <c r="AO612" s="469">
        <v>0</v>
      </c>
      <c r="AP612" s="469">
        <v>0</v>
      </c>
      <c r="AQ612" s="469">
        <v>0</v>
      </c>
      <c r="AR612" s="469">
        <v>0</v>
      </c>
      <c r="AS612" s="469">
        <v>0</v>
      </c>
      <c r="AT612" s="469">
        <v>0</v>
      </c>
      <c r="AU612" s="469">
        <v>0</v>
      </c>
      <c r="AV612" s="469">
        <v>0</v>
      </c>
      <c r="AW612" s="469">
        <v>1.0340985568335437E-5</v>
      </c>
      <c r="AX612" s="469">
        <v>0</v>
      </c>
      <c r="AY612" s="469">
        <v>3.6260923905416478E-15</v>
      </c>
      <c r="AZ612" s="469">
        <v>0</v>
      </c>
      <c r="BA612" s="469">
        <v>0</v>
      </c>
      <c r="BB612" s="469">
        <v>0</v>
      </c>
      <c r="BC612" s="469">
        <v>0</v>
      </c>
      <c r="BD612" s="469">
        <v>0</v>
      </c>
      <c r="BE612" s="469">
        <v>0</v>
      </c>
      <c r="BF612" s="469">
        <v>5.4038275182735152E-4</v>
      </c>
      <c r="BG612" s="469">
        <v>0</v>
      </c>
      <c r="BH612" s="469">
        <v>1.3804743258166911E-3</v>
      </c>
      <c r="BI612" s="469">
        <v>0</v>
      </c>
      <c r="BJ612" s="469">
        <v>0</v>
      </c>
      <c r="BK612" s="469">
        <v>0</v>
      </c>
    </row>
    <row r="613" spans="2:63" x14ac:dyDescent="0.2">
      <c r="B613" s="666" t="s">
        <v>493</v>
      </c>
      <c r="C613" s="666">
        <v>18.242091092086515</v>
      </c>
      <c r="D613" s="666" t="s">
        <v>486</v>
      </c>
      <c r="E613" s="666" t="s">
        <v>428</v>
      </c>
      <c r="F613" s="666">
        <v>0</v>
      </c>
      <c r="G613" s="666">
        <v>559</v>
      </c>
      <c r="H613" s="666">
        <v>65.725740000000002</v>
      </c>
      <c r="I613" s="666">
        <v>68.102383469803627</v>
      </c>
      <c r="J613" s="666">
        <v>8.4330771924180821E-3</v>
      </c>
      <c r="K613" s="666" t="s">
        <v>574</v>
      </c>
      <c r="L613" s="666" t="s">
        <v>574</v>
      </c>
      <c r="M613" s="666" t="s">
        <v>574</v>
      </c>
      <c r="N613" s="666">
        <v>1</v>
      </c>
      <c r="O613" s="666">
        <v>8.8366453286944039E-3</v>
      </c>
      <c r="P613" s="666">
        <v>1.4398796382774142E-2</v>
      </c>
      <c r="Q613" s="666">
        <v>2.3235441711468546E-2</v>
      </c>
      <c r="R613" s="666">
        <v>0</v>
      </c>
      <c r="S613" s="666">
        <v>2.3235441711468546E-2</v>
      </c>
      <c r="T613" s="666">
        <v>0</v>
      </c>
      <c r="U613" s="666">
        <v>0</v>
      </c>
      <c r="V613" s="666">
        <v>4.6533633833667778E-5</v>
      </c>
      <c r="W613" s="666">
        <v>1.65774545392383E-17</v>
      </c>
      <c r="X613" s="666">
        <v>0</v>
      </c>
      <c r="Y613" s="666">
        <v>0</v>
      </c>
      <c r="Z613" s="666">
        <v>0</v>
      </c>
      <c r="AA613" s="666">
        <v>0</v>
      </c>
      <c r="AB613" s="666">
        <v>0</v>
      </c>
      <c r="AC613" s="666">
        <v>0</v>
      </c>
      <c r="AD613" s="666">
        <v>0</v>
      </c>
      <c r="AE613" s="666">
        <v>0</v>
      </c>
      <c r="AF613" s="666">
        <v>0</v>
      </c>
      <c r="AG613" s="666">
        <v>0</v>
      </c>
      <c r="AH613" s="666">
        <v>0</v>
      </c>
      <c r="AI613" s="666">
        <v>0</v>
      </c>
      <c r="AJ613" s="666">
        <v>0</v>
      </c>
      <c r="AK613" s="666">
        <v>7.0888132498082469E-5</v>
      </c>
      <c r="AL613" s="666">
        <v>0</v>
      </c>
      <c r="AM613" s="666">
        <v>9.373968083655174E-6</v>
      </c>
      <c r="AN613" s="666">
        <v>0</v>
      </c>
      <c r="AO613" s="666">
        <v>0</v>
      </c>
      <c r="AP613" s="666">
        <v>0</v>
      </c>
      <c r="AQ613" s="666">
        <v>0</v>
      </c>
      <c r="AR613" s="666">
        <v>0</v>
      </c>
      <c r="AS613" s="666">
        <v>0</v>
      </c>
      <c r="AT613" s="666">
        <v>0</v>
      </c>
      <c r="AU613" s="666">
        <v>0</v>
      </c>
      <c r="AV613" s="666">
        <v>0</v>
      </c>
      <c r="AW613" s="666">
        <v>1.0340985568335437E-5</v>
      </c>
      <c r="AX613" s="666">
        <v>0</v>
      </c>
      <c r="AY613" s="666">
        <v>3.6260923905416478E-15</v>
      </c>
      <c r="AZ613" s="666">
        <v>0</v>
      </c>
      <c r="BA613" s="666">
        <v>0</v>
      </c>
      <c r="BB613" s="666">
        <v>0</v>
      </c>
      <c r="BC613" s="666">
        <v>0</v>
      </c>
      <c r="BD613" s="666">
        <v>0</v>
      </c>
      <c r="BE613" s="666">
        <v>0</v>
      </c>
      <c r="BF613" s="666">
        <v>5.4038275182735152E-4</v>
      </c>
      <c r="BG613" s="666">
        <v>0</v>
      </c>
      <c r="BH613" s="666">
        <v>1.3804743258166911E-3</v>
      </c>
      <c r="BI613" s="666">
        <v>0</v>
      </c>
      <c r="BJ613" s="666">
        <v>0</v>
      </c>
      <c r="BK613" s="666">
        <v>0</v>
      </c>
    </row>
    <row r="614" spans="2:63" x14ac:dyDescent="0.2">
      <c r="B614" s="469" t="s">
        <v>493</v>
      </c>
      <c r="C614" s="469">
        <v>18.242091092086515</v>
      </c>
      <c r="D614" s="469" t="s">
        <v>486</v>
      </c>
      <c r="E614" s="469" t="s">
        <v>428</v>
      </c>
      <c r="F614" s="469">
        <v>0</v>
      </c>
      <c r="G614" s="469">
        <v>559</v>
      </c>
      <c r="H614" s="469">
        <v>65.725740000000002</v>
      </c>
      <c r="I614" s="469">
        <v>68.102383469803627</v>
      </c>
      <c r="J614" s="469">
        <v>8.4330771924180821E-3</v>
      </c>
      <c r="K614" s="469" t="s">
        <v>574</v>
      </c>
      <c r="L614" s="469" t="s">
        <v>574</v>
      </c>
      <c r="M614" s="469" t="s">
        <v>574</v>
      </c>
      <c r="N614" s="469">
        <v>1</v>
      </c>
      <c r="O614" s="469">
        <v>8.8366453286944039E-3</v>
      </c>
      <c r="P614" s="469">
        <v>1.4398796382774142E-2</v>
      </c>
      <c r="Q614" s="469">
        <v>2.3235441711468546E-2</v>
      </c>
      <c r="R614" s="469">
        <v>0</v>
      </c>
      <c r="S614" s="469">
        <v>2.3235441711468546E-2</v>
      </c>
      <c r="T614" s="469">
        <v>0</v>
      </c>
      <c r="U614" s="469">
        <v>0</v>
      </c>
      <c r="V614" s="469">
        <v>4.6533633833667778E-5</v>
      </c>
      <c r="W614" s="469">
        <v>1.65774545392383E-17</v>
      </c>
      <c r="X614" s="469">
        <v>0</v>
      </c>
      <c r="Y614" s="469">
        <v>0</v>
      </c>
      <c r="Z614" s="469">
        <v>0</v>
      </c>
      <c r="AA614" s="469">
        <v>0</v>
      </c>
      <c r="AB614" s="469">
        <v>0</v>
      </c>
      <c r="AC614" s="469">
        <v>0</v>
      </c>
      <c r="AD614" s="469">
        <v>0</v>
      </c>
      <c r="AE614" s="469">
        <v>0</v>
      </c>
      <c r="AF614" s="469">
        <v>0</v>
      </c>
      <c r="AG614" s="469">
        <v>0</v>
      </c>
      <c r="AH614" s="469">
        <v>0</v>
      </c>
      <c r="AI614" s="469">
        <v>0</v>
      </c>
      <c r="AJ614" s="469">
        <v>0</v>
      </c>
      <c r="AK614" s="469">
        <v>7.0888132498082469E-5</v>
      </c>
      <c r="AL614" s="469">
        <v>0</v>
      </c>
      <c r="AM614" s="469">
        <v>9.373968083655174E-6</v>
      </c>
      <c r="AN614" s="469">
        <v>0</v>
      </c>
      <c r="AO614" s="469">
        <v>0</v>
      </c>
      <c r="AP614" s="469">
        <v>0</v>
      </c>
      <c r="AQ614" s="469">
        <v>0</v>
      </c>
      <c r="AR614" s="469">
        <v>0</v>
      </c>
      <c r="AS614" s="469">
        <v>0</v>
      </c>
      <c r="AT614" s="469">
        <v>0</v>
      </c>
      <c r="AU614" s="469">
        <v>0</v>
      </c>
      <c r="AV614" s="469">
        <v>0</v>
      </c>
      <c r="AW614" s="469">
        <v>1.0340985568335437E-5</v>
      </c>
      <c r="AX614" s="469">
        <v>0</v>
      </c>
      <c r="AY614" s="469">
        <v>3.6260923905416478E-15</v>
      </c>
      <c r="AZ614" s="469">
        <v>0</v>
      </c>
      <c r="BA614" s="469">
        <v>0</v>
      </c>
      <c r="BB614" s="469">
        <v>0</v>
      </c>
      <c r="BC614" s="469">
        <v>0</v>
      </c>
      <c r="BD614" s="469">
        <v>0</v>
      </c>
      <c r="BE614" s="469">
        <v>0</v>
      </c>
      <c r="BF614" s="469">
        <v>5.4038275182735152E-4</v>
      </c>
      <c r="BG614" s="469">
        <v>0</v>
      </c>
      <c r="BH614" s="469">
        <v>1.3804743258166911E-3</v>
      </c>
      <c r="BI614" s="469">
        <v>0</v>
      </c>
      <c r="BJ614" s="469">
        <v>0</v>
      </c>
      <c r="BK614" s="469">
        <v>0</v>
      </c>
    </row>
    <row r="615" spans="2:63" x14ac:dyDescent="0.2">
      <c r="B615" s="666" t="s">
        <v>493</v>
      </c>
      <c r="C615" s="666">
        <v>18.242091092086515</v>
      </c>
      <c r="D615" s="666" t="s">
        <v>486</v>
      </c>
      <c r="E615" s="666" t="s">
        <v>428</v>
      </c>
      <c r="F615" s="666">
        <v>0</v>
      </c>
      <c r="G615" s="666">
        <v>559</v>
      </c>
      <c r="H615" s="666">
        <v>65.725740000000002</v>
      </c>
      <c r="I615" s="666">
        <v>68.102383469803627</v>
      </c>
      <c r="J615" s="666">
        <v>8.4330771924180821E-3</v>
      </c>
      <c r="K615" s="666" t="s">
        <v>574</v>
      </c>
      <c r="L615" s="666" t="s">
        <v>574</v>
      </c>
      <c r="M615" s="666" t="s">
        <v>574</v>
      </c>
      <c r="N615" s="666">
        <v>1</v>
      </c>
      <c r="O615" s="666">
        <v>8.8366453286944039E-3</v>
      </c>
      <c r="P615" s="666">
        <v>1.4398796382774142E-2</v>
      </c>
      <c r="Q615" s="666">
        <v>2.3235441711468546E-2</v>
      </c>
      <c r="R615" s="666">
        <v>0</v>
      </c>
      <c r="S615" s="666">
        <v>2.3235441711468546E-2</v>
      </c>
      <c r="T615" s="666">
        <v>0</v>
      </c>
      <c r="U615" s="666">
        <v>0</v>
      </c>
      <c r="V615" s="666">
        <v>4.6533633833667778E-5</v>
      </c>
      <c r="W615" s="666">
        <v>1.65774545392383E-17</v>
      </c>
      <c r="X615" s="666">
        <v>0</v>
      </c>
      <c r="Y615" s="666">
        <v>0</v>
      </c>
      <c r="Z615" s="666">
        <v>0</v>
      </c>
      <c r="AA615" s="666">
        <v>0</v>
      </c>
      <c r="AB615" s="666">
        <v>0</v>
      </c>
      <c r="AC615" s="666">
        <v>0</v>
      </c>
      <c r="AD615" s="666">
        <v>0</v>
      </c>
      <c r="AE615" s="666">
        <v>0</v>
      </c>
      <c r="AF615" s="666">
        <v>0</v>
      </c>
      <c r="AG615" s="666">
        <v>0</v>
      </c>
      <c r="AH615" s="666">
        <v>0</v>
      </c>
      <c r="AI615" s="666">
        <v>0</v>
      </c>
      <c r="AJ615" s="666">
        <v>0</v>
      </c>
      <c r="AK615" s="666">
        <v>7.0888132498082469E-5</v>
      </c>
      <c r="AL615" s="666">
        <v>0</v>
      </c>
      <c r="AM615" s="666">
        <v>9.373968083655174E-6</v>
      </c>
      <c r="AN615" s="666">
        <v>0</v>
      </c>
      <c r="AO615" s="666">
        <v>0</v>
      </c>
      <c r="AP615" s="666">
        <v>0</v>
      </c>
      <c r="AQ615" s="666">
        <v>0</v>
      </c>
      <c r="AR615" s="666">
        <v>0</v>
      </c>
      <c r="AS615" s="666">
        <v>0</v>
      </c>
      <c r="AT615" s="666">
        <v>0</v>
      </c>
      <c r="AU615" s="666">
        <v>0</v>
      </c>
      <c r="AV615" s="666">
        <v>0</v>
      </c>
      <c r="AW615" s="666">
        <v>1.0340985568335437E-5</v>
      </c>
      <c r="AX615" s="666">
        <v>0</v>
      </c>
      <c r="AY615" s="666">
        <v>3.6260923905416478E-15</v>
      </c>
      <c r="AZ615" s="666">
        <v>0</v>
      </c>
      <c r="BA615" s="666">
        <v>0</v>
      </c>
      <c r="BB615" s="666">
        <v>0</v>
      </c>
      <c r="BC615" s="666">
        <v>0</v>
      </c>
      <c r="BD615" s="666">
        <v>0</v>
      </c>
      <c r="BE615" s="666">
        <v>0</v>
      </c>
      <c r="BF615" s="666">
        <v>5.4038275182735152E-4</v>
      </c>
      <c r="BG615" s="666">
        <v>0</v>
      </c>
      <c r="BH615" s="666">
        <v>1.3804743258166911E-3</v>
      </c>
      <c r="BI615" s="666">
        <v>0</v>
      </c>
      <c r="BJ615" s="666">
        <v>0</v>
      </c>
      <c r="BK615" s="666">
        <v>0</v>
      </c>
    </row>
    <row r="616" spans="2:63" x14ac:dyDescent="0.2">
      <c r="B616" s="469" t="s">
        <v>493</v>
      </c>
      <c r="C616" s="469">
        <v>18.242091092086515</v>
      </c>
      <c r="D616" s="469" t="s">
        <v>486</v>
      </c>
      <c r="E616" s="469" t="s">
        <v>428</v>
      </c>
      <c r="F616" s="469">
        <v>0</v>
      </c>
      <c r="G616" s="469">
        <v>559</v>
      </c>
      <c r="H616" s="469">
        <v>65.725740000000002</v>
      </c>
      <c r="I616" s="469">
        <v>68.102383469803627</v>
      </c>
      <c r="J616" s="469">
        <v>8.4330771924180821E-3</v>
      </c>
      <c r="K616" s="469" t="s">
        <v>574</v>
      </c>
      <c r="L616" s="469" t="s">
        <v>574</v>
      </c>
      <c r="M616" s="469" t="s">
        <v>574</v>
      </c>
      <c r="N616" s="469">
        <v>1</v>
      </c>
      <c r="O616" s="469">
        <v>8.8366453286944039E-3</v>
      </c>
      <c r="P616" s="469">
        <v>1.4398796382774142E-2</v>
      </c>
      <c r="Q616" s="469">
        <v>2.3235441711468546E-2</v>
      </c>
      <c r="R616" s="469">
        <v>0</v>
      </c>
      <c r="S616" s="469">
        <v>2.3235441711468546E-2</v>
      </c>
      <c r="T616" s="469">
        <v>0</v>
      </c>
      <c r="U616" s="469">
        <v>0</v>
      </c>
      <c r="V616" s="469">
        <v>4.6533633833667778E-5</v>
      </c>
      <c r="W616" s="469">
        <v>1.65774545392383E-17</v>
      </c>
      <c r="X616" s="469">
        <v>0</v>
      </c>
      <c r="Y616" s="469">
        <v>0</v>
      </c>
      <c r="Z616" s="469">
        <v>0</v>
      </c>
      <c r="AA616" s="469">
        <v>0</v>
      </c>
      <c r="AB616" s="469">
        <v>0</v>
      </c>
      <c r="AC616" s="469">
        <v>0</v>
      </c>
      <c r="AD616" s="469">
        <v>0</v>
      </c>
      <c r="AE616" s="469">
        <v>0</v>
      </c>
      <c r="AF616" s="469">
        <v>0</v>
      </c>
      <c r="AG616" s="469">
        <v>0</v>
      </c>
      <c r="AH616" s="469">
        <v>0</v>
      </c>
      <c r="AI616" s="469">
        <v>0</v>
      </c>
      <c r="AJ616" s="469">
        <v>0</v>
      </c>
      <c r="AK616" s="469">
        <v>7.0888132498082469E-5</v>
      </c>
      <c r="AL616" s="469">
        <v>0</v>
      </c>
      <c r="AM616" s="469">
        <v>9.373968083655174E-6</v>
      </c>
      <c r="AN616" s="469">
        <v>0</v>
      </c>
      <c r="AO616" s="469">
        <v>0</v>
      </c>
      <c r="AP616" s="469">
        <v>0</v>
      </c>
      <c r="AQ616" s="469">
        <v>0</v>
      </c>
      <c r="AR616" s="469">
        <v>0</v>
      </c>
      <c r="AS616" s="469">
        <v>0</v>
      </c>
      <c r="AT616" s="469">
        <v>0</v>
      </c>
      <c r="AU616" s="469">
        <v>0</v>
      </c>
      <c r="AV616" s="469">
        <v>0</v>
      </c>
      <c r="AW616" s="469">
        <v>1.0340985568335437E-5</v>
      </c>
      <c r="AX616" s="469">
        <v>0</v>
      </c>
      <c r="AY616" s="469">
        <v>3.6260923905416478E-15</v>
      </c>
      <c r="AZ616" s="469">
        <v>0</v>
      </c>
      <c r="BA616" s="469">
        <v>0</v>
      </c>
      <c r="BB616" s="469">
        <v>0</v>
      </c>
      <c r="BC616" s="469">
        <v>0</v>
      </c>
      <c r="BD616" s="469">
        <v>0</v>
      </c>
      <c r="BE616" s="469">
        <v>0</v>
      </c>
      <c r="BF616" s="469">
        <v>5.4038275182735152E-4</v>
      </c>
      <c r="BG616" s="469">
        <v>0</v>
      </c>
      <c r="BH616" s="469">
        <v>1.3804743258166911E-3</v>
      </c>
      <c r="BI616" s="469">
        <v>0</v>
      </c>
      <c r="BJ616" s="469">
        <v>0</v>
      </c>
      <c r="BK616" s="469">
        <v>0</v>
      </c>
    </row>
    <row r="617" spans="2:63" x14ac:dyDescent="0.2">
      <c r="B617" s="666" t="s">
        <v>493</v>
      </c>
      <c r="C617" s="666">
        <v>18.242091092086515</v>
      </c>
      <c r="D617" s="666" t="s">
        <v>486</v>
      </c>
      <c r="E617" s="666" t="s">
        <v>428</v>
      </c>
      <c r="F617" s="666">
        <v>0</v>
      </c>
      <c r="G617" s="666">
        <v>559</v>
      </c>
      <c r="H617" s="666">
        <v>64.560380000000009</v>
      </c>
      <c r="I617" s="666">
        <v>66.636482614977638</v>
      </c>
      <c r="J617" s="666">
        <v>8.0458466842468612E-3</v>
      </c>
      <c r="K617" s="666" t="s">
        <v>574</v>
      </c>
      <c r="L617" s="666" t="s">
        <v>574</v>
      </c>
      <c r="M617" s="666" t="s">
        <v>574</v>
      </c>
      <c r="N617" s="666">
        <v>1</v>
      </c>
      <c r="O617" s="666">
        <v>8.187110388420989E-3</v>
      </c>
      <c r="P617" s="666">
        <v>1.3783558078055046E-2</v>
      </c>
      <c r="Q617" s="666">
        <v>2.1970668466476037E-2</v>
      </c>
      <c r="R617" s="666">
        <v>0</v>
      </c>
      <c r="S617" s="666">
        <v>2.1970668466476037E-2</v>
      </c>
      <c r="T617" s="666">
        <v>0</v>
      </c>
      <c r="U617" s="666">
        <v>0</v>
      </c>
      <c r="V617" s="666">
        <v>4.4341887189175777E-5</v>
      </c>
      <c r="W617" s="666">
        <v>1.4227188813119195E-17</v>
      </c>
      <c r="X617" s="666">
        <v>0</v>
      </c>
      <c r="Y617" s="666">
        <v>0</v>
      </c>
      <c r="Z617" s="666">
        <v>0</v>
      </c>
      <c r="AA617" s="666">
        <v>0</v>
      </c>
      <c r="AB617" s="666">
        <v>0</v>
      </c>
      <c r="AC617" s="666">
        <v>0</v>
      </c>
      <c r="AD617" s="666">
        <v>0</v>
      </c>
      <c r="AE617" s="666">
        <v>0</v>
      </c>
      <c r="AF617" s="666">
        <v>0</v>
      </c>
      <c r="AG617" s="666">
        <v>0</v>
      </c>
      <c r="AH617" s="666">
        <v>0</v>
      </c>
      <c r="AI617" s="666">
        <v>0</v>
      </c>
      <c r="AJ617" s="666">
        <v>0</v>
      </c>
      <c r="AK617" s="666">
        <v>6.6873378597150343E-5</v>
      </c>
      <c r="AL617" s="666">
        <v>0</v>
      </c>
      <c r="AM617" s="666">
        <v>8.9538083403298193E-6</v>
      </c>
      <c r="AN617" s="666">
        <v>0</v>
      </c>
      <c r="AO617" s="666">
        <v>0</v>
      </c>
      <c r="AP617" s="666">
        <v>0</v>
      </c>
      <c r="AQ617" s="666">
        <v>0</v>
      </c>
      <c r="AR617" s="666">
        <v>0</v>
      </c>
      <c r="AS617" s="666">
        <v>0</v>
      </c>
      <c r="AT617" s="666">
        <v>0</v>
      </c>
      <c r="AU617" s="666">
        <v>0</v>
      </c>
      <c r="AV617" s="666">
        <v>0</v>
      </c>
      <c r="AW617" s="666">
        <v>9.6123188799872133E-6</v>
      </c>
      <c r="AX617" s="666">
        <v>0</v>
      </c>
      <c r="AY617" s="666">
        <v>3.1407243537056949E-15</v>
      </c>
      <c r="AZ617" s="666">
        <v>0</v>
      </c>
      <c r="BA617" s="666">
        <v>0</v>
      </c>
      <c r="BB617" s="666">
        <v>0</v>
      </c>
      <c r="BC617" s="666">
        <v>0</v>
      </c>
      <c r="BD617" s="666">
        <v>0</v>
      </c>
      <c r="BE617" s="666">
        <v>0</v>
      </c>
      <c r="BF617" s="666">
        <v>5.1250369266421189E-4</v>
      </c>
      <c r="BG617" s="666">
        <v>0</v>
      </c>
      <c r="BH617" s="666">
        <v>1.3017469930309252E-3</v>
      </c>
      <c r="BI617" s="666">
        <v>0</v>
      </c>
      <c r="BJ617" s="666">
        <v>0</v>
      </c>
      <c r="BK617" s="666">
        <v>0</v>
      </c>
    </row>
    <row r="618" spans="2:63" x14ac:dyDescent="0.2">
      <c r="B618" s="469" t="s">
        <v>493</v>
      </c>
      <c r="C618" s="469">
        <v>18.242091092086515</v>
      </c>
      <c r="D618" s="469" t="s">
        <v>486</v>
      </c>
      <c r="E618" s="469" t="s">
        <v>428</v>
      </c>
      <c r="F618" s="469">
        <v>0</v>
      </c>
      <c r="G618" s="469">
        <v>559</v>
      </c>
      <c r="H618" s="469">
        <v>64.560380000000009</v>
      </c>
      <c r="I618" s="469">
        <v>66.636482614977638</v>
      </c>
      <c r="J618" s="469">
        <v>8.0458466842468612E-3</v>
      </c>
      <c r="K618" s="469" t="s">
        <v>574</v>
      </c>
      <c r="L618" s="469" t="s">
        <v>574</v>
      </c>
      <c r="M618" s="469" t="s">
        <v>574</v>
      </c>
      <c r="N618" s="469">
        <v>1</v>
      </c>
      <c r="O618" s="469">
        <v>8.187110388420989E-3</v>
      </c>
      <c r="P618" s="469">
        <v>1.3783558078055046E-2</v>
      </c>
      <c r="Q618" s="469">
        <v>2.1970668466476037E-2</v>
      </c>
      <c r="R618" s="469">
        <v>0</v>
      </c>
      <c r="S618" s="469">
        <v>2.1970668466476037E-2</v>
      </c>
      <c r="T618" s="469">
        <v>0</v>
      </c>
      <c r="U618" s="469">
        <v>0</v>
      </c>
      <c r="V618" s="469">
        <v>4.4341887189175777E-5</v>
      </c>
      <c r="W618" s="469">
        <v>1.4227188813119195E-17</v>
      </c>
      <c r="X618" s="469">
        <v>0</v>
      </c>
      <c r="Y618" s="469">
        <v>0</v>
      </c>
      <c r="Z618" s="469">
        <v>0</v>
      </c>
      <c r="AA618" s="469">
        <v>0</v>
      </c>
      <c r="AB618" s="469">
        <v>0</v>
      </c>
      <c r="AC618" s="469">
        <v>0</v>
      </c>
      <c r="AD618" s="469">
        <v>0</v>
      </c>
      <c r="AE618" s="469">
        <v>0</v>
      </c>
      <c r="AF618" s="469">
        <v>0</v>
      </c>
      <c r="AG618" s="469">
        <v>0</v>
      </c>
      <c r="AH618" s="469">
        <v>0</v>
      </c>
      <c r="AI618" s="469">
        <v>0</v>
      </c>
      <c r="AJ618" s="469">
        <v>0</v>
      </c>
      <c r="AK618" s="469">
        <v>6.6873378597150343E-5</v>
      </c>
      <c r="AL618" s="469">
        <v>0</v>
      </c>
      <c r="AM618" s="469">
        <v>8.9538083403298193E-6</v>
      </c>
      <c r="AN618" s="469">
        <v>0</v>
      </c>
      <c r="AO618" s="469">
        <v>0</v>
      </c>
      <c r="AP618" s="469">
        <v>0</v>
      </c>
      <c r="AQ618" s="469">
        <v>0</v>
      </c>
      <c r="AR618" s="469">
        <v>0</v>
      </c>
      <c r="AS618" s="469">
        <v>0</v>
      </c>
      <c r="AT618" s="469">
        <v>0</v>
      </c>
      <c r="AU618" s="469">
        <v>0</v>
      </c>
      <c r="AV618" s="469">
        <v>0</v>
      </c>
      <c r="AW618" s="469">
        <v>9.6123188799872133E-6</v>
      </c>
      <c r="AX618" s="469">
        <v>0</v>
      </c>
      <c r="AY618" s="469">
        <v>3.1407243537056949E-15</v>
      </c>
      <c r="AZ618" s="469">
        <v>0</v>
      </c>
      <c r="BA618" s="469">
        <v>0</v>
      </c>
      <c r="BB618" s="469">
        <v>0</v>
      </c>
      <c r="BC618" s="469">
        <v>0</v>
      </c>
      <c r="BD618" s="469">
        <v>0</v>
      </c>
      <c r="BE618" s="469">
        <v>0</v>
      </c>
      <c r="BF618" s="469">
        <v>5.1250369266421189E-4</v>
      </c>
      <c r="BG618" s="469">
        <v>0</v>
      </c>
      <c r="BH618" s="469">
        <v>1.3017469930309252E-3</v>
      </c>
      <c r="BI618" s="469">
        <v>0</v>
      </c>
      <c r="BJ618" s="469">
        <v>0</v>
      </c>
      <c r="BK618" s="469">
        <v>0</v>
      </c>
    </row>
    <row r="619" spans="2:63" x14ac:dyDescent="0.2">
      <c r="B619" s="666" t="s">
        <v>493</v>
      </c>
      <c r="C619" s="666">
        <v>18.242091092086515</v>
      </c>
      <c r="D619" s="666" t="s">
        <v>486</v>
      </c>
      <c r="E619" s="666" t="s">
        <v>428</v>
      </c>
      <c r="F619" s="666">
        <v>0</v>
      </c>
      <c r="G619" s="666">
        <v>559</v>
      </c>
      <c r="H619" s="666">
        <v>64.560380000000009</v>
      </c>
      <c r="I619" s="666">
        <v>66.636482614977638</v>
      </c>
      <c r="J619" s="666">
        <v>8.0458466842468612E-3</v>
      </c>
      <c r="K619" s="666" t="s">
        <v>574</v>
      </c>
      <c r="L619" s="666" t="s">
        <v>574</v>
      </c>
      <c r="M619" s="666" t="s">
        <v>574</v>
      </c>
      <c r="N619" s="666">
        <v>1</v>
      </c>
      <c r="O619" s="666">
        <v>8.187110388420989E-3</v>
      </c>
      <c r="P619" s="666">
        <v>1.3783558078055046E-2</v>
      </c>
      <c r="Q619" s="666">
        <v>2.1970668466476037E-2</v>
      </c>
      <c r="R619" s="666">
        <v>0</v>
      </c>
      <c r="S619" s="666">
        <v>2.1970668466476037E-2</v>
      </c>
      <c r="T619" s="666">
        <v>0</v>
      </c>
      <c r="U619" s="666">
        <v>0</v>
      </c>
      <c r="V619" s="666">
        <v>4.4341887189175777E-5</v>
      </c>
      <c r="W619" s="666">
        <v>1.4227188813119195E-17</v>
      </c>
      <c r="X619" s="666">
        <v>0</v>
      </c>
      <c r="Y619" s="666">
        <v>0</v>
      </c>
      <c r="Z619" s="666">
        <v>0</v>
      </c>
      <c r="AA619" s="666">
        <v>0</v>
      </c>
      <c r="AB619" s="666">
        <v>0</v>
      </c>
      <c r="AC619" s="666">
        <v>0</v>
      </c>
      <c r="AD619" s="666">
        <v>0</v>
      </c>
      <c r="AE619" s="666">
        <v>0</v>
      </c>
      <c r="AF619" s="666">
        <v>0</v>
      </c>
      <c r="AG619" s="666">
        <v>0</v>
      </c>
      <c r="AH619" s="666">
        <v>0</v>
      </c>
      <c r="AI619" s="666">
        <v>0</v>
      </c>
      <c r="AJ619" s="666">
        <v>0</v>
      </c>
      <c r="AK619" s="666">
        <v>6.6873378597150343E-5</v>
      </c>
      <c r="AL619" s="666">
        <v>0</v>
      </c>
      <c r="AM619" s="666">
        <v>8.9538083403298193E-6</v>
      </c>
      <c r="AN619" s="666">
        <v>0</v>
      </c>
      <c r="AO619" s="666">
        <v>0</v>
      </c>
      <c r="AP619" s="666">
        <v>0</v>
      </c>
      <c r="AQ619" s="666">
        <v>0</v>
      </c>
      <c r="AR619" s="666">
        <v>0</v>
      </c>
      <c r="AS619" s="666">
        <v>0</v>
      </c>
      <c r="AT619" s="666">
        <v>0</v>
      </c>
      <c r="AU619" s="666">
        <v>0</v>
      </c>
      <c r="AV619" s="666">
        <v>0</v>
      </c>
      <c r="AW619" s="666">
        <v>9.6123188799872133E-6</v>
      </c>
      <c r="AX619" s="666">
        <v>0</v>
      </c>
      <c r="AY619" s="666">
        <v>3.1407243537056949E-15</v>
      </c>
      <c r="AZ619" s="666">
        <v>0</v>
      </c>
      <c r="BA619" s="666">
        <v>0</v>
      </c>
      <c r="BB619" s="666">
        <v>0</v>
      </c>
      <c r="BC619" s="666">
        <v>0</v>
      </c>
      <c r="BD619" s="666">
        <v>0</v>
      </c>
      <c r="BE619" s="666">
        <v>0</v>
      </c>
      <c r="BF619" s="666">
        <v>5.1250369266421189E-4</v>
      </c>
      <c r="BG619" s="666">
        <v>0</v>
      </c>
      <c r="BH619" s="666">
        <v>1.3017469930309252E-3</v>
      </c>
      <c r="BI619" s="666">
        <v>0</v>
      </c>
      <c r="BJ619" s="666">
        <v>0</v>
      </c>
      <c r="BK619" s="666">
        <v>0</v>
      </c>
    </row>
    <row r="620" spans="2:63" x14ac:dyDescent="0.2">
      <c r="B620" s="469" t="s">
        <v>493</v>
      </c>
      <c r="C620" s="469">
        <v>18.242091092086515</v>
      </c>
      <c r="D620" s="469" t="s">
        <v>486</v>
      </c>
      <c r="E620" s="469" t="s">
        <v>428</v>
      </c>
      <c r="F620" s="469">
        <v>0</v>
      </c>
      <c r="G620" s="469">
        <v>559</v>
      </c>
      <c r="H620" s="469">
        <v>64.560380000000009</v>
      </c>
      <c r="I620" s="469">
        <v>66.636482614977638</v>
      </c>
      <c r="J620" s="469">
        <v>8.0458466842468612E-3</v>
      </c>
      <c r="K620" s="469" t="s">
        <v>574</v>
      </c>
      <c r="L620" s="469" t="s">
        <v>574</v>
      </c>
      <c r="M620" s="469" t="s">
        <v>574</v>
      </c>
      <c r="N620" s="469">
        <v>1</v>
      </c>
      <c r="O620" s="469">
        <v>8.187110388420989E-3</v>
      </c>
      <c r="P620" s="469">
        <v>1.3783558078055046E-2</v>
      </c>
      <c r="Q620" s="469">
        <v>2.1970668466476037E-2</v>
      </c>
      <c r="R620" s="469">
        <v>0</v>
      </c>
      <c r="S620" s="469">
        <v>2.1970668466476037E-2</v>
      </c>
      <c r="T620" s="469">
        <v>0</v>
      </c>
      <c r="U620" s="469">
        <v>0</v>
      </c>
      <c r="V620" s="469">
        <v>4.4341887189175777E-5</v>
      </c>
      <c r="W620" s="469">
        <v>1.4227188813119195E-17</v>
      </c>
      <c r="X620" s="469">
        <v>0</v>
      </c>
      <c r="Y620" s="469">
        <v>0</v>
      </c>
      <c r="Z620" s="469">
        <v>0</v>
      </c>
      <c r="AA620" s="469">
        <v>0</v>
      </c>
      <c r="AB620" s="469">
        <v>0</v>
      </c>
      <c r="AC620" s="469">
        <v>0</v>
      </c>
      <c r="AD620" s="469">
        <v>0</v>
      </c>
      <c r="AE620" s="469">
        <v>0</v>
      </c>
      <c r="AF620" s="469">
        <v>0</v>
      </c>
      <c r="AG620" s="469">
        <v>0</v>
      </c>
      <c r="AH620" s="469">
        <v>0</v>
      </c>
      <c r="AI620" s="469">
        <v>0</v>
      </c>
      <c r="AJ620" s="469">
        <v>0</v>
      </c>
      <c r="AK620" s="469">
        <v>6.6873378597150343E-5</v>
      </c>
      <c r="AL620" s="469">
        <v>0</v>
      </c>
      <c r="AM620" s="469">
        <v>8.9538083403298193E-6</v>
      </c>
      <c r="AN620" s="469">
        <v>0</v>
      </c>
      <c r="AO620" s="469">
        <v>0</v>
      </c>
      <c r="AP620" s="469">
        <v>0</v>
      </c>
      <c r="AQ620" s="469">
        <v>0</v>
      </c>
      <c r="AR620" s="469">
        <v>0</v>
      </c>
      <c r="AS620" s="469">
        <v>0</v>
      </c>
      <c r="AT620" s="469">
        <v>0</v>
      </c>
      <c r="AU620" s="469">
        <v>0</v>
      </c>
      <c r="AV620" s="469">
        <v>0</v>
      </c>
      <c r="AW620" s="469">
        <v>9.6123188799872133E-6</v>
      </c>
      <c r="AX620" s="469">
        <v>0</v>
      </c>
      <c r="AY620" s="469">
        <v>3.1407243537056949E-15</v>
      </c>
      <c r="AZ620" s="469">
        <v>0</v>
      </c>
      <c r="BA620" s="469">
        <v>0</v>
      </c>
      <c r="BB620" s="469">
        <v>0</v>
      </c>
      <c r="BC620" s="469">
        <v>0</v>
      </c>
      <c r="BD620" s="469">
        <v>0</v>
      </c>
      <c r="BE620" s="469">
        <v>0</v>
      </c>
      <c r="BF620" s="469">
        <v>5.1250369266421189E-4</v>
      </c>
      <c r="BG620" s="469">
        <v>0</v>
      </c>
      <c r="BH620" s="469">
        <v>1.3017469930309252E-3</v>
      </c>
      <c r="BI620" s="469">
        <v>0</v>
      </c>
      <c r="BJ620" s="469">
        <v>0</v>
      </c>
      <c r="BK620" s="469">
        <v>0</v>
      </c>
    </row>
    <row r="621" spans="2:63" x14ac:dyDescent="0.2">
      <c r="B621" s="666" t="s">
        <v>493</v>
      </c>
      <c r="C621" s="666">
        <v>18.242091092086515</v>
      </c>
      <c r="D621" s="666" t="s">
        <v>486</v>
      </c>
      <c r="E621" s="666" t="s">
        <v>428</v>
      </c>
      <c r="F621" s="666">
        <v>0</v>
      </c>
      <c r="G621" s="666">
        <v>559</v>
      </c>
      <c r="H621" s="666">
        <v>64.560380000000009</v>
      </c>
      <c r="I621" s="666">
        <v>66.636482614977638</v>
      </c>
      <c r="J621" s="666">
        <v>8.0458466842468612E-3</v>
      </c>
      <c r="K621" s="666" t="s">
        <v>574</v>
      </c>
      <c r="L621" s="666" t="s">
        <v>574</v>
      </c>
      <c r="M621" s="666" t="s">
        <v>574</v>
      </c>
      <c r="N621" s="666">
        <v>1</v>
      </c>
      <c r="O621" s="666">
        <v>8.187110388420989E-3</v>
      </c>
      <c r="P621" s="666">
        <v>1.3783558078055046E-2</v>
      </c>
      <c r="Q621" s="666">
        <v>2.1970668466476037E-2</v>
      </c>
      <c r="R621" s="666">
        <v>0</v>
      </c>
      <c r="S621" s="666">
        <v>2.1970668466476037E-2</v>
      </c>
      <c r="T621" s="666">
        <v>0</v>
      </c>
      <c r="U621" s="666">
        <v>0</v>
      </c>
      <c r="V621" s="666">
        <v>4.4341887189175777E-5</v>
      </c>
      <c r="W621" s="666">
        <v>1.4227188813119195E-17</v>
      </c>
      <c r="X621" s="666">
        <v>0</v>
      </c>
      <c r="Y621" s="666">
        <v>0</v>
      </c>
      <c r="Z621" s="666">
        <v>0</v>
      </c>
      <c r="AA621" s="666">
        <v>0</v>
      </c>
      <c r="AB621" s="666">
        <v>0</v>
      </c>
      <c r="AC621" s="666">
        <v>0</v>
      </c>
      <c r="AD621" s="666">
        <v>0</v>
      </c>
      <c r="AE621" s="666">
        <v>0</v>
      </c>
      <c r="AF621" s="666">
        <v>0</v>
      </c>
      <c r="AG621" s="666">
        <v>0</v>
      </c>
      <c r="AH621" s="666">
        <v>0</v>
      </c>
      <c r="AI621" s="666">
        <v>0</v>
      </c>
      <c r="AJ621" s="666">
        <v>0</v>
      </c>
      <c r="AK621" s="666">
        <v>6.6873378597150343E-5</v>
      </c>
      <c r="AL621" s="666">
        <v>0</v>
      </c>
      <c r="AM621" s="666">
        <v>8.9538083403298193E-6</v>
      </c>
      <c r="AN621" s="666">
        <v>0</v>
      </c>
      <c r="AO621" s="666">
        <v>0</v>
      </c>
      <c r="AP621" s="666">
        <v>0</v>
      </c>
      <c r="AQ621" s="666">
        <v>0</v>
      </c>
      <c r="AR621" s="666">
        <v>0</v>
      </c>
      <c r="AS621" s="666">
        <v>0</v>
      </c>
      <c r="AT621" s="666">
        <v>0</v>
      </c>
      <c r="AU621" s="666">
        <v>0</v>
      </c>
      <c r="AV621" s="666">
        <v>0</v>
      </c>
      <c r="AW621" s="666">
        <v>9.6123188799872133E-6</v>
      </c>
      <c r="AX621" s="666">
        <v>0</v>
      </c>
      <c r="AY621" s="666">
        <v>3.1407243537056949E-15</v>
      </c>
      <c r="AZ621" s="666">
        <v>0</v>
      </c>
      <c r="BA621" s="666">
        <v>0</v>
      </c>
      <c r="BB621" s="666">
        <v>0</v>
      </c>
      <c r="BC621" s="666">
        <v>0</v>
      </c>
      <c r="BD621" s="666">
        <v>0</v>
      </c>
      <c r="BE621" s="666">
        <v>0</v>
      </c>
      <c r="BF621" s="666">
        <v>5.1250369266421189E-4</v>
      </c>
      <c r="BG621" s="666">
        <v>0</v>
      </c>
      <c r="BH621" s="666">
        <v>1.3017469930309252E-3</v>
      </c>
      <c r="BI621" s="666">
        <v>0</v>
      </c>
      <c r="BJ621" s="666">
        <v>0</v>
      </c>
      <c r="BK621" s="666">
        <v>0</v>
      </c>
    </row>
    <row r="622" spans="2:63" x14ac:dyDescent="0.2">
      <c r="B622" s="469" t="s">
        <v>493</v>
      </c>
      <c r="C622" s="469">
        <v>18.242091092086515</v>
      </c>
      <c r="D622" s="469" t="s">
        <v>486</v>
      </c>
      <c r="E622" s="469" t="s">
        <v>428</v>
      </c>
      <c r="F622" s="469">
        <v>0</v>
      </c>
      <c r="G622" s="469">
        <v>559</v>
      </c>
      <c r="H622" s="469">
        <v>64.560380000000009</v>
      </c>
      <c r="I622" s="469">
        <v>66.636482614977638</v>
      </c>
      <c r="J622" s="469">
        <v>8.0458466842468612E-3</v>
      </c>
      <c r="K622" s="469" t="s">
        <v>574</v>
      </c>
      <c r="L622" s="469" t="s">
        <v>574</v>
      </c>
      <c r="M622" s="469" t="s">
        <v>574</v>
      </c>
      <c r="N622" s="469">
        <v>1</v>
      </c>
      <c r="O622" s="469">
        <v>8.187110388420989E-3</v>
      </c>
      <c r="P622" s="469">
        <v>1.3783558078055046E-2</v>
      </c>
      <c r="Q622" s="469">
        <v>2.1970668466476037E-2</v>
      </c>
      <c r="R622" s="469">
        <v>0</v>
      </c>
      <c r="S622" s="469">
        <v>2.1970668466476037E-2</v>
      </c>
      <c r="T622" s="469">
        <v>0</v>
      </c>
      <c r="U622" s="469">
        <v>0</v>
      </c>
      <c r="V622" s="469">
        <v>4.4341887189175777E-5</v>
      </c>
      <c r="W622" s="469">
        <v>1.4227188813119195E-17</v>
      </c>
      <c r="X622" s="469">
        <v>0</v>
      </c>
      <c r="Y622" s="469">
        <v>0</v>
      </c>
      <c r="Z622" s="469">
        <v>0</v>
      </c>
      <c r="AA622" s="469">
        <v>0</v>
      </c>
      <c r="AB622" s="469">
        <v>0</v>
      </c>
      <c r="AC622" s="469">
        <v>0</v>
      </c>
      <c r="AD622" s="469">
        <v>0</v>
      </c>
      <c r="AE622" s="469">
        <v>0</v>
      </c>
      <c r="AF622" s="469">
        <v>0</v>
      </c>
      <c r="AG622" s="469">
        <v>0</v>
      </c>
      <c r="AH622" s="469">
        <v>0</v>
      </c>
      <c r="AI622" s="469">
        <v>0</v>
      </c>
      <c r="AJ622" s="469">
        <v>0</v>
      </c>
      <c r="AK622" s="469">
        <v>6.6873378597150343E-5</v>
      </c>
      <c r="AL622" s="469">
        <v>0</v>
      </c>
      <c r="AM622" s="469">
        <v>8.9538083403298193E-6</v>
      </c>
      <c r="AN622" s="469">
        <v>0</v>
      </c>
      <c r="AO622" s="469">
        <v>0</v>
      </c>
      <c r="AP622" s="469">
        <v>0</v>
      </c>
      <c r="AQ622" s="469">
        <v>0</v>
      </c>
      <c r="AR622" s="469">
        <v>0</v>
      </c>
      <c r="AS622" s="469">
        <v>0</v>
      </c>
      <c r="AT622" s="469">
        <v>0</v>
      </c>
      <c r="AU622" s="469">
        <v>0</v>
      </c>
      <c r="AV622" s="469">
        <v>0</v>
      </c>
      <c r="AW622" s="469">
        <v>9.6123188799872133E-6</v>
      </c>
      <c r="AX622" s="469">
        <v>0</v>
      </c>
      <c r="AY622" s="469">
        <v>3.1407243537056949E-15</v>
      </c>
      <c r="AZ622" s="469">
        <v>0</v>
      </c>
      <c r="BA622" s="469">
        <v>0</v>
      </c>
      <c r="BB622" s="469">
        <v>0</v>
      </c>
      <c r="BC622" s="469">
        <v>0</v>
      </c>
      <c r="BD622" s="469">
        <v>0</v>
      </c>
      <c r="BE622" s="469">
        <v>0</v>
      </c>
      <c r="BF622" s="469">
        <v>5.1250369266421189E-4</v>
      </c>
      <c r="BG622" s="469">
        <v>0</v>
      </c>
      <c r="BH622" s="469">
        <v>1.3017469930309252E-3</v>
      </c>
      <c r="BI622" s="469">
        <v>0</v>
      </c>
      <c r="BJ622" s="469">
        <v>0</v>
      </c>
      <c r="BK622" s="469">
        <v>0</v>
      </c>
    </row>
    <row r="623" spans="2:63" x14ac:dyDescent="0.2">
      <c r="B623" s="666" t="s">
        <v>493</v>
      </c>
      <c r="C623" s="666">
        <v>18.242091092086515</v>
      </c>
      <c r="D623" s="666" t="s">
        <v>486</v>
      </c>
      <c r="E623" s="666" t="s">
        <v>428</v>
      </c>
      <c r="F623" s="666">
        <v>0</v>
      </c>
      <c r="G623" s="666">
        <v>559</v>
      </c>
      <c r="H623" s="666">
        <v>64.560380000000009</v>
      </c>
      <c r="I623" s="666">
        <v>66.636482614977638</v>
      </c>
      <c r="J623" s="666">
        <v>8.0458466842468612E-3</v>
      </c>
      <c r="K623" s="666" t="s">
        <v>574</v>
      </c>
      <c r="L623" s="666" t="s">
        <v>574</v>
      </c>
      <c r="M623" s="666" t="s">
        <v>574</v>
      </c>
      <c r="N623" s="666">
        <v>1</v>
      </c>
      <c r="O623" s="666">
        <v>8.187110388420989E-3</v>
      </c>
      <c r="P623" s="666">
        <v>1.3783558078055046E-2</v>
      </c>
      <c r="Q623" s="666">
        <v>2.1970668466476037E-2</v>
      </c>
      <c r="R623" s="666">
        <v>0</v>
      </c>
      <c r="S623" s="666">
        <v>2.1970668466476037E-2</v>
      </c>
      <c r="T623" s="666">
        <v>0</v>
      </c>
      <c r="U623" s="666">
        <v>0</v>
      </c>
      <c r="V623" s="666">
        <v>4.4341887189175777E-5</v>
      </c>
      <c r="W623" s="666">
        <v>1.4227188813119195E-17</v>
      </c>
      <c r="X623" s="666">
        <v>0</v>
      </c>
      <c r="Y623" s="666">
        <v>0</v>
      </c>
      <c r="Z623" s="666">
        <v>0</v>
      </c>
      <c r="AA623" s="666">
        <v>0</v>
      </c>
      <c r="AB623" s="666">
        <v>0</v>
      </c>
      <c r="AC623" s="666">
        <v>0</v>
      </c>
      <c r="AD623" s="666">
        <v>0</v>
      </c>
      <c r="AE623" s="666">
        <v>0</v>
      </c>
      <c r="AF623" s="666">
        <v>0</v>
      </c>
      <c r="AG623" s="666">
        <v>0</v>
      </c>
      <c r="AH623" s="666">
        <v>0</v>
      </c>
      <c r="AI623" s="666">
        <v>0</v>
      </c>
      <c r="AJ623" s="666">
        <v>0</v>
      </c>
      <c r="AK623" s="666">
        <v>6.6873378597150343E-5</v>
      </c>
      <c r="AL623" s="666">
        <v>0</v>
      </c>
      <c r="AM623" s="666">
        <v>8.9538083403298193E-6</v>
      </c>
      <c r="AN623" s="666">
        <v>0</v>
      </c>
      <c r="AO623" s="666">
        <v>0</v>
      </c>
      <c r="AP623" s="666">
        <v>0</v>
      </c>
      <c r="AQ623" s="666">
        <v>0</v>
      </c>
      <c r="AR623" s="666">
        <v>0</v>
      </c>
      <c r="AS623" s="666">
        <v>0</v>
      </c>
      <c r="AT623" s="666">
        <v>0</v>
      </c>
      <c r="AU623" s="666">
        <v>0</v>
      </c>
      <c r="AV623" s="666">
        <v>0</v>
      </c>
      <c r="AW623" s="666">
        <v>9.6123188799872133E-6</v>
      </c>
      <c r="AX623" s="666">
        <v>0</v>
      </c>
      <c r="AY623" s="666">
        <v>3.1407243537056949E-15</v>
      </c>
      <c r="AZ623" s="666">
        <v>0</v>
      </c>
      <c r="BA623" s="666">
        <v>0</v>
      </c>
      <c r="BB623" s="666">
        <v>0</v>
      </c>
      <c r="BC623" s="666">
        <v>0</v>
      </c>
      <c r="BD623" s="666">
        <v>0</v>
      </c>
      <c r="BE623" s="666">
        <v>0</v>
      </c>
      <c r="BF623" s="666">
        <v>5.1250369266421189E-4</v>
      </c>
      <c r="BG623" s="666">
        <v>0</v>
      </c>
      <c r="BH623" s="666">
        <v>1.3017469930309252E-3</v>
      </c>
      <c r="BI623" s="666">
        <v>0</v>
      </c>
      <c r="BJ623" s="666">
        <v>0</v>
      </c>
      <c r="BK623" s="666">
        <v>0</v>
      </c>
    </row>
    <row r="624" spans="2:63" x14ac:dyDescent="0.2">
      <c r="B624" s="469" t="s">
        <v>493</v>
      </c>
      <c r="C624" s="469">
        <v>18.242091092086515</v>
      </c>
      <c r="D624" s="469" t="s">
        <v>486</v>
      </c>
      <c r="E624" s="469" t="s">
        <v>428</v>
      </c>
      <c r="F624" s="469">
        <v>0</v>
      </c>
      <c r="G624" s="469">
        <v>559</v>
      </c>
      <c r="H624" s="469">
        <v>64.560380000000009</v>
      </c>
      <c r="I624" s="469">
        <v>66.636482614977638</v>
      </c>
      <c r="J624" s="469">
        <v>8.0458466842468612E-3</v>
      </c>
      <c r="K624" s="469" t="s">
        <v>574</v>
      </c>
      <c r="L624" s="469" t="s">
        <v>574</v>
      </c>
      <c r="M624" s="469" t="s">
        <v>574</v>
      </c>
      <c r="N624" s="469">
        <v>1</v>
      </c>
      <c r="O624" s="469">
        <v>8.187110388420989E-3</v>
      </c>
      <c r="P624" s="469">
        <v>1.3783558078055046E-2</v>
      </c>
      <c r="Q624" s="469">
        <v>2.1970668466476037E-2</v>
      </c>
      <c r="R624" s="469">
        <v>0</v>
      </c>
      <c r="S624" s="469">
        <v>2.1970668466476037E-2</v>
      </c>
      <c r="T624" s="469">
        <v>0</v>
      </c>
      <c r="U624" s="469">
        <v>0</v>
      </c>
      <c r="V624" s="469">
        <v>4.4341887189175777E-5</v>
      </c>
      <c r="W624" s="469">
        <v>1.4227188813119195E-17</v>
      </c>
      <c r="X624" s="469">
        <v>0</v>
      </c>
      <c r="Y624" s="469">
        <v>0</v>
      </c>
      <c r="Z624" s="469">
        <v>0</v>
      </c>
      <c r="AA624" s="469">
        <v>0</v>
      </c>
      <c r="AB624" s="469">
        <v>0</v>
      </c>
      <c r="AC624" s="469">
        <v>0</v>
      </c>
      <c r="AD624" s="469">
        <v>0</v>
      </c>
      <c r="AE624" s="469">
        <v>0</v>
      </c>
      <c r="AF624" s="469">
        <v>0</v>
      </c>
      <c r="AG624" s="469">
        <v>0</v>
      </c>
      <c r="AH624" s="469">
        <v>0</v>
      </c>
      <c r="AI624" s="469">
        <v>0</v>
      </c>
      <c r="AJ624" s="469">
        <v>0</v>
      </c>
      <c r="AK624" s="469">
        <v>6.6873378597150343E-5</v>
      </c>
      <c r="AL624" s="469">
        <v>0</v>
      </c>
      <c r="AM624" s="469">
        <v>8.9538083403298193E-6</v>
      </c>
      <c r="AN624" s="469">
        <v>0</v>
      </c>
      <c r="AO624" s="469">
        <v>0</v>
      </c>
      <c r="AP624" s="469">
        <v>0</v>
      </c>
      <c r="AQ624" s="469">
        <v>0</v>
      </c>
      <c r="AR624" s="469">
        <v>0</v>
      </c>
      <c r="AS624" s="469">
        <v>0</v>
      </c>
      <c r="AT624" s="469">
        <v>0</v>
      </c>
      <c r="AU624" s="469">
        <v>0</v>
      </c>
      <c r="AV624" s="469">
        <v>0</v>
      </c>
      <c r="AW624" s="469">
        <v>9.6123188799872133E-6</v>
      </c>
      <c r="AX624" s="469">
        <v>0</v>
      </c>
      <c r="AY624" s="469">
        <v>3.1407243537056949E-15</v>
      </c>
      <c r="AZ624" s="469">
        <v>0</v>
      </c>
      <c r="BA624" s="469">
        <v>0</v>
      </c>
      <c r="BB624" s="469">
        <v>0</v>
      </c>
      <c r="BC624" s="469">
        <v>0</v>
      </c>
      <c r="BD624" s="469">
        <v>0</v>
      </c>
      <c r="BE624" s="469">
        <v>0</v>
      </c>
      <c r="BF624" s="469">
        <v>5.1250369266421189E-4</v>
      </c>
      <c r="BG624" s="469">
        <v>0</v>
      </c>
      <c r="BH624" s="469">
        <v>1.3017469930309252E-3</v>
      </c>
      <c r="BI624" s="469">
        <v>0</v>
      </c>
      <c r="BJ624" s="469">
        <v>0</v>
      </c>
      <c r="BK624" s="469">
        <v>0</v>
      </c>
    </row>
    <row r="625" spans="2:63" x14ac:dyDescent="0.2">
      <c r="B625" s="666" t="s">
        <v>493</v>
      </c>
      <c r="C625" s="666">
        <v>18.242091092086515</v>
      </c>
      <c r="D625" s="666" t="s">
        <v>486</v>
      </c>
      <c r="E625" s="666" t="s">
        <v>428</v>
      </c>
      <c r="F625" s="666">
        <v>0</v>
      </c>
      <c r="G625" s="666">
        <v>559</v>
      </c>
      <c r="H625" s="666">
        <v>64.560380000000009</v>
      </c>
      <c r="I625" s="666">
        <v>66.636482614977638</v>
      </c>
      <c r="J625" s="666">
        <v>8.0458466842468612E-3</v>
      </c>
      <c r="K625" s="666" t="s">
        <v>574</v>
      </c>
      <c r="L625" s="666" t="s">
        <v>574</v>
      </c>
      <c r="M625" s="666" t="s">
        <v>574</v>
      </c>
      <c r="N625" s="666">
        <v>1</v>
      </c>
      <c r="O625" s="666">
        <v>8.187110388420989E-3</v>
      </c>
      <c r="P625" s="666">
        <v>1.3783558078055046E-2</v>
      </c>
      <c r="Q625" s="666">
        <v>2.1970668466476037E-2</v>
      </c>
      <c r="R625" s="666">
        <v>0</v>
      </c>
      <c r="S625" s="666">
        <v>2.1970668466476037E-2</v>
      </c>
      <c r="T625" s="666">
        <v>0</v>
      </c>
      <c r="U625" s="666">
        <v>0</v>
      </c>
      <c r="V625" s="666">
        <v>4.4341887189175777E-5</v>
      </c>
      <c r="W625" s="666">
        <v>1.4227188813119195E-17</v>
      </c>
      <c r="X625" s="666">
        <v>0</v>
      </c>
      <c r="Y625" s="666">
        <v>0</v>
      </c>
      <c r="Z625" s="666">
        <v>0</v>
      </c>
      <c r="AA625" s="666">
        <v>0</v>
      </c>
      <c r="AB625" s="666">
        <v>0</v>
      </c>
      <c r="AC625" s="666">
        <v>0</v>
      </c>
      <c r="AD625" s="666">
        <v>0</v>
      </c>
      <c r="AE625" s="666">
        <v>0</v>
      </c>
      <c r="AF625" s="666">
        <v>0</v>
      </c>
      <c r="AG625" s="666">
        <v>0</v>
      </c>
      <c r="AH625" s="666">
        <v>0</v>
      </c>
      <c r="AI625" s="666">
        <v>0</v>
      </c>
      <c r="AJ625" s="666">
        <v>0</v>
      </c>
      <c r="AK625" s="666">
        <v>6.6873378597150343E-5</v>
      </c>
      <c r="AL625" s="666">
        <v>0</v>
      </c>
      <c r="AM625" s="666">
        <v>8.9538083403298193E-6</v>
      </c>
      <c r="AN625" s="666">
        <v>0</v>
      </c>
      <c r="AO625" s="666">
        <v>0</v>
      </c>
      <c r="AP625" s="666">
        <v>0</v>
      </c>
      <c r="AQ625" s="666">
        <v>0</v>
      </c>
      <c r="AR625" s="666">
        <v>0</v>
      </c>
      <c r="AS625" s="666">
        <v>0</v>
      </c>
      <c r="AT625" s="666">
        <v>0</v>
      </c>
      <c r="AU625" s="666">
        <v>0</v>
      </c>
      <c r="AV625" s="666">
        <v>0</v>
      </c>
      <c r="AW625" s="666">
        <v>9.6123188799872133E-6</v>
      </c>
      <c r="AX625" s="666">
        <v>0</v>
      </c>
      <c r="AY625" s="666">
        <v>3.1407243537056949E-15</v>
      </c>
      <c r="AZ625" s="666">
        <v>0</v>
      </c>
      <c r="BA625" s="666">
        <v>0</v>
      </c>
      <c r="BB625" s="666">
        <v>0</v>
      </c>
      <c r="BC625" s="666">
        <v>0</v>
      </c>
      <c r="BD625" s="666">
        <v>0</v>
      </c>
      <c r="BE625" s="666">
        <v>0</v>
      </c>
      <c r="BF625" s="666">
        <v>5.1250369266421189E-4</v>
      </c>
      <c r="BG625" s="666">
        <v>0</v>
      </c>
      <c r="BH625" s="666">
        <v>1.3017469930309252E-3</v>
      </c>
      <c r="BI625" s="666">
        <v>0</v>
      </c>
      <c r="BJ625" s="666">
        <v>0</v>
      </c>
      <c r="BK625" s="666">
        <v>0</v>
      </c>
    </row>
    <row r="626" spans="2:63" x14ac:dyDescent="0.2">
      <c r="B626" s="469" t="s">
        <v>493</v>
      </c>
      <c r="C626" s="469">
        <v>18.242091092086515</v>
      </c>
      <c r="D626" s="469" t="s">
        <v>486</v>
      </c>
      <c r="E626" s="469" t="s">
        <v>428</v>
      </c>
      <c r="F626" s="469">
        <v>0</v>
      </c>
      <c r="G626" s="469">
        <v>559</v>
      </c>
      <c r="H626" s="469">
        <v>64.560380000000009</v>
      </c>
      <c r="I626" s="469">
        <v>66.636482614977638</v>
      </c>
      <c r="J626" s="469">
        <v>8.0458466842468612E-3</v>
      </c>
      <c r="K626" s="469" t="s">
        <v>574</v>
      </c>
      <c r="L626" s="469" t="s">
        <v>574</v>
      </c>
      <c r="M626" s="469" t="s">
        <v>574</v>
      </c>
      <c r="N626" s="469">
        <v>1</v>
      </c>
      <c r="O626" s="469">
        <v>8.187110388420989E-3</v>
      </c>
      <c r="P626" s="469">
        <v>1.3783558078055046E-2</v>
      </c>
      <c r="Q626" s="469">
        <v>2.1970668466476037E-2</v>
      </c>
      <c r="R626" s="469">
        <v>0</v>
      </c>
      <c r="S626" s="469">
        <v>2.1970668466476037E-2</v>
      </c>
      <c r="T626" s="469">
        <v>0</v>
      </c>
      <c r="U626" s="469">
        <v>0</v>
      </c>
      <c r="V626" s="469">
        <v>4.4341887189175777E-5</v>
      </c>
      <c r="W626" s="469">
        <v>1.4227188813119195E-17</v>
      </c>
      <c r="X626" s="469">
        <v>0</v>
      </c>
      <c r="Y626" s="469">
        <v>0</v>
      </c>
      <c r="Z626" s="469">
        <v>0</v>
      </c>
      <c r="AA626" s="469">
        <v>0</v>
      </c>
      <c r="AB626" s="469">
        <v>0</v>
      </c>
      <c r="AC626" s="469">
        <v>0</v>
      </c>
      <c r="AD626" s="469">
        <v>0</v>
      </c>
      <c r="AE626" s="469">
        <v>0</v>
      </c>
      <c r="AF626" s="469">
        <v>0</v>
      </c>
      <c r="AG626" s="469">
        <v>0</v>
      </c>
      <c r="AH626" s="469">
        <v>0</v>
      </c>
      <c r="AI626" s="469">
        <v>0</v>
      </c>
      <c r="AJ626" s="469">
        <v>0</v>
      </c>
      <c r="AK626" s="469">
        <v>6.6873378597150343E-5</v>
      </c>
      <c r="AL626" s="469">
        <v>0</v>
      </c>
      <c r="AM626" s="469">
        <v>8.9538083403298193E-6</v>
      </c>
      <c r="AN626" s="469">
        <v>0</v>
      </c>
      <c r="AO626" s="469">
        <v>0</v>
      </c>
      <c r="AP626" s="469">
        <v>0</v>
      </c>
      <c r="AQ626" s="469">
        <v>0</v>
      </c>
      <c r="AR626" s="469">
        <v>0</v>
      </c>
      <c r="AS626" s="469">
        <v>0</v>
      </c>
      <c r="AT626" s="469">
        <v>0</v>
      </c>
      <c r="AU626" s="469">
        <v>0</v>
      </c>
      <c r="AV626" s="469">
        <v>0</v>
      </c>
      <c r="AW626" s="469">
        <v>9.6123188799872133E-6</v>
      </c>
      <c r="AX626" s="469">
        <v>0</v>
      </c>
      <c r="AY626" s="469">
        <v>3.1407243537056949E-15</v>
      </c>
      <c r="AZ626" s="469">
        <v>0</v>
      </c>
      <c r="BA626" s="469">
        <v>0</v>
      </c>
      <c r="BB626" s="469">
        <v>0</v>
      </c>
      <c r="BC626" s="469">
        <v>0</v>
      </c>
      <c r="BD626" s="469">
        <v>0</v>
      </c>
      <c r="BE626" s="469">
        <v>0</v>
      </c>
      <c r="BF626" s="469">
        <v>5.1250369266421189E-4</v>
      </c>
      <c r="BG626" s="469">
        <v>0</v>
      </c>
      <c r="BH626" s="469">
        <v>1.3017469930309252E-3</v>
      </c>
      <c r="BI626" s="469">
        <v>0</v>
      </c>
      <c r="BJ626" s="469">
        <v>0</v>
      </c>
      <c r="BK626" s="469">
        <v>0</v>
      </c>
    </row>
    <row r="627" spans="2:63" x14ac:dyDescent="0.2">
      <c r="B627" s="666" t="s">
        <v>493</v>
      </c>
      <c r="C627" s="666">
        <v>18.242091092086515</v>
      </c>
      <c r="D627" s="666" t="s">
        <v>486</v>
      </c>
      <c r="E627" s="666" t="s">
        <v>428</v>
      </c>
      <c r="F627" s="666">
        <v>0</v>
      </c>
      <c r="G627" s="666">
        <v>559</v>
      </c>
      <c r="H627" s="666">
        <v>64.560380000000009</v>
      </c>
      <c r="I627" s="666">
        <v>66.636482614977638</v>
      </c>
      <c r="J627" s="666">
        <v>8.0458466842468612E-3</v>
      </c>
      <c r="K627" s="666" t="s">
        <v>574</v>
      </c>
      <c r="L627" s="666" t="s">
        <v>574</v>
      </c>
      <c r="M627" s="666" t="s">
        <v>574</v>
      </c>
      <c r="N627" s="666">
        <v>1</v>
      </c>
      <c r="O627" s="666">
        <v>8.187110388420989E-3</v>
      </c>
      <c r="P627" s="666">
        <v>1.3783558078055046E-2</v>
      </c>
      <c r="Q627" s="666">
        <v>2.1970668466476037E-2</v>
      </c>
      <c r="R627" s="666">
        <v>0</v>
      </c>
      <c r="S627" s="666">
        <v>2.1970668466476037E-2</v>
      </c>
      <c r="T627" s="666">
        <v>0</v>
      </c>
      <c r="U627" s="666">
        <v>0</v>
      </c>
      <c r="V627" s="666">
        <v>4.4341887189175777E-5</v>
      </c>
      <c r="W627" s="666">
        <v>1.4227188813119195E-17</v>
      </c>
      <c r="X627" s="666">
        <v>0</v>
      </c>
      <c r="Y627" s="666">
        <v>0</v>
      </c>
      <c r="Z627" s="666">
        <v>0</v>
      </c>
      <c r="AA627" s="666">
        <v>0</v>
      </c>
      <c r="AB627" s="666">
        <v>0</v>
      </c>
      <c r="AC627" s="666">
        <v>0</v>
      </c>
      <c r="AD627" s="666">
        <v>0</v>
      </c>
      <c r="AE627" s="666">
        <v>0</v>
      </c>
      <c r="AF627" s="666">
        <v>0</v>
      </c>
      <c r="AG627" s="666">
        <v>0</v>
      </c>
      <c r="AH627" s="666">
        <v>0</v>
      </c>
      <c r="AI627" s="666">
        <v>0</v>
      </c>
      <c r="AJ627" s="666">
        <v>0</v>
      </c>
      <c r="AK627" s="666">
        <v>6.6873378597150343E-5</v>
      </c>
      <c r="AL627" s="666">
        <v>0</v>
      </c>
      <c r="AM627" s="666">
        <v>8.9538083403298193E-6</v>
      </c>
      <c r="AN627" s="666">
        <v>0</v>
      </c>
      <c r="AO627" s="666">
        <v>0</v>
      </c>
      <c r="AP627" s="666">
        <v>0</v>
      </c>
      <c r="AQ627" s="666">
        <v>0</v>
      </c>
      <c r="AR627" s="666">
        <v>0</v>
      </c>
      <c r="AS627" s="666">
        <v>0</v>
      </c>
      <c r="AT627" s="666">
        <v>0</v>
      </c>
      <c r="AU627" s="666">
        <v>0</v>
      </c>
      <c r="AV627" s="666">
        <v>0</v>
      </c>
      <c r="AW627" s="666">
        <v>9.6123188799872133E-6</v>
      </c>
      <c r="AX627" s="666">
        <v>0</v>
      </c>
      <c r="AY627" s="666">
        <v>3.1407243537056949E-15</v>
      </c>
      <c r="AZ627" s="666">
        <v>0</v>
      </c>
      <c r="BA627" s="666">
        <v>0</v>
      </c>
      <c r="BB627" s="666">
        <v>0</v>
      </c>
      <c r="BC627" s="666">
        <v>0</v>
      </c>
      <c r="BD627" s="666">
        <v>0</v>
      </c>
      <c r="BE627" s="666">
        <v>0</v>
      </c>
      <c r="BF627" s="666">
        <v>5.1250369266421189E-4</v>
      </c>
      <c r="BG627" s="666">
        <v>0</v>
      </c>
      <c r="BH627" s="666">
        <v>1.3017469930309252E-3</v>
      </c>
      <c r="BI627" s="666">
        <v>0</v>
      </c>
      <c r="BJ627" s="666">
        <v>0</v>
      </c>
      <c r="BK627" s="666">
        <v>0</v>
      </c>
    </row>
    <row r="628" spans="2:63" x14ac:dyDescent="0.2">
      <c r="B628" s="469" t="s">
        <v>493</v>
      </c>
      <c r="C628" s="469">
        <v>18.242091092086515</v>
      </c>
      <c r="D628" s="469" t="s">
        <v>486</v>
      </c>
      <c r="E628" s="469" t="s">
        <v>428</v>
      </c>
      <c r="F628" s="469">
        <v>0</v>
      </c>
      <c r="G628" s="469">
        <v>559</v>
      </c>
      <c r="H628" s="469">
        <v>64.560380000000009</v>
      </c>
      <c r="I628" s="469">
        <v>66.636482614977638</v>
      </c>
      <c r="J628" s="469">
        <v>8.0458466842468612E-3</v>
      </c>
      <c r="K628" s="469" t="s">
        <v>574</v>
      </c>
      <c r="L628" s="469" t="s">
        <v>574</v>
      </c>
      <c r="M628" s="469" t="s">
        <v>574</v>
      </c>
      <c r="N628" s="469">
        <v>1</v>
      </c>
      <c r="O628" s="469">
        <v>8.187110388420989E-3</v>
      </c>
      <c r="P628" s="469">
        <v>1.3783558078055046E-2</v>
      </c>
      <c r="Q628" s="469">
        <v>2.1970668466476037E-2</v>
      </c>
      <c r="R628" s="469">
        <v>0</v>
      </c>
      <c r="S628" s="469">
        <v>2.1970668466476037E-2</v>
      </c>
      <c r="T628" s="469">
        <v>0</v>
      </c>
      <c r="U628" s="469">
        <v>0</v>
      </c>
      <c r="V628" s="469">
        <v>4.4341887189175777E-5</v>
      </c>
      <c r="W628" s="469">
        <v>1.4227188813119195E-17</v>
      </c>
      <c r="X628" s="469">
        <v>0</v>
      </c>
      <c r="Y628" s="469">
        <v>0</v>
      </c>
      <c r="Z628" s="469">
        <v>0</v>
      </c>
      <c r="AA628" s="469">
        <v>0</v>
      </c>
      <c r="AB628" s="469">
        <v>0</v>
      </c>
      <c r="AC628" s="469">
        <v>0</v>
      </c>
      <c r="AD628" s="469">
        <v>0</v>
      </c>
      <c r="AE628" s="469">
        <v>0</v>
      </c>
      <c r="AF628" s="469">
        <v>0</v>
      </c>
      <c r="AG628" s="469">
        <v>0</v>
      </c>
      <c r="AH628" s="469">
        <v>0</v>
      </c>
      <c r="AI628" s="469">
        <v>0</v>
      </c>
      <c r="AJ628" s="469">
        <v>0</v>
      </c>
      <c r="AK628" s="469">
        <v>6.6873378597150343E-5</v>
      </c>
      <c r="AL628" s="469">
        <v>0</v>
      </c>
      <c r="AM628" s="469">
        <v>8.9538083403298193E-6</v>
      </c>
      <c r="AN628" s="469">
        <v>0</v>
      </c>
      <c r="AO628" s="469">
        <v>0</v>
      </c>
      <c r="AP628" s="469">
        <v>0</v>
      </c>
      <c r="AQ628" s="469">
        <v>0</v>
      </c>
      <c r="AR628" s="469">
        <v>0</v>
      </c>
      <c r="AS628" s="469">
        <v>0</v>
      </c>
      <c r="AT628" s="469">
        <v>0</v>
      </c>
      <c r="AU628" s="469">
        <v>0</v>
      </c>
      <c r="AV628" s="469">
        <v>0</v>
      </c>
      <c r="AW628" s="469">
        <v>9.6123188799872133E-6</v>
      </c>
      <c r="AX628" s="469">
        <v>0</v>
      </c>
      <c r="AY628" s="469">
        <v>3.1407243537056949E-15</v>
      </c>
      <c r="AZ628" s="469">
        <v>0</v>
      </c>
      <c r="BA628" s="469">
        <v>0</v>
      </c>
      <c r="BB628" s="469">
        <v>0</v>
      </c>
      <c r="BC628" s="469">
        <v>0</v>
      </c>
      <c r="BD628" s="469">
        <v>0</v>
      </c>
      <c r="BE628" s="469">
        <v>0</v>
      </c>
      <c r="BF628" s="469">
        <v>5.1250369266421189E-4</v>
      </c>
      <c r="BG628" s="469">
        <v>0</v>
      </c>
      <c r="BH628" s="469">
        <v>1.3017469930309252E-3</v>
      </c>
      <c r="BI628" s="469">
        <v>0</v>
      </c>
      <c r="BJ628" s="469">
        <v>0</v>
      </c>
      <c r="BK628" s="469">
        <v>0</v>
      </c>
    </row>
    <row r="629" spans="2:63" x14ac:dyDescent="0.2">
      <c r="B629" s="666" t="s">
        <v>493</v>
      </c>
      <c r="C629" s="666">
        <v>18.242091092086515</v>
      </c>
      <c r="D629" s="666" t="s">
        <v>486</v>
      </c>
      <c r="E629" s="666" t="s">
        <v>428</v>
      </c>
      <c r="F629" s="666">
        <v>0</v>
      </c>
      <c r="G629" s="666">
        <v>559</v>
      </c>
      <c r="H629" s="666">
        <v>64.560380000000009</v>
      </c>
      <c r="I629" s="666">
        <v>66.636482614977638</v>
      </c>
      <c r="J629" s="666">
        <v>8.0458466842468612E-3</v>
      </c>
      <c r="K629" s="666" t="s">
        <v>574</v>
      </c>
      <c r="L629" s="666" t="s">
        <v>574</v>
      </c>
      <c r="M629" s="666" t="s">
        <v>574</v>
      </c>
      <c r="N629" s="666">
        <v>1</v>
      </c>
      <c r="O629" s="666">
        <v>8.187110388420989E-3</v>
      </c>
      <c r="P629" s="666">
        <v>1.3783558078055046E-2</v>
      </c>
      <c r="Q629" s="666">
        <v>2.1970668466476037E-2</v>
      </c>
      <c r="R629" s="666">
        <v>0</v>
      </c>
      <c r="S629" s="666">
        <v>2.1970668466476037E-2</v>
      </c>
      <c r="T629" s="666">
        <v>0</v>
      </c>
      <c r="U629" s="666">
        <v>0</v>
      </c>
      <c r="V629" s="666">
        <v>4.4341887189175777E-5</v>
      </c>
      <c r="W629" s="666">
        <v>1.4227188813119195E-17</v>
      </c>
      <c r="X629" s="666">
        <v>0</v>
      </c>
      <c r="Y629" s="666">
        <v>0</v>
      </c>
      <c r="Z629" s="666">
        <v>0</v>
      </c>
      <c r="AA629" s="666">
        <v>0</v>
      </c>
      <c r="AB629" s="666">
        <v>0</v>
      </c>
      <c r="AC629" s="666">
        <v>0</v>
      </c>
      <c r="AD629" s="666">
        <v>0</v>
      </c>
      <c r="AE629" s="666">
        <v>0</v>
      </c>
      <c r="AF629" s="666">
        <v>0</v>
      </c>
      <c r="AG629" s="666">
        <v>0</v>
      </c>
      <c r="AH629" s="666">
        <v>0</v>
      </c>
      <c r="AI629" s="666">
        <v>0</v>
      </c>
      <c r="AJ629" s="666">
        <v>0</v>
      </c>
      <c r="AK629" s="666">
        <v>6.6873378597150343E-5</v>
      </c>
      <c r="AL629" s="666">
        <v>0</v>
      </c>
      <c r="AM629" s="666">
        <v>8.9538083403298193E-6</v>
      </c>
      <c r="AN629" s="666">
        <v>0</v>
      </c>
      <c r="AO629" s="666">
        <v>0</v>
      </c>
      <c r="AP629" s="666">
        <v>0</v>
      </c>
      <c r="AQ629" s="666">
        <v>0</v>
      </c>
      <c r="AR629" s="666">
        <v>0</v>
      </c>
      <c r="AS629" s="666">
        <v>0</v>
      </c>
      <c r="AT629" s="666">
        <v>0</v>
      </c>
      <c r="AU629" s="666">
        <v>0</v>
      </c>
      <c r="AV629" s="666">
        <v>0</v>
      </c>
      <c r="AW629" s="666">
        <v>9.6123188799872133E-6</v>
      </c>
      <c r="AX629" s="666">
        <v>0</v>
      </c>
      <c r="AY629" s="666">
        <v>3.1407243537056949E-15</v>
      </c>
      <c r="AZ629" s="666">
        <v>0</v>
      </c>
      <c r="BA629" s="666">
        <v>0</v>
      </c>
      <c r="BB629" s="666">
        <v>0</v>
      </c>
      <c r="BC629" s="666">
        <v>0</v>
      </c>
      <c r="BD629" s="666">
        <v>0</v>
      </c>
      <c r="BE629" s="666">
        <v>0</v>
      </c>
      <c r="BF629" s="666">
        <v>5.1250369266421189E-4</v>
      </c>
      <c r="BG629" s="666">
        <v>0</v>
      </c>
      <c r="BH629" s="666">
        <v>1.3017469930309252E-3</v>
      </c>
      <c r="BI629" s="666">
        <v>0</v>
      </c>
      <c r="BJ629" s="666">
        <v>0</v>
      </c>
      <c r="BK629" s="666">
        <v>0</v>
      </c>
    </row>
    <row r="630" spans="2:63" x14ac:dyDescent="0.2">
      <c r="B630" s="469" t="s">
        <v>493</v>
      </c>
      <c r="C630" s="469">
        <v>18.242091092086515</v>
      </c>
      <c r="D630" s="469" t="s">
        <v>486</v>
      </c>
      <c r="E630" s="469" t="s">
        <v>428</v>
      </c>
      <c r="F630" s="469">
        <v>0</v>
      </c>
      <c r="G630" s="469">
        <v>559</v>
      </c>
      <c r="H630" s="469">
        <v>64.560380000000009</v>
      </c>
      <c r="I630" s="469">
        <v>66.636482614977638</v>
      </c>
      <c r="J630" s="469">
        <v>8.0458466842468612E-3</v>
      </c>
      <c r="K630" s="469" t="s">
        <v>574</v>
      </c>
      <c r="L630" s="469" t="s">
        <v>574</v>
      </c>
      <c r="M630" s="469" t="s">
        <v>574</v>
      </c>
      <c r="N630" s="469">
        <v>1</v>
      </c>
      <c r="O630" s="469">
        <v>8.187110388420989E-3</v>
      </c>
      <c r="P630" s="469">
        <v>1.3783558078055046E-2</v>
      </c>
      <c r="Q630" s="469">
        <v>2.1970668466476037E-2</v>
      </c>
      <c r="R630" s="469">
        <v>0</v>
      </c>
      <c r="S630" s="469">
        <v>2.1970668466476037E-2</v>
      </c>
      <c r="T630" s="469">
        <v>0</v>
      </c>
      <c r="U630" s="469">
        <v>0</v>
      </c>
      <c r="V630" s="469">
        <v>4.4341887189175777E-5</v>
      </c>
      <c r="W630" s="469">
        <v>1.4227188813119195E-17</v>
      </c>
      <c r="X630" s="469">
        <v>0</v>
      </c>
      <c r="Y630" s="469">
        <v>0</v>
      </c>
      <c r="Z630" s="469">
        <v>0</v>
      </c>
      <c r="AA630" s="469">
        <v>0</v>
      </c>
      <c r="AB630" s="469">
        <v>0</v>
      </c>
      <c r="AC630" s="469">
        <v>0</v>
      </c>
      <c r="AD630" s="469">
        <v>0</v>
      </c>
      <c r="AE630" s="469">
        <v>0</v>
      </c>
      <c r="AF630" s="469">
        <v>0</v>
      </c>
      <c r="AG630" s="469">
        <v>0</v>
      </c>
      <c r="AH630" s="469">
        <v>0</v>
      </c>
      <c r="AI630" s="469">
        <v>0</v>
      </c>
      <c r="AJ630" s="469">
        <v>0</v>
      </c>
      <c r="AK630" s="469">
        <v>6.6873378597150343E-5</v>
      </c>
      <c r="AL630" s="469">
        <v>0</v>
      </c>
      <c r="AM630" s="469">
        <v>8.9538083403298193E-6</v>
      </c>
      <c r="AN630" s="469">
        <v>0</v>
      </c>
      <c r="AO630" s="469">
        <v>0</v>
      </c>
      <c r="AP630" s="469">
        <v>0</v>
      </c>
      <c r="AQ630" s="469">
        <v>0</v>
      </c>
      <c r="AR630" s="469">
        <v>0</v>
      </c>
      <c r="AS630" s="469">
        <v>0</v>
      </c>
      <c r="AT630" s="469">
        <v>0</v>
      </c>
      <c r="AU630" s="469">
        <v>0</v>
      </c>
      <c r="AV630" s="469">
        <v>0</v>
      </c>
      <c r="AW630" s="469">
        <v>9.6123188799872133E-6</v>
      </c>
      <c r="AX630" s="469">
        <v>0</v>
      </c>
      <c r="AY630" s="469">
        <v>3.1407243537056949E-15</v>
      </c>
      <c r="AZ630" s="469">
        <v>0</v>
      </c>
      <c r="BA630" s="469">
        <v>0</v>
      </c>
      <c r="BB630" s="469">
        <v>0</v>
      </c>
      <c r="BC630" s="469">
        <v>0</v>
      </c>
      <c r="BD630" s="469">
        <v>0</v>
      </c>
      <c r="BE630" s="469">
        <v>0</v>
      </c>
      <c r="BF630" s="469">
        <v>5.1250369266421189E-4</v>
      </c>
      <c r="BG630" s="469">
        <v>0</v>
      </c>
      <c r="BH630" s="469">
        <v>1.3017469930309252E-3</v>
      </c>
      <c r="BI630" s="469">
        <v>0</v>
      </c>
      <c r="BJ630" s="469">
        <v>0</v>
      </c>
      <c r="BK630" s="469">
        <v>0</v>
      </c>
    </row>
    <row r="631" spans="2:63" x14ac:dyDescent="0.2">
      <c r="B631" s="666" t="s">
        <v>493</v>
      </c>
      <c r="C631" s="666">
        <v>18.242091092086515</v>
      </c>
      <c r="D631" s="666" t="s">
        <v>486</v>
      </c>
      <c r="E631" s="666" t="s">
        <v>428</v>
      </c>
      <c r="F631" s="666">
        <v>0</v>
      </c>
      <c r="G631" s="666">
        <v>559</v>
      </c>
      <c r="H631" s="666">
        <v>64.560380000000009</v>
      </c>
      <c r="I631" s="666">
        <v>66.636482614977638</v>
      </c>
      <c r="J631" s="666">
        <v>8.0458466842468612E-3</v>
      </c>
      <c r="K631" s="666" t="s">
        <v>574</v>
      </c>
      <c r="L631" s="666" t="s">
        <v>574</v>
      </c>
      <c r="M631" s="666" t="s">
        <v>574</v>
      </c>
      <c r="N631" s="666">
        <v>1</v>
      </c>
      <c r="O631" s="666">
        <v>8.187110388420989E-3</v>
      </c>
      <c r="P631" s="666">
        <v>1.3783558078055046E-2</v>
      </c>
      <c r="Q631" s="666">
        <v>2.1970668466476037E-2</v>
      </c>
      <c r="R631" s="666">
        <v>0</v>
      </c>
      <c r="S631" s="666">
        <v>2.1970668466476037E-2</v>
      </c>
      <c r="T631" s="666">
        <v>0</v>
      </c>
      <c r="U631" s="666">
        <v>0</v>
      </c>
      <c r="V631" s="666">
        <v>4.4341887189175777E-5</v>
      </c>
      <c r="W631" s="666">
        <v>1.4227188813119195E-17</v>
      </c>
      <c r="X631" s="666">
        <v>0</v>
      </c>
      <c r="Y631" s="666">
        <v>0</v>
      </c>
      <c r="Z631" s="666">
        <v>0</v>
      </c>
      <c r="AA631" s="666">
        <v>0</v>
      </c>
      <c r="AB631" s="666">
        <v>0</v>
      </c>
      <c r="AC631" s="666">
        <v>0</v>
      </c>
      <c r="AD631" s="666">
        <v>0</v>
      </c>
      <c r="AE631" s="666">
        <v>0</v>
      </c>
      <c r="AF631" s="666">
        <v>0</v>
      </c>
      <c r="AG631" s="666">
        <v>0</v>
      </c>
      <c r="AH631" s="666">
        <v>0</v>
      </c>
      <c r="AI631" s="666">
        <v>0</v>
      </c>
      <c r="AJ631" s="666">
        <v>0</v>
      </c>
      <c r="AK631" s="666">
        <v>6.6873378597150343E-5</v>
      </c>
      <c r="AL631" s="666">
        <v>0</v>
      </c>
      <c r="AM631" s="666">
        <v>8.9538083403298193E-6</v>
      </c>
      <c r="AN631" s="666">
        <v>0</v>
      </c>
      <c r="AO631" s="666">
        <v>0</v>
      </c>
      <c r="AP631" s="666">
        <v>0</v>
      </c>
      <c r="AQ631" s="666">
        <v>0</v>
      </c>
      <c r="AR631" s="666">
        <v>0</v>
      </c>
      <c r="AS631" s="666">
        <v>0</v>
      </c>
      <c r="AT631" s="666">
        <v>0</v>
      </c>
      <c r="AU631" s="666">
        <v>0</v>
      </c>
      <c r="AV631" s="666">
        <v>0</v>
      </c>
      <c r="AW631" s="666">
        <v>9.6123188799872133E-6</v>
      </c>
      <c r="AX631" s="666">
        <v>0</v>
      </c>
      <c r="AY631" s="666">
        <v>3.1407243537056949E-15</v>
      </c>
      <c r="AZ631" s="666">
        <v>0</v>
      </c>
      <c r="BA631" s="666">
        <v>0</v>
      </c>
      <c r="BB631" s="666">
        <v>0</v>
      </c>
      <c r="BC631" s="666">
        <v>0</v>
      </c>
      <c r="BD631" s="666">
        <v>0</v>
      </c>
      <c r="BE631" s="666">
        <v>0</v>
      </c>
      <c r="BF631" s="666">
        <v>5.1250369266421189E-4</v>
      </c>
      <c r="BG631" s="666">
        <v>0</v>
      </c>
      <c r="BH631" s="666">
        <v>1.3017469930309252E-3</v>
      </c>
      <c r="BI631" s="666">
        <v>0</v>
      </c>
      <c r="BJ631" s="666">
        <v>0</v>
      </c>
      <c r="BK631" s="666">
        <v>0</v>
      </c>
    </row>
    <row r="632" spans="2:63" x14ac:dyDescent="0.2">
      <c r="B632" s="469" t="s">
        <v>493</v>
      </c>
      <c r="C632" s="469">
        <v>18.242091092086515</v>
      </c>
      <c r="D632" s="469" t="s">
        <v>486</v>
      </c>
      <c r="E632" s="469" t="s">
        <v>428</v>
      </c>
      <c r="F632" s="469">
        <v>0</v>
      </c>
      <c r="G632" s="469">
        <v>559</v>
      </c>
      <c r="H632" s="469">
        <v>64.560380000000009</v>
      </c>
      <c r="I632" s="469">
        <v>66.636482614977638</v>
      </c>
      <c r="J632" s="469">
        <v>8.0458466842468612E-3</v>
      </c>
      <c r="K632" s="469" t="s">
        <v>574</v>
      </c>
      <c r="L632" s="469" t="s">
        <v>574</v>
      </c>
      <c r="M632" s="469" t="s">
        <v>574</v>
      </c>
      <c r="N632" s="469">
        <v>1</v>
      </c>
      <c r="O632" s="469">
        <v>8.187110388420989E-3</v>
      </c>
      <c r="P632" s="469">
        <v>1.3783558078055046E-2</v>
      </c>
      <c r="Q632" s="469">
        <v>2.1970668466476037E-2</v>
      </c>
      <c r="R632" s="469">
        <v>0</v>
      </c>
      <c r="S632" s="469">
        <v>2.1970668466476037E-2</v>
      </c>
      <c r="T632" s="469">
        <v>0</v>
      </c>
      <c r="U632" s="469">
        <v>0</v>
      </c>
      <c r="V632" s="469">
        <v>4.4341887189175777E-5</v>
      </c>
      <c r="W632" s="469">
        <v>1.4227188813119195E-17</v>
      </c>
      <c r="X632" s="469">
        <v>0</v>
      </c>
      <c r="Y632" s="469">
        <v>0</v>
      </c>
      <c r="Z632" s="469">
        <v>0</v>
      </c>
      <c r="AA632" s="469">
        <v>0</v>
      </c>
      <c r="AB632" s="469">
        <v>0</v>
      </c>
      <c r="AC632" s="469">
        <v>0</v>
      </c>
      <c r="AD632" s="469">
        <v>0</v>
      </c>
      <c r="AE632" s="469">
        <v>0</v>
      </c>
      <c r="AF632" s="469">
        <v>0</v>
      </c>
      <c r="AG632" s="469">
        <v>0</v>
      </c>
      <c r="AH632" s="469">
        <v>0</v>
      </c>
      <c r="AI632" s="469">
        <v>0</v>
      </c>
      <c r="AJ632" s="469">
        <v>0</v>
      </c>
      <c r="AK632" s="469">
        <v>6.6873378597150343E-5</v>
      </c>
      <c r="AL632" s="469">
        <v>0</v>
      </c>
      <c r="AM632" s="469">
        <v>8.9538083403298193E-6</v>
      </c>
      <c r="AN632" s="469">
        <v>0</v>
      </c>
      <c r="AO632" s="469">
        <v>0</v>
      </c>
      <c r="AP632" s="469">
        <v>0</v>
      </c>
      <c r="AQ632" s="469">
        <v>0</v>
      </c>
      <c r="AR632" s="469">
        <v>0</v>
      </c>
      <c r="AS632" s="469">
        <v>0</v>
      </c>
      <c r="AT632" s="469">
        <v>0</v>
      </c>
      <c r="AU632" s="469">
        <v>0</v>
      </c>
      <c r="AV632" s="469">
        <v>0</v>
      </c>
      <c r="AW632" s="469">
        <v>9.6123188799872133E-6</v>
      </c>
      <c r="AX632" s="469">
        <v>0</v>
      </c>
      <c r="AY632" s="469">
        <v>3.1407243537056949E-15</v>
      </c>
      <c r="AZ632" s="469">
        <v>0</v>
      </c>
      <c r="BA632" s="469">
        <v>0</v>
      </c>
      <c r="BB632" s="469">
        <v>0</v>
      </c>
      <c r="BC632" s="469">
        <v>0</v>
      </c>
      <c r="BD632" s="469">
        <v>0</v>
      </c>
      <c r="BE632" s="469">
        <v>0</v>
      </c>
      <c r="BF632" s="469">
        <v>5.1250369266421189E-4</v>
      </c>
      <c r="BG632" s="469">
        <v>0</v>
      </c>
      <c r="BH632" s="469">
        <v>1.3017469930309252E-3</v>
      </c>
      <c r="BI632" s="469">
        <v>0</v>
      </c>
      <c r="BJ632" s="469">
        <v>0</v>
      </c>
      <c r="BK632" s="469">
        <v>0</v>
      </c>
    </row>
    <row r="633" spans="2:63" x14ac:dyDescent="0.2">
      <c r="B633" s="666" t="s">
        <v>493</v>
      </c>
      <c r="C633" s="666">
        <v>18.242091092086515</v>
      </c>
      <c r="D633" s="666" t="s">
        <v>486</v>
      </c>
      <c r="E633" s="666" t="s">
        <v>428</v>
      </c>
      <c r="F633" s="666">
        <v>0</v>
      </c>
      <c r="G633" s="666">
        <v>559</v>
      </c>
      <c r="H633" s="666">
        <v>64.560380000000009</v>
      </c>
      <c r="I633" s="666">
        <v>66.636482614977638</v>
      </c>
      <c r="J633" s="666">
        <v>8.0458466842468612E-3</v>
      </c>
      <c r="K633" s="666" t="s">
        <v>574</v>
      </c>
      <c r="L633" s="666" t="s">
        <v>574</v>
      </c>
      <c r="M633" s="666" t="s">
        <v>574</v>
      </c>
      <c r="N633" s="666">
        <v>1</v>
      </c>
      <c r="O633" s="666">
        <v>8.187110388420989E-3</v>
      </c>
      <c r="P633" s="666">
        <v>1.3783558078055046E-2</v>
      </c>
      <c r="Q633" s="666">
        <v>2.1970668466476037E-2</v>
      </c>
      <c r="R633" s="666">
        <v>0</v>
      </c>
      <c r="S633" s="666">
        <v>2.1970668466476037E-2</v>
      </c>
      <c r="T633" s="666">
        <v>0</v>
      </c>
      <c r="U633" s="666">
        <v>0</v>
      </c>
      <c r="V633" s="666">
        <v>4.4341887189175777E-5</v>
      </c>
      <c r="W633" s="666">
        <v>1.4227188813119195E-17</v>
      </c>
      <c r="X633" s="666">
        <v>0</v>
      </c>
      <c r="Y633" s="666">
        <v>0</v>
      </c>
      <c r="Z633" s="666">
        <v>0</v>
      </c>
      <c r="AA633" s="666">
        <v>0</v>
      </c>
      <c r="AB633" s="666">
        <v>0</v>
      </c>
      <c r="AC633" s="666">
        <v>0</v>
      </c>
      <c r="AD633" s="666">
        <v>0</v>
      </c>
      <c r="AE633" s="666">
        <v>0</v>
      </c>
      <c r="AF633" s="666">
        <v>0</v>
      </c>
      <c r="AG633" s="666">
        <v>0</v>
      </c>
      <c r="AH633" s="666">
        <v>0</v>
      </c>
      <c r="AI633" s="666">
        <v>0</v>
      </c>
      <c r="AJ633" s="666">
        <v>0</v>
      </c>
      <c r="AK633" s="666">
        <v>6.6873378597150343E-5</v>
      </c>
      <c r="AL633" s="666">
        <v>0</v>
      </c>
      <c r="AM633" s="666">
        <v>8.9538083403298193E-6</v>
      </c>
      <c r="AN633" s="666">
        <v>0</v>
      </c>
      <c r="AO633" s="666">
        <v>0</v>
      </c>
      <c r="AP633" s="666">
        <v>0</v>
      </c>
      <c r="AQ633" s="666">
        <v>0</v>
      </c>
      <c r="AR633" s="666">
        <v>0</v>
      </c>
      <c r="AS633" s="666">
        <v>0</v>
      </c>
      <c r="AT633" s="666">
        <v>0</v>
      </c>
      <c r="AU633" s="666">
        <v>0</v>
      </c>
      <c r="AV633" s="666">
        <v>0</v>
      </c>
      <c r="AW633" s="666">
        <v>9.6123188799872133E-6</v>
      </c>
      <c r="AX633" s="666">
        <v>0</v>
      </c>
      <c r="AY633" s="666">
        <v>3.1407243537056949E-15</v>
      </c>
      <c r="AZ633" s="666">
        <v>0</v>
      </c>
      <c r="BA633" s="666">
        <v>0</v>
      </c>
      <c r="BB633" s="666">
        <v>0</v>
      </c>
      <c r="BC633" s="666">
        <v>0</v>
      </c>
      <c r="BD633" s="666">
        <v>0</v>
      </c>
      <c r="BE633" s="666">
        <v>0</v>
      </c>
      <c r="BF633" s="666">
        <v>5.1250369266421189E-4</v>
      </c>
      <c r="BG633" s="666">
        <v>0</v>
      </c>
      <c r="BH633" s="666">
        <v>1.3017469930309252E-3</v>
      </c>
      <c r="BI633" s="666">
        <v>0</v>
      </c>
      <c r="BJ633" s="666">
        <v>0</v>
      </c>
      <c r="BK633" s="666">
        <v>0</v>
      </c>
    </row>
    <row r="634" spans="2:63" x14ac:dyDescent="0.2">
      <c r="B634" s="469" t="s">
        <v>493</v>
      </c>
      <c r="C634" s="469">
        <v>18.242091092086515</v>
      </c>
      <c r="D634" s="469" t="s">
        <v>486</v>
      </c>
      <c r="E634" s="469" t="s">
        <v>428</v>
      </c>
      <c r="F634" s="469">
        <v>0</v>
      </c>
      <c r="G634" s="469">
        <v>559</v>
      </c>
      <c r="H634" s="469">
        <v>64.560380000000009</v>
      </c>
      <c r="I634" s="469">
        <v>66.636482614977638</v>
      </c>
      <c r="J634" s="469">
        <v>8.0458466842468612E-3</v>
      </c>
      <c r="K634" s="469" t="s">
        <v>574</v>
      </c>
      <c r="L634" s="469" t="s">
        <v>574</v>
      </c>
      <c r="M634" s="469" t="s">
        <v>574</v>
      </c>
      <c r="N634" s="469">
        <v>1</v>
      </c>
      <c r="O634" s="469">
        <v>8.187110388420989E-3</v>
      </c>
      <c r="P634" s="469">
        <v>1.3783558078055046E-2</v>
      </c>
      <c r="Q634" s="469">
        <v>2.1970668466476037E-2</v>
      </c>
      <c r="R634" s="469">
        <v>0</v>
      </c>
      <c r="S634" s="469">
        <v>2.1970668466476037E-2</v>
      </c>
      <c r="T634" s="469">
        <v>0</v>
      </c>
      <c r="U634" s="469">
        <v>0</v>
      </c>
      <c r="V634" s="469">
        <v>4.4341887189175777E-5</v>
      </c>
      <c r="W634" s="469">
        <v>1.4227188813119195E-17</v>
      </c>
      <c r="X634" s="469">
        <v>0</v>
      </c>
      <c r="Y634" s="469">
        <v>0</v>
      </c>
      <c r="Z634" s="469">
        <v>0</v>
      </c>
      <c r="AA634" s="469">
        <v>0</v>
      </c>
      <c r="AB634" s="469">
        <v>0</v>
      </c>
      <c r="AC634" s="469">
        <v>0</v>
      </c>
      <c r="AD634" s="469">
        <v>0</v>
      </c>
      <c r="AE634" s="469">
        <v>0</v>
      </c>
      <c r="AF634" s="469">
        <v>0</v>
      </c>
      <c r="AG634" s="469">
        <v>0</v>
      </c>
      <c r="AH634" s="469">
        <v>0</v>
      </c>
      <c r="AI634" s="469">
        <v>0</v>
      </c>
      <c r="AJ634" s="469">
        <v>0</v>
      </c>
      <c r="AK634" s="469">
        <v>6.6873378597150343E-5</v>
      </c>
      <c r="AL634" s="469">
        <v>0</v>
      </c>
      <c r="AM634" s="469">
        <v>8.9538083403298193E-6</v>
      </c>
      <c r="AN634" s="469">
        <v>0</v>
      </c>
      <c r="AO634" s="469">
        <v>0</v>
      </c>
      <c r="AP634" s="469">
        <v>0</v>
      </c>
      <c r="AQ634" s="469">
        <v>0</v>
      </c>
      <c r="AR634" s="469">
        <v>0</v>
      </c>
      <c r="AS634" s="469">
        <v>0</v>
      </c>
      <c r="AT634" s="469">
        <v>0</v>
      </c>
      <c r="AU634" s="469">
        <v>0</v>
      </c>
      <c r="AV634" s="469">
        <v>0</v>
      </c>
      <c r="AW634" s="469">
        <v>9.6123188799872133E-6</v>
      </c>
      <c r="AX634" s="469">
        <v>0</v>
      </c>
      <c r="AY634" s="469">
        <v>3.1407243537056949E-15</v>
      </c>
      <c r="AZ634" s="469">
        <v>0</v>
      </c>
      <c r="BA634" s="469">
        <v>0</v>
      </c>
      <c r="BB634" s="469">
        <v>0</v>
      </c>
      <c r="BC634" s="469">
        <v>0</v>
      </c>
      <c r="BD634" s="469">
        <v>0</v>
      </c>
      <c r="BE634" s="469">
        <v>0</v>
      </c>
      <c r="BF634" s="469">
        <v>5.1250369266421189E-4</v>
      </c>
      <c r="BG634" s="469">
        <v>0</v>
      </c>
      <c r="BH634" s="469">
        <v>1.3017469930309252E-3</v>
      </c>
      <c r="BI634" s="469">
        <v>0</v>
      </c>
      <c r="BJ634" s="469">
        <v>0</v>
      </c>
      <c r="BK634" s="469">
        <v>0</v>
      </c>
    </row>
    <row r="635" spans="2:63" x14ac:dyDescent="0.2">
      <c r="B635" s="666" t="s">
        <v>493</v>
      </c>
      <c r="C635" s="666">
        <v>18.242091092086515</v>
      </c>
      <c r="D635" s="666" t="s">
        <v>486</v>
      </c>
      <c r="E635" s="666" t="s">
        <v>428</v>
      </c>
      <c r="F635" s="666">
        <v>0</v>
      </c>
      <c r="G635" s="666">
        <v>559</v>
      </c>
      <c r="H635" s="666">
        <v>64.560380000000009</v>
      </c>
      <c r="I635" s="666">
        <v>66.636482614977638</v>
      </c>
      <c r="J635" s="666">
        <v>8.0458466842468612E-3</v>
      </c>
      <c r="K635" s="666" t="s">
        <v>574</v>
      </c>
      <c r="L635" s="666" t="s">
        <v>574</v>
      </c>
      <c r="M635" s="666" t="s">
        <v>574</v>
      </c>
      <c r="N635" s="666">
        <v>1</v>
      </c>
      <c r="O635" s="666">
        <v>8.187110388420989E-3</v>
      </c>
      <c r="P635" s="666">
        <v>1.3783558078055046E-2</v>
      </c>
      <c r="Q635" s="666">
        <v>2.1970668466476037E-2</v>
      </c>
      <c r="R635" s="666">
        <v>0</v>
      </c>
      <c r="S635" s="666">
        <v>2.1970668466476037E-2</v>
      </c>
      <c r="T635" s="666">
        <v>0</v>
      </c>
      <c r="U635" s="666">
        <v>0</v>
      </c>
      <c r="V635" s="666">
        <v>4.4341887189175777E-5</v>
      </c>
      <c r="W635" s="666">
        <v>1.4227188813119195E-17</v>
      </c>
      <c r="X635" s="666">
        <v>0</v>
      </c>
      <c r="Y635" s="666">
        <v>0</v>
      </c>
      <c r="Z635" s="666">
        <v>0</v>
      </c>
      <c r="AA635" s="666">
        <v>0</v>
      </c>
      <c r="AB635" s="666">
        <v>0</v>
      </c>
      <c r="AC635" s="666">
        <v>0</v>
      </c>
      <c r="AD635" s="666">
        <v>0</v>
      </c>
      <c r="AE635" s="666">
        <v>0</v>
      </c>
      <c r="AF635" s="666">
        <v>0</v>
      </c>
      <c r="AG635" s="666">
        <v>0</v>
      </c>
      <c r="AH635" s="666">
        <v>0</v>
      </c>
      <c r="AI635" s="666">
        <v>0</v>
      </c>
      <c r="AJ635" s="666">
        <v>0</v>
      </c>
      <c r="AK635" s="666">
        <v>6.6873378597150343E-5</v>
      </c>
      <c r="AL635" s="666">
        <v>0</v>
      </c>
      <c r="AM635" s="666">
        <v>8.9538083403298193E-6</v>
      </c>
      <c r="AN635" s="666">
        <v>0</v>
      </c>
      <c r="AO635" s="666">
        <v>0</v>
      </c>
      <c r="AP635" s="666">
        <v>0</v>
      </c>
      <c r="AQ635" s="666">
        <v>0</v>
      </c>
      <c r="AR635" s="666">
        <v>0</v>
      </c>
      <c r="AS635" s="666">
        <v>0</v>
      </c>
      <c r="AT635" s="666">
        <v>0</v>
      </c>
      <c r="AU635" s="666">
        <v>0</v>
      </c>
      <c r="AV635" s="666">
        <v>0</v>
      </c>
      <c r="AW635" s="666">
        <v>9.6123188799872133E-6</v>
      </c>
      <c r="AX635" s="666">
        <v>0</v>
      </c>
      <c r="AY635" s="666">
        <v>3.1407243537056949E-15</v>
      </c>
      <c r="AZ635" s="666">
        <v>0</v>
      </c>
      <c r="BA635" s="666">
        <v>0</v>
      </c>
      <c r="BB635" s="666">
        <v>0</v>
      </c>
      <c r="BC635" s="666">
        <v>0</v>
      </c>
      <c r="BD635" s="666">
        <v>0</v>
      </c>
      <c r="BE635" s="666">
        <v>0</v>
      </c>
      <c r="BF635" s="666">
        <v>5.1250369266421189E-4</v>
      </c>
      <c r="BG635" s="666">
        <v>0</v>
      </c>
      <c r="BH635" s="666">
        <v>1.3017469930309252E-3</v>
      </c>
      <c r="BI635" s="666">
        <v>0</v>
      </c>
      <c r="BJ635" s="666">
        <v>0</v>
      </c>
      <c r="BK635" s="666">
        <v>0</v>
      </c>
    </row>
    <row r="636" spans="2:63" x14ac:dyDescent="0.2">
      <c r="B636" s="469" t="s">
        <v>493</v>
      </c>
      <c r="C636" s="469">
        <v>18.242091092086515</v>
      </c>
      <c r="D636" s="469" t="s">
        <v>486</v>
      </c>
      <c r="E636" s="469" t="s">
        <v>428</v>
      </c>
      <c r="F636" s="469">
        <v>0</v>
      </c>
      <c r="G636" s="469">
        <v>559</v>
      </c>
      <c r="H636" s="469">
        <v>64.560380000000009</v>
      </c>
      <c r="I636" s="469">
        <v>66.636482614977638</v>
      </c>
      <c r="J636" s="469">
        <v>8.0458466842468612E-3</v>
      </c>
      <c r="K636" s="469" t="s">
        <v>574</v>
      </c>
      <c r="L636" s="469" t="s">
        <v>574</v>
      </c>
      <c r="M636" s="469" t="s">
        <v>574</v>
      </c>
      <c r="N636" s="469">
        <v>1</v>
      </c>
      <c r="O636" s="469">
        <v>8.187110388420989E-3</v>
      </c>
      <c r="P636" s="469">
        <v>1.3783558078055046E-2</v>
      </c>
      <c r="Q636" s="469">
        <v>2.1970668466476037E-2</v>
      </c>
      <c r="R636" s="469">
        <v>0</v>
      </c>
      <c r="S636" s="469">
        <v>2.1970668466476037E-2</v>
      </c>
      <c r="T636" s="469">
        <v>0</v>
      </c>
      <c r="U636" s="469">
        <v>0</v>
      </c>
      <c r="V636" s="469">
        <v>4.4341887189175777E-5</v>
      </c>
      <c r="W636" s="469">
        <v>1.4227188813119195E-17</v>
      </c>
      <c r="X636" s="469">
        <v>0</v>
      </c>
      <c r="Y636" s="469">
        <v>0</v>
      </c>
      <c r="Z636" s="469">
        <v>0</v>
      </c>
      <c r="AA636" s="469">
        <v>0</v>
      </c>
      <c r="AB636" s="469">
        <v>0</v>
      </c>
      <c r="AC636" s="469">
        <v>0</v>
      </c>
      <c r="AD636" s="469">
        <v>0</v>
      </c>
      <c r="AE636" s="469">
        <v>0</v>
      </c>
      <c r="AF636" s="469">
        <v>0</v>
      </c>
      <c r="AG636" s="469">
        <v>0</v>
      </c>
      <c r="AH636" s="469">
        <v>0</v>
      </c>
      <c r="AI636" s="469">
        <v>0</v>
      </c>
      <c r="AJ636" s="469">
        <v>0</v>
      </c>
      <c r="AK636" s="469">
        <v>6.6873378597150343E-5</v>
      </c>
      <c r="AL636" s="469">
        <v>0</v>
      </c>
      <c r="AM636" s="469">
        <v>8.9538083403298193E-6</v>
      </c>
      <c r="AN636" s="469">
        <v>0</v>
      </c>
      <c r="AO636" s="469">
        <v>0</v>
      </c>
      <c r="AP636" s="469">
        <v>0</v>
      </c>
      <c r="AQ636" s="469">
        <v>0</v>
      </c>
      <c r="AR636" s="469">
        <v>0</v>
      </c>
      <c r="AS636" s="469">
        <v>0</v>
      </c>
      <c r="AT636" s="469">
        <v>0</v>
      </c>
      <c r="AU636" s="469">
        <v>0</v>
      </c>
      <c r="AV636" s="469">
        <v>0</v>
      </c>
      <c r="AW636" s="469">
        <v>9.6123188799872133E-6</v>
      </c>
      <c r="AX636" s="469">
        <v>0</v>
      </c>
      <c r="AY636" s="469">
        <v>3.1407243537056949E-15</v>
      </c>
      <c r="AZ636" s="469">
        <v>0</v>
      </c>
      <c r="BA636" s="469">
        <v>0</v>
      </c>
      <c r="BB636" s="469">
        <v>0</v>
      </c>
      <c r="BC636" s="469">
        <v>0</v>
      </c>
      <c r="BD636" s="469">
        <v>0</v>
      </c>
      <c r="BE636" s="469">
        <v>0</v>
      </c>
      <c r="BF636" s="469">
        <v>5.1250369266421189E-4</v>
      </c>
      <c r="BG636" s="469">
        <v>0</v>
      </c>
      <c r="BH636" s="469">
        <v>1.3017469930309252E-3</v>
      </c>
      <c r="BI636" s="469">
        <v>0</v>
      </c>
      <c r="BJ636" s="469">
        <v>0</v>
      </c>
      <c r="BK636" s="469">
        <v>0</v>
      </c>
    </row>
    <row r="637" spans="2:63" x14ac:dyDescent="0.2">
      <c r="B637" s="666" t="s">
        <v>493</v>
      </c>
      <c r="C637" s="666">
        <v>18.242091092086515</v>
      </c>
      <c r="D637" s="666" t="s">
        <v>486</v>
      </c>
      <c r="E637" s="666" t="s">
        <v>428</v>
      </c>
      <c r="F637" s="666">
        <v>0</v>
      </c>
      <c r="G637" s="666">
        <v>559</v>
      </c>
      <c r="H637" s="666">
        <v>64.560380000000009</v>
      </c>
      <c r="I637" s="666">
        <v>66.636482614977638</v>
      </c>
      <c r="J637" s="666">
        <v>8.0458466842468612E-3</v>
      </c>
      <c r="K637" s="666" t="s">
        <v>574</v>
      </c>
      <c r="L637" s="666" t="s">
        <v>574</v>
      </c>
      <c r="M637" s="666" t="s">
        <v>574</v>
      </c>
      <c r="N637" s="666">
        <v>1</v>
      </c>
      <c r="O637" s="666">
        <v>8.187110388420989E-3</v>
      </c>
      <c r="P637" s="666">
        <v>1.3783558078055046E-2</v>
      </c>
      <c r="Q637" s="666">
        <v>2.1970668466476037E-2</v>
      </c>
      <c r="R637" s="666">
        <v>0</v>
      </c>
      <c r="S637" s="666">
        <v>2.1970668466476037E-2</v>
      </c>
      <c r="T637" s="666">
        <v>0</v>
      </c>
      <c r="U637" s="666">
        <v>0</v>
      </c>
      <c r="V637" s="666">
        <v>4.4341887189175777E-5</v>
      </c>
      <c r="W637" s="666">
        <v>1.4227188813119195E-17</v>
      </c>
      <c r="X637" s="666">
        <v>0</v>
      </c>
      <c r="Y637" s="666">
        <v>0</v>
      </c>
      <c r="Z637" s="666">
        <v>0</v>
      </c>
      <c r="AA637" s="666">
        <v>0</v>
      </c>
      <c r="AB637" s="666">
        <v>0</v>
      </c>
      <c r="AC637" s="666">
        <v>0</v>
      </c>
      <c r="AD637" s="666">
        <v>0</v>
      </c>
      <c r="AE637" s="666">
        <v>0</v>
      </c>
      <c r="AF637" s="666">
        <v>0</v>
      </c>
      <c r="AG637" s="666">
        <v>0</v>
      </c>
      <c r="AH637" s="666">
        <v>0</v>
      </c>
      <c r="AI637" s="666">
        <v>0</v>
      </c>
      <c r="AJ637" s="666">
        <v>0</v>
      </c>
      <c r="AK637" s="666">
        <v>6.6873378597150343E-5</v>
      </c>
      <c r="AL637" s="666">
        <v>0</v>
      </c>
      <c r="AM637" s="666">
        <v>8.9538083403298193E-6</v>
      </c>
      <c r="AN637" s="666">
        <v>0</v>
      </c>
      <c r="AO637" s="666">
        <v>0</v>
      </c>
      <c r="AP637" s="666">
        <v>0</v>
      </c>
      <c r="AQ637" s="666">
        <v>0</v>
      </c>
      <c r="AR637" s="666">
        <v>0</v>
      </c>
      <c r="AS637" s="666">
        <v>0</v>
      </c>
      <c r="AT637" s="666">
        <v>0</v>
      </c>
      <c r="AU637" s="666">
        <v>0</v>
      </c>
      <c r="AV637" s="666">
        <v>0</v>
      </c>
      <c r="AW637" s="666">
        <v>9.6123188799872133E-6</v>
      </c>
      <c r="AX637" s="666">
        <v>0</v>
      </c>
      <c r="AY637" s="666">
        <v>3.1407243537056949E-15</v>
      </c>
      <c r="AZ637" s="666">
        <v>0</v>
      </c>
      <c r="BA637" s="666">
        <v>0</v>
      </c>
      <c r="BB637" s="666">
        <v>0</v>
      </c>
      <c r="BC637" s="666">
        <v>0</v>
      </c>
      <c r="BD637" s="666">
        <v>0</v>
      </c>
      <c r="BE637" s="666">
        <v>0</v>
      </c>
      <c r="BF637" s="666">
        <v>5.1250369266421189E-4</v>
      </c>
      <c r="BG637" s="666">
        <v>0</v>
      </c>
      <c r="BH637" s="666">
        <v>1.3017469930309252E-3</v>
      </c>
      <c r="BI637" s="666">
        <v>0</v>
      </c>
      <c r="BJ637" s="666">
        <v>0</v>
      </c>
      <c r="BK637" s="666">
        <v>0</v>
      </c>
    </row>
    <row r="638" spans="2:63" x14ac:dyDescent="0.2">
      <c r="B638" s="469" t="s">
        <v>493</v>
      </c>
      <c r="C638" s="469">
        <v>18.242091092086515</v>
      </c>
      <c r="D638" s="469" t="s">
        <v>486</v>
      </c>
      <c r="E638" s="469" t="s">
        <v>428</v>
      </c>
      <c r="F638" s="469">
        <v>0</v>
      </c>
      <c r="G638" s="469">
        <v>559</v>
      </c>
      <c r="H638" s="469">
        <v>64.560380000000009</v>
      </c>
      <c r="I638" s="469">
        <v>66.636482614977638</v>
      </c>
      <c r="J638" s="469">
        <v>8.0458466842468612E-3</v>
      </c>
      <c r="K638" s="469" t="s">
        <v>574</v>
      </c>
      <c r="L638" s="469" t="s">
        <v>574</v>
      </c>
      <c r="M638" s="469" t="s">
        <v>574</v>
      </c>
      <c r="N638" s="469">
        <v>1</v>
      </c>
      <c r="O638" s="469">
        <v>8.187110388420989E-3</v>
      </c>
      <c r="P638" s="469">
        <v>1.3783558078055046E-2</v>
      </c>
      <c r="Q638" s="469">
        <v>2.1970668466476037E-2</v>
      </c>
      <c r="R638" s="469">
        <v>0</v>
      </c>
      <c r="S638" s="469">
        <v>2.1970668466476037E-2</v>
      </c>
      <c r="T638" s="469">
        <v>0</v>
      </c>
      <c r="U638" s="469">
        <v>0</v>
      </c>
      <c r="V638" s="469">
        <v>4.4341887189175777E-5</v>
      </c>
      <c r="W638" s="469">
        <v>1.4227188813119195E-17</v>
      </c>
      <c r="X638" s="469">
        <v>0</v>
      </c>
      <c r="Y638" s="469">
        <v>0</v>
      </c>
      <c r="Z638" s="469">
        <v>0</v>
      </c>
      <c r="AA638" s="469">
        <v>0</v>
      </c>
      <c r="AB638" s="469">
        <v>0</v>
      </c>
      <c r="AC638" s="469">
        <v>0</v>
      </c>
      <c r="AD638" s="469">
        <v>0</v>
      </c>
      <c r="AE638" s="469">
        <v>0</v>
      </c>
      <c r="AF638" s="469">
        <v>0</v>
      </c>
      <c r="AG638" s="469">
        <v>0</v>
      </c>
      <c r="AH638" s="469">
        <v>0</v>
      </c>
      <c r="AI638" s="469">
        <v>0</v>
      </c>
      <c r="AJ638" s="469">
        <v>0</v>
      </c>
      <c r="AK638" s="469">
        <v>6.6873378597150343E-5</v>
      </c>
      <c r="AL638" s="469">
        <v>0</v>
      </c>
      <c r="AM638" s="469">
        <v>8.9538083403298193E-6</v>
      </c>
      <c r="AN638" s="469">
        <v>0</v>
      </c>
      <c r="AO638" s="469">
        <v>0</v>
      </c>
      <c r="AP638" s="469">
        <v>0</v>
      </c>
      <c r="AQ638" s="469">
        <v>0</v>
      </c>
      <c r="AR638" s="469">
        <v>0</v>
      </c>
      <c r="AS638" s="469">
        <v>0</v>
      </c>
      <c r="AT638" s="469">
        <v>0</v>
      </c>
      <c r="AU638" s="469">
        <v>0</v>
      </c>
      <c r="AV638" s="469">
        <v>0</v>
      </c>
      <c r="AW638" s="469">
        <v>9.6123188799872133E-6</v>
      </c>
      <c r="AX638" s="469">
        <v>0</v>
      </c>
      <c r="AY638" s="469">
        <v>3.1407243537056949E-15</v>
      </c>
      <c r="AZ638" s="469">
        <v>0</v>
      </c>
      <c r="BA638" s="469">
        <v>0</v>
      </c>
      <c r="BB638" s="469">
        <v>0</v>
      </c>
      <c r="BC638" s="469">
        <v>0</v>
      </c>
      <c r="BD638" s="469">
        <v>0</v>
      </c>
      <c r="BE638" s="469">
        <v>0</v>
      </c>
      <c r="BF638" s="469">
        <v>5.1250369266421189E-4</v>
      </c>
      <c r="BG638" s="469">
        <v>0</v>
      </c>
      <c r="BH638" s="469">
        <v>1.3017469930309252E-3</v>
      </c>
      <c r="BI638" s="469">
        <v>0</v>
      </c>
      <c r="BJ638" s="469">
        <v>0</v>
      </c>
      <c r="BK638" s="469">
        <v>0</v>
      </c>
    </row>
    <row r="639" spans="2:63" x14ac:dyDescent="0.2">
      <c r="B639" s="666" t="s">
        <v>493</v>
      </c>
      <c r="C639" s="666">
        <v>18.242091092086515</v>
      </c>
      <c r="D639" s="666" t="s">
        <v>486</v>
      </c>
      <c r="E639" s="666" t="s">
        <v>428</v>
      </c>
      <c r="F639" s="666">
        <v>0</v>
      </c>
      <c r="G639" s="666">
        <v>559</v>
      </c>
      <c r="H639" s="666">
        <v>64.560380000000009</v>
      </c>
      <c r="I639" s="666">
        <v>66.636482614977638</v>
      </c>
      <c r="J639" s="666">
        <v>8.0458466842468612E-3</v>
      </c>
      <c r="K639" s="666" t="s">
        <v>574</v>
      </c>
      <c r="L639" s="666" t="s">
        <v>574</v>
      </c>
      <c r="M639" s="666" t="s">
        <v>574</v>
      </c>
      <c r="N639" s="666">
        <v>1</v>
      </c>
      <c r="O639" s="666">
        <v>8.187110388420989E-3</v>
      </c>
      <c r="P639" s="666">
        <v>1.3783558078055046E-2</v>
      </c>
      <c r="Q639" s="666">
        <v>2.1970668466476037E-2</v>
      </c>
      <c r="R639" s="666">
        <v>0</v>
      </c>
      <c r="S639" s="666">
        <v>2.1970668466476037E-2</v>
      </c>
      <c r="T639" s="666">
        <v>0</v>
      </c>
      <c r="U639" s="666">
        <v>0</v>
      </c>
      <c r="V639" s="666">
        <v>4.4341887189175777E-5</v>
      </c>
      <c r="W639" s="666">
        <v>1.4227188813119195E-17</v>
      </c>
      <c r="X639" s="666">
        <v>0</v>
      </c>
      <c r="Y639" s="666">
        <v>0</v>
      </c>
      <c r="Z639" s="666">
        <v>0</v>
      </c>
      <c r="AA639" s="666">
        <v>0</v>
      </c>
      <c r="AB639" s="666">
        <v>0</v>
      </c>
      <c r="AC639" s="666">
        <v>0</v>
      </c>
      <c r="AD639" s="666">
        <v>0</v>
      </c>
      <c r="AE639" s="666">
        <v>0</v>
      </c>
      <c r="AF639" s="666">
        <v>0</v>
      </c>
      <c r="AG639" s="666">
        <v>0</v>
      </c>
      <c r="AH639" s="666">
        <v>0</v>
      </c>
      <c r="AI639" s="666">
        <v>0</v>
      </c>
      <c r="AJ639" s="666">
        <v>0</v>
      </c>
      <c r="AK639" s="666">
        <v>6.6873378597150343E-5</v>
      </c>
      <c r="AL639" s="666">
        <v>0</v>
      </c>
      <c r="AM639" s="666">
        <v>8.9538083403298193E-6</v>
      </c>
      <c r="AN639" s="666">
        <v>0</v>
      </c>
      <c r="AO639" s="666">
        <v>0</v>
      </c>
      <c r="AP639" s="666">
        <v>0</v>
      </c>
      <c r="AQ639" s="666">
        <v>0</v>
      </c>
      <c r="AR639" s="666">
        <v>0</v>
      </c>
      <c r="AS639" s="666">
        <v>0</v>
      </c>
      <c r="AT639" s="666">
        <v>0</v>
      </c>
      <c r="AU639" s="666">
        <v>0</v>
      </c>
      <c r="AV639" s="666">
        <v>0</v>
      </c>
      <c r="AW639" s="666">
        <v>9.6123188799872133E-6</v>
      </c>
      <c r="AX639" s="666">
        <v>0</v>
      </c>
      <c r="AY639" s="666">
        <v>3.1407243537056949E-15</v>
      </c>
      <c r="AZ639" s="666">
        <v>0</v>
      </c>
      <c r="BA639" s="666">
        <v>0</v>
      </c>
      <c r="BB639" s="666">
        <v>0</v>
      </c>
      <c r="BC639" s="666">
        <v>0</v>
      </c>
      <c r="BD639" s="666">
        <v>0</v>
      </c>
      <c r="BE639" s="666">
        <v>0</v>
      </c>
      <c r="BF639" s="666">
        <v>5.1250369266421189E-4</v>
      </c>
      <c r="BG639" s="666">
        <v>0</v>
      </c>
      <c r="BH639" s="666">
        <v>1.3017469930309252E-3</v>
      </c>
      <c r="BI639" s="666">
        <v>0</v>
      </c>
      <c r="BJ639" s="666">
        <v>0</v>
      </c>
      <c r="BK639" s="666">
        <v>0</v>
      </c>
    </row>
    <row r="640" spans="2:63" x14ac:dyDescent="0.2">
      <c r="B640" s="469" t="s">
        <v>493</v>
      </c>
      <c r="C640" s="469">
        <v>18.242091092086515</v>
      </c>
      <c r="D640" s="469" t="s">
        <v>486</v>
      </c>
      <c r="E640" s="469" t="s">
        <v>428</v>
      </c>
      <c r="F640" s="469">
        <v>0</v>
      </c>
      <c r="G640" s="469">
        <v>559</v>
      </c>
      <c r="H640" s="469">
        <v>64.560380000000009</v>
      </c>
      <c r="I640" s="469">
        <v>66.636482614977638</v>
      </c>
      <c r="J640" s="469">
        <v>8.0458466842468612E-3</v>
      </c>
      <c r="K640" s="469" t="s">
        <v>574</v>
      </c>
      <c r="L640" s="469" t="s">
        <v>574</v>
      </c>
      <c r="M640" s="469" t="s">
        <v>574</v>
      </c>
      <c r="N640" s="469">
        <v>1</v>
      </c>
      <c r="O640" s="469">
        <v>8.187110388420989E-3</v>
      </c>
      <c r="P640" s="469">
        <v>1.3783558078055046E-2</v>
      </c>
      <c r="Q640" s="469">
        <v>2.1970668466476037E-2</v>
      </c>
      <c r="R640" s="469">
        <v>0</v>
      </c>
      <c r="S640" s="469">
        <v>2.1970668466476037E-2</v>
      </c>
      <c r="T640" s="469">
        <v>0</v>
      </c>
      <c r="U640" s="469">
        <v>0</v>
      </c>
      <c r="V640" s="469">
        <v>4.4341887189175777E-5</v>
      </c>
      <c r="W640" s="469">
        <v>1.4227188813119195E-17</v>
      </c>
      <c r="X640" s="469">
        <v>0</v>
      </c>
      <c r="Y640" s="469">
        <v>0</v>
      </c>
      <c r="Z640" s="469">
        <v>0</v>
      </c>
      <c r="AA640" s="469">
        <v>0</v>
      </c>
      <c r="AB640" s="469">
        <v>0</v>
      </c>
      <c r="AC640" s="469">
        <v>0</v>
      </c>
      <c r="AD640" s="469">
        <v>0</v>
      </c>
      <c r="AE640" s="469">
        <v>0</v>
      </c>
      <c r="AF640" s="469">
        <v>0</v>
      </c>
      <c r="AG640" s="469">
        <v>0</v>
      </c>
      <c r="AH640" s="469">
        <v>0</v>
      </c>
      <c r="AI640" s="469">
        <v>0</v>
      </c>
      <c r="AJ640" s="469">
        <v>0</v>
      </c>
      <c r="AK640" s="469">
        <v>6.6873378597150343E-5</v>
      </c>
      <c r="AL640" s="469">
        <v>0</v>
      </c>
      <c r="AM640" s="469">
        <v>8.9538083403298193E-6</v>
      </c>
      <c r="AN640" s="469">
        <v>0</v>
      </c>
      <c r="AO640" s="469">
        <v>0</v>
      </c>
      <c r="AP640" s="469">
        <v>0</v>
      </c>
      <c r="AQ640" s="469">
        <v>0</v>
      </c>
      <c r="AR640" s="469">
        <v>0</v>
      </c>
      <c r="AS640" s="469">
        <v>0</v>
      </c>
      <c r="AT640" s="469">
        <v>0</v>
      </c>
      <c r="AU640" s="469">
        <v>0</v>
      </c>
      <c r="AV640" s="469">
        <v>0</v>
      </c>
      <c r="AW640" s="469">
        <v>9.6123188799872133E-6</v>
      </c>
      <c r="AX640" s="469">
        <v>0</v>
      </c>
      <c r="AY640" s="469">
        <v>3.1407243537056949E-15</v>
      </c>
      <c r="AZ640" s="469">
        <v>0</v>
      </c>
      <c r="BA640" s="469">
        <v>0</v>
      </c>
      <c r="BB640" s="469">
        <v>0</v>
      </c>
      <c r="BC640" s="469">
        <v>0</v>
      </c>
      <c r="BD640" s="469">
        <v>0</v>
      </c>
      <c r="BE640" s="469">
        <v>0</v>
      </c>
      <c r="BF640" s="469">
        <v>5.1250369266421189E-4</v>
      </c>
      <c r="BG640" s="469">
        <v>0</v>
      </c>
      <c r="BH640" s="469">
        <v>1.3017469930309252E-3</v>
      </c>
      <c r="BI640" s="469">
        <v>0</v>
      </c>
      <c r="BJ640" s="469">
        <v>0</v>
      </c>
      <c r="BK640" s="469">
        <v>0</v>
      </c>
    </row>
    <row r="641" spans="2:63" x14ac:dyDescent="0.2">
      <c r="B641" s="666" t="s">
        <v>493</v>
      </c>
      <c r="C641" s="666">
        <v>18.242091092086515</v>
      </c>
      <c r="D641" s="666" t="s">
        <v>486</v>
      </c>
      <c r="E641" s="666" t="s">
        <v>428</v>
      </c>
      <c r="F641" s="666">
        <v>0</v>
      </c>
      <c r="G641" s="666">
        <v>559</v>
      </c>
      <c r="H641" s="666">
        <v>64.560380000000009</v>
      </c>
      <c r="I641" s="666">
        <v>66.636482614977638</v>
      </c>
      <c r="J641" s="666">
        <v>8.0458466842468612E-3</v>
      </c>
      <c r="K641" s="666" t="s">
        <v>574</v>
      </c>
      <c r="L641" s="666" t="s">
        <v>574</v>
      </c>
      <c r="M641" s="666" t="s">
        <v>574</v>
      </c>
      <c r="N641" s="666">
        <v>1</v>
      </c>
      <c r="O641" s="666">
        <v>8.187110388420989E-3</v>
      </c>
      <c r="P641" s="666">
        <v>1.3783558078055046E-2</v>
      </c>
      <c r="Q641" s="666">
        <v>2.1970668466476037E-2</v>
      </c>
      <c r="R641" s="666">
        <v>0</v>
      </c>
      <c r="S641" s="666">
        <v>2.1970668466476037E-2</v>
      </c>
      <c r="T641" s="666">
        <v>0</v>
      </c>
      <c r="U641" s="666">
        <v>0</v>
      </c>
      <c r="V641" s="666">
        <v>4.4341887189175777E-5</v>
      </c>
      <c r="W641" s="666">
        <v>1.4227188813119195E-17</v>
      </c>
      <c r="X641" s="666">
        <v>0</v>
      </c>
      <c r="Y641" s="666">
        <v>0</v>
      </c>
      <c r="Z641" s="666">
        <v>0</v>
      </c>
      <c r="AA641" s="666">
        <v>0</v>
      </c>
      <c r="AB641" s="666">
        <v>0</v>
      </c>
      <c r="AC641" s="666">
        <v>0</v>
      </c>
      <c r="AD641" s="666">
        <v>0</v>
      </c>
      <c r="AE641" s="666">
        <v>0</v>
      </c>
      <c r="AF641" s="666">
        <v>0</v>
      </c>
      <c r="AG641" s="666">
        <v>0</v>
      </c>
      <c r="AH641" s="666">
        <v>0</v>
      </c>
      <c r="AI641" s="666">
        <v>0</v>
      </c>
      <c r="AJ641" s="666">
        <v>0</v>
      </c>
      <c r="AK641" s="666">
        <v>6.6873378597150343E-5</v>
      </c>
      <c r="AL641" s="666">
        <v>0</v>
      </c>
      <c r="AM641" s="666">
        <v>8.9538083403298193E-6</v>
      </c>
      <c r="AN641" s="666">
        <v>0</v>
      </c>
      <c r="AO641" s="666">
        <v>0</v>
      </c>
      <c r="AP641" s="666">
        <v>0</v>
      </c>
      <c r="AQ641" s="666">
        <v>0</v>
      </c>
      <c r="AR641" s="666">
        <v>0</v>
      </c>
      <c r="AS641" s="666">
        <v>0</v>
      </c>
      <c r="AT641" s="666">
        <v>0</v>
      </c>
      <c r="AU641" s="666">
        <v>0</v>
      </c>
      <c r="AV641" s="666">
        <v>0</v>
      </c>
      <c r="AW641" s="666">
        <v>9.6123188799872133E-6</v>
      </c>
      <c r="AX641" s="666">
        <v>0</v>
      </c>
      <c r="AY641" s="666">
        <v>3.1407243537056949E-15</v>
      </c>
      <c r="AZ641" s="666">
        <v>0</v>
      </c>
      <c r="BA641" s="666">
        <v>0</v>
      </c>
      <c r="BB641" s="666">
        <v>0</v>
      </c>
      <c r="BC641" s="666">
        <v>0</v>
      </c>
      <c r="BD641" s="666">
        <v>0</v>
      </c>
      <c r="BE641" s="666">
        <v>0</v>
      </c>
      <c r="BF641" s="666">
        <v>5.1250369266421189E-4</v>
      </c>
      <c r="BG641" s="666">
        <v>0</v>
      </c>
      <c r="BH641" s="666">
        <v>1.3017469930309252E-3</v>
      </c>
      <c r="BI641" s="666">
        <v>0</v>
      </c>
      <c r="BJ641" s="666">
        <v>0</v>
      </c>
      <c r="BK641" s="666">
        <v>0</v>
      </c>
    </row>
    <row r="642" spans="2:63" x14ac:dyDescent="0.2">
      <c r="B642" s="469" t="s">
        <v>493</v>
      </c>
      <c r="C642" s="469">
        <v>18.242091092086515</v>
      </c>
      <c r="D642" s="469" t="s">
        <v>486</v>
      </c>
      <c r="E642" s="469" t="s">
        <v>428</v>
      </c>
      <c r="F642" s="469">
        <v>0</v>
      </c>
      <c r="G642" s="469">
        <v>559</v>
      </c>
      <c r="H642" s="469">
        <v>64.560380000000009</v>
      </c>
      <c r="I642" s="469">
        <v>66.636482614977638</v>
      </c>
      <c r="J642" s="469">
        <v>8.0458466842468612E-3</v>
      </c>
      <c r="K642" s="469" t="s">
        <v>574</v>
      </c>
      <c r="L642" s="469" t="s">
        <v>574</v>
      </c>
      <c r="M642" s="469" t="s">
        <v>574</v>
      </c>
      <c r="N642" s="469">
        <v>1</v>
      </c>
      <c r="O642" s="469">
        <v>8.187110388420989E-3</v>
      </c>
      <c r="P642" s="469">
        <v>1.3783558078055046E-2</v>
      </c>
      <c r="Q642" s="469">
        <v>2.1970668466476037E-2</v>
      </c>
      <c r="R642" s="469">
        <v>0</v>
      </c>
      <c r="S642" s="469">
        <v>2.1970668466476037E-2</v>
      </c>
      <c r="T642" s="469">
        <v>0</v>
      </c>
      <c r="U642" s="469">
        <v>0</v>
      </c>
      <c r="V642" s="469">
        <v>4.4341887189175777E-5</v>
      </c>
      <c r="W642" s="469">
        <v>1.4227188813119195E-17</v>
      </c>
      <c r="X642" s="469">
        <v>0</v>
      </c>
      <c r="Y642" s="469">
        <v>0</v>
      </c>
      <c r="Z642" s="469">
        <v>0</v>
      </c>
      <c r="AA642" s="469">
        <v>0</v>
      </c>
      <c r="AB642" s="469">
        <v>0</v>
      </c>
      <c r="AC642" s="469">
        <v>0</v>
      </c>
      <c r="AD642" s="469">
        <v>0</v>
      </c>
      <c r="AE642" s="469">
        <v>0</v>
      </c>
      <c r="AF642" s="469">
        <v>0</v>
      </c>
      <c r="AG642" s="469">
        <v>0</v>
      </c>
      <c r="AH642" s="469">
        <v>0</v>
      </c>
      <c r="AI642" s="469">
        <v>0</v>
      </c>
      <c r="AJ642" s="469">
        <v>0</v>
      </c>
      <c r="AK642" s="469">
        <v>6.6873378597150343E-5</v>
      </c>
      <c r="AL642" s="469">
        <v>0</v>
      </c>
      <c r="AM642" s="469">
        <v>8.9538083403298193E-6</v>
      </c>
      <c r="AN642" s="469">
        <v>0</v>
      </c>
      <c r="AO642" s="469">
        <v>0</v>
      </c>
      <c r="AP642" s="469">
        <v>0</v>
      </c>
      <c r="AQ642" s="469">
        <v>0</v>
      </c>
      <c r="AR642" s="469">
        <v>0</v>
      </c>
      <c r="AS642" s="469">
        <v>0</v>
      </c>
      <c r="AT642" s="469">
        <v>0</v>
      </c>
      <c r="AU642" s="469">
        <v>0</v>
      </c>
      <c r="AV642" s="469">
        <v>0</v>
      </c>
      <c r="AW642" s="469">
        <v>9.6123188799872133E-6</v>
      </c>
      <c r="AX642" s="469">
        <v>0</v>
      </c>
      <c r="AY642" s="469">
        <v>3.1407243537056949E-15</v>
      </c>
      <c r="AZ642" s="469">
        <v>0</v>
      </c>
      <c r="BA642" s="469">
        <v>0</v>
      </c>
      <c r="BB642" s="469">
        <v>0</v>
      </c>
      <c r="BC642" s="469">
        <v>0</v>
      </c>
      <c r="BD642" s="469">
        <v>0</v>
      </c>
      <c r="BE642" s="469">
        <v>0</v>
      </c>
      <c r="BF642" s="469">
        <v>5.1250369266421189E-4</v>
      </c>
      <c r="BG642" s="469">
        <v>0</v>
      </c>
      <c r="BH642" s="469">
        <v>1.3017469930309252E-3</v>
      </c>
      <c r="BI642" s="469">
        <v>0</v>
      </c>
      <c r="BJ642" s="469">
        <v>0</v>
      </c>
      <c r="BK642" s="469">
        <v>0</v>
      </c>
    </row>
    <row r="643" spans="2:63" x14ac:dyDescent="0.2">
      <c r="B643" s="666" t="s">
        <v>493</v>
      </c>
      <c r="C643" s="666">
        <v>18.242091092086515</v>
      </c>
      <c r="D643" s="666" t="s">
        <v>486</v>
      </c>
      <c r="E643" s="666" t="s">
        <v>428</v>
      </c>
      <c r="F643" s="666">
        <v>0</v>
      </c>
      <c r="G643" s="666">
        <v>559</v>
      </c>
      <c r="H643" s="666">
        <v>64.560380000000009</v>
      </c>
      <c r="I643" s="666">
        <v>66.636482614977638</v>
      </c>
      <c r="J643" s="666">
        <v>8.0458466842468612E-3</v>
      </c>
      <c r="K643" s="666" t="s">
        <v>574</v>
      </c>
      <c r="L643" s="666" t="s">
        <v>574</v>
      </c>
      <c r="M643" s="666" t="s">
        <v>574</v>
      </c>
      <c r="N643" s="666">
        <v>1</v>
      </c>
      <c r="O643" s="666">
        <v>8.187110388420989E-3</v>
      </c>
      <c r="P643" s="666">
        <v>1.3783558078055046E-2</v>
      </c>
      <c r="Q643" s="666">
        <v>2.1970668466476037E-2</v>
      </c>
      <c r="R643" s="666">
        <v>0</v>
      </c>
      <c r="S643" s="666">
        <v>2.1970668466476037E-2</v>
      </c>
      <c r="T643" s="666">
        <v>0</v>
      </c>
      <c r="U643" s="666">
        <v>0</v>
      </c>
      <c r="V643" s="666">
        <v>4.4341887189175777E-5</v>
      </c>
      <c r="W643" s="666">
        <v>1.4227188813119195E-17</v>
      </c>
      <c r="X643" s="666">
        <v>0</v>
      </c>
      <c r="Y643" s="666">
        <v>0</v>
      </c>
      <c r="Z643" s="666">
        <v>0</v>
      </c>
      <c r="AA643" s="666">
        <v>0</v>
      </c>
      <c r="AB643" s="666">
        <v>0</v>
      </c>
      <c r="AC643" s="666">
        <v>0</v>
      </c>
      <c r="AD643" s="666">
        <v>0</v>
      </c>
      <c r="AE643" s="666">
        <v>0</v>
      </c>
      <c r="AF643" s="666">
        <v>0</v>
      </c>
      <c r="AG643" s="666">
        <v>0</v>
      </c>
      <c r="AH643" s="666">
        <v>0</v>
      </c>
      <c r="AI643" s="666">
        <v>0</v>
      </c>
      <c r="AJ643" s="666">
        <v>0</v>
      </c>
      <c r="AK643" s="666">
        <v>6.6873378597150343E-5</v>
      </c>
      <c r="AL643" s="666">
        <v>0</v>
      </c>
      <c r="AM643" s="666">
        <v>8.9538083403298193E-6</v>
      </c>
      <c r="AN643" s="666">
        <v>0</v>
      </c>
      <c r="AO643" s="666">
        <v>0</v>
      </c>
      <c r="AP643" s="666">
        <v>0</v>
      </c>
      <c r="AQ643" s="666">
        <v>0</v>
      </c>
      <c r="AR643" s="666">
        <v>0</v>
      </c>
      <c r="AS643" s="666">
        <v>0</v>
      </c>
      <c r="AT643" s="666">
        <v>0</v>
      </c>
      <c r="AU643" s="666">
        <v>0</v>
      </c>
      <c r="AV643" s="666">
        <v>0</v>
      </c>
      <c r="AW643" s="666">
        <v>9.6123188799872133E-6</v>
      </c>
      <c r="AX643" s="666">
        <v>0</v>
      </c>
      <c r="AY643" s="666">
        <v>3.1407243537056949E-15</v>
      </c>
      <c r="AZ643" s="666">
        <v>0</v>
      </c>
      <c r="BA643" s="666">
        <v>0</v>
      </c>
      <c r="BB643" s="666">
        <v>0</v>
      </c>
      <c r="BC643" s="666">
        <v>0</v>
      </c>
      <c r="BD643" s="666">
        <v>0</v>
      </c>
      <c r="BE643" s="666">
        <v>0</v>
      </c>
      <c r="BF643" s="666">
        <v>5.1250369266421189E-4</v>
      </c>
      <c r="BG643" s="666">
        <v>0</v>
      </c>
      <c r="BH643" s="666">
        <v>1.3017469930309252E-3</v>
      </c>
      <c r="BI643" s="666">
        <v>0</v>
      </c>
      <c r="BJ643" s="666">
        <v>0</v>
      </c>
      <c r="BK643" s="666">
        <v>0</v>
      </c>
    </row>
    <row r="644" spans="2:63" x14ac:dyDescent="0.2">
      <c r="B644" s="469" t="s">
        <v>493</v>
      </c>
      <c r="C644" s="469">
        <v>18.242091092086515</v>
      </c>
      <c r="D644" s="469" t="s">
        <v>486</v>
      </c>
      <c r="E644" s="469" t="s">
        <v>428</v>
      </c>
      <c r="F644" s="469">
        <v>0</v>
      </c>
      <c r="G644" s="469">
        <v>559</v>
      </c>
      <c r="H644" s="469">
        <v>64.560380000000009</v>
      </c>
      <c r="I644" s="469">
        <v>66.636482614977638</v>
      </c>
      <c r="J644" s="469">
        <v>8.0458466842468612E-3</v>
      </c>
      <c r="K644" s="469" t="s">
        <v>574</v>
      </c>
      <c r="L644" s="469" t="s">
        <v>574</v>
      </c>
      <c r="M644" s="469" t="s">
        <v>574</v>
      </c>
      <c r="N644" s="469">
        <v>1</v>
      </c>
      <c r="O644" s="469">
        <v>8.187110388420989E-3</v>
      </c>
      <c r="P644" s="469">
        <v>1.3783558078055046E-2</v>
      </c>
      <c r="Q644" s="469">
        <v>2.1970668466476037E-2</v>
      </c>
      <c r="R644" s="469">
        <v>0</v>
      </c>
      <c r="S644" s="469">
        <v>2.1970668466476037E-2</v>
      </c>
      <c r="T644" s="469">
        <v>0</v>
      </c>
      <c r="U644" s="469">
        <v>0</v>
      </c>
      <c r="V644" s="469">
        <v>4.4341887189175777E-5</v>
      </c>
      <c r="W644" s="469">
        <v>1.4227188813119195E-17</v>
      </c>
      <c r="X644" s="469">
        <v>0</v>
      </c>
      <c r="Y644" s="469">
        <v>0</v>
      </c>
      <c r="Z644" s="469">
        <v>0</v>
      </c>
      <c r="AA644" s="469">
        <v>0</v>
      </c>
      <c r="AB644" s="469">
        <v>0</v>
      </c>
      <c r="AC644" s="469">
        <v>0</v>
      </c>
      <c r="AD644" s="469">
        <v>0</v>
      </c>
      <c r="AE644" s="469">
        <v>0</v>
      </c>
      <c r="AF644" s="469">
        <v>0</v>
      </c>
      <c r="AG644" s="469">
        <v>0</v>
      </c>
      <c r="AH644" s="469">
        <v>0</v>
      </c>
      <c r="AI644" s="469">
        <v>0</v>
      </c>
      <c r="AJ644" s="469">
        <v>0</v>
      </c>
      <c r="AK644" s="469">
        <v>6.6873378597150343E-5</v>
      </c>
      <c r="AL644" s="469">
        <v>0</v>
      </c>
      <c r="AM644" s="469">
        <v>8.9538083403298193E-6</v>
      </c>
      <c r="AN644" s="469">
        <v>0</v>
      </c>
      <c r="AO644" s="469">
        <v>0</v>
      </c>
      <c r="AP644" s="469">
        <v>0</v>
      </c>
      <c r="AQ644" s="469">
        <v>0</v>
      </c>
      <c r="AR644" s="469">
        <v>0</v>
      </c>
      <c r="AS644" s="469">
        <v>0</v>
      </c>
      <c r="AT644" s="469">
        <v>0</v>
      </c>
      <c r="AU644" s="469">
        <v>0</v>
      </c>
      <c r="AV644" s="469">
        <v>0</v>
      </c>
      <c r="AW644" s="469">
        <v>9.6123188799872133E-6</v>
      </c>
      <c r="AX644" s="469">
        <v>0</v>
      </c>
      <c r="AY644" s="469">
        <v>3.1407243537056949E-15</v>
      </c>
      <c r="AZ644" s="469">
        <v>0</v>
      </c>
      <c r="BA644" s="469">
        <v>0</v>
      </c>
      <c r="BB644" s="469">
        <v>0</v>
      </c>
      <c r="BC644" s="469">
        <v>0</v>
      </c>
      <c r="BD644" s="469">
        <v>0</v>
      </c>
      <c r="BE644" s="469">
        <v>0</v>
      </c>
      <c r="BF644" s="469">
        <v>5.1250369266421189E-4</v>
      </c>
      <c r="BG644" s="469">
        <v>0</v>
      </c>
      <c r="BH644" s="469">
        <v>1.3017469930309252E-3</v>
      </c>
      <c r="BI644" s="469">
        <v>0</v>
      </c>
      <c r="BJ644" s="469">
        <v>0</v>
      </c>
      <c r="BK644" s="469">
        <v>0</v>
      </c>
    </row>
    <row r="645" spans="2:63" x14ac:dyDescent="0.2">
      <c r="B645" s="666" t="s">
        <v>493</v>
      </c>
      <c r="C645" s="666">
        <v>18.242091092086515</v>
      </c>
      <c r="D645" s="666" t="s">
        <v>486</v>
      </c>
      <c r="E645" s="666" t="s">
        <v>428</v>
      </c>
      <c r="F645" s="666">
        <v>0</v>
      </c>
      <c r="G645" s="666">
        <v>559</v>
      </c>
      <c r="H645" s="666">
        <v>64.560380000000009</v>
      </c>
      <c r="I645" s="666">
        <v>66.636482614977638</v>
      </c>
      <c r="J645" s="666">
        <v>8.0458466842468612E-3</v>
      </c>
      <c r="K645" s="666" t="s">
        <v>574</v>
      </c>
      <c r="L645" s="666" t="s">
        <v>574</v>
      </c>
      <c r="M645" s="666" t="s">
        <v>574</v>
      </c>
      <c r="N645" s="666">
        <v>1</v>
      </c>
      <c r="O645" s="666">
        <v>8.187110388420989E-3</v>
      </c>
      <c r="P645" s="666">
        <v>1.3783558078055046E-2</v>
      </c>
      <c r="Q645" s="666">
        <v>2.1970668466476037E-2</v>
      </c>
      <c r="R645" s="666">
        <v>0</v>
      </c>
      <c r="S645" s="666">
        <v>2.1970668466476037E-2</v>
      </c>
      <c r="T645" s="666">
        <v>0</v>
      </c>
      <c r="U645" s="666">
        <v>0</v>
      </c>
      <c r="V645" s="666">
        <v>4.4341887189175777E-5</v>
      </c>
      <c r="W645" s="666">
        <v>1.4227188813119195E-17</v>
      </c>
      <c r="X645" s="666">
        <v>0</v>
      </c>
      <c r="Y645" s="666">
        <v>0</v>
      </c>
      <c r="Z645" s="666">
        <v>0</v>
      </c>
      <c r="AA645" s="666">
        <v>0</v>
      </c>
      <c r="AB645" s="666">
        <v>0</v>
      </c>
      <c r="AC645" s="666">
        <v>0</v>
      </c>
      <c r="AD645" s="666">
        <v>0</v>
      </c>
      <c r="AE645" s="666">
        <v>0</v>
      </c>
      <c r="AF645" s="666">
        <v>0</v>
      </c>
      <c r="AG645" s="666">
        <v>0</v>
      </c>
      <c r="AH645" s="666">
        <v>0</v>
      </c>
      <c r="AI645" s="666">
        <v>0</v>
      </c>
      <c r="AJ645" s="666">
        <v>0</v>
      </c>
      <c r="AK645" s="666">
        <v>6.6873378597150343E-5</v>
      </c>
      <c r="AL645" s="666">
        <v>0</v>
      </c>
      <c r="AM645" s="666">
        <v>8.9538083403298193E-6</v>
      </c>
      <c r="AN645" s="666">
        <v>0</v>
      </c>
      <c r="AO645" s="666">
        <v>0</v>
      </c>
      <c r="AP645" s="666">
        <v>0</v>
      </c>
      <c r="AQ645" s="666">
        <v>0</v>
      </c>
      <c r="AR645" s="666">
        <v>0</v>
      </c>
      <c r="AS645" s="666">
        <v>0</v>
      </c>
      <c r="AT645" s="666">
        <v>0</v>
      </c>
      <c r="AU645" s="666">
        <v>0</v>
      </c>
      <c r="AV645" s="666">
        <v>0</v>
      </c>
      <c r="AW645" s="666">
        <v>9.6123188799872133E-6</v>
      </c>
      <c r="AX645" s="666">
        <v>0</v>
      </c>
      <c r="AY645" s="666">
        <v>3.1407243537056949E-15</v>
      </c>
      <c r="AZ645" s="666">
        <v>0</v>
      </c>
      <c r="BA645" s="666">
        <v>0</v>
      </c>
      <c r="BB645" s="666">
        <v>0</v>
      </c>
      <c r="BC645" s="666">
        <v>0</v>
      </c>
      <c r="BD645" s="666">
        <v>0</v>
      </c>
      <c r="BE645" s="666">
        <v>0</v>
      </c>
      <c r="BF645" s="666">
        <v>5.1250369266421189E-4</v>
      </c>
      <c r="BG645" s="666">
        <v>0</v>
      </c>
      <c r="BH645" s="666">
        <v>1.3017469930309252E-3</v>
      </c>
      <c r="BI645" s="666">
        <v>0</v>
      </c>
      <c r="BJ645" s="666">
        <v>0</v>
      </c>
      <c r="BK645" s="666">
        <v>0</v>
      </c>
    </row>
    <row r="646" spans="2:63" x14ac:dyDescent="0.2">
      <c r="B646" s="469" t="s">
        <v>493</v>
      </c>
      <c r="C646" s="469">
        <v>18.242091092086515</v>
      </c>
      <c r="D646" s="469" t="s">
        <v>486</v>
      </c>
      <c r="E646" s="469" t="s">
        <v>428</v>
      </c>
      <c r="F646" s="469">
        <v>0</v>
      </c>
      <c r="G646" s="469">
        <v>559</v>
      </c>
      <c r="H646" s="469">
        <v>64.560380000000009</v>
      </c>
      <c r="I646" s="469">
        <v>66.636482614977638</v>
      </c>
      <c r="J646" s="469">
        <v>8.0458466842468612E-3</v>
      </c>
      <c r="K646" s="469" t="s">
        <v>574</v>
      </c>
      <c r="L646" s="469" t="s">
        <v>574</v>
      </c>
      <c r="M646" s="469" t="s">
        <v>574</v>
      </c>
      <c r="N646" s="469">
        <v>1</v>
      </c>
      <c r="O646" s="469">
        <v>8.187110388420989E-3</v>
      </c>
      <c r="P646" s="469">
        <v>1.3783558078055046E-2</v>
      </c>
      <c r="Q646" s="469">
        <v>2.1970668466476037E-2</v>
      </c>
      <c r="R646" s="469">
        <v>0</v>
      </c>
      <c r="S646" s="469">
        <v>2.1970668466476037E-2</v>
      </c>
      <c r="T646" s="469">
        <v>0</v>
      </c>
      <c r="U646" s="469">
        <v>0</v>
      </c>
      <c r="V646" s="469">
        <v>4.4341887189175777E-5</v>
      </c>
      <c r="W646" s="469">
        <v>1.4227188813119195E-17</v>
      </c>
      <c r="X646" s="469">
        <v>0</v>
      </c>
      <c r="Y646" s="469">
        <v>0</v>
      </c>
      <c r="Z646" s="469">
        <v>0</v>
      </c>
      <c r="AA646" s="469">
        <v>0</v>
      </c>
      <c r="AB646" s="469">
        <v>0</v>
      </c>
      <c r="AC646" s="469">
        <v>0</v>
      </c>
      <c r="AD646" s="469">
        <v>0</v>
      </c>
      <c r="AE646" s="469">
        <v>0</v>
      </c>
      <c r="AF646" s="469">
        <v>0</v>
      </c>
      <c r="AG646" s="469">
        <v>0</v>
      </c>
      <c r="AH646" s="469">
        <v>0</v>
      </c>
      <c r="AI646" s="469">
        <v>0</v>
      </c>
      <c r="AJ646" s="469">
        <v>0</v>
      </c>
      <c r="AK646" s="469">
        <v>6.6873378597150343E-5</v>
      </c>
      <c r="AL646" s="469">
        <v>0</v>
      </c>
      <c r="AM646" s="469">
        <v>8.9538083403298193E-6</v>
      </c>
      <c r="AN646" s="469">
        <v>0</v>
      </c>
      <c r="AO646" s="469">
        <v>0</v>
      </c>
      <c r="AP646" s="469">
        <v>0</v>
      </c>
      <c r="AQ646" s="469">
        <v>0</v>
      </c>
      <c r="AR646" s="469">
        <v>0</v>
      </c>
      <c r="AS646" s="469">
        <v>0</v>
      </c>
      <c r="AT646" s="469">
        <v>0</v>
      </c>
      <c r="AU646" s="469">
        <v>0</v>
      </c>
      <c r="AV646" s="469">
        <v>0</v>
      </c>
      <c r="AW646" s="469">
        <v>9.6123188799872133E-6</v>
      </c>
      <c r="AX646" s="469">
        <v>0</v>
      </c>
      <c r="AY646" s="469">
        <v>3.1407243537056949E-15</v>
      </c>
      <c r="AZ646" s="469">
        <v>0</v>
      </c>
      <c r="BA646" s="469">
        <v>0</v>
      </c>
      <c r="BB646" s="469">
        <v>0</v>
      </c>
      <c r="BC646" s="469">
        <v>0</v>
      </c>
      <c r="BD646" s="469">
        <v>0</v>
      </c>
      <c r="BE646" s="469">
        <v>0</v>
      </c>
      <c r="BF646" s="469">
        <v>5.1250369266421189E-4</v>
      </c>
      <c r="BG646" s="469">
        <v>0</v>
      </c>
      <c r="BH646" s="469">
        <v>1.3017469930309252E-3</v>
      </c>
      <c r="BI646" s="469">
        <v>0</v>
      </c>
      <c r="BJ646" s="469">
        <v>0</v>
      </c>
      <c r="BK646" s="469">
        <v>0</v>
      </c>
    </row>
    <row r="647" spans="2:63" x14ac:dyDescent="0.2">
      <c r="B647" s="666" t="s">
        <v>493</v>
      </c>
      <c r="C647" s="666">
        <v>18.242091092086515</v>
      </c>
      <c r="D647" s="666" t="s">
        <v>486</v>
      </c>
      <c r="E647" s="666" t="s">
        <v>428</v>
      </c>
      <c r="F647" s="666">
        <v>0</v>
      </c>
      <c r="G647" s="666">
        <v>559</v>
      </c>
      <c r="H647" s="666">
        <v>64.560380000000009</v>
      </c>
      <c r="I647" s="666">
        <v>66.636482614977638</v>
      </c>
      <c r="J647" s="666">
        <v>8.0458466842468612E-3</v>
      </c>
      <c r="K647" s="666" t="s">
        <v>574</v>
      </c>
      <c r="L647" s="666" t="s">
        <v>574</v>
      </c>
      <c r="M647" s="666" t="s">
        <v>574</v>
      </c>
      <c r="N647" s="666">
        <v>1</v>
      </c>
      <c r="O647" s="666">
        <v>8.187110388420989E-3</v>
      </c>
      <c r="P647" s="666">
        <v>1.3783558078055046E-2</v>
      </c>
      <c r="Q647" s="666">
        <v>2.1970668466476037E-2</v>
      </c>
      <c r="R647" s="666">
        <v>0</v>
      </c>
      <c r="S647" s="666">
        <v>2.1970668466476037E-2</v>
      </c>
      <c r="T647" s="666">
        <v>0</v>
      </c>
      <c r="U647" s="666">
        <v>0</v>
      </c>
      <c r="V647" s="666">
        <v>4.4341887189175777E-5</v>
      </c>
      <c r="W647" s="666">
        <v>1.4227188813119195E-17</v>
      </c>
      <c r="X647" s="666">
        <v>0</v>
      </c>
      <c r="Y647" s="666">
        <v>0</v>
      </c>
      <c r="Z647" s="666">
        <v>0</v>
      </c>
      <c r="AA647" s="666">
        <v>0</v>
      </c>
      <c r="AB647" s="666">
        <v>0</v>
      </c>
      <c r="AC647" s="666">
        <v>0</v>
      </c>
      <c r="AD647" s="666">
        <v>0</v>
      </c>
      <c r="AE647" s="666">
        <v>0</v>
      </c>
      <c r="AF647" s="666">
        <v>0</v>
      </c>
      <c r="AG647" s="666">
        <v>0</v>
      </c>
      <c r="AH647" s="666">
        <v>0</v>
      </c>
      <c r="AI647" s="666">
        <v>0</v>
      </c>
      <c r="AJ647" s="666">
        <v>0</v>
      </c>
      <c r="AK647" s="666">
        <v>6.6873378597150343E-5</v>
      </c>
      <c r="AL647" s="666">
        <v>0</v>
      </c>
      <c r="AM647" s="666">
        <v>8.9538083403298193E-6</v>
      </c>
      <c r="AN647" s="666">
        <v>0</v>
      </c>
      <c r="AO647" s="666">
        <v>0</v>
      </c>
      <c r="AP647" s="666">
        <v>0</v>
      </c>
      <c r="AQ647" s="666">
        <v>0</v>
      </c>
      <c r="AR647" s="666">
        <v>0</v>
      </c>
      <c r="AS647" s="666">
        <v>0</v>
      </c>
      <c r="AT647" s="666">
        <v>0</v>
      </c>
      <c r="AU647" s="666">
        <v>0</v>
      </c>
      <c r="AV647" s="666">
        <v>0</v>
      </c>
      <c r="AW647" s="666">
        <v>9.6123188799872133E-6</v>
      </c>
      <c r="AX647" s="666">
        <v>0</v>
      </c>
      <c r="AY647" s="666">
        <v>3.1407243537056949E-15</v>
      </c>
      <c r="AZ647" s="666">
        <v>0</v>
      </c>
      <c r="BA647" s="666">
        <v>0</v>
      </c>
      <c r="BB647" s="666">
        <v>0</v>
      </c>
      <c r="BC647" s="666">
        <v>0</v>
      </c>
      <c r="BD647" s="666">
        <v>0</v>
      </c>
      <c r="BE647" s="666">
        <v>0</v>
      </c>
      <c r="BF647" s="666">
        <v>5.1250369266421189E-4</v>
      </c>
      <c r="BG647" s="666">
        <v>0</v>
      </c>
      <c r="BH647" s="666">
        <v>1.3017469930309252E-3</v>
      </c>
      <c r="BI647" s="666">
        <v>0</v>
      </c>
      <c r="BJ647" s="666">
        <v>0</v>
      </c>
      <c r="BK647" s="666">
        <v>0</v>
      </c>
    </row>
    <row r="648" spans="2:63" x14ac:dyDescent="0.2">
      <c r="B648" s="469" t="s">
        <v>493</v>
      </c>
      <c r="C648" s="469">
        <v>18.242091092086515</v>
      </c>
      <c r="D648" s="469" t="s">
        <v>486</v>
      </c>
      <c r="E648" s="469" t="s">
        <v>428</v>
      </c>
      <c r="F648" s="469">
        <v>0</v>
      </c>
      <c r="G648" s="469">
        <v>559</v>
      </c>
      <c r="H648" s="469">
        <v>57.173742499999996</v>
      </c>
      <c r="I648" s="469">
        <v>58.828920992758896</v>
      </c>
      <c r="J648" s="469">
        <v>6.2358837036127482E-3</v>
      </c>
      <c r="K648" s="469" t="s">
        <v>574</v>
      </c>
      <c r="L648" s="469" t="s">
        <v>574</v>
      </c>
      <c r="M648" s="469" t="s">
        <v>574</v>
      </c>
      <c r="N648" s="469">
        <v>1</v>
      </c>
      <c r="O648" s="469">
        <v>6.0805356106302423E-3</v>
      </c>
      <c r="P648" s="469">
        <v>1.0851857063958179E-2</v>
      </c>
      <c r="Q648" s="469">
        <v>1.6932392674588421E-2</v>
      </c>
      <c r="R648" s="469">
        <v>0</v>
      </c>
      <c r="S648" s="469">
        <v>1.6932392674588421E-2</v>
      </c>
      <c r="T648" s="469">
        <v>0</v>
      </c>
      <c r="U648" s="469">
        <v>0</v>
      </c>
      <c r="V648" s="469">
        <v>3.5605428938103205E-5</v>
      </c>
      <c r="W648" s="469">
        <v>6.4833951113801978E-18</v>
      </c>
      <c r="X648" s="469">
        <v>0</v>
      </c>
      <c r="Y648" s="469">
        <v>0</v>
      </c>
      <c r="Z648" s="469">
        <v>0</v>
      </c>
      <c r="AA648" s="469">
        <v>0</v>
      </c>
      <c r="AB648" s="469">
        <v>0</v>
      </c>
      <c r="AC648" s="469">
        <v>0</v>
      </c>
      <c r="AD648" s="469">
        <v>0</v>
      </c>
      <c r="AE648" s="469">
        <v>0</v>
      </c>
      <c r="AF648" s="469">
        <v>0</v>
      </c>
      <c r="AG648" s="469">
        <v>0</v>
      </c>
      <c r="AH648" s="469">
        <v>0</v>
      </c>
      <c r="AI648" s="469">
        <v>0</v>
      </c>
      <c r="AJ648" s="469">
        <v>0</v>
      </c>
      <c r="AK648" s="469">
        <v>5.082711689934908E-5</v>
      </c>
      <c r="AL648" s="469">
        <v>0</v>
      </c>
      <c r="AM648" s="469">
        <v>7.2842075491346391E-6</v>
      </c>
      <c r="AN648" s="469">
        <v>0</v>
      </c>
      <c r="AO648" s="469">
        <v>0</v>
      </c>
      <c r="AP648" s="469">
        <v>0</v>
      </c>
      <c r="AQ648" s="469">
        <v>0</v>
      </c>
      <c r="AR648" s="469">
        <v>0</v>
      </c>
      <c r="AS648" s="469">
        <v>0</v>
      </c>
      <c r="AT648" s="469">
        <v>0</v>
      </c>
      <c r="AU648" s="469">
        <v>0</v>
      </c>
      <c r="AV648" s="469">
        <v>0</v>
      </c>
      <c r="AW648" s="469">
        <v>6.7410283270563864E-6</v>
      </c>
      <c r="AX648" s="469">
        <v>0</v>
      </c>
      <c r="AY648" s="469">
        <v>1.5043293308820956E-15</v>
      </c>
      <c r="AZ648" s="469">
        <v>0</v>
      </c>
      <c r="BA648" s="469">
        <v>0</v>
      </c>
      <c r="BB648" s="469">
        <v>0</v>
      </c>
      <c r="BC648" s="469">
        <v>0</v>
      </c>
      <c r="BD648" s="469">
        <v>0</v>
      </c>
      <c r="BE648" s="469">
        <v>0</v>
      </c>
      <c r="BF648" s="469">
        <v>4.0109754523415871E-4</v>
      </c>
      <c r="BG648" s="469">
        <v>0</v>
      </c>
      <c r="BH648" s="469">
        <v>9.8720794656612055E-4</v>
      </c>
      <c r="BI648" s="469">
        <v>0</v>
      </c>
      <c r="BJ648" s="469">
        <v>0</v>
      </c>
      <c r="BK648" s="469">
        <v>0</v>
      </c>
    </row>
    <row r="649" spans="2:63" x14ac:dyDescent="0.2">
      <c r="B649" s="666" t="s">
        <v>493</v>
      </c>
      <c r="C649" s="666">
        <v>18.242091092086515</v>
      </c>
      <c r="D649" s="666" t="s">
        <v>486</v>
      </c>
      <c r="E649" s="666" t="s">
        <v>428</v>
      </c>
      <c r="F649" s="666">
        <v>0</v>
      </c>
      <c r="G649" s="666">
        <v>559</v>
      </c>
      <c r="H649" s="666">
        <v>57.173742499999996</v>
      </c>
      <c r="I649" s="666">
        <v>58.828920992758896</v>
      </c>
      <c r="J649" s="666">
        <v>6.2358837036127482E-3</v>
      </c>
      <c r="K649" s="666" t="s">
        <v>574</v>
      </c>
      <c r="L649" s="666" t="s">
        <v>574</v>
      </c>
      <c r="M649" s="666" t="s">
        <v>574</v>
      </c>
      <c r="N649" s="666">
        <v>1</v>
      </c>
      <c r="O649" s="666">
        <v>6.0805356106302423E-3</v>
      </c>
      <c r="P649" s="666">
        <v>1.0851857063958179E-2</v>
      </c>
      <c r="Q649" s="666">
        <v>1.6932392674588421E-2</v>
      </c>
      <c r="R649" s="666">
        <v>0</v>
      </c>
      <c r="S649" s="666">
        <v>1.6932392674588421E-2</v>
      </c>
      <c r="T649" s="666">
        <v>0</v>
      </c>
      <c r="U649" s="666">
        <v>0</v>
      </c>
      <c r="V649" s="666">
        <v>3.5605428938103205E-5</v>
      </c>
      <c r="W649" s="666">
        <v>6.4833951113801978E-18</v>
      </c>
      <c r="X649" s="666">
        <v>0</v>
      </c>
      <c r="Y649" s="666">
        <v>0</v>
      </c>
      <c r="Z649" s="666">
        <v>0</v>
      </c>
      <c r="AA649" s="666">
        <v>0</v>
      </c>
      <c r="AB649" s="666">
        <v>0</v>
      </c>
      <c r="AC649" s="666">
        <v>0</v>
      </c>
      <c r="AD649" s="666">
        <v>0</v>
      </c>
      <c r="AE649" s="666">
        <v>0</v>
      </c>
      <c r="AF649" s="666">
        <v>0</v>
      </c>
      <c r="AG649" s="666">
        <v>0</v>
      </c>
      <c r="AH649" s="666">
        <v>0</v>
      </c>
      <c r="AI649" s="666">
        <v>0</v>
      </c>
      <c r="AJ649" s="666">
        <v>0</v>
      </c>
      <c r="AK649" s="666">
        <v>5.082711689934908E-5</v>
      </c>
      <c r="AL649" s="666">
        <v>0</v>
      </c>
      <c r="AM649" s="666">
        <v>7.2842075491346391E-6</v>
      </c>
      <c r="AN649" s="666">
        <v>0</v>
      </c>
      <c r="AO649" s="666">
        <v>0</v>
      </c>
      <c r="AP649" s="666">
        <v>0</v>
      </c>
      <c r="AQ649" s="666">
        <v>0</v>
      </c>
      <c r="AR649" s="666">
        <v>0</v>
      </c>
      <c r="AS649" s="666">
        <v>0</v>
      </c>
      <c r="AT649" s="666">
        <v>0</v>
      </c>
      <c r="AU649" s="666">
        <v>0</v>
      </c>
      <c r="AV649" s="666">
        <v>0</v>
      </c>
      <c r="AW649" s="666">
        <v>6.7410283270563864E-6</v>
      </c>
      <c r="AX649" s="666">
        <v>0</v>
      </c>
      <c r="AY649" s="666">
        <v>1.5043293308820956E-15</v>
      </c>
      <c r="AZ649" s="666">
        <v>0</v>
      </c>
      <c r="BA649" s="666">
        <v>0</v>
      </c>
      <c r="BB649" s="666">
        <v>0</v>
      </c>
      <c r="BC649" s="666">
        <v>0</v>
      </c>
      <c r="BD649" s="666">
        <v>0</v>
      </c>
      <c r="BE649" s="666">
        <v>0</v>
      </c>
      <c r="BF649" s="666">
        <v>4.0109754523415871E-4</v>
      </c>
      <c r="BG649" s="666">
        <v>0</v>
      </c>
      <c r="BH649" s="666">
        <v>9.8720794656612055E-4</v>
      </c>
      <c r="BI649" s="666">
        <v>0</v>
      </c>
      <c r="BJ649" s="666">
        <v>0</v>
      </c>
      <c r="BK649" s="666">
        <v>0</v>
      </c>
    </row>
    <row r="650" spans="2:63" x14ac:dyDescent="0.2">
      <c r="B650" s="469" t="s">
        <v>493</v>
      </c>
      <c r="C650" s="469">
        <v>18.242091092086515</v>
      </c>
      <c r="D650" s="469" t="s">
        <v>486</v>
      </c>
      <c r="E650" s="469" t="s">
        <v>428</v>
      </c>
      <c r="F650" s="469">
        <v>0</v>
      </c>
      <c r="G650" s="469">
        <v>559</v>
      </c>
      <c r="H650" s="469">
        <v>57.173742499999996</v>
      </c>
      <c r="I650" s="469">
        <v>58.828920992758896</v>
      </c>
      <c r="J650" s="469">
        <v>6.2358837036127482E-3</v>
      </c>
      <c r="K650" s="469" t="s">
        <v>574</v>
      </c>
      <c r="L650" s="469" t="s">
        <v>574</v>
      </c>
      <c r="M650" s="469" t="s">
        <v>574</v>
      </c>
      <c r="N650" s="469">
        <v>1</v>
      </c>
      <c r="O650" s="469">
        <v>6.0805356106302423E-3</v>
      </c>
      <c r="P650" s="469">
        <v>1.0851857063958179E-2</v>
      </c>
      <c r="Q650" s="469">
        <v>1.6932392674588421E-2</v>
      </c>
      <c r="R650" s="469">
        <v>0</v>
      </c>
      <c r="S650" s="469">
        <v>1.6932392674588421E-2</v>
      </c>
      <c r="T650" s="469">
        <v>0</v>
      </c>
      <c r="U650" s="469">
        <v>0</v>
      </c>
      <c r="V650" s="469">
        <v>3.5605428938103205E-5</v>
      </c>
      <c r="W650" s="469">
        <v>6.4833951113801978E-18</v>
      </c>
      <c r="X650" s="469">
        <v>0</v>
      </c>
      <c r="Y650" s="469">
        <v>0</v>
      </c>
      <c r="Z650" s="469">
        <v>0</v>
      </c>
      <c r="AA650" s="469">
        <v>0</v>
      </c>
      <c r="AB650" s="469">
        <v>0</v>
      </c>
      <c r="AC650" s="469">
        <v>0</v>
      </c>
      <c r="AD650" s="469">
        <v>0</v>
      </c>
      <c r="AE650" s="469">
        <v>0</v>
      </c>
      <c r="AF650" s="469">
        <v>0</v>
      </c>
      <c r="AG650" s="469">
        <v>0</v>
      </c>
      <c r="AH650" s="469">
        <v>0</v>
      </c>
      <c r="AI650" s="469">
        <v>0</v>
      </c>
      <c r="AJ650" s="469">
        <v>0</v>
      </c>
      <c r="AK650" s="469">
        <v>5.082711689934908E-5</v>
      </c>
      <c r="AL650" s="469">
        <v>0</v>
      </c>
      <c r="AM650" s="469">
        <v>7.2842075491346391E-6</v>
      </c>
      <c r="AN650" s="469">
        <v>0</v>
      </c>
      <c r="AO650" s="469">
        <v>0</v>
      </c>
      <c r="AP650" s="469">
        <v>0</v>
      </c>
      <c r="AQ650" s="469">
        <v>0</v>
      </c>
      <c r="AR650" s="469">
        <v>0</v>
      </c>
      <c r="AS650" s="469">
        <v>0</v>
      </c>
      <c r="AT650" s="469">
        <v>0</v>
      </c>
      <c r="AU650" s="469">
        <v>0</v>
      </c>
      <c r="AV650" s="469">
        <v>0</v>
      </c>
      <c r="AW650" s="469">
        <v>6.7410283270563864E-6</v>
      </c>
      <c r="AX650" s="469">
        <v>0</v>
      </c>
      <c r="AY650" s="469">
        <v>1.5043293308820956E-15</v>
      </c>
      <c r="AZ650" s="469">
        <v>0</v>
      </c>
      <c r="BA650" s="469">
        <v>0</v>
      </c>
      <c r="BB650" s="469">
        <v>0</v>
      </c>
      <c r="BC650" s="469">
        <v>0</v>
      </c>
      <c r="BD650" s="469">
        <v>0</v>
      </c>
      <c r="BE650" s="469">
        <v>0</v>
      </c>
      <c r="BF650" s="469">
        <v>4.0109754523415871E-4</v>
      </c>
      <c r="BG650" s="469">
        <v>0</v>
      </c>
      <c r="BH650" s="469">
        <v>9.8720794656612055E-4</v>
      </c>
      <c r="BI650" s="469">
        <v>0</v>
      </c>
      <c r="BJ650" s="469">
        <v>0</v>
      </c>
      <c r="BK650" s="469">
        <v>0</v>
      </c>
    </row>
    <row r="651" spans="2:63" x14ac:dyDescent="0.2">
      <c r="B651" s="666" t="s">
        <v>493</v>
      </c>
      <c r="C651" s="666">
        <v>18.242091092086515</v>
      </c>
      <c r="D651" s="666" t="s">
        <v>486</v>
      </c>
      <c r="E651" s="666" t="s">
        <v>428</v>
      </c>
      <c r="F651" s="666">
        <v>0</v>
      </c>
      <c r="G651" s="666">
        <v>559</v>
      </c>
      <c r="H651" s="666">
        <v>57.173742499999996</v>
      </c>
      <c r="I651" s="666">
        <v>58.828920992758896</v>
      </c>
      <c r="J651" s="666">
        <v>6.2358837036127482E-3</v>
      </c>
      <c r="K651" s="666" t="s">
        <v>574</v>
      </c>
      <c r="L651" s="666" t="s">
        <v>574</v>
      </c>
      <c r="M651" s="666" t="s">
        <v>574</v>
      </c>
      <c r="N651" s="666">
        <v>1</v>
      </c>
      <c r="O651" s="666">
        <v>6.0805356106302423E-3</v>
      </c>
      <c r="P651" s="666">
        <v>1.0851857063958179E-2</v>
      </c>
      <c r="Q651" s="666">
        <v>1.6932392674588421E-2</v>
      </c>
      <c r="R651" s="666">
        <v>0</v>
      </c>
      <c r="S651" s="666">
        <v>1.6932392674588421E-2</v>
      </c>
      <c r="T651" s="666">
        <v>0</v>
      </c>
      <c r="U651" s="666">
        <v>0</v>
      </c>
      <c r="V651" s="666">
        <v>3.5605428938103205E-5</v>
      </c>
      <c r="W651" s="666">
        <v>6.4833951113801978E-18</v>
      </c>
      <c r="X651" s="666">
        <v>0</v>
      </c>
      <c r="Y651" s="666">
        <v>0</v>
      </c>
      <c r="Z651" s="666">
        <v>0</v>
      </c>
      <c r="AA651" s="666">
        <v>0</v>
      </c>
      <c r="AB651" s="666">
        <v>0</v>
      </c>
      <c r="AC651" s="666">
        <v>0</v>
      </c>
      <c r="AD651" s="666">
        <v>0</v>
      </c>
      <c r="AE651" s="666">
        <v>0</v>
      </c>
      <c r="AF651" s="666">
        <v>0</v>
      </c>
      <c r="AG651" s="666">
        <v>0</v>
      </c>
      <c r="AH651" s="666">
        <v>0</v>
      </c>
      <c r="AI651" s="666">
        <v>0</v>
      </c>
      <c r="AJ651" s="666">
        <v>0</v>
      </c>
      <c r="AK651" s="666">
        <v>5.082711689934908E-5</v>
      </c>
      <c r="AL651" s="666">
        <v>0</v>
      </c>
      <c r="AM651" s="666">
        <v>7.2842075491346391E-6</v>
      </c>
      <c r="AN651" s="666">
        <v>0</v>
      </c>
      <c r="AO651" s="666">
        <v>0</v>
      </c>
      <c r="AP651" s="666">
        <v>0</v>
      </c>
      <c r="AQ651" s="666">
        <v>0</v>
      </c>
      <c r="AR651" s="666">
        <v>0</v>
      </c>
      <c r="AS651" s="666">
        <v>0</v>
      </c>
      <c r="AT651" s="666">
        <v>0</v>
      </c>
      <c r="AU651" s="666">
        <v>0</v>
      </c>
      <c r="AV651" s="666">
        <v>0</v>
      </c>
      <c r="AW651" s="666">
        <v>6.7410283270563864E-6</v>
      </c>
      <c r="AX651" s="666">
        <v>0</v>
      </c>
      <c r="AY651" s="666">
        <v>1.5043293308820956E-15</v>
      </c>
      <c r="AZ651" s="666">
        <v>0</v>
      </c>
      <c r="BA651" s="666">
        <v>0</v>
      </c>
      <c r="BB651" s="666">
        <v>0</v>
      </c>
      <c r="BC651" s="666">
        <v>0</v>
      </c>
      <c r="BD651" s="666">
        <v>0</v>
      </c>
      <c r="BE651" s="666">
        <v>0</v>
      </c>
      <c r="BF651" s="666">
        <v>4.0109754523415871E-4</v>
      </c>
      <c r="BG651" s="666">
        <v>0</v>
      </c>
      <c r="BH651" s="666">
        <v>9.8720794656612055E-4</v>
      </c>
      <c r="BI651" s="666">
        <v>0</v>
      </c>
      <c r="BJ651" s="666">
        <v>0</v>
      </c>
      <c r="BK651" s="666">
        <v>0</v>
      </c>
    </row>
    <row r="652" spans="2:63" x14ac:dyDescent="0.2">
      <c r="B652" s="469" t="s">
        <v>493</v>
      </c>
      <c r="C652" s="469">
        <v>18.242091092086515</v>
      </c>
      <c r="D652" s="469" t="s">
        <v>486</v>
      </c>
      <c r="E652" s="469" t="s">
        <v>428</v>
      </c>
      <c r="F652" s="469">
        <v>0</v>
      </c>
      <c r="G652" s="469">
        <v>559</v>
      </c>
      <c r="H652" s="469">
        <v>57.173742499999996</v>
      </c>
      <c r="I652" s="469">
        <v>58.828920992758896</v>
      </c>
      <c r="J652" s="469">
        <v>6.2358837036127482E-3</v>
      </c>
      <c r="K652" s="469" t="s">
        <v>574</v>
      </c>
      <c r="L652" s="469" t="s">
        <v>574</v>
      </c>
      <c r="M652" s="469" t="s">
        <v>574</v>
      </c>
      <c r="N652" s="469">
        <v>1</v>
      </c>
      <c r="O652" s="469">
        <v>6.0805356106302423E-3</v>
      </c>
      <c r="P652" s="469">
        <v>1.0851857063958179E-2</v>
      </c>
      <c r="Q652" s="469">
        <v>1.6932392674588421E-2</v>
      </c>
      <c r="R652" s="469">
        <v>0</v>
      </c>
      <c r="S652" s="469">
        <v>1.6932392674588421E-2</v>
      </c>
      <c r="T652" s="469">
        <v>0</v>
      </c>
      <c r="U652" s="469">
        <v>0</v>
      </c>
      <c r="V652" s="469">
        <v>3.5605428938103205E-5</v>
      </c>
      <c r="W652" s="469">
        <v>6.4833951113801978E-18</v>
      </c>
      <c r="X652" s="469">
        <v>0</v>
      </c>
      <c r="Y652" s="469">
        <v>0</v>
      </c>
      <c r="Z652" s="469">
        <v>0</v>
      </c>
      <c r="AA652" s="469">
        <v>0</v>
      </c>
      <c r="AB652" s="469">
        <v>0</v>
      </c>
      <c r="AC652" s="469">
        <v>0</v>
      </c>
      <c r="AD652" s="469">
        <v>0</v>
      </c>
      <c r="AE652" s="469">
        <v>0</v>
      </c>
      <c r="AF652" s="469">
        <v>0</v>
      </c>
      <c r="AG652" s="469">
        <v>0</v>
      </c>
      <c r="AH652" s="469">
        <v>0</v>
      </c>
      <c r="AI652" s="469">
        <v>0</v>
      </c>
      <c r="AJ652" s="469">
        <v>0</v>
      </c>
      <c r="AK652" s="469">
        <v>5.082711689934908E-5</v>
      </c>
      <c r="AL652" s="469">
        <v>0</v>
      </c>
      <c r="AM652" s="469">
        <v>7.2842075491346391E-6</v>
      </c>
      <c r="AN652" s="469">
        <v>0</v>
      </c>
      <c r="AO652" s="469">
        <v>0</v>
      </c>
      <c r="AP652" s="469">
        <v>0</v>
      </c>
      <c r="AQ652" s="469">
        <v>0</v>
      </c>
      <c r="AR652" s="469">
        <v>0</v>
      </c>
      <c r="AS652" s="469">
        <v>0</v>
      </c>
      <c r="AT652" s="469">
        <v>0</v>
      </c>
      <c r="AU652" s="469">
        <v>0</v>
      </c>
      <c r="AV652" s="469">
        <v>0</v>
      </c>
      <c r="AW652" s="469">
        <v>6.7410283270563864E-6</v>
      </c>
      <c r="AX652" s="469">
        <v>0</v>
      </c>
      <c r="AY652" s="469">
        <v>1.5043293308820956E-15</v>
      </c>
      <c r="AZ652" s="469">
        <v>0</v>
      </c>
      <c r="BA652" s="469">
        <v>0</v>
      </c>
      <c r="BB652" s="469">
        <v>0</v>
      </c>
      <c r="BC652" s="469">
        <v>0</v>
      </c>
      <c r="BD652" s="469">
        <v>0</v>
      </c>
      <c r="BE652" s="469">
        <v>0</v>
      </c>
      <c r="BF652" s="469">
        <v>4.0109754523415871E-4</v>
      </c>
      <c r="BG652" s="469">
        <v>0</v>
      </c>
      <c r="BH652" s="469">
        <v>9.8720794656612055E-4</v>
      </c>
      <c r="BI652" s="469">
        <v>0</v>
      </c>
      <c r="BJ652" s="469">
        <v>0</v>
      </c>
      <c r="BK652" s="469">
        <v>0</v>
      </c>
    </row>
    <row r="653" spans="2:63" x14ac:dyDescent="0.2">
      <c r="B653" s="666" t="s">
        <v>493</v>
      </c>
      <c r="C653" s="666">
        <v>18.242091092086515</v>
      </c>
      <c r="D653" s="666" t="s">
        <v>486</v>
      </c>
      <c r="E653" s="666" t="s">
        <v>428</v>
      </c>
      <c r="F653" s="666">
        <v>0</v>
      </c>
      <c r="G653" s="666">
        <v>559</v>
      </c>
      <c r="H653" s="666">
        <v>57.173742499999996</v>
      </c>
      <c r="I653" s="666">
        <v>58.828920992758896</v>
      </c>
      <c r="J653" s="666">
        <v>6.2358837036127482E-3</v>
      </c>
      <c r="K653" s="666" t="s">
        <v>574</v>
      </c>
      <c r="L653" s="666" t="s">
        <v>574</v>
      </c>
      <c r="M653" s="666" t="s">
        <v>574</v>
      </c>
      <c r="N653" s="666">
        <v>1</v>
      </c>
      <c r="O653" s="666">
        <v>6.0805356106302423E-3</v>
      </c>
      <c r="P653" s="666">
        <v>1.0851857063958179E-2</v>
      </c>
      <c r="Q653" s="666">
        <v>1.6932392674588421E-2</v>
      </c>
      <c r="R653" s="666">
        <v>0</v>
      </c>
      <c r="S653" s="666">
        <v>1.6932392674588421E-2</v>
      </c>
      <c r="T653" s="666">
        <v>0</v>
      </c>
      <c r="U653" s="666">
        <v>0</v>
      </c>
      <c r="V653" s="666">
        <v>3.5605428938103205E-5</v>
      </c>
      <c r="W653" s="666">
        <v>6.4833951113801978E-18</v>
      </c>
      <c r="X653" s="666">
        <v>0</v>
      </c>
      <c r="Y653" s="666">
        <v>0</v>
      </c>
      <c r="Z653" s="666">
        <v>0</v>
      </c>
      <c r="AA653" s="666">
        <v>0</v>
      </c>
      <c r="AB653" s="666">
        <v>0</v>
      </c>
      <c r="AC653" s="666">
        <v>0</v>
      </c>
      <c r="AD653" s="666">
        <v>0</v>
      </c>
      <c r="AE653" s="666">
        <v>0</v>
      </c>
      <c r="AF653" s="666">
        <v>0</v>
      </c>
      <c r="AG653" s="666">
        <v>0</v>
      </c>
      <c r="AH653" s="666">
        <v>0</v>
      </c>
      <c r="AI653" s="666">
        <v>0</v>
      </c>
      <c r="AJ653" s="666">
        <v>0</v>
      </c>
      <c r="AK653" s="666">
        <v>5.082711689934908E-5</v>
      </c>
      <c r="AL653" s="666">
        <v>0</v>
      </c>
      <c r="AM653" s="666">
        <v>7.2842075491346391E-6</v>
      </c>
      <c r="AN653" s="666">
        <v>0</v>
      </c>
      <c r="AO653" s="666">
        <v>0</v>
      </c>
      <c r="AP653" s="666">
        <v>0</v>
      </c>
      <c r="AQ653" s="666">
        <v>0</v>
      </c>
      <c r="AR653" s="666">
        <v>0</v>
      </c>
      <c r="AS653" s="666">
        <v>0</v>
      </c>
      <c r="AT653" s="666">
        <v>0</v>
      </c>
      <c r="AU653" s="666">
        <v>0</v>
      </c>
      <c r="AV653" s="666">
        <v>0</v>
      </c>
      <c r="AW653" s="666">
        <v>6.7410283270563864E-6</v>
      </c>
      <c r="AX653" s="666">
        <v>0</v>
      </c>
      <c r="AY653" s="666">
        <v>1.5043293308820956E-15</v>
      </c>
      <c r="AZ653" s="666">
        <v>0</v>
      </c>
      <c r="BA653" s="666">
        <v>0</v>
      </c>
      <c r="BB653" s="666">
        <v>0</v>
      </c>
      <c r="BC653" s="666">
        <v>0</v>
      </c>
      <c r="BD653" s="666">
        <v>0</v>
      </c>
      <c r="BE653" s="666">
        <v>0</v>
      </c>
      <c r="BF653" s="666">
        <v>4.0109754523415871E-4</v>
      </c>
      <c r="BG653" s="666">
        <v>0</v>
      </c>
      <c r="BH653" s="666">
        <v>9.8720794656612055E-4</v>
      </c>
      <c r="BI653" s="666">
        <v>0</v>
      </c>
      <c r="BJ653" s="666">
        <v>0</v>
      </c>
      <c r="BK653" s="666">
        <v>0</v>
      </c>
    </row>
    <row r="654" spans="2:63" x14ac:dyDescent="0.2">
      <c r="B654" s="469" t="s">
        <v>493</v>
      </c>
      <c r="C654" s="469">
        <v>18.242091092086515</v>
      </c>
      <c r="D654" s="469" t="s">
        <v>486</v>
      </c>
      <c r="E654" s="469" t="s">
        <v>428</v>
      </c>
      <c r="F654" s="469">
        <v>0</v>
      </c>
      <c r="G654" s="469">
        <v>559</v>
      </c>
      <c r="H654" s="469">
        <v>57.173742499999996</v>
      </c>
      <c r="I654" s="469">
        <v>58.828920992758896</v>
      </c>
      <c r="J654" s="469">
        <v>6.2358837036127482E-3</v>
      </c>
      <c r="K654" s="469" t="s">
        <v>574</v>
      </c>
      <c r="L654" s="469" t="s">
        <v>574</v>
      </c>
      <c r="M654" s="469" t="s">
        <v>574</v>
      </c>
      <c r="N654" s="469">
        <v>1</v>
      </c>
      <c r="O654" s="469">
        <v>6.0805356106302423E-3</v>
      </c>
      <c r="P654" s="469">
        <v>1.0851857063958179E-2</v>
      </c>
      <c r="Q654" s="469">
        <v>1.6932392674588421E-2</v>
      </c>
      <c r="R654" s="469">
        <v>0</v>
      </c>
      <c r="S654" s="469">
        <v>1.6932392674588421E-2</v>
      </c>
      <c r="T654" s="469">
        <v>0</v>
      </c>
      <c r="U654" s="469">
        <v>0</v>
      </c>
      <c r="V654" s="469">
        <v>3.5605428938103205E-5</v>
      </c>
      <c r="W654" s="469">
        <v>6.4833951113801978E-18</v>
      </c>
      <c r="X654" s="469">
        <v>0</v>
      </c>
      <c r="Y654" s="469">
        <v>0</v>
      </c>
      <c r="Z654" s="469">
        <v>0</v>
      </c>
      <c r="AA654" s="469">
        <v>0</v>
      </c>
      <c r="AB654" s="469">
        <v>0</v>
      </c>
      <c r="AC654" s="469">
        <v>0</v>
      </c>
      <c r="AD654" s="469">
        <v>0</v>
      </c>
      <c r="AE654" s="469">
        <v>0</v>
      </c>
      <c r="AF654" s="469">
        <v>0</v>
      </c>
      <c r="AG654" s="469">
        <v>0</v>
      </c>
      <c r="AH654" s="469">
        <v>0</v>
      </c>
      <c r="AI654" s="469">
        <v>0</v>
      </c>
      <c r="AJ654" s="469">
        <v>0</v>
      </c>
      <c r="AK654" s="469">
        <v>5.082711689934908E-5</v>
      </c>
      <c r="AL654" s="469">
        <v>0</v>
      </c>
      <c r="AM654" s="469">
        <v>7.2842075491346391E-6</v>
      </c>
      <c r="AN654" s="469">
        <v>0</v>
      </c>
      <c r="AO654" s="469">
        <v>0</v>
      </c>
      <c r="AP654" s="469">
        <v>0</v>
      </c>
      <c r="AQ654" s="469">
        <v>0</v>
      </c>
      <c r="AR654" s="469">
        <v>0</v>
      </c>
      <c r="AS654" s="469">
        <v>0</v>
      </c>
      <c r="AT654" s="469">
        <v>0</v>
      </c>
      <c r="AU654" s="469">
        <v>0</v>
      </c>
      <c r="AV654" s="469">
        <v>0</v>
      </c>
      <c r="AW654" s="469">
        <v>6.7410283270563864E-6</v>
      </c>
      <c r="AX654" s="469">
        <v>0</v>
      </c>
      <c r="AY654" s="469">
        <v>1.5043293308820956E-15</v>
      </c>
      <c r="AZ654" s="469">
        <v>0</v>
      </c>
      <c r="BA654" s="469">
        <v>0</v>
      </c>
      <c r="BB654" s="469">
        <v>0</v>
      </c>
      <c r="BC654" s="469">
        <v>0</v>
      </c>
      <c r="BD654" s="469">
        <v>0</v>
      </c>
      <c r="BE654" s="469">
        <v>0</v>
      </c>
      <c r="BF654" s="469">
        <v>4.0109754523415871E-4</v>
      </c>
      <c r="BG654" s="469">
        <v>0</v>
      </c>
      <c r="BH654" s="469">
        <v>9.8720794656612055E-4</v>
      </c>
      <c r="BI654" s="469">
        <v>0</v>
      </c>
      <c r="BJ654" s="469">
        <v>0</v>
      </c>
      <c r="BK654" s="469">
        <v>0</v>
      </c>
    </row>
    <row r="655" spans="2:63" x14ac:dyDescent="0.2">
      <c r="B655" s="666" t="s">
        <v>493</v>
      </c>
      <c r="C655" s="666">
        <v>18.242091092086515</v>
      </c>
      <c r="D655" s="666" t="s">
        <v>486</v>
      </c>
      <c r="E655" s="666" t="s">
        <v>428</v>
      </c>
      <c r="F655" s="666">
        <v>0</v>
      </c>
      <c r="G655" s="666">
        <v>559</v>
      </c>
      <c r="H655" s="666">
        <v>57.173742499999996</v>
      </c>
      <c r="I655" s="666">
        <v>58.828920992758896</v>
      </c>
      <c r="J655" s="666">
        <v>6.2358837036127482E-3</v>
      </c>
      <c r="K655" s="666" t="s">
        <v>574</v>
      </c>
      <c r="L655" s="666" t="s">
        <v>574</v>
      </c>
      <c r="M655" s="666" t="s">
        <v>574</v>
      </c>
      <c r="N655" s="666">
        <v>1</v>
      </c>
      <c r="O655" s="666">
        <v>6.0805356106302423E-3</v>
      </c>
      <c r="P655" s="666">
        <v>1.0851857063958179E-2</v>
      </c>
      <c r="Q655" s="666">
        <v>1.6932392674588421E-2</v>
      </c>
      <c r="R655" s="666">
        <v>0</v>
      </c>
      <c r="S655" s="666">
        <v>1.6932392674588421E-2</v>
      </c>
      <c r="T655" s="666">
        <v>0</v>
      </c>
      <c r="U655" s="666">
        <v>0</v>
      </c>
      <c r="V655" s="666">
        <v>3.5605428938103205E-5</v>
      </c>
      <c r="W655" s="666">
        <v>6.4833951113801978E-18</v>
      </c>
      <c r="X655" s="666">
        <v>0</v>
      </c>
      <c r="Y655" s="666">
        <v>0</v>
      </c>
      <c r="Z655" s="666">
        <v>0</v>
      </c>
      <c r="AA655" s="666">
        <v>0</v>
      </c>
      <c r="AB655" s="666">
        <v>0</v>
      </c>
      <c r="AC655" s="666">
        <v>0</v>
      </c>
      <c r="AD655" s="666">
        <v>0</v>
      </c>
      <c r="AE655" s="666">
        <v>0</v>
      </c>
      <c r="AF655" s="666">
        <v>0</v>
      </c>
      <c r="AG655" s="666">
        <v>0</v>
      </c>
      <c r="AH655" s="666">
        <v>0</v>
      </c>
      <c r="AI655" s="666">
        <v>0</v>
      </c>
      <c r="AJ655" s="666">
        <v>0</v>
      </c>
      <c r="AK655" s="666">
        <v>5.082711689934908E-5</v>
      </c>
      <c r="AL655" s="666">
        <v>0</v>
      </c>
      <c r="AM655" s="666">
        <v>7.2842075491346391E-6</v>
      </c>
      <c r="AN655" s="666">
        <v>0</v>
      </c>
      <c r="AO655" s="666">
        <v>0</v>
      </c>
      <c r="AP655" s="666">
        <v>0</v>
      </c>
      <c r="AQ655" s="666">
        <v>0</v>
      </c>
      <c r="AR655" s="666">
        <v>0</v>
      </c>
      <c r="AS655" s="666">
        <v>0</v>
      </c>
      <c r="AT655" s="666">
        <v>0</v>
      </c>
      <c r="AU655" s="666">
        <v>0</v>
      </c>
      <c r="AV655" s="666">
        <v>0</v>
      </c>
      <c r="AW655" s="666">
        <v>6.7410283270563864E-6</v>
      </c>
      <c r="AX655" s="666">
        <v>0</v>
      </c>
      <c r="AY655" s="666">
        <v>1.5043293308820956E-15</v>
      </c>
      <c r="AZ655" s="666">
        <v>0</v>
      </c>
      <c r="BA655" s="666">
        <v>0</v>
      </c>
      <c r="BB655" s="666">
        <v>0</v>
      </c>
      <c r="BC655" s="666">
        <v>0</v>
      </c>
      <c r="BD655" s="666">
        <v>0</v>
      </c>
      <c r="BE655" s="666">
        <v>0</v>
      </c>
      <c r="BF655" s="666">
        <v>4.0109754523415871E-4</v>
      </c>
      <c r="BG655" s="666">
        <v>0</v>
      </c>
      <c r="BH655" s="666">
        <v>9.8720794656612055E-4</v>
      </c>
      <c r="BI655" s="666">
        <v>0</v>
      </c>
      <c r="BJ655" s="666">
        <v>0</v>
      </c>
      <c r="BK655" s="666">
        <v>0</v>
      </c>
    </row>
    <row r="656" spans="2:63" x14ac:dyDescent="0.2">
      <c r="B656" s="469" t="s">
        <v>493</v>
      </c>
      <c r="C656" s="469">
        <v>18.242091092086515</v>
      </c>
      <c r="D656" s="469" t="s">
        <v>486</v>
      </c>
      <c r="E656" s="469" t="s">
        <v>428</v>
      </c>
      <c r="F656" s="469">
        <v>0</v>
      </c>
      <c r="G656" s="469">
        <v>559</v>
      </c>
      <c r="H656" s="469">
        <v>57.173742499999996</v>
      </c>
      <c r="I656" s="469">
        <v>58.828920992758896</v>
      </c>
      <c r="J656" s="469">
        <v>6.2358837036127482E-3</v>
      </c>
      <c r="K656" s="469" t="s">
        <v>574</v>
      </c>
      <c r="L656" s="469" t="s">
        <v>574</v>
      </c>
      <c r="M656" s="469" t="s">
        <v>574</v>
      </c>
      <c r="N656" s="469">
        <v>1</v>
      </c>
      <c r="O656" s="469">
        <v>6.0805356106302423E-3</v>
      </c>
      <c r="P656" s="469">
        <v>1.0851857063958179E-2</v>
      </c>
      <c r="Q656" s="469">
        <v>1.6932392674588421E-2</v>
      </c>
      <c r="R656" s="469">
        <v>0</v>
      </c>
      <c r="S656" s="469">
        <v>1.6932392674588421E-2</v>
      </c>
      <c r="T656" s="469">
        <v>0</v>
      </c>
      <c r="U656" s="469">
        <v>0</v>
      </c>
      <c r="V656" s="469">
        <v>3.5605428938103205E-5</v>
      </c>
      <c r="W656" s="469">
        <v>6.4833951113801978E-18</v>
      </c>
      <c r="X656" s="469">
        <v>0</v>
      </c>
      <c r="Y656" s="469">
        <v>0</v>
      </c>
      <c r="Z656" s="469">
        <v>0</v>
      </c>
      <c r="AA656" s="469">
        <v>0</v>
      </c>
      <c r="AB656" s="469">
        <v>0</v>
      </c>
      <c r="AC656" s="469">
        <v>0</v>
      </c>
      <c r="AD656" s="469">
        <v>0</v>
      </c>
      <c r="AE656" s="469">
        <v>0</v>
      </c>
      <c r="AF656" s="469">
        <v>0</v>
      </c>
      <c r="AG656" s="469">
        <v>0</v>
      </c>
      <c r="AH656" s="469">
        <v>0</v>
      </c>
      <c r="AI656" s="469">
        <v>0</v>
      </c>
      <c r="AJ656" s="469">
        <v>0</v>
      </c>
      <c r="AK656" s="469">
        <v>5.082711689934908E-5</v>
      </c>
      <c r="AL656" s="469">
        <v>0</v>
      </c>
      <c r="AM656" s="469">
        <v>7.2842075491346391E-6</v>
      </c>
      <c r="AN656" s="469">
        <v>0</v>
      </c>
      <c r="AO656" s="469">
        <v>0</v>
      </c>
      <c r="AP656" s="469">
        <v>0</v>
      </c>
      <c r="AQ656" s="469">
        <v>0</v>
      </c>
      <c r="AR656" s="469">
        <v>0</v>
      </c>
      <c r="AS656" s="469">
        <v>0</v>
      </c>
      <c r="AT656" s="469">
        <v>0</v>
      </c>
      <c r="AU656" s="469">
        <v>0</v>
      </c>
      <c r="AV656" s="469">
        <v>0</v>
      </c>
      <c r="AW656" s="469">
        <v>6.7410283270563864E-6</v>
      </c>
      <c r="AX656" s="469">
        <v>0</v>
      </c>
      <c r="AY656" s="469">
        <v>1.5043293308820956E-15</v>
      </c>
      <c r="AZ656" s="469">
        <v>0</v>
      </c>
      <c r="BA656" s="469">
        <v>0</v>
      </c>
      <c r="BB656" s="469">
        <v>0</v>
      </c>
      <c r="BC656" s="469">
        <v>0</v>
      </c>
      <c r="BD656" s="469">
        <v>0</v>
      </c>
      <c r="BE656" s="469">
        <v>0</v>
      </c>
      <c r="BF656" s="469">
        <v>4.0109754523415871E-4</v>
      </c>
      <c r="BG656" s="469">
        <v>0</v>
      </c>
      <c r="BH656" s="469">
        <v>9.8720794656612055E-4</v>
      </c>
      <c r="BI656" s="469">
        <v>0</v>
      </c>
      <c r="BJ656" s="469">
        <v>0</v>
      </c>
      <c r="BK656" s="469">
        <v>0</v>
      </c>
    </row>
    <row r="657" spans="2:63" x14ac:dyDescent="0.2">
      <c r="B657" s="666" t="s">
        <v>493</v>
      </c>
      <c r="C657" s="666">
        <v>18.242091092086515</v>
      </c>
      <c r="D657" s="666" t="s">
        <v>486</v>
      </c>
      <c r="E657" s="666" t="s">
        <v>428</v>
      </c>
      <c r="F657" s="666">
        <v>0</v>
      </c>
      <c r="G657" s="666">
        <v>559</v>
      </c>
      <c r="H657" s="666">
        <v>57.173742499999996</v>
      </c>
      <c r="I657" s="666">
        <v>58.828920992758896</v>
      </c>
      <c r="J657" s="666">
        <v>6.2358837036127482E-3</v>
      </c>
      <c r="K657" s="666" t="s">
        <v>574</v>
      </c>
      <c r="L657" s="666" t="s">
        <v>574</v>
      </c>
      <c r="M657" s="666" t="s">
        <v>574</v>
      </c>
      <c r="N657" s="666">
        <v>1</v>
      </c>
      <c r="O657" s="666">
        <v>6.0805356106302423E-3</v>
      </c>
      <c r="P657" s="666">
        <v>1.0851857063958179E-2</v>
      </c>
      <c r="Q657" s="666">
        <v>1.6932392674588421E-2</v>
      </c>
      <c r="R657" s="666">
        <v>0</v>
      </c>
      <c r="S657" s="666">
        <v>1.6932392674588421E-2</v>
      </c>
      <c r="T657" s="666">
        <v>0</v>
      </c>
      <c r="U657" s="666">
        <v>0</v>
      </c>
      <c r="V657" s="666">
        <v>3.5605428938103205E-5</v>
      </c>
      <c r="W657" s="666">
        <v>6.4833951113801978E-18</v>
      </c>
      <c r="X657" s="666">
        <v>0</v>
      </c>
      <c r="Y657" s="666">
        <v>0</v>
      </c>
      <c r="Z657" s="666">
        <v>0</v>
      </c>
      <c r="AA657" s="666">
        <v>0</v>
      </c>
      <c r="AB657" s="666">
        <v>0</v>
      </c>
      <c r="AC657" s="666">
        <v>0</v>
      </c>
      <c r="AD657" s="666">
        <v>0</v>
      </c>
      <c r="AE657" s="666">
        <v>0</v>
      </c>
      <c r="AF657" s="666">
        <v>0</v>
      </c>
      <c r="AG657" s="666">
        <v>0</v>
      </c>
      <c r="AH657" s="666">
        <v>0</v>
      </c>
      <c r="AI657" s="666">
        <v>0</v>
      </c>
      <c r="AJ657" s="666">
        <v>0</v>
      </c>
      <c r="AK657" s="666">
        <v>5.082711689934908E-5</v>
      </c>
      <c r="AL657" s="666">
        <v>0</v>
      </c>
      <c r="AM657" s="666">
        <v>7.2842075491346391E-6</v>
      </c>
      <c r="AN657" s="666">
        <v>0</v>
      </c>
      <c r="AO657" s="666">
        <v>0</v>
      </c>
      <c r="AP657" s="666">
        <v>0</v>
      </c>
      <c r="AQ657" s="666">
        <v>0</v>
      </c>
      <c r="AR657" s="666">
        <v>0</v>
      </c>
      <c r="AS657" s="666">
        <v>0</v>
      </c>
      <c r="AT657" s="666">
        <v>0</v>
      </c>
      <c r="AU657" s="666">
        <v>0</v>
      </c>
      <c r="AV657" s="666">
        <v>0</v>
      </c>
      <c r="AW657" s="666">
        <v>6.7410283270563864E-6</v>
      </c>
      <c r="AX657" s="666">
        <v>0</v>
      </c>
      <c r="AY657" s="666">
        <v>1.5043293308820956E-15</v>
      </c>
      <c r="AZ657" s="666">
        <v>0</v>
      </c>
      <c r="BA657" s="666">
        <v>0</v>
      </c>
      <c r="BB657" s="666">
        <v>0</v>
      </c>
      <c r="BC657" s="666">
        <v>0</v>
      </c>
      <c r="BD657" s="666">
        <v>0</v>
      </c>
      <c r="BE657" s="666">
        <v>0</v>
      </c>
      <c r="BF657" s="666">
        <v>4.0109754523415871E-4</v>
      </c>
      <c r="BG657" s="666">
        <v>0</v>
      </c>
      <c r="BH657" s="666">
        <v>9.8720794656612055E-4</v>
      </c>
      <c r="BI657" s="666">
        <v>0</v>
      </c>
      <c r="BJ657" s="666">
        <v>0</v>
      </c>
      <c r="BK657" s="666">
        <v>0</v>
      </c>
    </row>
    <row r="658" spans="2:63" x14ac:dyDescent="0.2">
      <c r="B658" s="469" t="s">
        <v>493</v>
      </c>
      <c r="C658" s="469">
        <v>18.242091092086515</v>
      </c>
      <c r="D658" s="469" t="s">
        <v>486</v>
      </c>
      <c r="E658" s="469" t="s">
        <v>428</v>
      </c>
      <c r="F658" s="469">
        <v>0</v>
      </c>
      <c r="G658" s="469">
        <v>559</v>
      </c>
      <c r="H658" s="469">
        <v>57.173742499999996</v>
      </c>
      <c r="I658" s="469">
        <v>58.828920992758896</v>
      </c>
      <c r="J658" s="469">
        <v>6.2358837036127482E-3</v>
      </c>
      <c r="K658" s="469" t="s">
        <v>574</v>
      </c>
      <c r="L658" s="469" t="s">
        <v>574</v>
      </c>
      <c r="M658" s="469" t="s">
        <v>574</v>
      </c>
      <c r="N658" s="469">
        <v>1</v>
      </c>
      <c r="O658" s="469">
        <v>6.0805356106302423E-3</v>
      </c>
      <c r="P658" s="469">
        <v>1.0851857063958179E-2</v>
      </c>
      <c r="Q658" s="469">
        <v>1.6932392674588421E-2</v>
      </c>
      <c r="R658" s="469">
        <v>0</v>
      </c>
      <c r="S658" s="469">
        <v>1.6932392674588421E-2</v>
      </c>
      <c r="T658" s="469">
        <v>0</v>
      </c>
      <c r="U658" s="469">
        <v>0</v>
      </c>
      <c r="V658" s="469">
        <v>3.5605428938103205E-5</v>
      </c>
      <c r="W658" s="469">
        <v>6.4833951113801978E-18</v>
      </c>
      <c r="X658" s="469">
        <v>0</v>
      </c>
      <c r="Y658" s="469">
        <v>0</v>
      </c>
      <c r="Z658" s="469">
        <v>0</v>
      </c>
      <c r="AA658" s="469">
        <v>0</v>
      </c>
      <c r="AB658" s="469">
        <v>0</v>
      </c>
      <c r="AC658" s="469">
        <v>0</v>
      </c>
      <c r="AD658" s="469">
        <v>0</v>
      </c>
      <c r="AE658" s="469">
        <v>0</v>
      </c>
      <c r="AF658" s="469">
        <v>0</v>
      </c>
      <c r="AG658" s="469">
        <v>0</v>
      </c>
      <c r="AH658" s="469">
        <v>0</v>
      </c>
      <c r="AI658" s="469">
        <v>0</v>
      </c>
      <c r="AJ658" s="469">
        <v>0</v>
      </c>
      <c r="AK658" s="469">
        <v>5.082711689934908E-5</v>
      </c>
      <c r="AL658" s="469">
        <v>0</v>
      </c>
      <c r="AM658" s="469">
        <v>7.2842075491346391E-6</v>
      </c>
      <c r="AN658" s="469">
        <v>0</v>
      </c>
      <c r="AO658" s="469">
        <v>0</v>
      </c>
      <c r="AP658" s="469">
        <v>0</v>
      </c>
      <c r="AQ658" s="469">
        <v>0</v>
      </c>
      <c r="AR658" s="469">
        <v>0</v>
      </c>
      <c r="AS658" s="469">
        <v>0</v>
      </c>
      <c r="AT658" s="469">
        <v>0</v>
      </c>
      <c r="AU658" s="469">
        <v>0</v>
      </c>
      <c r="AV658" s="469">
        <v>0</v>
      </c>
      <c r="AW658" s="469">
        <v>6.7410283270563864E-6</v>
      </c>
      <c r="AX658" s="469">
        <v>0</v>
      </c>
      <c r="AY658" s="469">
        <v>1.5043293308820956E-15</v>
      </c>
      <c r="AZ658" s="469">
        <v>0</v>
      </c>
      <c r="BA658" s="469">
        <v>0</v>
      </c>
      <c r="BB658" s="469">
        <v>0</v>
      </c>
      <c r="BC658" s="469">
        <v>0</v>
      </c>
      <c r="BD658" s="469">
        <v>0</v>
      </c>
      <c r="BE658" s="469">
        <v>0</v>
      </c>
      <c r="BF658" s="469">
        <v>4.0109754523415871E-4</v>
      </c>
      <c r="BG658" s="469">
        <v>0</v>
      </c>
      <c r="BH658" s="469">
        <v>9.8720794656612055E-4</v>
      </c>
      <c r="BI658" s="469">
        <v>0</v>
      </c>
      <c r="BJ658" s="469">
        <v>0</v>
      </c>
      <c r="BK658" s="469">
        <v>0</v>
      </c>
    </row>
    <row r="659" spans="2:63" x14ac:dyDescent="0.2">
      <c r="B659" s="666" t="s">
        <v>493</v>
      </c>
      <c r="C659" s="666">
        <v>18.242091092086515</v>
      </c>
      <c r="D659" s="666" t="s">
        <v>486</v>
      </c>
      <c r="E659" s="666" t="s">
        <v>428</v>
      </c>
      <c r="F659" s="666">
        <v>0</v>
      </c>
      <c r="G659" s="666">
        <v>559</v>
      </c>
      <c r="H659" s="666">
        <v>57.173742499999996</v>
      </c>
      <c r="I659" s="666">
        <v>58.828920992758896</v>
      </c>
      <c r="J659" s="666">
        <v>6.2358837036127482E-3</v>
      </c>
      <c r="K659" s="666" t="s">
        <v>574</v>
      </c>
      <c r="L659" s="666" t="s">
        <v>574</v>
      </c>
      <c r="M659" s="666" t="s">
        <v>574</v>
      </c>
      <c r="N659" s="666">
        <v>1</v>
      </c>
      <c r="O659" s="666">
        <v>6.0805356106302423E-3</v>
      </c>
      <c r="P659" s="666">
        <v>1.0851857063958179E-2</v>
      </c>
      <c r="Q659" s="666">
        <v>1.6932392674588421E-2</v>
      </c>
      <c r="R659" s="666">
        <v>0</v>
      </c>
      <c r="S659" s="666">
        <v>1.6932392674588421E-2</v>
      </c>
      <c r="T659" s="666">
        <v>0</v>
      </c>
      <c r="U659" s="666">
        <v>0</v>
      </c>
      <c r="V659" s="666">
        <v>3.5605428938103205E-5</v>
      </c>
      <c r="W659" s="666">
        <v>6.4833951113801978E-18</v>
      </c>
      <c r="X659" s="666">
        <v>0</v>
      </c>
      <c r="Y659" s="666">
        <v>0</v>
      </c>
      <c r="Z659" s="666">
        <v>0</v>
      </c>
      <c r="AA659" s="666">
        <v>0</v>
      </c>
      <c r="AB659" s="666">
        <v>0</v>
      </c>
      <c r="AC659" s="666">
        <v>0</v>
      </c>
      <c r="AD659" s="666">
        <v>0</v>
      </c>
      <c r="AE659" s="666">
        <v>0</v>
      </c>
      <c r="AF659" s="666">
        <v>0</v>
      </c>
      <c r="AG659" s="666">
        <v>0</v>
      </c>
      <c r="AH659" s="666">
        <v>0</v>
      </c>
      <c r="AI659" s="666">
        <v>0</v>
      </c>
      <c r="AJ659" s="666">
        <v>0</v>
      </c>
      <c r="AK659" s="666">
        <v>5.082711689934908E-5</v>
      </c>
      <c r="AL659" s="666">
        <v>0</v>
      </c>
      <c r="AM659" s="666">
        <v>7.2842075491346391E-6</v>
      </c>
      <c r="AN659" s="666">
        <v>0</v>
      </c>
      <c r="AO659" s="666">
        <v>0</v>
      </c>
      <c r="AP659" s="666">
        <v>0</v>
      </c>
      <c r="AQ659" s="666">
        <v>0</v>
      </c>
      <c r="AR659" s="666">
        <v>0</v>
      </c>
      <c r="AS659" s="666">
        <v>0</v>
      </c>
      <c r="AT659" s="666">
        <v>0</v>
      </c>
      <c r="AU659" s="666">
        <v>0</v>
      </c>
      <c r="AV659" s="666">
        <v>0</v>
      </c>
      <c r="AW659" s="666">
        <v>6.7410283270563864E-6</v>
      </c>
      <c r="AX659" s="666">
        <v>0</v>
      </c>
      <c r="AY659" s="666">
        <v>1.5043293308820956E-15</v>
      </c>
      <c r="AZ659" s="666">
        <v>0</v>
      </c>
      <c r="BA659" s="666">
        <v>0</v>
      </c>
      <c r="BB659" s="666">
        <v>0</v>
      </c>
      <c r="BC659" s="666">
        <v>0</v>
      </c>
      <c r="BD659" s="666">
        <v>0</v>
      </c>
      <c r="BE659" s="666">
        <v>0</v>
      </c>
      <c r="BF659" s="666">
        <v>4.0109754523415871E-4</v>
      </c>
      <c r="BG659" s="666">
        <v>0</v>
      </c>
      <c r="BH659" s="666">
        <v>9.8720794656612055E-4</v>
      </c>
      <c r="BI659" s="666">
        <v>0</v>
      </c>
      <c r="BJ659" s="666">
        <v>0</v>
      </c>
      <c r="BK659" s="666">
        <v>0</v>
      </c>
    </row>
    <row r="660" spans="2:63" x14ac:dyDescent="0.2">
      <c r="B660" s="469" t="s">
        <v>493</v>
      </c>
      <c r="C660" s="469">
        <v>18.242091092086515</v>
      </c>
      <c r="D660" s="469" t="s">
        <v>486</v>
      </c>
      <c r="E660" s="469" t="s">
        <v>428</v>
      </c>
      <c r="F660" s="469">
        <v>0</v>
      </c>
      <c r="G660" s="469">
        <v>559</v>
      </c>
      <c r="H660" s="469">
        <v>57.173742499999996</v>
      </c>
      <c r="I660" s="469">
        <v>58.828920992758896</v>
      </c>
      <c r="J660" s="469">
        <v>6.2358837036127482E-3</v>
      </c>
      <c r="K660" s="469" t="s">
        <v>574</v>
      </c>
      <c r="L660" s="469" t="s">
        <v>574</v>
      </c>
      <c r="M660" s="469" t="s">
        <v>574</v>
      </c>
      <c r="N660" s="469">
        <v>1</v>
      </c>
      <c r="O660" s="469">
        <v>6.0805356106302423E-3</v>
      </c>
      <c r="P660" s="469">
        <v>1.0851857063958179E-2</v>
      </c>
      <c r="Q660" s="469">
        <v>1.6932392674588421E-2</v>
      </c>
      <c r="R660" s="469">
        <v>0</v>
      </c>
      <c r="S660" s="469">
        <v>1.6932392674588421E-2</v>
      </c>
      <c r="T660" s="469">
        <v>0</v>
      </c>
      <c r="U660" s="469">
        <v>0</v>
      </c>
      <c r="V660" s="469">
        <v>3.5605428938103205E-5</v>
      </c>
      <c r="W660" s="469">
        <v>6.4833951113801978E-18</v>
      </c>
      <c r="X660" s="469">
        <v>0</v>
      </c>
      <c r="Y660" s="469">
        <v>0</v>
      </c>
      <c r="Z660" s="469">
        <v>0</v>
      </c>
      <c r="AA660" s="469">
        <v>0</v>
      </c>
      <c r="AB660" s="469">
        <v>0</v>
      </c>
      <c r="AC660" s="469">
        <v>0</v>
      </c>
      <c r="AD660" s="469">
        <v>0</v>
      </c>
      <c r="AE660" s="469">
        <v>0</v>
      </c>
      <c r="AF660" s="469">
        <v>0</v>
      </c>
      <c r="AG660" s="469">
        <v>0</v>
      </c>
      <c r="AH660" s="469">
        <v>0</v>
      </c>
      <c r="AI660" s="469">
        <v>0</v>
      </c>
      <c r="AJ660" s="469">
        <v>0</v>
      </c>
      <c r="AK660" s="469">
        <v>5.082711689934908E-5</v>
      </c>
      <c r="AL660" s="469">
        <v>0</v>
      </c>
      <c r="AM660" s="469">
        <v>7.2842075491346391E-6</v>
      </c>
      <c r="AN660" s="469">
        <v>0</v>
      </c>
      <c r="AO660" s="469">
        <v>0</v>
      </c>
      <c r="AP660" s="469">
        <v>0</v>
      </c>
      <c r="AQ660" s="469">
        <v>0</v>
      </c>
      <c r="AR660" s="469">
        <v>0</v>
      </c>
      <c r="AS660" s="469">
        <v>0</v>
      </c>
      <c r="AT660" s="469">
        <v>0</v>
      </c>
      <c r="AU660" s="469">
        <v>0</v>
      </c>
      <c r="AV660" s="469">
        <v>0</v>
      </c>
      <c r="AW660" s="469">
        <v>6.7410283270563864E-6</v>
      </c>
      <c r="AX660" s="469">
        <v>0</v>
      </c>
      <c r="AY660" s="469">
        <v>1.5043293308820956E-15</v>
      </c>
      <c r="AZ660" s="469">
        <v>0</v>
      </c>
      <c r="BA660" s="469">
        <v>0</v>
      </c>
      <c r="BB660" s="469">
        <v>0</v>
      </c>
      <c r="BC660" s="469">
        <v>0</v>
      </c>
      <c r="BD660" s="469">
        <v>0</v>
      </c>
      <c r="BE660" s="469">
        <v>0</v>
      </c>
      <c r="BF660" s="469">
        <v>4.0109754523415871E-4</v>
      </c>
      <c r="BG660" s="469">
        <v>0</v>
      </c>
      <c r="BH660" s="469">
        <v>9.8720794656612055E-4</v>
      </c>
      <c r="BI660" s="469">
        <v>0</v>
      </c>
      <c r="BJ660" s="469">
        <v>0</v>
      </c>
      <c r="BK660" s="469">
        <v>0</v>
      </c>
    </row>
    <row r="661" spans="2:63" x14ac:dyDescent="0.2">
      <c r="B661" s="666" t="s">
        <v>493</v>
      </c>
      <c r="C661" s="666">
        <v>18.242091092086515</v>
      </c>
      <c r="D661" s="666" t="s">
        <v>486</v>
      </c>
      <c r="E661" s="666" t="s">
        <v>428</v>
      </c>
      <c r="F661" s="666">
        <v>0</v>
      </c>
      <c r="G661" s="666">
        <v>559</v>
      </c>
      <c r="H661" s="666">
        <v>57.173742499999996</v>
      </c>
      <c r="I661" s="666">
        <v>58.828920992758896</v>
      </c>
      <c r="J661" s="666">
        <v>6.2358837036127482E-3</v>
      </c>
      <c r="K661" s="666" t="s">
        <v>574</v>
      </c>
      <c r="L661" s="666" t="s">
        <v>574</v>
      </c>
      <c r="M661" s="666" t="s">
        <v>574</v>
      </c>
      <c r="N661" s="666">
        <v>1</v>
      </c>
      <c r="O661" s="666">
        <v>6.0805356106302423E-3</v>
      </c>
      <c r="P661" s="666">
        <v>1.0851857063958179E-2</v>
      </c>
      <c r="Q661" s="666">
        <v>1.6932392674588421E-2</v>
      </c>
      <c r="R661" s="666">
        <v>0</v>
      </c>
      <c r="S661" s="666">
        <v>1.6932392674588421E-2</v>
      </c>
      <c r="T661" s="666">
        <v>0</v>
      </c>
      <c r="U661" s="666">
        <v>0</v>
      </c>
      <c r="V661" s="666">
        <v>3.5605428938103205E-5</v>
      </c>
      <c r="W661" s="666">
        <v>6.4833951113801978E-18</v>
      </c>
      <c r="X661" s="666">
        <v>0</v>
      </c>
      <c r="Y661" s="666">
        <v>0</v>
      </c>
      <c r="Z661" s="666">
        <v>0</v>
      </c>
      <c r="AA661" s="666">
        <v>0</v>
      </c>
      <c r="AB661" s="666">
        <v>0</v>
      </c>
      <c r="AC661" s="666">
        <v>0</v>
      </c>
      <c r="AD661" s="666">
        <v>0</v>
      </c>
      <c r="AE661" s="666">
        <v>0</v>
      </c>
      <c r="AF661" s="666">
        <v>0</v>
      </c>
      <c r="AG661" s="666">
        <v>0</v>
      </c>
      <c r="AH661" s="666">
        <v>0</v>
      </c>
      <c r="AI661" s="666">
        <v>0</v>
      </c>
      <c r="AJ661" s="666">
        <v>0</v>
      </c>
      <c r="AK661" s="666">
        <v>5.082711689934908E-5</v>
      </c>
      <c r="AL661" s="666">
        <v>0</v>
      </c>
      <c r="AM661" s="666">
        <v>7.2842075491346391E-6</v>
      </c>
      <c r="AN661" s="666">
        <v>0</v>
      </c>
      <c r="AO661" s="666">
        <v>0</v>
      </c>
      <c r="AP661" s="666">
        <v>0</v>
      </c>
      <c r="AQ661" s="666">
        <v>0</v>
      </c>
      <c r="AR661" s="666">
        <v>0</v>
      </c>
      <c r="AS661" s="666">
        <v>0</v>
      </c>
      <c r="AT661" s="666">
        <v>0</v>
      </c>
      <c r="AU661" s="666">
        <v>0</v>
      </c>
      <c r="AV661" s="666">
        <v>0</v>
      </c>
      <c r="AW661" s="666">
        <v>6.7410283270563864E-6</v>
      </c>
      <c r="AX661" s="666">
        <v>0</v>
      </c>
      <c r="AY661" s="666">
        <v>1.5043293308820956E-15</v>
      </c>
      <c r="AZ661" s="666">
        <v>0</v>
      </c>
      <c r="BA661" s="666">
        <v>0</v>
      </c>
      <c r="BB661" s="666">
        <v>0</v>
      </c>
      <c r="BC661" s="666">
        <v>0</v>
      </c>
      <c r="BD661" s="666">
        <v>0</v>
      </c>
      <c r="BE661" s="666">
        <v>0</v>
      </c>
      <c r="BF661" s="666">
        <v>4.0109754523415871E-4</v>
      </c>
      <c r="BG661" s="666">
        <v>0</v>
      </c>
      <c r="BH661" s="666">
        <v>9.8720794656612055E-4</v>
      </c>
      <c r="BI661" s="666">
        <v>0</v>
      </c>
      <c r="BJ661" s="666">
        <v>0</v>
      </c>
      <c r="BK661" s="666">
        <v>0</v>
      </c>
    </row>
    <row r="662" spans="2:63" x14ac:dyDescent="0.2">
      <c r="B662" s="469" t="s">
        <v>493</v>
      </c>
      <c r="C662" s="469">
        <v>18.242091092086515</v>
      </c>
      <c r="D662" s="469" t="s">
        <v>486</v>
      </c>
      <c r="E662" s="469" t="s">
        <v>428</v>
      </c>
      <c r="F662" s="469">
        <v>0</v>
      </c>
      <c r="G662" s="469">
        <v>559</v>
      </c>
      <c r="H662" s="469">
        <v>57.173742499999996</v>
      </c>
      <c r="I662" s="469">
        <v>58.828920992758896</v>
      </c>
      <c r="J662" s="469">
        <v>6.2358837036127482E-3</v>
      </c>
      <c r="K662" s="469" t="s">
        <v>574</v>
      </c>
      <c r="L662" s="469" t="s">
        <v>574</v>
      </c>
      <c r="M662" s="469" t="s">
        <v>574</v>
      </c>
      <c r="N662" s="469">
        <v>1</v>
      </c>
      <c r="O662" s="469">
        <v>6.0805356106302423E-3</v>
      </c>
      <c r="P662" s="469">
        <v>1.0851857063958179E-2</v>
      </c>
      <c r="Q662" s="469">
        <v>1.6932392674588421E-2</v>
      </c>
      <c r="R662" s="469">
        <v>0</v>
      </c>
      <c r="S662" s="469">
        <v>1.6932392674588421E-2</v>
      </c>
      <c r="T662" s="469">
        <v>0</v>
      </c>
      <c r="U662" s="469">
        <v>0</v>
      </c>
      <c r="V662" s="469">
        <v>3.5605428938103205E-5</v>
      </c>
      <c r="W662" s="469">
        <v>6.4833951113801978E-18</v>
      </c>
      <c r="X662" s="469">
        <v>0</v>
      </c>
      <c r="Y662" s="469">
        <v>0</v>
      </c>
      <c r="Z662" s="469">
        <v>0</v>
      </c>
      <c r="AA662" s="469">
        <v>0</v>
      </c>
      <c r="AB662" s="469">
        <v>0</v>
      </c>
      <c r="AC662" s="469">
        <v>0</v>
      </c>
      <c r="AD662" s="469">
        <v>0</v>
      </c>
      <c r="AE662" s="469">
        <v>0</v>
      </c>
      <c r="AF662" s="469">
        <v>0</v>
      </c>
      <c r="AG662" s="469">
        <v>0</v>
      </c>
      <c r="AH662" s="469">
        <v>0</v>
      </c>
      <c r="AI662" s="469">
        <v>0</v>
      </c>
      <c r="AJ662" s="469">
        <v>0</v>
      </c>
      <c r="AK662" s="469">
        <v>5.082711689934908E-5</v>
      </c>
      <c r="AL662" s="469">
        <v>0</v>
      </c>
      <c r="AM662" s="469">
        <v>7.2842075491346391E-6</v>
      </c>
      <c r="AN662" s="469">
        <v>0</v>
      </c>
      <c r="AO662" s="469">
        <v>0</v>
      </c>
      <c r="AP662" s="469">
        <v>0</v>
      </c>
      <c r="AQ662" s="469">
        <v>0</v>
      </c>
      <c r="AR662" s="469">
        <v>0</v>
      </c>
      <c r="AS662" s="469">
        <v>0</v>
      </c>
      <c r="AT662" s="469">
        <v>0</v>
      </c>
      <c r="AU662" s="469">
        <v>0</v>
      </c>
      <c r="AV662" s="469">
        <v>0</v>
      </c>
      <c r="AW662" s="469">
        <v>6.7410283270563864E-6</v>
      </c>
      <c r="AX662" s="469">
        <v>0</v>
      </c>
      <c r="AY662" s="469">
        <v>1.5043293308820956E-15</v>
      </c>
      <c r="AZ662" s="469">
        <v>0</v>
      </c>
      <c r="BA662" s="469">
        <v>0</v>
      </c>
      <c r="BB662" s="469">
        <v>0</v>
      </c>
      <c r="BC662" s="469">
        <v>0</v>
      </c>
      <c r="BD662" s="469">
        <v>0</v>
      </c>
      <c r="BE662" s="469">
        <v>0</v>
      </c>
      <c r="BF662" s="469">
        <v>4.0109754523415871E-4</v>
      </c>
      <c r="BG662" s="469">
        <v>0</v>
      </c>
      <c r="BH662" s="469">
        <v>9.8720794656612055E-4</v>
      </c>
      <c r="BI662" s="469">
        <v>0</v>
      </c>
      <c r="BJ662" s="469">
        <v>0</v>
      </c>
      <c r="BK662" s="469">
        <v>0</v>
      </c>
    </row>
    <row r="663" spans="2:63" x14ac:dyDescent="0.2">
      <c r="B663" s="666" t="s">
        <v>493</v>
      </c>
      <c r="C663" s="666">
        <v>18.242091092086515</v>
      </c>
      <c r="D663" s="666" t="s">
        <v>486</v>
      </c>
      <c r="E663" s="666" t="s">
        <v>428</v>
      </c>
      <c r="F663" s="666">
        <v>0</v>
      </c>
      <c r="G663" s="666">
        <v>559</v>
      </c>
      <c r="H663" s="666">
        <v>57.173742499999996</v>
      </c>
      <c r="I663" s="666">
        <v>58.828920992758896</v>
      </c>
      <c r="J663" s="666">
        <v>6.2358837036127482E-3</v>
      </c>
      <c r="K663" s="666" t="s">
        <v>574</v>
      </c>
      <c r="L663" s="666" t="s">
        <v>574</v>
      </c>
      <c r="M663" s="666" t="s">
        <v>574</v>
      </c>
      <c r="N663" s="666">
        <v>1</v>
      </c>
      <c r="O663" s="666">
        <v>6.0805356106302423E-3</v>
      </c>
      <c r="P663" s="666">
        <v>1.0851857063958179E-2</v>
      </c>
      <c r="Q663" s="666">
        <v>1.6932392674588421E-2</v>
      </c>
      <c r="R663" s="666">
        <v>0</v>
      </c>
      <c r="S663" s="666">
        <v>1.6932392674588421E-2</v>
      </c>
      <c r="T663" s="666">
        <v>0</v>
      </c>
      <c r="U663" s="666">
        <v>0</v>
      </c>
      <c r="V663" s="666">
        <v>3.5605428938103205E-5</v>
      </c>
      <c r="W663" s="666">
        <v>6.4833951113801978E-18</v>
      </c>
      <c r="X663" s="666">
        <v>0</v>
      </c>
      <c r="Y663" s="666">
        <v>0</v>
      </c>
      <c r="Z663" s="666">
        <v>0</v>
      </c>
      <c r="AA663" s="666">
        <v>0</v>
      </c>
      <c r="AB663" s="666">
        <v>0</v>
      </c>
      <c r="AC663" s="666">
        <v>0</v>
      </c>
      <c r="AD663" s="666">
        <v>0</v>
      </c>
      <c r="AE663" s="666">
        <v>0</v>
      </c>
      <c r="AF663" s="666">
        <v>0</v>
      </c>
      <c r="AG663" s="666">
        <v>0</v>
      </c>
      <c r="AH663" s="666">
        <v>0</v>
      </c>
      <c r="AI663" s="666">
        <v>0</v>
      </c>
      <c r="AJ663" s="666">
        <v>0</v>
      </c>
      <c r="AK663" s="666">
        <v>5.082711689934908E-5</v>
      </c>
      <c r="AL663" s="666">
        <v>0</v>
      </c>
      <c r="AM663" s="666">
        <v>7.2842075491346391E-6</v>
      </c>
      <c r="AN663" s="666">
        <v>0</v>
      </c>
      <c r="AO663" s="666">
        <v>0</v>
      </c>
      <c r="AP663" s="666">
        <v>0</v>
      </c>
      <c r="AQ663" s="666">
        <v>0</v>
      </c>
      <c r="AR663" s="666">
        <v>0</v>
      </c>
      <c r="AS663" s="666">
        <v>0</v>
      </c>
      <c r="AT663" s="666">
        <v>0</v>
      </c>
      <c r="AU663" s="666">
        <v>0</v>
      </c>
      <c r="AV663" s="666">
        <v>0</v>
      </c>
      <c r="AW663" s="666">
        <v>6.7410283270563864E-6</v>
      </c>
      <c r="AX663" s="666">
        <v>0</v>
      </c>
      <c r="AY663" s="666">
        <v>1.5043293308820956E-15</v>
      </c>
      <c r="AZ663" s="666">
        <v>0</v>
      </c>
      <c r="BA663" s="666">
        <v>0</v>
      </c>
      <c r="BB663" s="666">
        <v>0</v>
      </c>
      <c r="BC663" s="666">
        <v>0</v>
      </c>
      <c r="BD663" s="666">
        <v>0</v>
      </c>
      <c r="BE663" s="666">
        <v>0</v>
      </c>
      <c r="BF663" s="666">
        <v>4.0109754523415871E-4</v>
      </c>
      <c r="BG663" s="666">
        <v>0</v>
      </c>
      <c r="BH663" s="666">
        <v>9.8720794656612055E-4</v>
      </c>
      <c r="BI663" s="666">
        <v>0</v>
      </c>
      <c r="BJ663" s="666">
        <v>0</v>
      </c>
      <c r="BK663" s="666">
        <v>0</v>
      </c>
    </row>
    <row r="664" spans="2:63" x14ac:dyDescent="0.2">
      <c r="B664" s="469" t="s">
        <v>493</v>
      </c>
      <c r="C664" s="469">
        <v>18.242091092086515</v>
      </c>
      <c r="D664" s="469" t="s">
        <v>486</v>
      </c>
      <c r="E664" s="469" t="s">
        <v>428</v>
      </c>
      <c r="F664" s="469">
        <v>0</v>
      </c>
      <c r="G664" s="469">
        <v>559</v>
      </c>
      <c r="H664" s="469">
        <v>57.173742499999996</v>
      </c>
      <c r="I664" s="469">
        <v>58.828920992758896</v>
      </c>
      <c r="J664" s="469">
        <v>6.2358837036127482E-3</v>
      </c>
      <c r="K664" s="469" t="s">
        <v>574</v>
      </c>
      <c r="L664" s="469" t="s">
        <v>574</v>
      </c>
      <c r="M664" s="469" t="s">
        <v>574</v>
      </c>
      <c r="N664" s="469">
        <v>1</v>
      </c>
      <c r="O664" s="469">
        <v>6.0805356106302423E-3</v>
      </c>
      <c r="P664" s="469">
        <v>1.0851857063958179E-2</v>
      </c>
      <c r="Q664" s="469">
        <v>1.6932392674588421E-2</v>
      </c>
      <c r="R664" s="469">
        <v>0</v>
      </c>
      <c r="S664" s="469">
        <v>1.6932392674588421E-2</v>
      </c>
      <c r="T664" s="469">
        <v>0</v>
      </c>
      <c r="U664" s="469">
        <v>0</v>
      </c>
      <c r="V664" s="469">
        <v>3.5605428938103205E-5</v>
      </c>
      <c r="W664" s="469">
        <v>6.4833951113801978E-18</v>
      </c>
      <c r="X664" s="469">
        <v>0</v>
      </c>
      <c r="Y664" s="469">
        <v>0</v>
      </c>
      <c r="Z664" s="469">
        <v>0</v>
      </c>
      <c r="AA664" s="469">
        <v>0</v>
      </c>
      <c r="AB664" s="469">
        <v>0</v>
      </c>
      <c r="AC664" s="469">
        <v>0</v>
      </c>
      <c r="AD664" s="469">
        <v>0</v>
      </c>
      <c r="AE664" s="469">
        <v>0</v>
      </c>
      <c r="AF664" s="469">
        <v>0</v>
      </c>
      <c r="AG664" s="469">
        <v>0</v>
      </c>
      <c r="AH664" s="469">
        <v>0</v>
      </c>
      <c r="AI664" s="469">
        <v>0</v>
      </c>
      <c r="AJ664" s="469">
        <v>0</v>
      </c>
      <c r="AK664" s="469">
        <v>5.082711689934908E-5</v>
      </c>
      <c r="AL664" s="469">
        <v>0</v>
      </c>
      <c r="AM664" s="469">
        <v>7.2842075491346391E-6</v>
      </c>
      <c r="AN664" s="469">
        <v>0</v>
      </c>
      <c r="AO664" s="469">
        <v>0</v>
      </c>
      <c r="AP664" s="469">
        <v>0</v>
      </c>
      <c r="AQ664" s="469">
        <v>0</v>
      </c>
      <c r="AR664" s="469">
        <v>0</v>
      </c>
      <c r="AS664" s="469">
        <v>0</v>
      </c>
      <c r="AT664" s="469">
        <v>0</v>
      </c>
      <c r="AU664" s="469">
        <v>0</v>
      </c>
      <c r="AV664" s="469">
        <v>0</v>
      </c>
      <c r="AW664" s="469">
        <v>6.7410283270563864E-6</v>
      </c>
      <c r="AX664" s="469">
        <v>0</v>
      </c>
      <c r="AY664" s="469">
        <v>1.5043293308820956E-15</v>
      </c>
      <c r="AZ664" s="469">
        <v>0</v>
      </c>
      <c r="BA664" s="469">
        <v>0</v>
      </c>
      <c r="BB664" s="469">
        <v>0</v>
      </c>
      <c r="BC664" s="469">
        <v>0</v>
      </c>
      <c r="BD664" s="469">
        <v>0</v>
      </c>
      <c r="BE664" s="469">
        <v>0</v>
      </c>
      <c r="BF664" s="469">
        <v>4.0109754523415871E-4</v>
      </c>
      <c r="BG664" s="469">
        <v>0</v>
      </c>
      <c r="BH664" s="469">
        <v>9.8720794656612055E-4</v>
      </c>
      <c r="BI664" s="469">
        <v>0</v>
      </c>
      <c r="BJ664" s="469">
        <v>0</v>
      </c>
      <c r="BK664" s="469">
        <v>0</v>
      </c>
    </row>
    <row r="665" spans="2:63" x14ac:dyDescent="0.2">
      <c r="B665" s="666" t="s">
        <v>493</v>
      </c>
      <c r="C665" s="666">
        <v>18.242091092086515</v>
      </c>
      <c r="D665" s="666" t="s">
        <v>486</v>
      </c>
      <c r="E665" s="666" t="s">
        <v>428</v>
      </c>
      <c r="F665" s="666">
        <v>0</v>
      </c>
      <c r="G665" s="666">
        <v>559</v>
      </c>
      <c r="H665" s="666">
        <v>57.173742499999996</v>
      </c>
      <c r="I665" s="666">
        <v>58.828920992758896</v>
      </c>
      <c r="J665" s="666">
        <v>6.2358837036127482E-3</v>
      </c>
      <c r="K665" s="666" t="s">
        <v>574</v>
      </c>
      <c r="L665" s="666" t="s">
        <v>574</v>
      </c>
      <c r="M665" s="666" t="s">
        <v>574</v>
      </c>
      <c r="N665" s="666">
        <v>1</v>
      </c>
      <c r="O665" s="666">
        <v>6.0805356106302423E-3</v>
      </c>
      <c r="P665" s="666">
        <v>1.0851857063958179E-2</v>
      </c>
      <c r="Q665" s="666">
        <v>1.6932392674588421E-2</v>
      </c>
      <c r="R665" s="666">
        <v>0</v>
      </c>
      <c r="S665" s="666">
        <v>1.6932392674588421E-2</v>
      </c>
      <c r="T665" s="666">
        <v>0</v>
      </c>
      <c r="U665" s="666">
        <v>0</v>
      </c>
      <c r="V665" s="666">
        <v>3.5605428938103205E-5</v>
      </c>
      <c r="W665" s="666">
        <v>6.4833951113801978E-18</v>
      </c>
      <c r="X665" s="666">
        <v>0</v>
      </c>
      <c r="Y665" s="666">
        <v>0</v>
      </c>
      <c r="Z665" s="666">
        <v>0</v>
      </c>
      <c r="AA665" s="666">
        <v>0</v>
      </c>
      <c r="AB665" s="666">
        <v>0</v>
      </c>
      <c r="AC665" s="666">
        <v>0</v>
      </c>
      <c r="AD665" s="666">
        <v>0</v>
      </c>
      <c r="AE665" s="666">
        <v>0</v>
      </c>
      <c r="AF665" s="666">
        <v>0</v>
      </c>
      <c r="AG665" s="666">
        <v>0</v>
      </c>
      <c r="AH665" s="666">
        <v>0</v>
      </c>
      <c r="AI665" s="666">
        <v>0</v>
      </c>
      <c r="AJ665" s="666">
        <v>0</v>
      </c>
      <c r="AK665" s="666">
        <v>5.082711689934908E-5</v>
      </c>
      <c r="AL665" s="666">
        <v>0</v>
      </c>
      <c r="AM665" s="666">
        <v>7.2842075491346391E-6</v>
      </c>
      <c r="AN665" s="666">
        <v>0</v>
      </c>
      <c r="AO665" s="666">
        <v>0</v>
      </c>
      <c r="AP665" s="666">
        <v>0</v>
      </c>
      <c r="AQ665" s="666">
        <v>0</v>
      </c>
      <c r="AR665" s="666">
        <v>0</v>
      </c>
      <c r="AS665" s="666">
        <v>0</v>
      </c>
      <c r="AT665" s="666">
        <v>0</v>
      </c>
      <c r="AU665" s="666">
        <v>0</v>
      </c>
      <c r="AV665" s="666">
        <v>0</v>
      </c>
      <c r="AW665" s="666">
        <v>6.7410283270563864E-6</v>
      </c>
      <c r="AX665" s="666">
        <v>0</v>
      </c>
      <c r="AY665" s="666">
        <v>1.5043293308820956E-15</v>
      </c>
      <c r="AZ665" s="666">
        <v>0</v>
      </c>
      <c r="BA665" s="666">
        <v>0</v>
      </c>
      <c r="BB665" s="666">
        <v>0</v>
      </c>
      <c r="BC665" s="666">
        <v>0</v>
      </c>
      <c r="BD665" s="666">
        <v>0</v>
      </c>
      <c r="BE665" s="666">
        <v>0</v>
      </c>
      <c r="BF665" s="666">
        <v>4.0109754523415871E-4</v>
      </c>
      <c r="BG665" s="666">
        <v>0</v>
      </c>
      <c r="BH665" s="666">
        <v>9.8720794656612055E-4</v>
      </c>
      <c r="BI665" s="666">
        <v>0</v>
      </c>
      <c r="BJ665" s="666">
        <v>0</v>
      </c>
      <c r="BK665" s="666">
        <v>0</v>
      </c>
    </row>
    <row r="666" spans="2:63" x14ac:dyDescent="0.2">
      <c r="B666" s="469" t="s">
        <v>493</v>
      </c>
      <c r="C666" s="469">
        <v>18.242091092086515</v>
      </c>
      <c r="D666" s="469" t="s">
        <v>486</v>
      </c>
      <c r="E666" s="469" t="s">
        <v>428</v>
      </c>
      <c r="F666" s="469">
        <v>0</v>
      </c>
      <c r="G666" s="469">
        <v>559</v>
      </c>
      <c r="H666" s="469">
        <v>57.173742499999996</v>
      </c>
      <c r="I666" s="469">
        <v>58.828920992758896</v>
      </c>
      <c r="J666" s="469">
        <v>6.2358837036127482E-3</v>
      </c>
      <c r="K666" s="469" t="s">
        <v>574</v>
      </c>
      <c r="L666" s="469" t="s">
        <v>574</v>
      </c>
      <c r="M666" s="469" t="s">
        <v>574</v>
      </c>
      <c r="N666" s="469">
        <v>1</v>
      </c>
      <c r="O666" s="469">
        <v>6.0805356106302423E-3</v>
      </c>
      <c r="P666" s="469">
        <v>1.0851857063958179E-2</v>
      </c>
      <c r="Q666" s="469">
        <v>1.6932392674588421E-2</v>
      </c>
      <c r="R666" s="469">
        <v>0</v>
      </c>
      <c r="S666" s="469">
        <v>1.6932392674588421E-2</v>
      </c>
      <c r="T666" s="469">
        <v>0</v>
      </c>
      <c r="U666" s="469">
        <v>0</v>
      </c>
      <c r="V666" s="469">
        <v>3.5605428938103205E-5</v>
      </c>
      <c r="W666" s="469">
        <v>6.4833951113801978E-18</v>
      </c>
      <c r="X666" s="469">
        <v>0</v>
      </c>
      <c r="Y666" s="469">
        <v>0</v>
      </c>
      <c r="Z666" s="469">
        <v>0</v>
      </c>
      <c r="AA666" s="469">
        <v>0</v>
      </c>
      <c r="AB666" s="469">
        <v>0</v>
      </c>
      <c r="AC666" s="469">
        <v>0</v>
      </c>
      <c r="AD666" s="469">
        <v>0</v>
      </c>
      <c r="AE666" s="469">
        <v>0</v>
      </c>
      <c r="AF666" s="469">
        <v>0</v>
      </c>
      <c r="AG666" s="469">
        <v>0</v>
      </c>
      <c r="AH666" s="469">
        <v>0</v>
      </c>
      <c r="AI666" s="469">
        <v>0</v>
      </c>
      <c r="AJ666" s="469">
        <v>0</v>
      </c>
      <c r="AK666" s="469">
        <v>5.082711689934908E-5</v>
      </c>
      <c r="AL666" s="469">
        <v>0</v>
      </c>
      <c r="AM666" s="469">
        <v>7.2842075491346391E-6</v>
      </c>
      <c r="AN666" s="469">
        <v>0</v>
      </c>
      <c r="AO666" s="469">
        <v>0</v>
      </c>
      <c r="AP666" s="469">
        <v>0</v>
      </c>
      <c r="AQ666" s="469">
        <v>0</v>
      </c>
      <c r="AR666" s="469">
        <v>0</v>
      </c>
      <c r="AS666" s="469">
        <v>0</v>
      </c>
      <c r="AT666" s="469">
        <v>0</v>
      </c>
      <c r="AU666" s="469">
        <v>0</v>
      </c>
      <c r="AV666" s="469">
        <v>0</v>
      </c>
      <c r="AW666" s="469">
        <v>6.7410283270563864E-6</v>
      </c>
      <c r="AX666" s="469">
        <v>0</v>
      </c>
      <c r="AY666" s="469">
        <v>1.5043293308820956E-15</v>
      </c>
      <c r="AZ666" s="469">
        <v>0</v>
      </c>
      <c r="BA666" s="469">
        <v>0</v>
      </c>
      <c r="BB666" s="469">
        <v>0</v>
      </c>
      <c r="BC666" s="469">
        <v>0</v>
      </c>
      <c r="BD666" s="469">
        <v>0</v>
      </c>
      <c r="BE666" s="469">
        <v>0</v>
      </c>
      <c r="BF666" s="469">
        <v>4.0109754523415871E-4</v>
      </c>
      <c r="BG666" s="469">
        <v>0</v>
      </c>
      <c r="BH666" s="469">
        <v>9.8720794656612055E-4</v>
      </c>
      <c r="BI666" s="469">
        <v>0</v>
      </c>
      <c r="BJ666" s="469">
        <v>0</v>
      </c>
      <c r="BK666" s="469">
        <v>0</v>
      </c>
    </row>
    <row r="667" spans="2:63" x14ac:dyDescent="0.2">
      <c r="B667" s="666" t="s">
        <v>493</v>
      </c>
      <c r="C667" s="666">
        <v>18.242091092086515</v>
      </c>
      <c r="D667" s="666" t="s">
        <v>486</v>
      </c>
      <c r="E667" s="666" t="s">
        <v>428</v>
      </c>
      <c r="F667" s="666">
        <v>0</v>
      </c>
      <c r="G667" s="666">
        <v>559</v>
      </c>
      <c r="H667" s="666">
        <v>57.173742499999996</v>
      </c>
      <c r="I667" s="666">
        <v>58.828920992758896</v>
      </c>
      <c r="J667" s="666">
        <v>6.2358837036127482E-3</v>
      </c>
      <c r="K667" s="666" t="s">
        <v>574</v>
      </c>
      <c r="L667" s="666" t="s">
        <v>574</v>
      </c>
      <c r="M667" s="666" t="s">
        <v>574</v>
      </c>
      <c r="N667" s="666">
        <v>1</v>
      </c>
      <c r="O667" s="666">
        <v>6.0805356106302423E-3</v>
      </c>
      <c r="P667" s="666">
        <v>1.0851857063958179E-2</v>
      </c>
      <c r="Q667" s="666">
        <v>1.6932392674588421E-2</v>
      </c>
      <c r="R667" s="666">
        <v>0</v>
      </c>
      <c r="S667" s="666">
        <v>1.6932392674588421E-2</v>
      </c>
      <c r="T667" s="666">
        <v>0</v>
      </c>
      <c r="U667" s="666">
        <v>0</v>
      </c>
      <c r="V667" s="666">
        <v>3.5605428938103205E-5</v>
      </c>
      <c r="W667" s="666">
        <v>6.4833951113801978E-18</v>
      </c>
      <c r="X667" s="666">
        <v>0</v>
      </c>
      <c r="Y667" s="666">
        <v>0</v>
      </c>
      <c r="Z667" s="666">
        <v>0</v>
      </c>
      <c r="AA667" s="666">
        <v>0</v>
      </c>
      <c r="AB667" s="666">
        <v>0</v>
      </c>
      <c r="AC667" s="666">
        <v>0</v>
      </c>
      <c r="AD667" s="666">
        <v>0</v>
      </c>
      <c r="AE667" s="666">
        <v>0</v>
      </c>
      <c r="AF667" s="666">
        <v>0</v>
      </c>
      <c r="AG667" s="666">
        <v>0</v>
      </c>
      <c r="AH667" s="666">
        <v>0</v>
      </c>
      <c r="AI667" s="666">
        <v>0</v>
      </c>
      <c r="AJ667" s="666">
        <v>0</v>
      </c>
      <c r="AK667" s="666">
        <v>5.082711689934908E-5</v>
      </c>
      <c r="AL667" s="666">
        <v>0</v>
      </c>
      <c r="AM667" s="666">
        <v>7.2842075491346391E-6</v>
      </c>
      <c r="AN667" s="666">
        <v>0</v>
      </c>
      <c r="AO667" s="666">
        <v>0</v>
      </c>
      <c r="AP667" s="666">
        <v>0</v>
      </c>
      <c r="AQ667" s="666">
        <v>0</v>
      </c>
      <c r="AR667" s="666">
        <v>0</v>
      </c>
      <c r="AS667" s="666">
        <v>0</v>
      </c>
      <c r="AT667" s="666">
        <v>0</v>
      </c>
      <c r="AU667" s="666">
        <v>0</v>
      </c>
      <c r="AV667" s="666">
        <v>0</v>
      </c>
      <c r="AW667" s="666">
        <v>6.7410283270563864E-6</v>
      </c>
      <c r="AX667" s="666">
        <v>0</v>
      </c>
      <c r="AY667" s="666">
        <v>1.5043293308820956E-15</v>
      </c>
      <c r="AZ667" s="666">
        <v>0</v>
      </c>
      <c r="BA667" s="666">
        <v>0</v>
      </c>
      <c r="BB667" s="666">
        <v>0</v>
      </c>
      <c r="BC667" s="666">
        <v>0</v>
      </c>
      <c r="BD667" s="666">
        <v>0</v>
      </c>
      <c r="BE667" s="666">
        <v>0</v>
      </c>
      <c r="BF667" s="666">
        <v>4.0109754523415871E-4</v>
      </c>
      <c r="BG667" s="666">
        <v>0</v>
      </c>
      <c r="BH667" s="666">
        <v>9.8720794656612055E-4</v>
      </c>
      <c r="BI667" s="666">
        <v>0</v>
      </c>
      <c r="BJ667" s="666">
        <v>0</v>
      </c>
      <c r="BK667" s="666">
        <v>0</v>
      </c>
    </row>
    <row r="668" spans="2:63" x14ac:dyDescent="0.2">
      <c r="B668" s="469" t="s">
        <v>493</v>
      </c>
      <c r="C668" s="469">
        <v>18.242091092086515</v>
      </c>
      <c r="D668" s="469" t="s">
        <v>486</v>
      </c>
      <c r="E668" s="469" t="s">
        <v>428</v>
      </c>
      <c r="F668" s="469">
        <v>0</v>
      </c>
      <c r="G668" s="469">
        <v>559</v>
      </c>
      <c r="H668" s="469">
        <v>57.173742499999996</v>
      </c>
      <c r="I668" s="469">
        <v>58.828920992758896</v>
      </c>
      <c r="J668" s="469">
        <v>6.2358837036127482E-3</v>
      </c>
      <c r="K668" s="469" t="s">
        <v>574</v>
      </c>
      <c r="L668" s="469" t="s">
        <v>574</v>
      </c>
      <c r="M668" s="469" t="s">
        <v>574</v>
      </c>
      <c r="N668" s="469">
        <v>1</v>
      </c>
      <c r="O668" s="469">
        <v>6.0805356106302423E-3</v>
      </c>
      <c r="P668" s="469">
        <v>1.0851857063958179E-2</v>
      </c>
      <c r="Q668" s="469">
        <v>1.6932392674588421E-2</v>
      </c>
      <c r="R668" s="469">
        <v>0</v>
      </c>
      <c r="S668" s="469">
        <v>1.6932392674588421E-2</v>
      </c>
      <c r="T668" s="469">
        <v>0</v>
      </c>
      <c r="U668" s="469">
        <v>0</v>
      </c>
      <c r="V668" s="469">
        <v>3.5605428938103205E-5</v>
      </c>
      <c r="W668" s="469">
        <v>6.4833951113801978E-18</v>
      </c>
      <c r="X668" s="469">
        <v>0</v>
      </c>
      <c r="Y668" s="469">
        <v>0</v>
      </c>
      <c r="Z668" s="469">
        <v>0</v>
      </c>
      <c r="AA668" s="469">
        <v>0</v>
      </c>
      <c r="AB668" s="469">
        <v>0</v>
      </c>
      <c r="AC668" s="469">
        <v>0</v>
      </c>
      <c r="AD668" s="469">
        <v>0</v>
      </c>
      <c r="AE668" s="469">
        <v>0</v>
      </c>
      <c r="AF668" s="469">
        <v>0</v>
      </c>
      <c r="AG668" s="469">
        <v>0</v>
      </c>
      <c r="AH668" s="469">
        <v>0</v>
      </c>
      <c r="AI668" s="469">
        <v>0</v>
      </c>
      <c r="AJ668" s="469">
        <v>0</v>
      </c>
      <c r="AK668" s="469">
        <v>5.082711689934908E-5</v>
      </c>
      <c r="AL668" s="469">
        <v>0</v>
      </c>
      <c r="AM668" s="469">
        <v>7.2842075491346391E-6</v>
      </c>
      <c r="AN668" s="469">
        <v>0</v>
      </c>
      <c r="AO668" s="469">
        <v>0</v>
      </c>
      <c r="AP668" s="469">
        <v>0</v>
      </c>
      <c r="AQ668" s="469">
        <v>0</v>
      </c>
      <c r="AR668" s="469">
        <v>0</v>
      </c>
      <c r="AS668" s="469">
        <v>0</v>
      </c>
      <c r="AT668" s="469">
        <v>0</v>
      </c>
      <c r="AU668" s="469">
        <v>0</v>
      </c>
      <c r="AV668" s="469">
        <v>0</v>
      </c>
      <c r="AW668" s="469">
        <v>6.7410283270563864E-6</v>
      </c>
      <c r="AX668" s="469">
        <v>0</v>
      </c>
      <c r="AY668" s="469">
        <v>1.5043293308820956E-15</v>
      </c>
      <c r="AZ668" s="469">
        <v>0</v>
      </c>
      <c r="BA668" s="469">
        <v>0</v>
      </c>
      <c r="BB668" s="469">
        <v>0</v>
      </c>
      <c r="BC668" s="469">
        <v>0</v>
      </c>
      <c r="BD668" s="469">
        <v>0</v>
      </c>
      <c r="BE668" s="469">
        <v>0</v>
      </c>
      <c r="BF668" s="469">
        <v>4.0109754523415871E-4</v>
      </c>
      <c r="BG668" s="469">
        <v>0</v>
      </c>
      <c r="BH668" s="469">
        <v>9.8720794656612055E-4</v>
      </c>
      <c r="BI668" s="469">
        <v>0</v>
      </c>
      <c r="BJ668" s="469">
        <v>0</v>
      </c>
      <c r="BK668" s="469">
        <v>0</v>
      </c>
    </row>
    <row r="669" spans="2:63" x14ac:dyDescent="0.2">
      <c r="B669" s="666" t="s">
        <v>493</v>
      </c>
      <c r="C669" s="666">
        <v>18.242091092086515</v>
      </c>
      <c r="D669" s="666" t="s">
        <v>486</v>
      </c>
      <c r="E669" s="666" t="s">
        <v>428</v>
      </c>
      <c r="F669" s="666">
        <v>0</v>
      </c>
      <c r="G669" s="666">
        <v>559</v>
      </c>
      <c r="H669" s="666">
        <v>57.173742499999996</v>
      </c>
      <c r="I669" s="666">
        <v>58.828920992758896</v>
      </c>
      <c r="J669" s="666">
        <v>6.2358837036127482E-3</v>
      </c>
      <c r="K669" s="666" t="s">
        <v>574</v>
      </c>
      <c r="L669" s="666" t="s">
        <v>574</v>
      </c>
      <c r="M669" s="666" t="s">
        <v>574</v>
      </c>
      <c r="N669" s="666">
        <v>1</v>
      </c>
      <c r="O669" s="666">
        <v>6.0805356106302423E-3</v>
      </c>
      <c r="P669" s="666">
        <v>1.0851857063958179E-2</v>
      </c>
      <c r="Q669" s="666">
        <v>1.6932392674588421E-2</v>
      </c>
      <c r="R669" s="666">
        <v>0</v>
      </c>
      <c r="S669" s="666">
        <v>1.6932392674588421E-2</v>
      </c>
      <c r="T669" s="666">
        <v>0</v>
      </c>
      <c r="U669" s="666">
        <v>0</v>
      </c>
      <c r="V669" s="666">
        <v>3.5605428938103205E-5</v>
      </c>
      <c r="W669" s="666">
        <v>6.4833951113801978E-18</v>
      </c>
      <c r="X669" s="666">
        <v>0</v>
      </c>
      <c r="Y669" s="666">
        <v>0</v>
      </c>
      <c r="Z669" s="666">
        <v>0</v>
      </c>
      <c r="AA669" s="666">
        <v>0</v>
      </c>
      <c r="AB669" s="666">
        <v>0</v>
      </c>
      <c r="AC669" s="666">
        <v>0</v>
      </c>
      <c r="AD669" s="666">
        <v>0</v>
      </c>
      <c r="AE669" s="666">
        <v>0</v>
      </c>
      <c r="AF669" s="666">
        <v>0</v>
      </c>
      <c r="AG669" s="666">
        <v>0</v>
      </c>
      <c r="AH669" s="666">
        <v>0</v>
      </c>
      <c r="AI669" s="666">
        <v>0</v>
      </c>
      <c r="AJ669" s="666">
        <v>0</v>
      </c>
      <c r="AK669" s="666">
        <v>5.082711689934908E-5</v>
      </c>
      <c r="AL669" s="666">
        <v>0</v>
      </c>
      <c r="AM669" s="666">
        <v>7.2842075491346391E-6</v>
      </c>
      <c r="AN669" s="666">
        <v>0</v>
      </c>
      <c r="AO669" s="666">
        <v>0</v>
      </c>
      <c r="AP669" s="666">
        <v>0</v>
      </c>
      <c r="AQ669" s="666">
        <v>0</v>
      </c>
      <c r="AR669" s="666">
        <v>0</v>
      </c>
      <c r="AS669" s="666">
        <v>0</v>
      </c>
      <c r="AT669" s="666">
        <v>0</v>
      </c>
      <c r="AU669" s="666">
        <v>0</v>
      </c>
      <c r="AV669" s="666">
        <v>0</v>
      </c>
      <c r="AW669" s="666">
        <v>6.7410283270563864E-6</v>
      </c>
      <c r="AX669" s="666">
        <v>0</v>
      </c>
      <c r="AY669" s="666">
        <v>1.5043293308820956E-15</v>
      </c>
      <c r="AZ669" s="666">
        <v>0</v>
      </c>
      <c r="BA669" s="666">
        <v>0</v>
      </c>
      <c r="BB669" s="666">
        <v>0</v>
      </c>
      <c r="BC669" s="666">
        <v>0</v>
      </c>
      <c r="BD669" s="666">
        <v>0</v>
      </c>
      <c r="BE669" s="666">
        <v>0</v>
      </c>
      <c r="BF669" s="666">
        <v>4.0109754523415871E-4</v>
      </c>
      <c r="BG669" s="666">
        <v>0</v>
      </c>
      <c r="BH669" s="666">
        <v>9.8720794656612055E-4</v>
      </c>
      <c r="BI669" s="666">
        <v>0</v>
      </c>
      <c r="BJ669" s="666">
        <v>0</v>
      </c>
      <c r="BK669" s="666">
        <v>0</v>
      </c>
    </row>
    <row r="670" spans="2:63" x14ac:dyDescent="0.2">
      <c r="B670" s="469" t="s">
        <v>493</v>
      </c>
      <c r="C670" s="469">
        <v>18.242091092086515</v>
      </c>
      <c r="D670" s="469" t="s">
        <v>486</v>
      </c>
      <c r="E670" s="469" t="s">
        <v>428</v>
      </c>
      <c r="F670" s="469">
        <v>0</v>
      </c>
      <c r="G670" s="469">
        <v>559</v>
      </c>
      <c r="H670" s="469">
        <v>57.173742499999996</v>
      </c>
      <c r="I670" s="469">
        <v>58.828920992758896</v>
      </c>
      <c r="J670" s="469">
        <v>6.2358837036127482E-3</v>
      </c>
      <c r="K670" s="469" t="s">
        <v>574</v>
      </c>
      <c r="L670" s="469" t="s">
        <v>574</v>
      </c>
      <c r="M670" s="469" t="s">
        <v>574</v>
      </c>
      <c r="N670" s="469">
        <v>1</v>
      </c>
      <c r="O670" s="469">
        <v>6.0805356106302423E-3</v>
      </c>
      <c r="P670" s="469">
        <v>1.0851857063958179E-2</v>
      </c>
      <c r="Q670" s="469">
        <v>1.6932392674588421E-2</v>
      </c>
      <c r="R670" s="469">
        <v>0</v>
      </c>
      <c r="S670" s="469">
        <v>1.6932392674588421E-2</v>
      </c>
      <c r="T670" s="469">
        <v>0</v>
      </c>
      <c r="U670" s="469">
        <v>0</v>
      </c>
      <c r="V670" s="469">
        <v>3.5605428938103205E-5</v>
      </c>
      <c r="W670" s="469">
        <v>6.4833951113801978E-18</v>
      </c>
      <c r="X670" s="469">
        <v>0</v>
      </c>
      <c r="Y670" s="469">
        <v>0</v>
      </c>
      <c r="Z670" s="469">
        <v>0</v>
      </c>
      <c r="AA670" s="469">
        <v>0</v>
      </c>
      <c r="AB670" s="469">
        <v>0</v>
      </c>
      <c r="AC670" s="469">
        <v>0</v>
      </c>
      <c r="AD670" s="469">
        <v>0</v>
      </c>
      <c r="AE670" s="469">
        <v>0</v>
      </c>
      <c r="AF670" s="469">
        <v>0</v>
      </c>
      <c r="AG670" s="469">
        <v>0</v>
      </c>
      <c r="AH670" s="469">
        <v>0</v>
      </c>
      <c r="AI670" s="469">
        <v>0</v>
      </c>
      <c r="AJ670" s="469">
        <v>0</v>
      </c>
      <c r="AK670" s="469">
        <v>5.082711689934908E-5</v>
      </c>
      <c r="AL670" s="469">
        <v>0</v>
      </c>
      <c r="AM670" s="469">
        <v>7.2842075491346391E-6</v>
      </c>
      <c r="AN670" s="469">
        <v>0</v>
      </c>
      <c r="AO670" s="469">
        <v>0</v>
      </c>
      <c r="AP670" s="469">
        <v>0</v>
      </c>
      <c r="AQ670" s="469">
        <v>0</v>
      </c>
      <c r="AR670" s="469">
        <v>0</v>
      </c>
      <c r="AS670" s="469">
        <v>0</v>
      </c>
      <c r="AT670" s="469">
        <v>0</v>
      </c>
      <c r="AU670" s="469">
        <v>0</v>
      </c>
      <c r="AV670" s="469">
        <v>0</v>
      </c>
      <c r="AW670" s="469">
        <v>6.7410283270563864E-6</v>
      </c>
      <c r="AX670" s="469">
        <v>0</v>
      </c>
      <c r="AY670" s="469">
        <v>1.5043293308820956E-15</v>
      </c>
      <c r="AZ670" s="469">
        <v>0</v>
      </c>
      <c r="BA670" s="469">
        <v>0</v>
      </c>
      <c r="BB670" s="469">
        <v>0</v>
      </c>
      <c r="BC670" s="469">
        <v>0</v>
      </c>
      <c r="BD670" s="469">
        <v>0</v>
      </c>
      <c r="BE670" s="469">
        <v>0</v>
      </c>
      <c r="BF670" s="469">
        <v>4.0109754523415871E-4</v>
      </c>
      <c r="BG670" s="469">
        <v>0</v>
      </c>
      <c r="BH670" s="469">
        <v>9.8720794656612055E-4</v>
      </c>
      <c r="BI670" s="469">
        <v>0</v>
      </c>
      <c r="BJ670" s="469">
        <v>0</v>
      </c>
      <c r="BK670" s="469">
        <v>0</v>
      </c>
    </row>
    <row r="671" spans="2:63" x14ac:dyDescent="0.2">
      <c r="B671" s="666" t="s">
        <v>493</v>
      </c>
      <c r="C671" s="666">
        <v>18.242091092086515</v>
      </c>
      <c r="D671" s="666" t="s">
        <v>486</v>
      </c>
      <c r="E671" s="666" t="s">
        <v>428</v>
      </c>
      <c r="F671" s="666">
        <v>0</v>
      </c>
      <c r="G671" s="666">
        <v>559</v>
      </c>
      <c r="H671" s="666">
        <v>57.173742499999996</v>
      </c>
      <c r="I671" s="666">
        <v>58.828920992758896</v>
      </c>
      <c r="J671" s="666">
        <v>6.2358837036127482E-3</v>
      </c>
      <c r="K671" s="666" t="s">
        <v>574</v>
      </c>
      <c r="L671" s="666" t="s">
        <v>574</v>
      </c>
      <c r="M671" s="666" t="s">
        <v>574</v>
      </c>
      <c r="N671" s="666">
        <v>1</v>
      </c>
      <c r="O671" s="666">
        <v>6.0805356106302423E-3</v>
      </c>
      <c r="P671" s="666">
        <v>1.0851857063958179E-2</v>
      </c>
      <c r="Q671" s="666">
        <v>1.6932392674588421E-2</v>
      </c>
      <c r="R671" s="666">
        <v>0</v>
      </c>
      <c r="S671" s="666">
        <v>1.6932392674588421E-2</v>
      </c>
      <c r="T671" s="666">
        <v>0</v>
      </c>
      <c r="U671" s="666">
        <v>0</v>
      </c>
      <c r="V671" s="666">
        <v>3.5605428938103205E-5</v>
      </c>
      <c r="W671" s="666">
        <v>6.4833951113801978E-18</v>
      </c>
      <c r="X671" s="666">
        <v>0</v>
      </c>
      <c r="Y671" s="666">
        <v>0</v>
      </c>
      <c r="Z671" s="666">
        <v>0</v>
      </c>
      <c r="AA671" s="666">
        <v>0</v>
      </c>
      <c r="AB671" s="666">
        <v>0</v>
      </c>
      <c r="AC671" s="666">
        <v>0</v>
      </c>
      <c r="AD671" s="666">
        <v>0</v>
      </c>
      <c r="AE671" s="666">
        <v>0</v>
      </c>
      <c r="AF671" s="666">
        <v>0</v>
      </c>
      <c r="AG671" s="666">
        <v>0</v>
      </c>
      <c r="AH671" s="666">
        <v>0</v>
      </c>
      <c r="AI671" s="666">
        <v>0</v>
      </c>
      <c r="AJ671" s="666">
        <v>0</v>
      </c>
      <c r="AK671" s="666">
        <v>5.082711689934908E-5</v>
      </c>
      <c r="AL671" s="666">
        <v>0</v>
      </c>
      <c r="AM671" s="666">
        <v>7.2842075491346391E-6</v>
      </c>
      <c r="AN671" s="666">
        <v>0</v>
      </c>
      <c r="AO671" s="666">
        <v>0</v>
      </c>
      <c r="AP671" s="666">
        <v>0</v>
      </c>
      <c r="AQ671" s="666">
        <v>0</v>
      </c>
      <c r="AR671" s="666">
        <v>0</v>
      </c>
      <c r="AS671" s="666">
        <v>0</v>
      </c>
      <c r="AT671" s="666">
        <v>0</v>
      </c>
      <c r="AU671" s="666">
        <v>0</v>
      </c>
      <c r="AV671" s="666">
        <v>0</v>
      </c>
      <c r="AW671" s="666">
        <v>6.7410283270563864E-6</v>
      </c>
      <c r="AX671" s="666">
        <v>0</v>
      </c>
      <c r="AY671" s="666">
        <v>1.5043293308820956E-15</v>
      </c>
      <c r="AZ671" s="666">
        <v>0</v>
      </c>
      <c r="BA671" s="666">
        <v>0</v>
      </c>
      <c r="BB671" s="666">
        <v>0</v>
      </c>
      <c r="BC671" s="666">
        <v>0</v>
      </c>
      <c r="BD671" s="666">
        <v>0</v>
      </c>
      <c r="BE671" s="666">
        <v>0</v>
      </c>
      <c r="BF671" s="666">
        <v>4.0109754523415871E-4</v>
      </c>
      <c r="BG671" s="666">
        <v>0</v>
      </c>
      <c r="BH671" s="666">
        <v>9.8720794656612055E-4</v>
      </c>
      <c r="BI671" s="666">
        <v>0</v>
      </c>
      <c r="BJ671" s="666">
        <v>0</v>
      </c>
      <c r="BK671" s="666">
        <v>0</v>
      </c>
    </row>
    <row r="672" spans="2:63" x14ac:dyDescent="0.2">
      <c r="B672" s="469" t="s">
        <v>493</v>
      </c>
      <c r="C672" s="469">
        <v>18.242091092086515</v>
      </c>
      <c r="D672" s="469" t="s">
        <v>486</v>
      </c>
      <c r="E672" s="469" t="s">
        <v>428</v>
      </c>
      <c r="F672" s="469">
        <v>0</v>
      </c>
      <c r="G672" s="469">
        <v>559</v>
      </c>
      <c r="H672" s="469">
        <v>57.173742499999996</v>
      </c>
      <c r="I672" s="469">
        <v>58.828920992758896</v>
      </c>
      <c r="J672" s="469">
        <v>6.2358837036127482E-3</v>
      </c>
      <c r="K672" s="469" t="s">
        <v>574</v>
      </c>
      <c r="L672" s="469" t="s">
        <v>574</v>
      </c>
      <c r="M672" s="469" t="s">
        <v>574</v>
      </c>
      <c r="N672" s="469">
        <v>1</v>
      </c>
      <c r="O672" s="469">
        <v>6.0805356106302423E-3</v>
      </c>
      <c r="P672" s="469">
        <v>1.0851857063958179E-2</v>
      </c>
      <c r="Q672" s="469">
        <v>1.6932392674588421E-2</v>
      </c>
      <c r="R672" s="469">
        <v>0</v>
      </c>
      <c r="S672" s="469">
        <v>1.6932392674588421E-2</v>
      </c>
      <c r="T672" s="469">
        <v>0</v>
      </c>
      <c r="U672" s="469">
        <v>0</v>
      </c>
      <c r="V672" s="469">
        <v>3.5605428938103205E-5</v>
      </c>
      <c r="W672" s="469">
        <v>6.4833951113801978E-18</v>
      </c>
      <c r="X672" s="469">
        <v>0</v>
      </c>
      <c r="Y672" s="469">
        <v>0</v>
      </c>
      <c r="Z672" s="469">
        <v>0</v>
      </c>
      <c r="AA672" s="469">
        <v>0</v>
      </c>
      <c r="AB672" s="469">
        <v>0</v>
      </c>
      <c r="AC672" s="469">
        <v>0</v>
      </c>
      <c r="AD672" s="469">
        <v>0</v>
      </c>
      <c r="AE672" s="469">
        <v>0</v>
      </c>
      <c r="AF672" s="469">
        <v>0</v>
      </c>
      <c r="AG672" s="469">
        <v>0</v>
      </c>
      <c r="AH672" s="469">
        <v>0</v>
      </c>
      <c r="AI672" s="469">
        <v>0</v>
      </c>
      <c r="AJ672" s="469">
        <v>0</v>
      </c>
      <c r="AK672" s="469">
        <v>5.082711689934908E-5</v>
      </c>
      <c r="AL672" s="469">
        <v>0</v>
      </c>
      <c r="AM672" s="469">
        <v>7.2842075491346391E-6</v>
      </c>
      <c r="AN672" s="469">
        <v>0</v>
      </c>
      <c r="AO672" s="469">
        <v>0</v>
      </c>
      <c r="AP672" s="469">
        <v>0</v>
      </c>
      <c r="AQ672" s="469">
        <v>0</v>
      </c>
      <c r="AR672" s="469">
        <v>0</v>
      </c>
      <c r="AS672" s="469">
        <v>0</v>
      </c>
      <c r="AT672" s="469">
        <v>0</v>
      </c>
      <c r="AU672" s="469">
        <v>0</v>
      </c>
      <c r="AV672" s="469">
        <v>0</v>
      </c>
      <c r="AW672" s="469">
        <v>6.7410283270563864E-6</v>
      </c>
      <c r="AX672" s="469">
        <v>0</v>
      </c>
      <c r="AY672" s="469">
        <v>1.5043293308820956E-15</v>
      </c>
      <c r="AZ672" s="469">
        <v>0</v>
      </c>
      <c r="BA672" s="469">
        <v>0</v>
      </c>
      <c r="BB672" s="469">
        <v>0</v>
      </c>
      <c r="BC672" s="469">
        <v>0</v>
      </c>
      <c r="BD672" s="469">
        <v>0</v>
      </c>
      <c r="BE672" s="469">
        <v>0</v>
      </c>
      <c r="BF672" s="469">
        <v>4.0109754523415871E-4</v>
      </c>
      <c r="BG672" s="469">
        <v>0</v>
      </c>
      <c r="BH672" s="469">
        <v>9.8720794656612055E-4</v>
      </c>
      <c r="BI672" s="469">
        <v>0</v>
      </c>
      <c r="BJ672" s="469">
        <v>0</v>
      </c>
      <c r="BK672" s="469">
        <v>0</v>
      </c>
    </row>
    <row r="673" spans="2:63" x14ac:dyDescent="0.2">
      <c r="B673" s="666" t="s">
        <v>493</v>
      </c>
      <c r="C673" s="666">
        <v>18.242091092086515</v>
      </c>
      <c r="D673" s="666" t="s">
        <v>486</v>
      </c>
      <c r="E673" s="666" t="s">
        <v>428</v>
      </c>
      <c r="F673" s="666">
        <v>0</v>
      </c>
      <c r="G673" s="666">
        <v>559</v>
      </c>
      <c r="H673" s="666">
        <v>57.173742499999996</v>
      </c>
      <c r="I673" s="666">
        <v>58.828920992758896</v>
      </c>
      <c r="J673" s="666">
        <v>6.2358837036127482E-3</v>
      </c>
      <c r="K673" s="666" t="s">
        <v>574</v>
      </c>
      <c r="L673" s="666" t="s">
        <v>574</v>
      </c>
      <c r="M673" s="666" t="s">
        <v>574</v>
      </c>
      <c r="N673" s="666">
        <v>1</v>
      </c>
      <c r="O673" s="666">
        <v>6.0805356106302423E-3</v>
      </c>
      <c r="P673" s="666">
        <v>1.0851857063958179E-2</v>
      </c>
      <c r="Q673" s="666">
        <v>1.6932392674588421E-2</v>
      </c>
      <c r="R673" s="666">
        <v>0</v>
      </c>
      <c r="S673" s="666">
        <v>1.6932392674588421E-2</v>
      </c>
      <c r="T673" s="666">
        <v>0</v>
      </c>
      <c r="U673" s="666">
        <v>0</v>
      </c>
      <c r="V673" s="666">
        <v>3.5605428938103205E-5</v>
      </c>
      <c r="W673" s="666">
        <v>6.4833951113801978E-18</v>
      </c>
      <c r="X673" s="666">
        <v>0</v>
      </c>
      <c r="Y673" s="666">
        <v>0</v>
      </c>
      <c r="Z673" s="666">
        <v>0</v>
      </c>
      <c r="AA673" s="666">
        <v>0</v>
      </c>
      <c r="AB673" s="666">
        <v>0</v>
      </c>
      <c r="AC673" s="666">
        <v>0</v>
      </c>
      <c r="AD673" s="666">
        <v>0</v>
      </c>
      <c r="AE673" s="666">
        <v>0</v>
      </c>
      <c r="AF673" s="666">
        <v>0</v>
      </c>
      <c r="AG673" s="666">
        <v>0</v>
      </c>
      <c r="AH673" s="666">
        <v>0</v>
      </c>
      <c r="AI673" s="666">
        <v>0</v>
      </c>
      <c r="AJ673" s="666">
        <v>0</v>
      </c>
      <c r="AK673" s="666">
        <v>5.082711689934908E-5</v>
      </c>
      <c r="AL673" s="666">
        <v>0</v>
      </c>
      <c r="AM673" s="666">
        <v>7.2842075491346391E-6</v>
      </c>
      <c r="AN673" s="666">
        <v>0</v>
      </c>
      <c r="AO673" s="666">
        <v>0</v>
      </c>
      <c r="AP673" s="666">
        <v>0</v>
      </c>
      <c r="AQ673" s="666">
        <v>0</v>
      </c>
      <c r="AR673" s="666">
        <v>0</v>
      </c>
      <c r="AS673" s="666">
        <v>0</v>
      </c>
      <c r="AT673" s="666">
        <v>0</v>
      </c>
      <c r="AU673" s="666">
        <v>0</v>
      </c>
      <c r="AV673" s="666">
        <v>0</v>
      </c>
      <c r="AW673" s="666">
        <v>6.7410283270563864E-6</v>
      </c>
      <c r="AX673" s="666">
        <v>0</v>
      </c>
      <c r="AY673" s="666">
        <v>1.5043293308820956E-15</v>
      </c>
      <c r="AZ673" s="666">
        <v>0</v>
      </c>
      <c r="BA673" s="666">
        <v>0</v>
      </c>
      <c r="BB673" s="666">
        <v>0</v>
      </c>
      <c r="BC673" s="666">
        <v>0</v>
      </c>
      <c r="BD673" s="666">
        <v>0</v>
      </c>
      <c r="BE673" s="666">
        <v>0</v>
      </c>
      <c r="BF673" s="666">
        <v>4.0109754523415871E-4</v>
      </c>
      <c r="BG673" s="666">
        <v>0</v>
      </c>
      <c r="BH673" s="666">
        <v>9.8720794656612055E-4</v>
      </c>
      <c r="BI673" s="666">
        <v>0</v>
      </c>
      <c r="BJ673" s="666">
        <v>0</v>
      </c>
      <c r="BK673" s="666">
        <v>0</v>
      </c>
    </row>
    <row r="674" spans="2:63" x14ac:dyDescent="0.2">
      <c r="B674" s="469" t="s">
        <v>493</v>
      </c>
      <c r="C674" s="469">
        <v>18.242091092086515</v>
      </c>
      <c r="D674" s="469" t="s">
        <v>486</v>
      </c>
      <c r="E674" s="469" t="s">
        <v>428</v>
      </c>
      <c r="F674" s="469">
        <v>0</v>
      </c>
      <c r="G674" s="469">
        <v>559</v>
      </c>
      <c r="H674" s="469">
        <v>57.173742499999996</v>
      </c>
      <c r="I674" s="469">
        <v>58.828920992758896</v>
      </c>
      <c r="J674" s="469">
        <v>6.2358837036127482E-3</v>
      </c>
      <c r="K674" s="469" t="s">
        <v>574</v>
      </c>
      <c r="L674" s="469" t="s">
        <v>574</v>
      </c>
      <c r="M674" s="469" t="s">
        <v>574</v>
      </c>
      <c r="N674" s="469">
        <v>1</v>
      </c>
      <c r="O674" s="469">
        <v>6.0805356106302423E-3</v>
      </c>
      <c r="P674" s="469">
        <v>1.0851857063958179E-2</v>
      </c>
      <c r="Q674" s="469">
        <v>1.6932392674588421E-2</v>
      </c>
      <c r="R674" s="469">
        <v>0</v>
      </c>
      <c r="S674" s="469">
        <v>1.6932392674588421E-2</v>
      </c>
      <c r="T674" s="469">
        <v>0</v>
      </c>
      <c r="U674" s="469">
        <v>0</v>
      </c>
      <c r="V674" s="469">
        <v>3.5605428938103205E-5</v>
      </c>
      <c r="W674" s="469">
        <v>6.4833951113801978E-18</v>
      </c>
      <c r="X674" s="469">
        <v>0</v>
      </c>
      <c r="Y674" s="469">
        <v>0</v>
      </c>
      <c r="Z674" s="469">
        <v>0</v>
      </c>
      <c r="AA674" s="469">
        <v>0</v>
      </c>
      <c r="AB674" s="469">
        <v>0</v>
      </c>
      <c r="AC674" s="469">
        <v>0</v>
      </c>
      <c r="AD674" s="469">
        <v>0</v>
      </c>
      <c r="AE674" s="469">
        <v>0</v>
      </c>
      <c r="AF674" s="469">
        <v>0</v>
      </c>
      <c r="AG674" s="469">
        <v>0</v>
      </c>
      <c r="AH674" s="469">
        <v>0</v>
      </c>
      <c r="AI674" s="469">
        <v>0</v>
      </c>
      <c r="AJ674" s="469">
        <v>0</v>
      </c>
      <c r="AK674" s="469">
        <v>5.082711689934908E-5</v>
      </c>
      <c r="AL674" s="469">
        <v>0</v>
      </c>
      <c r="AM674" s="469">
        <v>7.2842075491346391E-6</v>
      </c>
      <c r="AN674" s="469">
        <v>0</v>
      </c>
      <c r="AO674" s="469">
        <v>0</v>
      </c>
      <c r="AP674" s="469">
        <v>0</v>
      </c>
      <c r="AQ674" s="469">
        <v>0</v>
      </c>
      <c r="AR674" s="469">
        <v>0</v>
      </c>
      <c r="AS674" s="469">
        <v>0</v>
      </c>
      <c r="AT674" s="469">
        <v>0</v>
      </c>
      <c r="AU674" s="469">
        <v>0</v>
      </c>
      <c r="AV674" s="469">
        <v>0</v>
      </c>
      <c r="AW674" s="469">
        <v>6.7410283270563864E-6</v>
      </c>
      <c r="AX674" s="469">
        <v>0</v>
      </c>
      <c r="AY674" s="469">
        <v>1.5043293308820956E-15</v>
      </c>
      <c r="AZ674" s="469">
        <v>0</v>
      </c>
      <c r="BA674" s="469">
        <v>0</v>
      </c>
      <c r="BB674" s="469">
        <v>0</v>
      </c>
      <c r="BC674" s="469">
        <v>0</v>
      </c>
      <c r="BD674" s="469">
        <v>0</v>
      </c>
      <c r="BE674" s="469">
        <v>0</v>
      </c>
      <c r="BF674" s="469">
        <v>4.0109754523415871E-4</v>
      </c>
      <c r="BG674" s="469">
        <v>0</v>
      </c>
      <c r="BH674" s="469">
        <v>9.8720794656612055E-4</v>
      </c>
      <c r="BI674" s="469">
        <v>0</v>
      </c>
      <c r="BJ674" s="469">
        <v>0</v>
      </c>
      <c r="BK674" s="469">
        <v>0</v>
      </c>
    </row>
    <row r="675" spans="2:63" x14ac:dyDescent="0.2">
      <c r="B675" s="666" t="s">
        <v>493</v>
      </c>
      <c r="C675" s="666">
        <v>18.242091092086515</v>
      </c>
      <c r="D675" s="666" t="s">
        <v>486</v>
      </c>
      <c r="E675" s="666" t="s">
        <v>428</v>
      </c>
      <c r="F675" s="666">
        <v>0</v>
      </c>
      <c r="G675" s="666">
        <v>559</v>
      </c>
      <c r="H675" s="666">
        <v>57.173742499999996</v>
      </c>
      <c r="I675" s="666">
        <v>58.828920992758896</v>
      </c>
      <c r="J675" s="666">
        <v>6.2358837036127482E-3</v>
      </c>
      <c r="K675" s="666" t="s">
        <v>574</v>
      </c>
      <c r="L675" s="666" t="s">
        <v>574</v>
      </c>
      <c r="M675" s="666" t="s">
        <v>574</v>
      </c>
      <c r="N675" s="666">
        <v>1</v>
      </c>
      <c r="O675" s="666">
        <v>6.0805356106302423E-3</v>
      </c>
      <c r="P675" s="666">
        <v>1.0851857063958179E-2</v>
      </c>
      <c r="Q675" s="666">
        <v>1.6932392674588421E-2</v>
      </c>
      <c r="R675" s="666">
        <v>0</v>
      </c>
      <c r="S675" s="666">
        <v>1.6932392674588421E-2</v>
      </c>
      <c r="T675" s="666">
        <v>0</v>
      </c>
      <c r="U675" s="666">
        <v>0</v>
      </c>
      <c r="V675" s="666">
        <v>3.5605428938103205E-5</v>
      </c>
      <c r="W675" s="666">
        <v>6.4833951113801978E-18</v>
      </c>
      <c r="X675" s="666">
        <v>0</v>
      </c>
      <c r="Y675" s="666">
        <v>0</v>
      </c>
      <c r="Z675" s="666">
        <v>0</v>
      </c>
      <c r="AA675" s="666">
        <v>0</v>
      </c>
      <c r="AB675" s="666">
        <v>0</v>
      </c>
      <c r="AC675" s="666">
        <v>0</v>
      </c>
      <c r="AD675" s="666">
        <v>0</v>
      </c>
      <c r="AE675" s="666">
        <v>0</v>
      </c>
      <c r="AF675" s="666">
        <v>0</v>
      </c>
      <c r="AG675" s="666">
        <v>0</v>
      </c>
      <c r="AH675" s="666">
        <v>0</v>
      </c>
      <c r="AI675" s="666">
        <v>0</v>
      </c>
      <c r="AJ675" s="666">
        <v>0</v>
      </c>
      <c r="AK675" s="666">
        <v>5.082711689934908E-5</v>
      </c>
      <c r="AL675" s="666">
        <v>0</v>
      </c>
      <c r="AM675" s="666">
        <v>7.2842075491346391E-6</v>
      </c>
      <c r="AN675" s="666">
        <v>0</v>
      </c>
      <c r="AO675" s="666">
        <v>0</v>
      </c>
      <c r="AP675" s="666">
        <v>0</v>
      </c>
      <c r="AQ675" s="666">
        <v>0</v>
      </c>
      <c r="AR675" s="666">
        <v>0</v>
      </c>
      <c r="AS675" s="666">
        <v>0</v>
      </c>
      <c r="AT675" s="666">
        <v>0</v>
      </c>
      <c r="AU675" s="666">
        <v>0</v>
      </c>
      <c r="AV675" s="666">
        <v>0</v>
      </c>
      <c r="AW675" s="666">
        <v>6.7410283270563864E-6</v>
      </c>
      <c r="AX675" s="666">
        <v>0</v>
      </c>
      <c r="AY675" s="666">
        <v>1.5043293308820956E-15</v>
      </c>
      <c r="AZ675" s="666">
        <v>0</v>
      </c>
      <c r="BA675" s="666">
        <v>0</v>
      </c>
      <c r="BB675" s="666">
        <v>0</v>
      </c>
      <c r="BC675" s="666">
        <v>0</v>
      </c>
      <c r="BD675" s="666">
        <v>0</v>
      </c>
      <c r="BE675" s="666">
        <v>0</v>
      </c>
      <c r="BF675" s="666">
        <v>4.0109754523415871E-4</v>
      </c>
      <c r="BG675" s="666">
        <v>0</v>
      </c>
      <c r="BH675" s="666">
        <v>9.8720794656612055E-4</v>
      </c>
      <c r="BI675" s="666">
        <v>0</v>
      </c>
      <c r="BJ675" s="666">
        <v>0</v>
      </c>
      <c r="BK675" s="666">
        <v>0</v>
      </c>
    </row>
    <row r="676" spans="2:63" x14ac:dyDescent="0.2">
      <c r="B676" s="469" t="s">
        <v>493</v>
      </c>
      <c r="C676" s="469">
        <v>18.242091092086515</v>
      </c>
      <c r="D676" s="469" t="s">
        <v>486</v>
      </c>
      <c r="E676" s="469" t="s">
        <v>428</v>
      </c>
      <c r="F676" s="469">
        <v>0</v>
      </c>
      <c r="G676" s="469">
        <v>559</v>
      </c>
      <c r="H676" s="469">
        <v>57.173742499999996</v>
      </c>
      <c r="I676" s="469">
        <v>58.828920992758896</v>
      </c>
      <c r="J676" s="469">
        <v>6.2358837036127482E-3</v>
      </c>
      <c r="K676" s="469" t="s">
        <v>574</v>
      </c>
      <c r="L676" s="469" t="s">
        <v>574</v>
      </c>
      <c r="M676" s="469" t="s">
        <v>574</v>
      </c>
      <c r="N676" s="469">
        <v>1</v>
      </c>
      <c r="O676" s="469">
        <v>6.0805356106302423E-3</v>
      </c>
      <c r="P676" s="469">
        <v>1.0851857063958179E-2</v>
      </c>
      <c r="Q676" s="469">
        <v>1.6932392674588421E-2</v>
      </c>
      <c r="R676" s="469">
        <v>0</v>
      </c>
      <c r="S676" s="469">
        <v>1.6932392674588421E-2</v>
      </c>
      <c r="T676" s="469">
        <v>0</v>
      </c>
      <c r="U676" s="469">
        <v>0</v>
      </c>
      <c r="V676" s="469">
        <v>3.5605428938103205E-5</v>
      </c>
      <c r="W676" s="469">
        <v>6.4833951113801978E-18</v>
      </c>
      <c r="X676" s="469">
        <v>0</v>
      </c>
      <c r="Y676" s="469">
        <v>0</v>
      </c>
      <c r="Z676" s="469">
        <v>0</v>
      </c>
      <c r="AA676" s="469">
        <v>0</v>
      </c>
      <c r="AB676" s="469">
        <v>0</v>
      </c>
      <c r="AC676" s="469">
        <v>0</v>
      </c>
      <c r="AD676" s="469">
        <v>0</v>
      </c>
      <c r="AE676" s="469">
        <v>0</v>
      </c>
      <c r="AF676" s="469">
        <v>0</v>
      </c>
      <c r="AG676" s="469">
        <v>0</v>
      </c>
      <c r="AH676" s="469">
        <v>0</v>
      </c>
      <c r="AI676" s="469">
        <v>0</v>
      </c>
      <c r="AJ676" s="469">
        <v>0</v>
      </c>
      <c r="AK676" s="469">
        <v>5.082711689934908E-5</v>
      </c>
      <c r="AL676" s="469">
        <v>0</v>
      </c>
      <c r="AM676" s="469">
        <v>7.2842075491346391E-6</v>
      </c>
      <c r="AN676" s="469">
        <v>0</v>
      </c>
      <c r="AO676" s="469">
        <v>0</v>
      </c>
      <c r="AP676" s="469">
        <v>0</v>
      </c>
      <c r="AQ676" s="469">
        <v>0</v>
      </c>
      <c r="AR676" s="469">
        <v>0</v>
      </c>
      <c r="AS676" s="469">
        <v>0</v>
      </c>
      <c r="AT676" s="469">
        <v>0</v>
      </c>
      <c r="AU676" s="469">
        <v>0</v>
      </c>
      <c r="AV676" s="469">
        <v>0</v>
      </c>
      <c r="AW676" s="469">
        <v>6.7410283270563864E-6</v>
      </c>
      <c r="AX676" s="469">
        <v>0</v>
      </c>
      <c r="AY676" s="469">
        <v>1.5043293308820956E-15</v>
      </c>
      <c r="AZ676" s="469">
        <v>0</v>
      </c>
      <c r="BA676" s="469">
        <v>0</v>
      </c>
      <c r="BB676" s="469">
        <v>0</v>
      </c>
      <c r="BC676" s="469">
        <v>0</v>
      </c>
      <c r="BD676" s="469">
        <v>0</v>
      </c>
      <c r="BE676" s="469">
        <v>0</v>
      </c>
      <c r="BF676" s="469">
        <v>4.0109754523415871E-4</v>
      </c>
      <c r="BG676" s="469">
        <v>0</v>
      </c>
      <c r="BH676" s="469">
        <v>9.8720794656612055E-4</v>
      </c>
      <c r="BI676" s="469">
        <v>0</v>
      </c>
      <c r="BJ676" s="469">
        <v>0</v>
      </c>
      <c r="BK676" s="469">
        <v>0</v>
      </c>
    </row>
    <row r="677" spans="2:63" x14ac:dyDescent="0.2">
      <c r="B677" s="666" t="s">
        <v>493</v>
      </c>
      <c r="C677" s="666">
        <v>18.242091092086515</v>
      </c>
      <c r="D677" s="666" t="s">
        <v>486</v>
      </c>
      <c r="E677" s="666" t="s">
        <v>428</v>
      </c>
      <c r="F677" s="666">
        <v>0</v>
      </c>
      <c r="G677" s="666">
        <v>559</v>
      </c>
      <c r="H677" s="666">
        <v>57.173742499999996</v>
      </c>
      <c r="I677" s="666">
        <v>58.828920992758896</v>
      </c>
      <c r="J677" s="666">
        <v>6.2358837036127482E-3</v>
      </c>
      <c r="K677" s="666" t="s">
        <v>574</v>
      </c>
      <c r="L677" s="666" t="s">
        <v>574</v>
      </c>
      <c r="M677" s="666" t="s">
        <v>574</v>
      </c>
      <c r="N677" s="666">
        <v>1</v>
      </c>
      <c r="O677" s="666">
        <v>6.0805356106302423E-3</v>
      </c>
      <c r="P677" s="666">
        <v>1.0851857063958179E-2</v>
      </c>
      <c r="Q677" s="666">
        <v>1.6932392674588421E-2</v>
      </c>
      <c r="R677" s="666">
        <v>0</v>
      </c>
      <c r="S677" s="666">
        <v>1.6932392674588421E-2</v>
      </c>
      <c r="T677" s="666">
        <v>0</v>
      </c>
      <c r="U677" s="666">
        <v>0</v>
      </c>
      <c r="V677" s="666">
        <v>3.5605428938103205E-5</v>
      </c>
      <c r="W677" s="666">
        <v>6.4833951113801978E-18</v>
      </c>
      <c r="X677" s="666">
        <v>0</v>
      </c>
      <c r="Y677" s="666">
        <v>0</v>
      </c>
      <c r="Z677" s="666">
        <v>0</v>
      </c>
      <c r="AA677" s="666">
        <v>0</v>
      </c>
      <c r="AB677" s="666">
        <v>0</v>
      </c>
      <c r="AC677" s="666">
        <v>0</v>
      </c>
      <c r="AD677" s="666">
        <v>0</v>
      </c>
      <c r="AE677" s="666">
        <v>0</v>
      </c>
      <c r="AF677" s="666">
        <v>0</v>
      </c>
      <c r="AG677" s="666">
        <v>0</v>
      </c>
      <c r="AH677" s="666">
        <v>0</v>
      </c>
      <c r="AI677" s="666">
        <v>0</v>
      </c>
      <c r="AJ677" s="666">
        <v>0</v>
      </c>
      <c r="AK677" s="666">
        <v>5.082711689934908E-5</v>
      </c>
      <c r="AL677" s="666">
        <v>0</v>
      </c>
      <c r="AM677" s="666">
        <v>7.2842075491346391E-6</v>
      </c>
      <c r="AN677" s="666">
        <v>0</v>
      </c>
      <c r="AO677" s="666">
        <v>0</v>
      </c>
      <c r="AP677" s="666">
        <v>0</v>
      </c>
      <c r="AQ677" s="666">
        <v>0</v>
      </c>
      <c r="AR677" s="666">
        <v>0</v>
      </c>
      <c r="AS677" s="666">
        <v>0</v>
      </c>
      <c r="AT677" s="666">
        <v>0</v>
      </c>
      <c r="AU677" s="666">
        <v>0</v>
      </c>
      <c r="AV677" s="666">
        <v>0</v>
      </c>
      <c r="AW677" s="666">
        <v>6.7410283270563864E-6</v>
      </c>
      <c r="AX677" s="666">
        <v>0</v>
      </c>
      <c r="AY677" s="666">
        <v>1.5043293308820956E-15</v>
      </c>
      <c r="AZ677" s="666">
        <v>0</v>
      </c>
      <c r="BA677" s="666">
        <v>0</v>
      </c>
      <c r="BB677" s="666">
        <v>0</v>
      </c>
      <c r="BC677" s="666">
        <v>0</v>
      </c>
      <c r="BD677" s="666">
        <v>0</v>
      </c>
      <c r="BE677" s="666">
        <v>0</v>
      </c>
      <c r="BF677" s="666">
        <v>4.0109754523415871E-4</v>
      </c>
      <c r="BG677" s="666">
        <v>0</v>
      </c>
      <c r="BH677" s="666">
        <v>9.8720794656612055E-4</v>
      </c>
      <c r="BI677" s="666">
        <v>0</v>
      </c>
      <c r="BJ677" s="666">
        <v>0</v>
      </c>
      <c r="BK677" s="666">
        <v>0</v>
      </c>
    </row>
    <row r="678" spans="2:63" x14ac:dyDescent="0.2">
      <c r="B678" s="469" t="s">
        <v>493</v>
      </c>
      <c r="C678" s="469">
        <v>18.242091092086515</v>
      </c>
      <c r="D678" s="469" t="s">
        <v>486</v>
      </c>
      <c r="E678" s="469" t="s">
        <v>428</v>
      </c>
      <c r="F678" s="469">
        <v>0</v>
      </c>
      <c r="G678" s="469">
        <v>559</v>
      </c>
      <c r="H678" s="469">
        <v>46.057272500000003</v>
      </c>
      <c r="I678" s="469">
        <v>47.147942839454259</v>
      </c>
      <c r="J678" s="469">
        <v>4.1971142944793472E-3</v>
      </c>
      <c r="K678" s="469" t="s">
        <v>574</v>
      </c>
      <c r="L678" s="469" t="s">
        <v>574</v>
      </c>
      <c r="M678" s="469" t="s">
        <v>574</v>
      </c>
      <c r="N678" s="469">
        <v>1</v>
      </c>
      <c r="O678" s="469">
        <v>3.5310304594529818E-3</v>
      </c>
      <c r="P678" s="469">
        <v>7.480029341561981E-3</v>
      </c>
      <c r="Q678" s="469">
        <v>1.1011059801014963E-2</v>
      </c>
      <c r="R678" s="469">
        <v>0</v>
      </c>
      <c r="S678" s="469">
        <v>1.1011059801014963E-2</v>
      </c>
      <c r="T678" s="469">
        <v>0</v>
      </c>
      <c r="U678" s="469">
        <v>0</v>
      </c>
      <c r="V678" s="469">
        <v>2.4609542437607772E-5</v>
      </c>
      <c r="W678" s="469">
        <v>1.8637406080189824E-18</v>
      </c>
      <c r="X678" s="469">
        <v>0</v>
      </c>
      <c r="Y678" s="469">
        <v>0</v>
      </c>
      <c r="Z678" s="469">
        <v>0</v>
      </c>
      <c r="AA678" s="469">
        <v>0</v>
      </c>
      <c r="AB678" s="469">
        <v>0</v>
      </c>
      <c r="AC678" s="469">
        <v>0</v>
      </c>
      <c r="AD678" s="469">
        <v>0</v>
      </c>
      <c r="AE678" s="469">
        <v>0</v>
      </c>
      <c r="AF678" s="469">
        <v>0</v>
      </c>
      <c r="AG678" s="469">
        <v>0</v>
      </c>
      <c r="AH678" s="469">
        <v>0</v>
      </c>
      <c r="AI678" s="469">
        <v>0</v>
      </c>
      <c r="AJ678" s="469">
        <v>0</v>
      </c>
      <c r="AK678" s="469">
        <v>3.2210269937360176E-5</v>
      </c>
      <c r="AL678" s="469">
        <v>0</v>
      </c>
      <c r="AM678" s="469">
        <v>5.1398672151515951E-6</v>
      </c>
      <c r="AN678" s="469">
        <v>0</v>
      </c>
      <c r="AO678" s="469">
        <v>0</v>
      </c>
      <c r="AP678" s="469">
        <v>0</v>
      </c>
      <c r="AQ678" s="469">
        <v>0</v>
      </c>
      <c r="AR678" s="469">
        <v>0</v>
      </c>
      <c r="AS678" s="469">
        <v>0</v>
      </c>
      <c r="AT678" s="469">
        <v>0</v>
      </c>
      <c r="AU678" s="469">
        <v>0</v>
      </c>
      <c r="AV678" s="469">
        <v>0</v>
      </c>
      <c r="AW678" s="469">
        <v>3.7648161126438348E-6</v>
      </c>
      <c r="AX678" s="469">
        <v>0</v>
      </c>
      <c r="AY678" s="469">
        <v>4.6722996816782362E-16</v>
      </c>
      <c r="AZ678" s="469">
        <v>0</v>
      </c>
      <c r="BA678" s="469">
        <v>0</v>
      </c>
      <c r="BB678" s="469">
        <v>0</v>
      </c>
      <c r="BC678" s="469">
        <v>0</v>
      </c>
      <c r="BD678" s="469">
        <v>0</v>
      </c>
      <c r="BE678" s="469">
        <v>0</v>
      </c>
      <c r="BF678" s="469">
        <v>2.6633487494135712E-4</v>
      </c>
      <c r="BG678" s="469">
        <v>0</v>
      </c>
      <c r="BH678" s="469">
        <v>6.2358709750447877E-4</v>
      </c>
      <c r="BI678" s="469">
        <v>0</v>
      </c>
      <c r="BJ678" s="469">
        <v>0</v>
      </c>
      <c r="BK678" s="469">
        <v>0</v>
      </c>
    </row>
    <row r="679" spans="2:63" x14ac:dyDescent="0.2">
      <c r="B679" s="666" t="s">
        <v>493</v>
      </c>
      <c r="C679" s="666">
        <v>18.242091092086515</v>
      </c>
      <c r="D679" s="666" t="s">
        <v>486</v>
      </c>
      <c r="E679" s="666" t="s">
        <v>428</v>
      </c>
      <c r="F679" s="666">
        <v>0</v>
      </c>
      <c r="G679" s="666">
        <v>559</v>
      </c>
      <c r="H679" s="666">
        <v>46.057272500000003</v>
      </c>
      <c r="I679" s="666">
        <v>47.147942839454259</v>
      </c>
      <c r="J679" s="666">
        <v>4.1971142944793472E-3</v>
      </c>
      <c r="K679" s="666" t="s">
        <v>574</v>
      </c>
      <c r="L679" s="666" t="s">
        <v>574</v>
      </c>
      <c r="M679" s="666" t="s">
        <v>574</v>
      </c>
      <c r="N679" s="666">
        <v>1</v>
      </c>
      <c r="O679" s="666">
        <v>3.5310304594529818E-3</v>
      </c>
      <c r="P679" s="666">
        <v>7.480029341561981E-3</v>
      </c>
      <c r="Q679" s="666">
        <v>1.1011059801014963E-2</v>
      </c>
      <c r="R679" s="666">
        <v>0</v>
      </c>
      <c r="S679" s="666">
        <v>1.1011059801014963E-2</v>
      </c>
      <c r="T679" s="666">
        <v>0</v>
      </c>
      <c r="U679" s="666">
        <v>0</v>
      </c>
      <c r="V679" s="666">
        <v>2.4609542437607772E-5</v>
      </c>
      <c r="W679" s="666">
        <v>1.8637406080189824E-18</v>
      </c>
      <c r="X679" s="666">
        <v>0</v>
      </c>
      <c r="Y679" s="666">
        <v>0</v>
      </c>
      <c r="Z679" s="666">
        <v>0</v>
      </c>
      <c r="AA679" s="666">
        <v>0</v>
      </c>
      <c r="AB679" s="666">
        <v>0</v>
      </c>
      <c r="AC679" s="666">
        <v>0</v>
      </c>
      <c r="AD679" s="666">
        <v>0</v>
      </c>
      <c r="AE679" s="666">
        <v>0</v>
      </c>
      <c r="AF679" s="666">
        <v>0</v>
      </c>
      <c r="AG679" s="666">
        <v>0</v>
      </c>
      <c r="AH679" s="666">
        <v>0</v>
      </c>
      <c r="AI679" s="666">
        <v>0</v>
      </c>
      <c r="AJ679" s="666">
        <v>0</v>
      </c>
      <c r="AK679" s="666">
        <v>3.2210269937360176E-5</v>
      </c>
      <c r="AL679" s="666">
        <v>0</v>
      </c>
      <c r="AM679" s="666">
        <v>5.1398672151515951E-6</v>
      </c>
      <c r="AN679" s="666">
        <v>0</v>
      </c>
      <c r="AO679" s="666">
        <v>0</v>
      </c>
      <c r="AP679" s="666">
        <v>0</v>
      </c>
      <c r="AQ679" s="666">
        <v>0</v>
      </c>
      <c r="AR679" s="666">
        <v>0</v>
      </c>
      <c r="AS679" s="666">
        <v>0</v>
      </c>
      <c r="AT679" s="666">
        <v>0</v>
      </c>
      <c r="AU679" s="666">
        <v>0</v>
      </c>
      <c r="AV679" s="666">
        <v>0</v>
      </c>
      <c r="AW679" s="666">
        <v>3.7648161126438348E-6</v>
      </c>
      <c r="AX679" s="666">
        <v>0</v>
      </c>
      <c r="AY679" s="666">
        <v>4.6722996816782362E-16</v>
      </c>
      <c r="AZ679" s="666">
        <v>0</v>
      </c>
      <c r="BA679" s="666">
        <v>0</v>
      </c>
      <c r="BB679" s="666">
        <v>0</v>
      </c>
      <c r="BC679" s="666">
        <v>0</v>
      </c>
      <c r="BD679" s="666">
        <v>0</v>
      </c>
      <c r="BE679" s="666">
        <v>0</v>
      </c>
      <c r="BF679" s="666">
        <v>2.6633487494135712E-4</v>
      </c>
      <c r="BG679" s="666">
        <v>0</v>
      </c>
      <c r="BH679" s="666">
        <v>6.2358709750447877E-4</v>
      </c>
      <c r="BI679" s="666">
        <v>0</v>
      </c>
      <c r="BJ679" s="666">
        <v>0</v>
      </c>
      <c r="BK679" s="666">
        <v>0</v>
      </c>
    </row>
    <row r="680" spans="2:63" x14ac:dyDescent="0.2">
      <c r="B680" s="469" t="s">
        <v>493</v>
      </c>
      <c r="C680" s="469">
        <v>18.242091092086515</v>
      </c>
      <c r="D680" s="469" t="s">
        <v>486</v>
      </c>
      <c r="E680" s="469" t="s">
        <v>428</v>
      </c>
      <c r="F680" s="469">
        <v>0</v>
      </c>
      <c r="G680" s="469">
        <v>559</v>
      </c>
      <c r="H680" s="469">
        <v>46.057272500000003</v>
      </c>
      <c r="I680" s="469">
        <v>47.147942839454259</v>
      </c>
      <c r="J680" s="469">
        <v>4.1971142944793472E-3</v>
      </c>
      <c r="K680" s="469" t="s">
        <v>574</v>
      </c>
      <c r="L680" s="469" t="s">
        <v>574</v>
      </c>
      <c r="M680" s="469" t="s">
        <v>574</v>
      </c>
      <c r="N680" s="469">
        <v>1</v>
      </c>
      <c r="O680" s="469">
        <v>3.5310304594529818E-3</v>
      </c>
      <c r="P680" s="469">
        <v>7.480029341561981E-3</v>
      </c>
      <c r="Q680" s="469">
        <v>1.1011059801014963E-2</v>
      </c>
      <c r="R680" s="469">
        <v>0</v>
      </c>
      <c r="S680" s="469">
        <v>1.1011059801014963E-2</v>
      </c>
      <c r="T680" s="469">
        <v>0</v>
      </c>
      <c r="U680" s="469">
        <v>0</v>
      </c>
      <c r="V680" s="469">
        <v>2.4609542437607772E-5</v>
      </c>
      <c r="W680" s="469">
        <v>1.8637406080189824E-18</v>
      </c>
      <c r="X680" s="469">
        <v>0</v>
      </c>
      <c r="Y680" s="469">
        <v>0</v>
      </c>
      <c r="Z680" s="469">
        <v>0</v>
      </c>
      <c r="AA680" s="469">
        <v>0</v>
      </c>
      <c r="AB680" s="469">
        <v>0</v>
      </c>
      <c r="AC680" s="469">
        <v>0</v>
      </c>
      <c r="AD680" s="469">
        <v>0</v>
      </c>
      <c r="AE680" s="469">
        <v>0</v>
      </c>
      <c r="AF680" s="469">
        <v>0</v>
      </c>
      <c r="AG680" s="469">
        <v>0</v>
      </c>
      <c r="AH680" s="469">
        <v>0</v>
      </c>
      <c r="AI680" s="469">
        <v>0</v>
      </c>
      <c r="AJ680" s="469">
        <v>0</v>
      </c>
      <c r="AK680" s="469">
        <v>3.2210269937360176E-5</v>
      </c>
      <c r="AL680" s="469">
        <v>0</v>
      </c>
      <c r="AM680" s="469">
        <v>5.1398672151515951E-6</v>
      </c>
      <c r="AN680" s="469">
        <v>0</v>
      </c>
      <c r="AO680" s="469">
        <v>0</v>
      </c>
      <c r="AP680" s="469">
        <v>0</v>
      </c>
      <c r="AQ680" s="469">
        <v>0</v>
      </c>
      <c r="AR680" s="469">
        <v>0</v>
      </c>
      <c r="AS680" s="469">
        <v>0</v>
      </c>
      <c r="AT680" s="469">
        <v>0</v>
      </c>
      <c r="AU680" s="469">
        <v>0</v>
      </c>
      <c r="AV680" s="469">
        <v>0</v>
      </c>
      <c r="AW680" s="469">
        <v>3.7648161126438348E-6</v>
      </c>
      <c r="AX680" s="469">
        <v>0</v>
      </c>
      <c r="AY680" s="469">
        <v>4.6722996816782362E-16</v>
      </c>
      <c r="AZ680" s="469">
        <v>0</v>
      </c>
      <c r="BA680" s="469">
        <v>0</v>
      </c>
      <c r="BB680" s="469">
        <v>0</v>
      </c>
      <c r="BC680" s="469">
        <v>0</v>
      </c>
      <c r="BD680" s="469">
        <v>0</v>
      </c>
      <c r="BE680" s="469">
        <v>0</v>
      </c>
      <c r="BF680" s="469">
        <v>2.6633487494135712E-4</v>
      </c>
      <c r="BG680" s="469">
        <v>0</v>
      </c>
      <c r="BH680" s="469">
        <v>6.2358709750447877E-4</v>
      </c>
      <c r="BI680" s="469">
        <v>0</v>
      </c>
      <c r="BJ680" s="469">
        <v>0</v>
      </c>
      <c r="BK680" s="469">
        <v>0</v>
      </c>
    </row>
    <row r="681" spans="2:63" x14ac:dyDescent="0.2">
      <c r="B681" s="666" t="s">
        <v>493</v>
      </c>
      <c r="C681" s="666">
        <v>18.242091092086515</v>
      </c>
      <c r="D681" s="666" t="s">
        <v>486</v>
      </c>
      <c r="E681" s="666" t="s">
        <v>428</v>
      </c>
      <c r="F681" s="666">
        <v>0</v>
      </c>
      <c r="G681" s="666">
        <v>559</v>
      </c>
      <c r="H681" s="666">
        <v>46.057272500000003</v>
      </c>
      <c r="I681" s="666">
        <v>47.147942839454259</v>
      </c>
      <c r="J681" s="666">
        <v>4.1971142944793472E-3</v>
      </c>
      <c r="K681" s="666" t="s">
        <v>574</v>
      </c>
      <c r="L681" s="666" t="s">
        <v>574</v>
      </c>
      <c r="M681" s="666" t="s">
        <v>574</v>
      </c>
      <c r="N681" s="666">
        <v>1</v>
      </c>
      <c r="O681" s="666">
        <v>3.5310304594529818E-3</v>
      </c>
      <c r="P681" s="666">
        <v>7.480029341561981E-3</v>
      </c>
      <c r="Q681" s="666">
        <v>1.1011059801014963E-2</v>
      </c>
      <c r="R681" s="666">
        <v>0</v>
      </c>
      <c r="S681" s="666">
        <v>1.1011059801014963E-2</v>
      </c>
      <c r="T681" s="666">
        <v>0</v>
      </c>
      <c r="U681" s="666">
        <v>0</v>
      </c>
      <c r="V681" s="666">
        <v>2.4609542437607772E-5</v>
      </c>
      <c r="W681" s="666">
        <v>1.8637406080189824E-18</v>
      </c>
      <c r="X681" s="666">
        <v>0</v>
      </c>
      <c r="Y681" s="666">
        <v>0</v>
      </c>
      <c r="Z681" s="666">
        <v>0</v>
      </c>
      <c r="AA681" s="666">
        <v>0</v>
      </c>
      <c r="AB681" s="666">
        <v>0</v>
      </c>
      <c r="AC681" s="666">
        <v>0</v>
      </c>
      <c r="AD681" s="666">
        <v>0</v>
      </c>
      <c r="AE681" s="666">
        <v>0</v>
      </c>
      <c r="AF681" s="666">
        <v>0</v>
      </c>
      <c r="AG681" s="666">
        <v>0</v>
      </c>
      <c r="AH681" s="666">
        <v>0</v>
      </c>
      <c r="AI681" s="666">
        <v>0</v>
      </c>
      <c r="AJ681" s="666">
        <v>0</v>
      </c>
      <c r="AK681" s="666">
        <v>3.2210269937360176E-5</v>
      </c>
      <c r="AL681" s="666">
        <v>0</v>
      </c>
      <c r="AM681" s="666">
        <v>5.1398672151515951E-6</v>
      </c>
      <c r="AN681" s="666">
        <v>0</v>
      </c>
      <c r="AO681" s="666">
        <v>0</v>
      </c>
      <c r="AP681" s="666">
        <v>0</v>
      </c>
      <c r="AQ681" s="666">
        <v>0</v>
      </c>
      <c r="AR681" s="666">
        <v>0</v>
      </c>
      <c r="AS681" s="666">
        <v>0</v>
      </c>
      <c r="AT681" s="666">
        <v>0</v>
      </c>
      <c r="AU681" s="666">
        <v>0</v>
      </c>
      <c r="AV681" s="666">
        <v>0</v>
      </c>
      <c r="AW681" s="666">
        <v>3.7648161126438348E-6</v>
      </c>
      <c r="AX681" s="666">
        <v>0</v>
      </c>
      <c r="AY681" s="666">
        <v>4.6722996816782362E-16</v>
      </c>
      <c r="AZ681" s="666">
        <v>0</v>
      </c>
      <c r="BA681" s="666">
        <v>0</v>
      </c>
      <c r="BB681" s="666">
        <v>0</v>
      </c>
      <c r="BC681" s="666">
        <v>0</v>
      </c>
      <c r="BD681" s="666">
        <v>0</v>
      </c>
      <c r="BE681" s="666">
        <v>0</v>
      </c>
      <c r="BF681" s="666">
        <v>2.6633487494135712E-4</v>
      </c>
      <c r="BG681" s="666">
        <v>0</v>
      </c>
      <c r="BH681" s="666">
        <v>6.2358709750447877E-4</v>
      </c>
      <c r="BI681" s="666">
        <v>0</v>
      </c>
      <c r="BJ681" s="666">
        <v>0</v>
      </c>
      <c r="BK681" s="666">
        <v>0</v>
      </c>
    </row>
    <row r="682" spans="2:63" x14ac:dyDescent="0.2">
      <c r="B682" s="469" t="s">
        <v>493</v>
      </c>
      <c r="C682" s="469">
        <v>18.242091092086515</v>
      </c>
      <c r="D682" s="469" t="s">
        <v>486</v>
      </c>
      <c r="E682" s="469" t="s">
        <v>428</v>
      </c>
      <c r="F682" s="469">
        <v>0</v>
      </c>
      <c r="G682" s="469">
        <v>559</v>
      </c>
      <c r="H682" s="469">
        <v>46.057272500000003</v>
      </c>
      <c r="I682" s="469">
        <v>47.147942839454259</v>
      </c>
      <c r="J682" s="469">
        <v>4.1971142944793472E-3</v>
      </c>
      <c r="K682" s="469" t="s">
        <v>574</v>
      </c>
      <c r="L682" s="469" t="s">
        <v>574</v>
      </c>
      <c r="M682" s="469" t="s">
        <v>574</v>
      </c>
      <c r="N682" s="469">
        <v>1</v>
      </c>
      <c r="O682" s="469">
        <v>3.5310304594529818E-3</v>
      </c>
      <c r="P682" s="469">
        <v>7.480029341561981E-3</v>
      </c>
      <c r="Q682" s="469">
        <v>1.1011059801014963E-2</v>
      </c>
      <c r="R682" s="469">
        <v>0</v>
      </c>
      <c r="S682" s="469">
        <v>1.1011059801014963E-2</v>
      </c>
      <c r="T682" s="469">
        <v>0</v>
      </c>
      <c r="U682" s="469">
        <v>0</v>
      </c>
      <c r="V682" s="469">
        <v>2.4609542437607772E-5</v>
      </c>
      <c r="W682" s="469">
        <v>1.8637406080189824E-18</v>
      </c>
      <c r="X682" s="469">
        <v>0</v>
      </c>
      <c r="Y682" s="469">
        <v>0</v>
      </c>
      <c r="Z682" s="469">
        <v>0</v>
      </c>
      <c r="AA682" s="469">
        <v>0</v>
      </c>
      <c r="AB682" s="469">
        <v>0</v>
      </c>
      <c r="AC682" s="469">
        <v>0</v>
      </c>
      <c r="AD682" s="469">
        <v>0</v>
      </c>
      <c r="AE682" s="469">
        <v>0</v>
      </c>
      <c r="AF682" s="469">
        <v>0</v>
      </c>
      <c r="AG682" s="469">
        <v>0</v>
      </c>
      <c r="AH682" s="469">
        <v>0</v>
      </c>
      <c r="AI682" s="469">
        <v>0</v>
      </c>
      <c r="AJ682" s="469">
        <v>0</v>
      </c>
      <c r="AK682" s="469">
        <v>3.2210269937360176E-5</v>
      </c>
      <c r="AL682" s="469">
        <v>0</v>
      </c>
      <c r="AM682" s="469">
        <v>5.1398672151515951E-6</v>
      </c>
      <c r="AN682" s="469">
        <v>0</v>
      </c>
      <c r="AO682" s="469">
        <v>0</v>
      </c>
      <c r="AP682" s="469">
        <v>0</v>
      </c>
      <c r="AQ682" s="469">
        <v>0</v>
      </c>
      <c r="AR682" s="469">
        <v>0</v>
      </c>
      <c r="AS682" s="469">
        <v>0</v>
      </c>
      <c r="AT682" s="469">
        <v>0</v>
      </c>
      <c r="AU682" s="469">
        <v>0</v>
      </c>
      <c r="AV682" s="469">
        <v>0</v>
      </c>
      <c r="AW682" s="469">
        <v>3.7648161126438348E-6</v>
      </c>
      <c r="AX682" s="469">
        <v>0</v>
      </c>
      <c r="AY682" s="469">
        <v>4.6722996816782362E-16</v>
      </c>
      <c r="AZ682" s="469">
        <v>0</v>
      </c>
      <c r="BA682" s="469">
        <v>0</v>
      </c>
      <c r="BB682" s="469">
        <v>0</v>
      </c>
      <c r="BC682" s="469">
        <v>0</v>
      </c>
      <c r="BD682" s="469">
        <v>0</v>
      </c>
      <c r="BE682" s="469">
        <v>0</v>
      </c>
      <c r="BF682" s="469">
        <v>2.6633487494135712E-4</v>
      </c>
      <c r="BG682" s="469">
        <v>0</v>
      </c>
      <c r="BH682" s="469">
        <v>6.2358709750447877E-4</v>
      </c>
      <c r="BI682" s="469">
        <v>0</v>
      </c>
      <c r="BJ682" s="469">
        <v>0</v>
      </c>
      <c r="BK682" s="469">
        <v>0</v>
      </c>
    </row>
    <row r="683" spans="2:63" x14ac:dyDescent="0.2">
      <c r="B683" s="666" t="s">
        <v>493</v>
      </c>
      <c r="C683" s="666">
        <v>18.242091092086515</v>
      </c>
      <c r="D683" s="666" t="s">
        <v>486</v>
      </c>
      <c r="E683" s="666" t="s">
        <v>428</v>
      </c>
      <c r="F683" s="666">
        <v>0</v>
      </c>
      <c r="G683" s="666">
        <v>559</v>
      </c>
      <c r="H683" s="666">
        <v>46.057272500000003</v>
      </c>
      <c r="I683" s="666">
        <v>47.147942839454259</v>
      </c>
      <c r="J683" s="666">
        <v>4.1971142944793472E-3</v>
      </c>
      <c r="K683" s="666" t="s">
        <v>574</v>
      </c>
      <c r="L683" s="666" t="s">
        <v>574</v>
      </c>
      <c r="M683" s="666" t="s">
        <v>574</v>
      </c>
      <c r="N683" s="666">
        <v>1</v>
      </c>
      <c r="O683" s="666">
        <v>3.5310304594529818E-3</v>
      </c>
      <c r="P683" s="666">
        <v>7.480029341561981E-3</v>
      </c>
      <c r="Q683" s="666">
        <v>1.1011059801014963E-2</v>
      </c>
      <c r="R683" s="666">
        <v>0</v>
      </c>
      <c r="S683" s="666">
        <v>1.1011059801014963E-2</v>
      </c>
      <c r="T683" s="666">
        <v>0</v>
      </c>
      <c r="U683" s="666">
        <v>0</v>
      </c>
      <c r="V683" s="666">
        <v>2.4609542437607772E-5</v>
      </c>
      <c r="W683" s="666">
        <v>1.8637406080189824E-18</v>
      </c>
      <c r="X683" s="666">
        <v>0</v>
      </c>
      <c r="Y683" s="666">
        <v>0</v>
      </c>
      <c r="Z683" s="666">
        <v>0</v>
      </c>
      <c r="AA683" s="666">
        <v>0</v>
      </c>
      <c r="AB683" s="666">
        <v>0</v>
      </c>
      <c r="AC683" s="666">
        <v>0</v>
      </c>
      <c r="AD683" s="666">
        <v>0</v>
      </c>
      <c r="AE683" s="666">
        <v>0</v>
      </c>
      <c r="AF683" s="666">
        <v>0</v>
      </c>
      <c r="AG683" s="666">
        <v>0</v>
      </c>
      <c r="AH683" s="666">
        <v>0</v>
      </c>
      <c r="AI683" s="666">
        <v>0</v>
      </c>
      <c r="AJ683" s="666">
        <v>0</v>
      </c>
      <c r="AK683" s="666">
        <v>3.2210269937360176E-5</v>
      </c>
      <c r="AL683" s="666">
        <v>0</v>
      </c>
      <c r="AM683" s="666">
        <v>5.1398672151515951E-6</v>
      </c>
      <c r="AN683" s="666">
        <v>0</v>
      </c>
      <c r="AO683" s="666">
        <v>0</v>
      </c>
      <c r="AP683" s="666">
        <v>0</v>
      </c>
      <c r="AQ683" s="666">
        <v>0</v>
      </c>
      <c r="AR683" s="666">
        <v>0</v>
      </c>
      <c r="AS683" s="666">
        <v>0</v>
      </c>
      <c r="AT683" s="666">
        <v>0</v>
      </c>
      <c r="AU683" s="666">
        <v>0</v>
      </c>
      <c r="AV683" s="666">
        <v>0</v>
      </c>
      <c r="AW683" s="666">
        <v>3.7648161126438348E-6</v>
      </c>
      <c r="AX683" s="666">
        <v>0</v>
      </c>
      <c r="AY683" s="666">
        <v>4.6722996816782362E-16</v>
      </c>
      <c r="AZ683" s="666">
        <v>0</v>
      </c>
      <c r="BA683" s="666">
        <v>0</v>
      </c>
      <c r="BB683" s="666">
        <v>0</v>
      </c>
      <c r="BC683" s="666">
        <v>0</v>
      </c>
      <c r="BD683" s="666">
        <v>0</v>
      </c>
      <c r="BE683" s="666">
        <v>0</v>
      </c>
      <c r="BF683" s="666">
        <v>2.6633487494135712E-4</v>
      </c>
      <c r="BG683" s="666">
        <v>0</v>
      </c>
      <c r="BH683" s="666">
        <v>6.2358709750447877E-4</v>
      </c>
      <c r="BI683" s="666">
        <v>0</v>
      </c>
      <c r="BJ683" s="666">
        <v>0</v>
      </c>
      <c r="BK683" s="666">
        <v>0</v>
      </c>
    </row>
    <row r="684" spans="2:63" x14ac:dyDescent="0.2">
      <c r="B684" s="469" t="s">
        <v>493</v>
      </c>
      <c r="C684" s="469">
        <v>18.242091092086515</v>
      </c>
      <c r="D684" s="469" t="s">
        <v>486</v>
      </c>
      <c r="E684" s="469" t="s">
        <v>428</v>
      </c>
      <c r="F684" s="469">
        <v>0</v>
      </c>
      <c r="G684" s="469">
        <v>559</v>
      </c>
      <c r="H684" s="469">
        <v>46.057272500000003</v>
      </c>
      <c r="I684" s="469">
        <v>47.147942839454259</v>
      </c>
      <c r="J684" s="469">
        <v>4.1971142944793472E-3</v>
      </c>
      <c r="K684" s="469" t="s">
        <v>574</v>
      </c>
      <c r="L684" s="469" t="s">
        <v>574</v>
      </c>
      <c r="M684" s="469" t="s">
        <v>574</v>
      </c>
      <c r="N684" s="469">
        <v>1</v>
      </c>
      <c r="O684" s="469">
        <v>3.5310304594529818E-3</v>
      </c>
      <c r="P684" s="469">
        <v>7.480029341561981E-3</v>
      </c>
      <c r="Q684" s="469">
        <v>1.1011059801014963E-2</v>
      </c>
      <c r="R684" s="469">
        <v>0</v>
      </c>
      <c r="S684" s="469">
        <v>1.1011059801014963E-2</v>
      </c>
      <c r="T684" s="469">
        <v>0</v>
      </c>
      <c r="U684" s="469">
        <v>0</v>
      </c>
      <c r="V684" s="469">
        <v>2.4609542437607772E-5</v>
      </c>
      <c r="W684" s="469">
        <v>1.8637406080189824E-18</v>
      </c>
      <c r="X684" s="469">
        <v>0</v>
      </c>
      <c r="Y684" s="469">
        <v>0</v>
      </c>
      <c r="Z684" s="469">
        <v>0</v>
      </c>
      <c r="AA684" s="469">
        <v>0</v>
      </c>
      <c r="AB684" s="469">
        <v>0</v>
      </c>
      <c r="AC684" s="469">
        <v>0</v>
      </c>
      <c r="AD684" s="469">
        <v>0</v>
      </c>
      <c r="AE684" s="469">
        <v>0</v>
      </c>
      <c r="AF684" s="469">
        <v>0</v>
      </c>
      <c r="AG684" s="469">
        <v>0</v>
      </c>
      <c r="AH684" s="469">
        <v>0</v>
      </c>
      <c r="AI684" s="469">
        <v>0</v>
      </c>
      <c r="AJ684" s="469">
        <v>0</v>
      </c>
      <c r="AK684" s="469">
        <v>3.2210269937360176E-5</v>
      </c>
      <c r="AL684" s="469">
        <v>0</v>
      </c>
      <c r="AM684" s="469">
        <v>5.1398672151515951E-6</v>
      </c>
      <c r="AN684" s="469">
        <v>0</v>
      </c>
      <c r="AO684" s="469">
        <v>0</v>
      </c>
      <c r="AP684" s="469">
        <v>0</v>
      </c>
      <c r="AQ684" s="469">
        <v>0</v>
      </c>
      <c r="AR684" s="469">
        <v>0</v>
      </c>
      <c r="AS684" s="469">
        <v>0</v>
      </c>
      <c r="AT684" s="469">
        <v>0</v>
      </c>
      <c r="AU684" s="469">
        <v>0</v>
      </c>
      <c r="AV684" s="469">
        <v>0</v>
      </c>
      <c r="AW684" s="469">
        <v>3.7648161126438348E-6</v>
      </c>
      <c r="AX684" s="469">
        <v>0</v>
      </c>
      <c r="AY684" s="469">
        <v>4.6722996816782362E-16</v>
      </c>
      <c r="AZ684" s="469">
        <v>0</v>
      </c>
      <c r="BA684" s="469">
        <v>0</v>
      </c>
      <c r="BB684" s="469">
        <v>0</v>
      </c>
      <c r="BC684" s="469">
        <v>0</v>
      </c>
      <c r="BD684" s="469">
        <v>0</v>
      </c>
      <c r="BE684" s="469">
        <v>0</v>
      </c>
      <c r="BF684" s="469">
        <v>2.6633487494135712E-4</v>
      </c>
      <c r="BG684" s="469">
        <v>0</v>
      </c>
      <c r="BH684" s="469">
        <v>6.2358709750447877E-4</v>
      </c>
      <c r="BI684" s="469">
        <v>0</v>
      </c>
      <c r="BJ684" s="469">
        <v>0</v>
      </c>
      <c r="BK684" s="469">
        <v>0</v>
      </c>
    </row>
    <row r="685" spans="2:63" x14ac:dyDescent="0.2">
      <c r="B685" s="666" t="s">
        <v>493</v>
      </c>
      <c r="C685" s="666">
        <v>18.242091092086515</v>
      </c>
      <c r="D685" s="666" t="s">
        <v>486</v>
      </c>
      <c r="E685" s="666" t="s">
        <v>428</v>
      </c>
      <c r="F685" s="666">
        <v>0</v>
      </c>
      <c r="G685" s="666">
        <v>559</v>
      </c>
      <c r="H685" s="666">
        <v>46.057272500000003</v>
      </c>
      <c r="I685" s="666">
        <v>47.147942839454259</v>
      </c>
      <c r="J685" s="666">
        <v>4.1971142944793472E-3</v>
      </c>
      <c r="K685" s="666" t="s">
        <v>574</v>
      </c>
      <c r="L685" s="666" t="s">
        <v>574</v>
      </c>
      <c r="M685" s="666" t="s">
        <v>574</v>
      </c>
      <c r="N685" s="666">
        <v>1</v>
      </c>
      <c r="O685" s="666">
        <v>3.5310304594529818E-3</v>
      </c>
      <c r="P685" s="666">
        <v>7.480029341561981E-3</v>
      </c>
      <c r="Q685" s="666">
        <v>1.1011059801014963E-2</v>
      </c>
      <c r="R685" s="666">
        <v>0</v>
      </c>
      <c r="S685" s="666">
        <v>1.1011059801014963E-2</v>
      </c>
      <c r="T685" s="666">
        <v>0</v>
      </c>
      <c r="U685" s="666">
        <v>0</v>
      </c>
      <c r="V685" s="666">
        <v>2.4609542437607772E-5</v>
      </c>
      <c r="W685" s="666">
        <v>1.8637406080189824E-18</v>
      </c>
      <c r="X685" s="666">
        <v>0</v>
      </c>
      <c r="Y685" s="666">
        <v>0</v>
      </c>
      <c r="Z685" s="666">
        <v>0</v>
      </c>
      <c r="AA685" s="666">
        <v>0</v>
      </c>
      <c r="AB685" s="666">
        <v>0</v>
      </c>
      <c r="AC685" s="666">
        <v>0</v>
      </c>
      <c r="AD685" s="666">
        <v>0</v>
      </c>
      <c r="AE685" s="666">
        <v>0</v>
      </c>
      <c r="AF685" s="666">
        <v>0</v>
      </c>
      <c r="AG685" s="666">
        <v>0</v>
      </c>
      <c r="AH685" s="666">
        <v>0</v>
      </c>
      <c r="AI685" s="666">
        <v>0</v>
      </c>
      <c r="AJ685" s="666">
        <v>0</v>
      </c>
      <c r="AK685" s="666">
        <v>3.2210269937360176E-5</v>
      </c>
      <c r="AL685" s="666">
        <v>0</v>
      </c>
      <c r="AM685" s="666">
        <v>5.1398672151515951E-6</v>
      </c>
      <c r="AN685" s="666">
        <v>0</v>
      </c>
      <c r="AO685" s="666">
        <v>0</v>
      </c>
      <c r="AP685" s="666">
        <v>0</v>
      </c>
      <c r="AQ685" s="666">
        <v>0</v>
      </c>
      <c r="AR685" s="666">
        <v>0</v>
      </c>
      <c r="AS685" s="666">
        <v>0</v>
      </c>
      <c r="AT685" s="666">
        <v>0</v>
      </c>
      <c r="AU685" s="666">
        <v>0</v>
      </c>
      <c r="AV685" s="666">
        <v>0</v>
      </c>
      <c r="AW685" s="666">
        <v>3.7648161126438348E-6</v>
      </c>
      <c r="AX685" s="666">
        <v>0</v>
      </c>
      <c r="AY685" s="666">
        <v>4.6722996816782362E-16</v>
      </c>
      <c r="AZ685" s="666">
        <v>0</v>
      </c>
      <c r="BA685" s="666">
        <v>0</v>
      </c>
      <c r="BB685" s="666">
        <v>0</v>
      </c>
      <c r="BC685" s="666">
        <v>0</v>
      </c>
      <c r="BD685" s="666">
        <v>0</v>
      </c>
      <c r="BE685" s="666">
        <v>0</v>
      </c>
      <c r="BF685" s="666">
        <v>2.6633487494135712E-4</v>
      </c>
      <c r="BG685" s="666">
        <v>0</v>
      </c>
      <c r="BH685" s="666">
        <v>6.2358709750447877E-4</v>
      </c>
      <c r="BI685" s="666">
        <v>0</v>
      </c>
      <c r="BJ685" s="666">
        <v>0</v>
      </c>
      <c r="BK685" s="666">
        <v>0</v>
      </c>
    </row>
    <row r="686" spans="2:63" x14ac:dyDescent="0.2">
      <c r="B686" s="469" t="s">
        <v>493</v>
      </c>
      <c r="C686" s="469">
        <v>18.242091092086515</v>
      </c>
      <c r="D686" s="469" t="s">
        <v>486</v>
      </c>
      <c r="E686" s="469" t="s">
        <v>428</v>
      </c>
      <c r="F686" s="469">
        <v>0</v>
      </c>
      <c r="G686" s="469">
        <v>559</v>
      </c>
      <c r="H686" s="469">
        <v>46.057272500000003</v>
      </c>
      <c r="I686" s="469">
        <v>47.147942839454259</v>
      </c>
      <c r="J686" s="469">
        <v>4.1971142944793472E-3</v>
      </c>
      <c r="K686" s="469" t="s">
        <v>574</v>
      </c>
      <c r="L686" s="469" t="s">
        <v>574</v>
      </c>
      <c r="M686" s="469" t="s">
        <v>574</v>
      </c>
      <c r="N686" s="469">
        <v>1</v>
      </c>
      <c r="O686" s="469">
        <v>3.5310304594529818E-3</v>
      </c>
      <c r="P686" s="469">
        <v>7.480029341561981E-3</v>
      </c>
      <c r="Q686" s="469">
        <v>1.1011059801014963E-2</v>
      </c>
      <c r="R686" s="469">
        <v>0</v>
      </c>
      <c r="S686" s="469">
        <v>1.1011059801014963E-2</v>
      </c>
      <c r="T686" s="469">
        <v>0</v>
      </c>
      <c r="U686" s="469">
        <v>0</v>
      </c>
      <c r="V686" s="469">
        <v>2.4609542437607772E-5</v>
      </c>
      <c r="W686" s="469">
        <v>1.8637406080189824E-18</v>
      </c>
      <c r="X686" s="469">
        <v>0</v>
      </c>
      <c r="Y686" s="469">
        <v>0</v>
      </c>
      <c r="Z686" s="469">
        <v>0</v>
      </c>
      <c r="AA686" s="469">
        <v>0</v>
      </c>
      <c r="AB686" s="469">
        <v>0</v>
      </c>
      <c r="AC686" s="469">
        <v>0</v>
      </c>
      <c r="AD686" s="469">
        <v>0</v>
      </c>
      <c r="AE686" s="469">
        <v>0</v>
      </c>
      <c r="AF686" s="469">
        <v>0</v>
      </c>
      <c r="AG686" s="469">
        <v>0</v>
      </c>
      <c r="AH686" s="469">
        <v>0</v>
      </c>
      <c r="AI686" s="469">
        <v>0</v>
      </c>
      <c r="AJ686" s="469">
        <v>0</v>
      </c>
      <c r="AK686" s="469">
        <v>3.2210269937360176E-5</v>
      </c>
      <c r="AL686" s="469">
        <v>0</v>
      </c>
      <c r="AM686" s="469">
        <v>5.1398672151515951E-6</v>
      </c>
      <c r="AN686" s="469">
        <v>0</v>
      </c>
      <c r="AO686" s="469">
        <v>0</v>
      </c>
      <c r="AP686" s="469">
        <v>0</v>
      </c>
      <c r="AQ686" s="469">
        <v>0</v>
      </c>
      <c r="AR686" s="469">
        <v>0</v>
      </c>
      <c r="AS686" s="469">
        <v>0</v>
      </c>
      <c r="AT686" s="469">
        <v>0</v>
      </c>
      <c r="AU686" s="469">
        <v>0</v>
      </c>
      <c r="AV686" s="469">
        <v>0</v>
      </c>
      <c r="AW686" s="469">
        <v>3.7648161126438348E-6</v>
      </c>
      <c r="AX686" s="469">
        <v>0</v>
      </c>
      <c r="AY686" s="469">
        <v>4.6722996816782362E-16</v>
      </c>
      <c r="AZ686" s="469">
        <v>0</v>
      </c>
      <c r="BA686" s="469">
        <v>0</v>
      </c>
      <c r="BB686" s="469">
        <v>0</v>
      </c>
      <c r="BC686" s="469">
        <v>0</v>
      </c>
      <c r="BD686" s="469">
        <v>0</v>
      </c>
      <c r="BE686" s="469">
        <v>0</v>
      </c>
      <c r="BF686" s="469">
        <v>2.6633487494135712E-4</v>
      </c>
      <c r="BG686" s="469">
        <v>0</v>
      </c>
      <c r="BH686" s="469">
        <v>6.2358709750447877E-4</v>
      </c>
      <c r="BI686" s="469">
        <v>0</v>
      </c>
      <c r="BJ686" s="469">
        <v>0</v>
      </c>
      <c r="BK686" s="469">
        <v>0</v>
      </c>
    </row>
    <row r="687" spans="2:63" x14ac:dyDescent="0.2">
      <c r="B687" s="666" t="s">
        <v>493</v>
      </c>
      <c r="C687" s="666">
        <v>18.242091092086515</v>
      </c>
      <c r="D687" s="666" t="s">
        <v>486</v>
      </c>
      <c r="E687" s="666" t="s">
        <v>428</v>
      </c>
      <c r="F687" s="666">
        <v>0</v>
      </c>
      <c r="G687" s="666">
        <v>559</v>
      </c>
      <c r="H687" s="666">
        <v>46.057272500000003</v>
      </c>
      <c r="I687" s="666">
        <v>47.147942839454259</v>
      </c>
      <c r="J687" s="666">
        <v>4.1971142944793472E-3</v>
      </c>
      <c r="K687" s="666" t="s">
        <v>574</v>
      </c>
      <c r="L687" s="666" t="s">
        <v>574</v>
      </c>
      <c r="M687" s="666" t="s">
        <v>574</v>
      </c>
      <c r="N687" s="666">
        <v>1</v>
      </c>
      <c r="O687" s="666">
        <v>3.5310304594529818E-3</v>
      </c>
      <c r="P687" s="666">
        <v>7.480029341561981E-3</v>
      </c>
      <c r="Q687" s="666">
        <v>1.1011059801014963E-2</v>
      </c>
      <c r="R687" s="666">
        <v>0</v>
      </c>
      <c r="S687" s="666">
        <v>1.1011059801014963E-2</v>
      </c>
      <c r="T687" s="666">
        <v>0</v>
      </c>
      <c r="U687" s="666">
        <v>0</v>
      </c>
      <c r="V687" s="666">
        <v>2.4609542437607772E-5</v>
      </c>
      <c r="W687" s="666">
        <v>1.8637406080189824E-18</v>
      </c>
      <c r="X687" s="666">
        <v>0</v>
      </c>
      <c r="Y687" s="666">
        <v>0</v>
      </c>
      <c r="Z687" s="666">
        <v>0</v>
      </c>
      <c r="AA687" s="666">
        <v>0</v>
      </c>
      <c r="AB687" s="666">
        <v>0</v>
      </c>
      <c r="AC687" s="666">
        <v>0</v>
      </c>
      <c r="AD687" s="666">
        <v>0</v>
      </c>
      <c r="AE687" s="666">
        <v>0</v>
      </c>
      <c r="AF687" s="666">
        <v>0</v>
      </c>
      <c r="AG687" s="666">
        <v>0</v>
      </c>
      <c r="AH687" s="666">
        <v>0</v>
      </c>
      <c r="AI687" s="666">
        <v>0</v>
      </c>
      <c r="AJ687" s="666">
        <v>0</v>
      </c>
      <c r="AK687" s="666">
        <v>3.2210269937360176E-5</v>
      </c>
      <c r="AL687" s="666">
        <v>0</v>
      </c>
      <c r="AM687" s="666">
        <v>5.1398672151515951E-6</v>
      </c>
      <c r="AN687" s="666">
        <v>0</v>
      </c>
      <c r="AO687" s="666">
        <v>0</v>
      </c>
      <c r="AP687" s="666">
        <v>0</v>
      </c>
      <c r="AQ687" s="666">
        <v>0</v>
      </c>
      <c r="AR687" s="666">
        <v>0</v>
      </c>
      <c r="AS687" s="666">
        <v>0</v>
      </c>
      <c r="AT687" s="666">
        <v>0</v>
      </c>
      <c r="AU687" s="666">
        <v>0</v>
      </c>
      <c r="AV687" s="666">
        <v>0</v>
      </c>
      <c r="AW687" s="666">
        <v>3.7648161126438348E-6</v>
      </c>
      <c r="AX687" s="666">
        <v>0</v>
      </c>
      <c r="AY687" s="666">
        <v>4.6722996816782362E-16</v>
      </c>
      <c r="AZ687" s="666">
        <v>0</v>
      </c>
      <c r="BA687" s="666">
        <v>0</v>
      </c>
      <c r="BB687" s="666">
        <v>0</v>
      </c>
      <c r="BC687" s="666">
        <v>0</v>
      </c>
      <c r="BD687" s="666">
        <v>0</v>
      </c>
      <c r="BE687" s="666">
        <v>0</v>
      </c>
      <c r="BF687" s="666">
        <v>2.6633487494135712E-4</v>
      </c>
      <c r="BG687" s="666">
        <v>0</v>
      </c>
      <c r="BH687" s="666">
        <v>6.2358709750447877E-4</v>
      </c>
      <c r="BI687" s="666">
        <v>0</v>
      </c>
      <c r="BJ687" s="666">
        <v>0</v>
      </c>
      <c r="BK687" s="666">
        <v>0</v>
      </c>
    </row>
    <row r="688" spans="2:63" x14ac:dyDescent="0.2">
      <c r="B688" s="469" t="s">
        <v>493</v>
      </c>
      <c r="C688" s="469">
        <v>18.242091092086515</v>
      </c>
      <c r="D688" s="469" t="s">
        <v>486</v>
      </c>
      <c r="E688" s="469" t="s">
        <v>428</v>
      </c>
      <c r="F688" s="469">
        <v>0</v>
      </c>
      <c r="G688" s="469">
        <v>559</v>
      </c>
      <c r="H688" s="469">
        <v>46.057272500000003</v>
      </c>
      <c r="I688" s="469">
        <v>47.147942839454259</v>
      </c>
      <c r="J688" s="469">
        <v>4.1971142944793472E-3</v>
      </c>
      <c r="K688" s="469" t="s">
        <v>574</v>
      </c>
      <c r="L688" s="469" t="s">
        <v>574</v>
      </c>
      <c r="M688" s="469" t="s">
        <v>574</v>
      </c>
      <c r="N688" s="469">
        <v>1</v>
      </c>
      <c r="O688" s="469">
        <v>3.5310304594529818E-3</v>
      </c>
      <c r="P688" s="469">
        <v>7.480029341561981E-3</v>
      </c>
      <c r="Q688" s="469">
        <v>1.1011059801014963E-2</v>
      </c>
      <c r="R688" s="469">
        <v>0</v>
      </c>
      <c r="S688" s="469">
        <v>1.1011059801014963E-2</v>
      </c>
      <c r="T688" s="469">
        <v>0</v>
      </c>
      <c r="U688" s="469">
        <v>0</v>
      </c>
      <c r="V688" s="469">
        <v>2.4609542437607772E-5</v>
      </c>
      <c r="W688" s="469">
        <v>1.8637406080189824E-18</v>
      </c>
      <c r="X688" s="469">
        <v>0</v>
      </c>
      <c r="Y688" s="469">
        <v>0</v>
      </c>
      <c r="Z688" s="469">
        <v>0</v>
      </c>
      <c r="AA688" s="469">
        <v>0</v>
      </c>
      <c r="AB688" s="469">
        <v>0</v>
      </c>
      <c r="AC688" s="469">
        <v>0</v>
      </c>
      <c r="AD688" s="469">
        <v>0</v>
      </c>
      <c r="AE688" s="469">
        <v>0</v>
      </c>
      <c r="AF688" s="469">
        <v>0</v>
      </c>
      <c r="AG688" s="469">
        <v>0</v>
      </c>
      <c r="AH688" s="469">
        <v>0</v>
      </c>
      <c r="AI688" s="469">
        <v>0</v>
      </c>
      <c r="AJ688" s="469">
        <v>0</v>
      </c>
      <c r="AK688" s="469">
        <v>3.2210269937360176E-5</v>
      </c>
      <c r="AL688" s="469">
        <v>0</v>
      </c>
      <c r="AM688" s="469">
        <v>5.1398672151515951E-6</v>
      </c>
      <c r="AN688" s="469">
        <v>0</v>
      </c>
      <c r="AO688" s="469">
        <v>0</v>
      </c>
      <c r="AP688" s="469">
        <v>0</v>
      </c>
      <c r="AQ688" s="469">
        <v>0</v>
      </c>
      <c r="AR688" s="469">
        <v>0</v>
      </c>
      <c r="AS688" s="469">
        <v>0</v>
      </c>
      <c r="AT688" s="469">
        <v>0</v>
      </c>
      <c r="AU688" s="469">
        <v>0</v>
      </c>
      <c r="AV688" s="469">
        <v>0</v>
      </c>
      <c r="AW688" s="469">
        <v>3.7648161126438348E-6</v>
      </c>
      <c r="AX688" s="469">
        <v>0</v>
      </c>
      <c r="AY688" s="469">
        <v>4.6722996816782362E-16</v>
      </c>
      <c r="AZ688" s="469">
        <v>0</v>
      </c>
      <c r="BA688" s="469">
        <v>0</v>
      </c>
      <c r="BB688" s="469">
        <v>0</v>
      </c>
      <c r="BC688" s="469">
        <v>0</v>
      </c>
      <c r="BD688" s="469">
        <v>0</v>
      </c>
      <c r="BE688" s="469">
        <v>0</v>
      </c>
      <c r="BF688" s="469">
        <v>2.6633487494135712E-4</v>
      </c>
      <c r="BG688" s="469">
        <v>0</v>
      </c>
      <c r="BH688" s="469">
        <v>6.2358709750447877E-4</v>
      </c>
      <c r="BI688" s="469">
        <v>0</v>
      </c>
      <c r="BJ688" s="469">
        <v>0</v>
      </c>
      <c r="BK688" s="469">
        <v>0</v>
      </c>
    </row>
    <row r="689" spans="2:63" x14ac:dyDescent="0.2">
      <c r="B689" s="666" t="s">
        <v>493</v>
      </c>
      <c r="C689" s="666">
        <v>18.242091092086515</v>
      </c>
      <c r="D689" s="666" t="s">
        <v>486</v>
      </c>
      <c r="E689" s="666" t="s">
        <v>428</v>
      </c>
      <c r="F689" s="666">
        <v>0</v>
      </c>
      <c r="G689" s="666">
        <v>559</v>
      </c>
      <c r="H689" s="666">
        <v>46.057272500000003</v>
      </c>
      <c r="I689" s="666">
        <v>47.147942839454259</v>
      </c>
      <c r="J689" s="666">
        <v>4.1971142944793472E-3</v>
      </c>
      <c r="K689" s="666" t="s">
        <v>574</v>
      </c>
      <c r="L689" s="666" t="s">
        <v>574</v>
      </c>
      <c r="M689" s="666" t="s">
        <v>574</v>
      </c>
      <c r="N689" s="666">
        <v>1</v>
      </c>
      <c r="O689" s="666">
        <v>3.5310304594529818E-3</v>
      </c>
      <c r="P689" s="666">
        <v>7.480029341561981E-3</v>
      </c>
      <c r="Q689" s="666">
        <v>1.1011059801014963E-2</v>
      </c>
      <c r="R689" s="666">
        <v>0</v>
      </c>
      <c r="S689" s="666">
        <v>1.1011059801014963E-2</v>
      </c>
      <c r="T689" s="666">
        <v>0</v>
      </c>
      <c r="U689" s="666">
        <v>0</v>
      </c>
      <c r="V689" s="666">
        <v>2.4609542437607772E-5</v>
      </c>
      <c r="W689" s="666">
        <v>1.8637406080189824E-18</v>
      </c>
      <c r="X689" s="666">
        <v>0</v>
      </c>
      <c r="Y689" s="666">
        <v>0</v>
      </c>
      <c r="Z689" s="666">
        <v>0</v>
      </c>
      <c r="AA689" s="666">
        <v>0</v>
      </c>
      <c r="AB689" s="666">
        <v>0</v>
      </c>
      <c r="AC689" s="666">
        <v>0</v>
      </c>
      <c r="AD689" s="666">
        <v>0</v>
      </c>
      <c r="AE689" s="666">
        <v>0</v>
      </c>
      <c r="AF689" s="666">
        <v>0</v>
      </c>
      <c r="AG689" s="666">
        <v>0</v>
      </c>
      <c r="AH689" s="666">
        <v>0</v>
      </c>
      <c r="AI689" s="666">
        <v>0</v>
      </c>
      <c r="AJ689" s="666">
        <v>0</v>
      </c>
      <c r="AK689" s="666">
        <v>3.2210269937360176E-5</v>
      </c>
      <c r="AL689" s="666">
        <v>0</v>
      </c>
      <c r="AM689" s="666">
        <v>5.1398672151515951E-6</v>
      </c>
      <c r="AN689" s="666">
        <v>0</v>
      </c>
      <c r="AO689" s="666">
        <v>0</v>
      </c>
      <c r="AP689" s="666">
        <v>0</v>
      </c>
      <c r="AQ689" s="666">
        <v>0</v>
      </c>
      <c r="AR689" s="666">
        <v>0</v>
      </c>
      <c r="AS689" s="666">
        <v>0</v>
      </c>
      <c r="AT689" s="666">
        <v>0</v>
      </c>
      <c r="AU689" s="666">
        <v>0</v>
      </c>
      <c r="AV689" s="666">
        <v>0</v>
      </c>
      <c r="AW689" s="666">
        <v>3.7648161126438348E-6</v>
      </c>
      <c r="AX689" s="666">
        <v>0</v>
      </c>
      <c r="AY689" s="666">
        <v>4.6722996816782362E-16</v>
      </c>
      <c r="AZ689" s="666">
        <v>0</v>
      </c>
      <c r="BA689" s="666">
        <v>0</v>
      </c>
      <c r="BB689" s="666">
        <v>0</v>
      </c>
      <c r="BC689" s="666">
        <v>0</v>
      </c>
      <c r="BD689" s="666">
        <v>0</v>
      </c>
      <c r="BE689" s="666">
        <v>0</v>
      </c>
      <c r="BF689" s="666">
        <v>2.6633487494135712E-4</v>
      </c>
      <c r="BG689" s="666">
        <v>0</v>
      </c>
      <c r="BH689" s="666">
        <v>6.2358709750447877E-4</v>
      </c>
      <c r="BI689" s="666">
        <v>0</v>
      </c>
      <c r="BJ689" s="666">
        <v>0</v>
      </c>
      <c r="BK689" s="666">
        <v>0</v>
      </c>
    </row>
    <row r="690" spans="2:63" x14ac:dyDescent="0.2">
      <c r="B690" s="469" t="s">
        <v>493</v>
      </c>
      <c r="C690" s="469">
        <v>18.242091092086515</v>
      </c>
      <c r="D690" s="469" t="s">
        <v>486</v>
      </c>
      <c r="E690" s="469" t="s">
        <v>428</v>
      </c>
      <c r="F690" s="469">
        <v>0</v>
      </c>
      <c r="G690" s="469">
        <v>559</v>
      </c>
      <c r="H690" s="469">
        <v>46.057272500000003</v>
      </c>
      <c r="I690" s="469">
        <v>47.147942839454259</v>
      </c>
      <c r="J690" s="469">
        <v>4.1971142944793472E-3</v>
      </c>
      <c r="K690" s="469" t="s">
        <v>574</v>
      </c>
      <c r="L690" s="469" t="s">
        <v>574</v>
      </c>
      <c r="M690" s="469" t="s">
        <v>574</v>
      </c>
      <c r="N690" s="469">
        <v>1</v>
      </c>
      <c r="O690" s="469">
        <v>3.5310304594529818E-3</v>
      </c>
      <c r="P690" s="469">
        <v>7.480029341561981E-3</v>
      </c>
      <c r="Q690" s="469">
        <v>1.1011059801014963E-2</v>
      </c>
      <c r="R690" s="469">
        <v>0</v>
      </c>
      <c r="S690" s="469">
        <v>1.1011059801014963E-2</v>
      </c>
      <c r="T690" s="469">
        <v>0</v>
      </c>
      <c r="U690" s="469">
        <v>0</v>
      </c>
      <c r="V690" s="469">
        <v>2.4609542437607772E-5</v>
      </c>
      <c r="W690" s="469">
        <v>1.8637406080189824E-18</v>
      </c>
      <c r="X690" s="469">
        <v>0</v>
      </c>
      <c r="Y690" s="469">
        <v>0</v>
      </c>
      <c r="Z690" s="469">
        <v>0</v>
      </c>
      <c r="AA690" s="469">
        <v>0</v>
      </c>
      <c r="AB690" s="469">
        <v>0</v>
      </c>
      <c r="AC690" s="469">
        <v>0</v>
      </c>
      <c r="AD690" s="469">
        <v>0</v>
      </c>
      <c r="AE690" s="469">
        <v>0</v>
      </c>
      <c r="AF690" s="469">
        <v>0</v>
      </c>
      <c r="AG690" s="469">
        <v>0</v>
      </c>
      <c r="AH690" s="469">
        <v>0</v>
      </c>
      <c r="AI690" s="469">
        <v>0</v>
      </c>
      <c r="AJ690" s="469">
        <v>0</v>
      </c>
      <c r="AK690" s="469">
        <v>3.2210269937360176E-5</v>
      </c>
      <c r="AL690" s="469">
        <v>0</v>
      </c>
      <c r="AM690" s="469">
        <v>5.1398672151515951E-6</v>
      </c>
      <c r="AN690" s="469">
        <v>0</v>
      </c>
      <c r="AO690" s="469">
        <v>0</v>
      </c>
      <c r="AP690" s="469">
        <v>0</v>
      </c>
      <c r="AQ690" s="469">
        <v>0</v>
      </c>
      <c r="AR690" s="469">
        <v>0</v>
      </c>
      <c r="AS690" s="469">
        <v>0</v>
      </c>
      <c r="AT690" s="469">
        <v>0</v>
      </c>
      <c r="AU690" s="469">
        <v>0</v>
      </c>
      <c r="AV690" s="469">
        <v>0</v>
      </c>
      <c r="AW690" s="469">
        <v>3.7648161126438348E-6</v>
      </c>
      <c r="AX690" s="469">
        <v>0</v>
      </c>
      <c r="AY690" s="469">
        <v>4.6722996816782362E-16</v>
      </c>
      <c r="AZ690" s="469">
        <v>0</v>
      </c>
      <c r="BA690" s="469">
        <v>0</v>
      </c>
      <c r="BB690" s="469">
        <v>0</v>
      </c>
      <c r="BC690" s="469">
        <v>0</v>
      </c>
      <c r="BD690" s="469">
        <v>0</v>
      </c>
      <c r="BE690" s="469">
        <v>0</v>
      </c>
      <c r="BF690" s="469">
        <v>2.6633487494135712E-4</v>
      </c>
      <c r="BG690" s="469">
        <v>0</v>
      </c>
      <c r="BH690" s="469">
        <v>6.2358709750447877E-4</v>
      </c>
      <c r="BI690" s="469">
        <v>0</v>
      </c>
      <c r="BJ690" s="469">
        <v>0</v>
      </c>
      <c r="BK690" s="469">
        <v>0</v>
      </c>
    </row>
    <row r="691" spans="2:63" x14ac:dyDescent="0.2">
      <c r="B691" s="666" t="s">
        <v>493</v>
      </c>
      <c r="C691" s="666">
        <v>18.242091092086515</v>
      </c>
      <c r="D691" s="666" t="s">
        <v>486</v>
      </c>
      <c r="E691" s="666" t="s">
        <v>428</v>
      </c>
      <c r="F691" s="666">
        <v>0</v>
      </c>
      <c r="G691" s="666">
        <v>559</v>
      </c>
      <c r="H691" s="666">
        <v>46.057272500000003</v>
      </c>
      <c r="I691" s="666">
        <v>47.147942839454259</v>
      </c>
      <c r="J691" s="666">
        <v>4.1971142944793472E-3</v>
      </c>
      <c r="K691" s="666" t="s">
        <v>574</v>
      </c>
      <c r="L691" s="666" t="s">
        <v>574</v>
      </c>
      <c r="M691" s="666" t="s">
        <v>574</v>
      </c>
      <c r="N691" s="666">
        <v>1</v>
      </c>
      <c r="O691" s="666">
        <v>3.5310304594529818E-3</v>
      </c>
      <c r="P691" s="666">
        <v>7.480029341561981E-3</v>
      </c>
      <c r="Q691" s="666">
        <v>1.1011059801014963E-2</v>
      </c>
      <c r="R691" s="666">
        <v>0</v>
      </c>
      <c r="S691" s="666">
        <v>1.1011059801014963E-2</v>
      </c>
      <c r="T691" s="666">
        <v>0</v>
      </c>
      <c r="U691" s="666">
        <v>0</v>
      </c>
      <c r="V691" s="666">
        <v>2.4609542437607772E-5</v>
      </c>
      <c r="W691" s="666">
        <v>1.8637406080189824E-18</v>
      </c>
      <c r="X691" s="666">
        <v>0</v>
      </c>
      <c r="Y691" s="666">
        <v>0</v>
      </c>
      <c r="Z691" s="666">
        <v>0</v>
      </c>
      <c r="AA691" s="666">
        <v>0</v>
      </c>
      <c r="AB691" s="666">
        <v>0</v>
      </c>
      <c r="AC691" s="666">
        <v>0</v>
      </c>
      <c r="AD691" s="666">
        <v>0</v>
      </c>
      <c r="AE691" s="666">
        <v>0</v>
      </c>
      <c r="AF691" s="666">
        <v>0</v>
      </c>
      <c r="AG691" s="666">
        <v>0</v>
      </c>
      <c r="AH691" s="666">
        <v>0</v>
      </c>
      <c r="AI691" s="666">
        <v>0</v>
      </c>
      <c r="AJ691" s="666">
        <v>0</v>
      </c>
      <c r="AK691" s="666">
        <v>3.2210269937360176E-5</v>
      </c>
      <c r="AL691" s="666">
        <v>0</v>
      </c>
      <c r="AM691" s="666">
        <v>5.1398672151515951E-6</v>
      </c>
      <c r="AN691" s="666">
        <v>0</v>
      </c>
      <c r="AO691" s="666">
        <v>0</v>
      </c>
      <c r="AP691" s="666">
        <v>0</v>
      </c>
      <c r="AQ691" s="666">
        <v>0</v>
      </c>
      <c r="AR691" s="666">
        <v>0</v>
      </c>
      <c r="AS691" s="666">
        <v>0</v>
      </c>
      <c r="AT691" s="666">
        <v>0</v>
      </c>
      <c r="AU691" s="666">
        <v>0</v>
      </c>
      <c r="AV691" s="666">
        <v>0</v>
      </c>
      <c r="AW691" s="666">
        <v>3.7648161126438348E-6</v>
      </c>
      <c r="AX691" s="666">
        <v>0</v>
      </c>
      <c r="AY691" s="666">
        <v>4.6722996816782362E-16</v>
      </c>
      <c r="AZ691" s="666">
        <v>0</v>
      </c>
      <c r="BA691" s="666">
        <v>0</v>
      </c>
      <c r="BB691" s="666">
        <v>0</v>
      </c>
      <c r="BC691" s="666">
        <v>0</v>
      </c>
      <c r="BD691" s="666">
        <v>0</v>
      </c>
      <c r="BE691" s="666">
        <v>0</v>
      </c>
      <c r="BF691" s="666">
        <v>2.6633487494135712E-4</v>
      </c>
      <c r="BG691" s="666">
        <v>0</v>
      </c>
      <c r="BH691" s="666">
        <v>6.2358709750447877E-4</v>
      </c>
      <c r="BI691" s="666">
        <v>0</v>
      </c>
      <c r="BJ691" s="666">
        <v>0</v>
      </c>
      <c r="BK691" s="666">
        <v>0</v>
      </c>
    </row>
    <row r="692" spans="2:63" x14ac:dyDescent="0.2">
      <c r="B692" s="469" t="s">
        <v>493</v>
      </c>
      <c r="C692" s="469">
        <v>18.242091092086515</v>
      </c>
      <c r="D692" s="469" t="s">
        <v>486</v>
      </c>
      <c r="E692" s="469" t="s">
        <v>428</v>
      </c>
      <c r="F692" s="469">
        <v>0</v>
      </c>
      <c r="G692" s="469">
        <v>559</v>
      </c>
      <c r="H692" s="469">
        <v>46.057272500000003</v>
      </c>
      <c r="I692" s="469">
        <v>47.147942839454259</v>
      </c>
      <c r="J692" s="469">
        <v>4.1971142944793472E-3</v>
      </c>
      <c r="K692" s="469" t="s">
        <v>574</v>
      </c>
      <c r="L692" s="469" t="s">
        <v>574</v>
      </c>
      <c r="M692" s="469" t="s">
        <v>574</v>
      </c>
      <c r="N692" s="469">
        <v>1</v>
      </c>
      <c r="O692" s="469">
        <v>3.5310304594529818E-3</v>
      </c>
      <c r="P692" s="469">
        <v>7.480029341561981E-3</v>
      </c>
      <c r="Q692" s="469">
        <v>1.1011059801014963E-2</v>
      </c>
      <c r="R692" s="469">
        <v>0</v>
      </c>
      <c r="S692" s="469">
        <v>1.1011059801014963E-2</v>
      </c>
      <c r="T692" s="469">
        <v>0</v>
      </c>
      <c r="U692" s="469">
        <v>0</v>
      </c>
      <c r="V692" s="469">
        <v>2.4609542437607772E-5</v>
      </c>
      <c r="W692" s="469">
        <v>1.8637406080189824E-18</v>
      </c>
      <c r="X692" s="469">
        <v>0</v>
      </c>
      <c r="Y692" s="469">
        <v>0</v>
      </c>
      <c r="Z692" s="469">
        <v>0</v>
      </c>
      <c r="AA692" s="469">
        <v>0</v>
      </c>
      <c r="AB692" s="469">
        <v>0</v>
      </c>
      <c r="AC692" s="469">
        <v>0</v>
      </c>
      <c r="AD692" s="469">
        <v>0</v>
      </c>
      <c r="AE692" s="469">
        <v>0</v>
      </c>
      <c r="AF692" s="469">
        <v>0</v>
      </c>
      <c r="AG692" s="469">
        <v>0</v>
      </c>
      <c r="AH692" s="469">
        <v>0</v>
      </c>
      <c r="AI692" s="469">
        <v>0</v>
      </c>
      <c r="AJ692" s="469">
        <v>0</v>
      </c>
      <c r="AK692" s="469">
        <v>3.2210269937360176E-5</v>
      </c>
      <c r="AL692" s="469">
        <v>0</v>
      </c>
      <c r="AM692" s="469">
        <v>5.1398672151515951E-6</v>
      </c>
      <c r="AN692" s="469">
        <v>0</v>
      </c>
      <c r="AO692" s="469">
        <v>0</v>
      </c>
      <c r="AP692" s="469">
        <v>0</v>
      </c>
      <c r="AQ692" s="469">
        <v>0</v>
      </c>
      <c r="AR692" s="469">
        <v>0</v>
      </c>
      <c r="AS692" s="469">
        <v>0</v>
      </c>
      <c r="AT692" s="469">
        <v>0</v>
      </c>
      <c r="AU692" s="469">
        <v>0</v>
      </c>
      <c r="AV692" s="469">
        <v>0</v>
      </c>
      <c r="AW692" s="469">
        <v>3.7648161126438348E-6</v>
      </c>
      <c r="AX692" s="469">
        <v>0</v>
      </c>
      <c r="AY692" s="469">
        <v>4.6722996816782362E-16</v>
      </c>
      <c r="AZ692" s="469">
        <v>0</v>
      </c>
      <c r="BA692" s="469">
        <v>0</v>
      </c>
      <c r="BB692" s="469">
        <v>0</v>
      </c>
      <c r="BC692" s="469">
        <v>0</v>
      </c>
      <c r="BD692" s="469">
        <v>0</v>
      </c>
      <c r="BE692" s="469">
        <v>0</v>
      </c>
      <c r="BF692" s="469">
        <v>2.6633487494135712E-4</v>
      </c>
      <c r="BG692" s="469">
        <v>0</v>
      </c>
      <c r="BH692" s="469">
        <v>6.2358709750447877E-4</v>
      </c>
      <c r="BI692" s="469">
        <v>0</v>
      </c>
      <c r="BJ692" s="469">
        <v>0</v>
      </c>
      <c r="BK692" s="469">
        <v>0</v>
      </c>
    </row>
    <row r="693" spans="2:63" x14ac:dyDescent="0.2">
      <c r="B693" s="666" t="s">
        <v>493</v>
      </c>
      <c r="C693" s="666">
        <v>18.242091092086515</v>
      </c>
      <c r="D693" s="666" t="s">
        <v>486</v>
      </c>
      <c r="E693" s="666" t="s">
        <v>428</v>
      </c>
      <c r="F693" s="666">
        <v>0</v>
      </c>
      <c r="G693" s="666">
        <v>559</v>
      </c>
      <c r="H693" s="666">
        <v>46.057272500000003</v>
      </c>
      <c r="I693" s="666">
        <v>47.147942839454259</v>
      </c>
      <c r="J693" s="666">
        <v>4.1971142944793472E-3</v>
      </c>
      <c r="K693" s="666" t="s">
        <v>574</v>
      </c>
      <c r="L693" s="666" t="s">
        <v>574</v>
      </c>
      <c r="M693" s="666" t="s">
        <v>574</v>
      </c>
      <c r="N693" s="666">
        <v>1</v>
      </c>
      <c r="O693" s="666">
        <v>3.5310304594529818E-3</v>
      </c>
      <c r="P693" s="666">
        <v>7.480029341561981E-3</v>
      </c>
      <c r="Q693" s="666">
        <v>1.1011059801014963E-2</v>
      </c>
      <c r="R693" s="666">
        <v>0</v>
      </c>
      <c r="S693" s="666">
        <v>1.1011059801014963E-2</v>
      </c>
      <c r="T693" s="666">
        <v>0</v>
      </c>
      <c r="U693" s="666">
        <v>0</v>
      </c>
      <c r="V693" s="666">
        <v>2.4609542437607772E-5</v>
      </c>
      <c r="W693" s="666">
        <v>1.8637406080189824E-18</v>
      </c>
      <c r="X693" s="666">
        <v>0</v>
      </c>
      <c r="Y693" s="666">
        <v>0</v>
      </c>
      <c r="Z693" s="666">
        <v>0</v>
      </c>
      <c r="AA693" s="666">
        <v>0</v>
      </c>
      <c r="AB693" s="666">
        <v>0</v>
      </c>
      <c r="AC693" s="666">
        <v>0</v>
      </c>
      <c r="AD693" s="666">
        <v>0</v>
      </c>
      <c r="AE693" s="666">
        <v>0</v>
      </c>
      <c r="AF693" s="666">
        <v>0</v>
      </c>
      <c r="AG693" s="666">
        <v>0</v>
      </c>
      <c r="AH693" s="666">
        <v>0</v>
      </c>
      <c r="AI693" s="666">
        <v>0</v>
      </c>
      <c r="AJ693" s="666">
        <v>0</v>
      </c>
      <c r="AK693" s="666">
        <v>3.2210269937360176E-5</v>
      </c>
      <c r="AL693" s="666">
        <v>0</v>
      </c>
      <c r="AM693" s="666">
        <v>5.1398672151515951E-6</v>
      </c>
      <c r="AN693" s="666">
        <v>0</v>
      </c>
      <c r="AO693" s="666">
        <v>0</v>
      </c>
      <c r="AP693" s="666">
        <v>0</v>
      </c>
      <c r="AQ693" s="666">
        <v>0</v>
      </c>
      <c r="AR693" s="666">
        <v>0</v>
      </c>
      <c r="AS693" s="666">
        <v>0</v>
      </c>
      <c r="AT693" s="666">
        <v>0</v>
      </c>
      <c r="AU693" s="666">
        <v>0</v>
      </c>
      <c r="AV693" s="666">
        <v>0</v>
      </c>
      <c r="AW693" s="666">
        <v>3.7648161126438348E-6</v>
      </c>
      <c r="AX693" s="666">
        <v>0</v>
      </c>
      <c r="AY693" s="666">
        <v>4.6722996816782362E-16</v>
      </c>
      <c r="AZ693" s="666">
        <v>0</v>
      </c>
      <c r="BA693" s="666">
        <v>0</v>
      </c>
      <c r="BB693" s="666">
        <v>0</v>
      </c>
      <c r="BC693" s="666">
        <v>0</v>
      </c>
      <c r="BD693" s="666">
        <v>0</v>
      </c>
      <c r="BE693" s="666">
        <v>0</v>
      </c>
      <c r="BF693" s="666">
        <v>2.6633487494135712E-4</v>
      </c>
      <c r="BG693" s="666">
        <v>0</v>
      </c>
      <c r="BH693" s="666">
        <v>6.2358709750447877E-4</v>
      </c>
      <c r="BI693" s="666">
        <v>0</v>
      </c>
      <c r="BJ693" s="666">
        <v>0</v>
      </c>
      <c r="BK693" s="666">
        <v>0</v>
      </c>
    </row>
    <row r="694" spans="2:63" x14ac:dyDescent="0.2">
      <c r="B694" s="469" t="s">
        <v>493</v>
      </c>
      <c r="C694" s="469">
        <v>18.242091092086515</v>
      </c>
      <c r="D694" s="469" t="s">
        <v>486</v>
      </c>
      <c r="E694" s="469" t="s">
        <v>428</v>
      </c>
      <c r="F694" s="469">
        <v>0</v>
      </c>
      <c r="G694" s="469">
        <v>559</v>
      </c>
      <c r="H694" s="469">
        <v>46.057272500000003</v>
      </c>
      <c r="I694" s="469">
        <v>47.147942839454259</v>
      </c>
      <c r="J694" s="469">
        <v>4.1971142944793472E-3</v>
      </c>
      <c r="K694" s="469" t="s">
        <v>574</v>
      </c>
      <c r="L694" s="469" t="s">
        <v>574</v>
      </c>
      <c r="M694" s="469" t="s">
        <v>574</v>
      </c>
      <c r="N694" s="469">
        <v>1</v>
      </c>
      <c r="O694" s="469">
        <v>3.5310304594529818E-3</v>
      </c>
      <c r="P694" s="469">
        <v>7.480029341561981E-3</v>
      </c>
      <c r="Q694" s="469">
        <v>1.1011059801014963E-2</v>
      </c>
      <c r="R694" s="469">
        <v>0</v>
      </c>
      <c r="S694" s="469">
        <v>1.1011059801014963E-2</v>
      </c>
      <c r="T694" s="469">
        <v>0</v>
      </c>
      <c r="U694" s="469">
        <v>0</v>
      </c>
      <c r="V694" s="469">
        <v>2.4609542437607772E-5</v>
      </c>
      <c r="W694" s="469">
        <v>1.8637406080189824E-18</v>
      </c>
      <c r="X694" s="469">
        <v>0</v>
      </c>
      <c r="Y694" s="469">
        <v>0</v>
      </c>
      <c r="Z694" s="469">
        <v>0</v>
      </c>
      <c r="AA694" s="469">
        <v>0</v>
      </c>
      <c r="AB694" s="469">
        <v>0</v>
      </c>
      <c r="AC694" s="469">
        <v>0</v>
      </c>
      <c r="AD694" s="469">
        <v>0</v>
      </c>
      <c r="AE694" s="469">
        <v>0</v>
      </c>
      <c r="AF694" s="469">
        <v>0</v>
      </c>
      <c r="AG694" s="469">
        <v>0</v>
      </c>
      <c r="AH694" s="469">
        <v>0</v>
      </c>
      <c r="AI694" s="469">
        <v>0</v>
      </c>
      <c r="AJ694" s="469">
        <v>0</v>
      </c>
      <c r="AK694" s="469">
        <v>3.2210269937360176E-5</v>
      </c>
      <c r="AL694" s="469">
        <v>0</v>
      </c>
      <c r="AM694" s="469">
        <v>5.1398672151515951E-6</v>
      </c>
      <c r="AN694" s="469">
        <v>0</v>
      </c>
      <c r="AO694" s="469">
        <v>0</v>
      </c>
      <c r="AP694" s="469">
        <v>0</v>
      </c>
      <c r="AQ694" s="469">
        <v>0</v>
      </c>
      <c r="AR694" s="469">
        <v>0</v>
      </c>
      <c r="AS694" s="469">
        <v>0</v>
      </c>
      <c r="AT694" s="469">
        <v>0</v>
      </c>
      <c r="AU694" s="469">
        <v>0</v>
      </c>
      <c r="AV694" s="469">
        <v>0</v>
      </c>
      <c r="AW694" s="469">
        <v>3.7648161126438348E-6</v>
      </c>
      <c r="AX694" s="469">
        <v>0</v>
      </c>
      <c r="AY694" s="469">
        <v>4.6722996816782362E-16</v>
      </c>
      <c r="AZ694" s="469">
        <v>0</v>
      </c>
      <c r="BA694" s="469">
        <v>0</v>
      </c>
      <c r="BB694" s="469">
        <v>0</v>
      </c>
      <c r="BC694" s="469">
        <v>0</v>
      </c>
      <c r="BD694" s="469">
        <v>0</v>
      </c>
      <c r="BE694" s="469">
        <v>0</v>
      </c>
      <c r="BF694" s="469">
        <v>2.6633487494135712E-4</v>
      </c>
      <c r="BG694" s="469">
        <v>0</v>
      </c>
      <c r="BH694" s="469">
        <v>6.2358709750447877E-4</v>
      </c>
      <c r="BI694" s="469">
        <v>0</v>
      </c>
      <c r="BJ694" s="469">
        <v>0</v>
      </c>
      <c r="BK694" s="469">
        <v>0</v>
      </c>
    </row>
    <row r="695" spans="2:63" x14ac:dyDescent="0.2">
      <c r="B695" s="666" t="s">
        <v>493</v>
      </c>
      <c r="C695" s="666">
        <v>18.242091092086515</v>
      </c>
      <c r="D695" s="666" t="s">
        <v>486</v>
      </c>
      <c r="E695" s="666" t="s">
        <v>428</v>
      </c>
      <c r="F695" s="666">
        <v>0</v>
      </c>
      <c r="G695" s="666">
        <v>559</v>
      </c>
      <c r="H695" s="666">
        <v>46.057272500000003</v>
      </c>
      <c r="I695" s="666">
        <v>47.147942839454259</v>
      </c>
      <c r="J695" s="666">
        <v>4.1971142944793472E-3</v>
      </c>
      <c r="K695" s="666" t="s">
        <v>574</v>
      </c>
      <c r="L695" s="666" t="s">
        <v>574</v>
      </c>
      <c r="M695" s="666" t="s">
        <v>574</v>
      </c>
      <c r="N695" s="666">
        <v>1</v>
      </c>
      <c r="O695" s="666">
        <v>3.5310304594529818E-3</v>
      </c>
      <c r="P695" s="666">
        <v>7.480029341561981E-3</v>
      </c>
      <c r="Q695" s="666">
        <v>1.1011059801014963E-2</v>
      </c>
      <c r="R695" s="666">
        <v>0</v>
      </c>
      <c r="S695" s="666">
        <v>1.1011059801014963E-2</v>
      </c>
      <c r="T695" s="666">
        <v>0</v>
      </c>
      <c r="U695" s="666">
        <v>0</v>
      </c>
      <c r="V695" s="666">
        <v>2.4609542437607772E-5</v>
      </c>
      <c r="W695" s="666">
        <v>1.8637406080189824E-18</v>
      </c>
      <c r="X695" s="666">
        <v>0</v>
      </c>
      <c r="Y695" s="666">
        <v>0</v>
      </c>
      <c r="Z695" s="666">
        <v>0</v>
      </c>
      <c r="AA695" s="666">
        <v>0</v>
      </c>
      <c r="AB695" s="666">
        <v>0</v>
      </c>
      <c r="AC695" s="666">
        <v>0</v>
      </c>
      <c r="AD695" s="666">
        <v>0</v>
      </c>
      <c r="AE695" s="666">
        <v>0</v>
      </c>
      <c r="AF695" s="666">
        <v>0</v>
      </c>
      <c r="AG695" s="666">
        <v>0</v>
      </c>
      <c r="AH695" s="666">
        <v>0</v>
      </c>
      <c r="AI695" s="666">
        <v>0</v>
      </c>
      <c r="AJ695" s="666">
        <v>0</v>
      </c>
      <c r="AK695" s="666">
        <v>3.2210269937360176E-5</v>
      </c>
      <c r="AL695" s="666">
        <v>0</v>
      </c>
      <c r="AM695" s="666">
        <v>5.1398672151515951E-6</v>
      </c>
      <c r="AN695" s="666">
        <v>0</v>
      </c>
      <c r="AO695" s="666">
        <v>0</v>
      </c>
      <c r="AP695" s="666">
        <v>0</v>
      </c>
      <c r="AQ695" s="666">
        <v>0</v>
      </c>
      <c r="AR695" s="666">
        <v>0</v>
      </c>
      <c r="AS695" s="666">
        <v>0</v>
      </c>
      <c r="AT695" s="666">
        <v>0</v>
      </c>
      <c r="AU695" s="666">
        <v>0</v>
      </c>
      <c r="AV695" s="666">
        <v>0</v>
      </c>
      <c r="AW695" s="666">
        <v>3.7648161126438348E-6</v>
      </c>
      <c r="AX695" s="666">
        <v>0</v>
      </c>
      <c r="AY695" s="666">
        <v>4.6722996816782362E-16</v>
      </c>
      <c r="AZ695" s="666">
        <v>0</v>
      </c>
      <c r="BA695" s="666">
        <v>0</v>
      </c>
      <c r="BB695" s="666">
        <v>0</v>
      </c>
      <c r="BC695" s="666">
        <v>0</v>
      </c>
      <c r="BD695" s="666">
        <v>0</v>
      </c>
      <c r="BE695" s="666">
        <v>0</v>
      </c>
      <c r="BF695" s="666">
        <v>2.6633487494135712E-4</v>
      </c>
      <c r="BG695" s="666">
        <v>0</v>
      </c>
      <c r="BH695" s="666">
        <v>6.2358709750447877E-4</v>
      </c>
      <c r="BI695" s="666">
        <v>0</v>
      </c>
      <c r="BJ695" s="666">
        <v>0</v>
      </c>
      <c r="BK695" s="666">
        <v>0</v>
      </c>
    </row>
    <row r="696" spans="2:63" x14ac:dyDescent="0.2">
      <c r="B696" s="469" t="s">
        <v>493</v>
      </c>
      <c r="C696" s="469">
        <v>18.242091092086515</v>
      </c>
      <c r="D696" s="469" t="s">
        <v>486</v>
      </c>
      <c r="E696" s="469" t="s">
        <v>428</v>
      </c>
      <c r="F696" s="469">
        <v>0</v>
      </c>
      <c r="G696" s="469">
        <v>559</v>
      </c>
      <c r="H696" s="469">
        <v>46.057272500000003</v>
      </c>
      <c r="I696" s="469">
        <v>47.147942839454259</v>
      </c>
      <c r="J696" s="469">
        <v>4.1971142944793472E-3</v>
      </c>
      <c r="K696" s="469" t="s">
        <v>574</v>
      </c>
      <c r="L696" s="469" t="s">
        <v>574</v>
      </c>
      <c r="M696" s="469" t="s">
        <v>574</v>
      </c>
      <c r="N696" s="469">
        <v>1</v>
      </c>
      <c r="O696" s="469">
        <v>3.5310304594529818E-3</v>
      </c>
      <c r="P696" s="469">
        <v>7.480029341561981E-3</v>
      </c>
      <c r="Q696" s="469">
        <v>1.1011059801014963E-2</v>
      </c>
      <c r="R696" s="469">
        <v>0</v>
      </c>
      <c r="S696" s="469">
        <v>1.1011059801014963E-2</v>
      </c>
      <c r="T696" s="469">
        <v>0</v>
      </c>
      <c r="U696" s="469">
        <v>0</v>
      </c>
      <c r="V696" s="469">
        <v>2.4609542437607772E-5</v>
      </c>
      <c r="W696" s="469">
        <v>1.8637406080189824E-18</v>
      </c>
      <c r="X696" s="469">
        <v>0</v>
      </c>
      <c r="Y696" s="469">
        <v>0</v>
      </c>
      <c r="Z696" s="469">
        <v>0</v>
      </c>
      <c r="AA696" s="469">
        <v>0</v>
      </c>
      <c r="AB696" s="469">
        <v>0</v>
      </c>
      <c r="AC696" s="469">
        <v>0</v>
      </c>
      <c r="AD696" s="469">
        <v>0</v>
      </c>
      <c r="AE696" s="469">
        <v>0</v>
      </c>
      <c r="AF696" s="469">
        <v>0</v>
      </c>
      <c r="AG696" s="469">
        <v>0</v>
      </c>
      <c r="AH696" s="469">
        <v>0</v>
      </c>
      <c r="AI696" s="469">
        <v>0</v>
      </c>
      <c r="AJ696" s="469">
        <v>0</v>
      </c>
      <c r="AK696" s="469">
        <v>3.2210269937360176E-5</v>
      </c>
      <c r="AL696" s="469">
        <v>0</v>
      </c>
      <c r="AM696" s="469">
        <v>5.1398672151515951E-6</v>
      </c>
      <c r="AN696" s="469">
        <v>0</v>
      </c>
      <c r="AO696" s="469">
        <v>0</v>
      </c>
      <c r="AP696" s="469">
        <v>0</v>
      </c>
      <c r="AQ696" s="469">
        <v>0</v>
      </c>
      <c r="AR696" s="469">
        <v>0</v>
      </c>
      <c r="AS696" s="469">
        <v>0</v>
      </c>
      <c r="AT696" s="469">
        <v>0</v>
      </c>
      <c r="AU696" s="469">
        <v>0</v>
      </c>
      <c r="AV696" s="469">
        <v>0</v>
      </c>
      <c r="AW696" s="469">
        <v>3.7648161126438348E-6</v>
      </c>
      <c r="AX696" s="469">
        <v>0</v>
      </c>
      <c r="AY696" s="469">
        <v>4.6722996816782362E-16</v>
      </c>
      <c r="AZ696" s="469">
        <v>0</v>
      </c>
      <c r="BA696" s="469">
        <v>0</v>
      </c>
      <c r="BB696" s="469">
        <v>0</v>
      </c>
      <c r="BC696" s="469">
        <v>0</v>
      </c>
      <c r="BD696" s="469">
        <v>0</v>
      </c>
      <c r="BE696" s="469">
        <v>0</v>
      </c>
      <c r="BF696" s="469">
        <v>2.6633487494135712E-4</v>
      </c>
      <c r="BG696" s="469">
        <v>0</v>
      </c>
      <c r="BH696" s="469">
        <v>6.2358709750447877E-4</v>
      </c>
      <c r="BI696" s="469">
        <v>0</v>
      </c>
      <c r="BJ696" s="469">
        <v>0</v>
      </c>
      <c r="BK696" s="469">
        <v>0</v>
      </c>
    </row>
    <row r="697" spans="2:63" x14ac:dyDescent="0.2">
      <c r="B697" s="666" t="s">
        <v>493</v>
      </c>
      <c r="C697" s="666">
        <v>18.242091092086515</v>
      </c>
      <c r="D697" s="666" t="s">
        <v>486</v>
      </c>
      <c r="E697" s="666" t="s">
        <v>428</v>
      </c>
      <c r="F697" s="666">
        <v>0</v>
      </c>
      <c r="G697" s="666">
        <v>559</v>
      </c>
      <c r="H697" s="666">
        <v>46.057272500000003</v>
      </c>
      <c r="I697" s="666">
        <v>47.147942839454259</v>
      </c>
      <c r="J697" s="666">
        <v>4.1971142944793472E-3</v>
      </c>
      <c r="K697" s="666" t="s">
        <v>574</v>
      </c>
      <c r="L697" s="666" t="s">
        <v>574</v>
      </c>
      <c r="M697" s="666" t="s">
        <v>574</v>
      </c>
      <c r="N697" s="666">
        <v>1</v>
      </c>
      <c r="O697" s="666">
        <v>3.5310304594529818E-3</v>
      </c>
      <c r="P697" s="666">
        <v>7.480029341561981E-3</v>
      </c>
      <c r="Q697" s="666">
        <v>1.1011059801014963E-2</v>
      </c>
      <c r="R697" s="666">
        <v>0</v>
      </c>
      <c r="S697" s="666">
        <v>1.1011059801014963E-2</v>
      </c>
      <c r="T697" s="666">
        <v>0</v>
      </c>
      <c r="U697" s="666">
        <v>0</v>
      </c>
      <c r="V697" s="666">
        <v>2.4609542437607772E-5</v>
      </c>
      <c r="W697" s="666">
        <v>1.8637406080189824E-18</v>
      </c>
      <c r="X697" s="666">
        <v>0</v>
      </c>
      <c r="Y697" s="666">
        <v>0</v>
      </c>
      <c r="Z697" s="666">
        <v>0</v>
      </c>
      <c r="AA697" s="666">
        <v>0</v>
      </c>
      <c r="AB697" s="666">
        <v>0</v>
      </c>
      <c r="AC697" s="666">
        <v>0</v>
      </c>
      <c r="AD697" s="666">
        <v>0</v>
      </c>
      <c r="AE697" s="666">
        <v>0</v>
      </c>
      <c r="AF697" s="666">
        <v>0</v>
      </c>
      <c r="AG697" s="666">
        <v>0</v>
      </c>
      <c r="AH697" s="666">
        <v>0</v>
      </c>
      <c r="AI697" s="666">
        <v>0</v>
      </c>
      <c r="AJ697" s="666">
        <v>0</v>
      </c>
      <c r="AK697" s="666">
        <v>3.2210269937360176E-5</v>
      </c>
      <c r="AL697" s="666">
        <v>0</v>
      </c>
      <c r="AM697" s="666">
        <v>5.1398672151515951E-6</v>
      </c>
      <c r="AN697" s="666">
        <v>0</v>
      </c>
      <c r="AO697" s="666">
        <v>0</v>
      </c>
      <c r="AP697" s="666">
        <v>0</v>
      </c>
      <c r="AQ697" s="666">
        <v>0</v>
      </c>
      <c r="AR697" s="666">
        <v>0</v>
      </c>
      <c r="AS697" s="666">
        <v>0</v>
      </c>
      <c r="AT697" s="666">
        <v>0</v>
      </c>
      <c r="AU697" s="666">
        <v>0</v>
      </c>
      <c r="AV697" s="666">
        <v>0</v>
      </c>
      <c r="AW697" s="666">
        <v>3.7648161126438348E-6</v>
      </c>
      <c r="AX697" s="666">
        <v>0</v>
      </c>
      <c r="AY697" s="666">
        <v>4.6722996816782362E-16</v>
      </c>
      <c r="AZ697" s="666">
        <v>0</v>
      </c>
      <c r="BA697" s="666">
        <v>0</v>
      </c>
      <c r="BB697" s="666">
        <v>0</v>
      </c>
      <c r="BC697" s="666">
        <v>0</v>
      </c>
      <c r="BD697" s="666">
        <v>0</v>
      </c>
      <c r="BE697" s="666">
        <v>0</v>
      </c>
      <c r="BF697" s="666">
        <v>2.6633487494135712E-4</v>
      </c>
      <c r="BG697" s="666">
        <v>0</v>
      </c>
      <c r="BH697" s="666">
        <v>6.2358709750447877E-4</v>
      </c>
      <c r="BI697" s="666">
        <v>0</v>
      </c>
      <c r="BJ697" s="666">
        <v>0</v>
      </c>
      <c r="BK697" s="666">
        <v>0</v>
      </c>
    </row>
    <row r="698" spans="2:63" x14ac:dyDescent="0.2">
      <c r="B698" s="469" t="s">
        <v>493</v>
      </c>
      <c r="C698" s="469">
        <v>18.242091092086515</v>
      </c>
      <c r="D698" s="469" t="s">
        <v>486</v>
      </c>
      <c r="E698" s="469" t="s">
        <v>428</v>
      </c>
      <c r="F698" s="469">
        <v>0</v>
      </c>
      <c r="G698" s="469">
        <v>559</v>
      </c>
      <c r="H698" s="469">
        <v>46.057272500000003</v>
      </c>
      <c r="I698" s="469">
        <v>47.147942839454259</v>
      </c>
      <c r="J698" s="469">
        <v>4.1971142944793472E-3</v>
      </c>
      <c r="K698" s="469" t="s">
        <v>574</v>
      </c>
      <c r="L698" s="469" t="s">
        <v>574</v>
      </c>
      <c r="M698" s="469" t="s">
        <v>574</v>
      </c>
      <c r="N698" s="469">
        <v>1</v>
      </c>
      <c r="O698" s="469">
        <v>3.5310304594529818E-3</v>
      </c>
      <c r="P698" s="469">
        <v>7.480029341561981E-3</v>
      </c>
      <c r="Q698" s="469">
        <v>1.1011059801014963E-2</v>
      </c>
      <c r="R698" s="469">
        <v>0</v>
      </c>
      <c r="S698" s="469">
        <v>1.1011059801014963E-2</v>
      </c>
      <c r="T698" s="469">
        <v>0</v>
      </c>
      <c r="U698" s="469">
        <v>0</v>
      </c>
      <c r="V698" s="469">
        <v>2.4609542437607772E-5</v>
      </c>
      <c r="W698" s="469">
        <v>1.8637406080189824E-18</v>
      </c>
      <c r="X698" s="469">
        <v>0</v>
      </c>
      <c r="Y698" s="469">
        <v>0</v>
      </c>
      <c r="Z698" s="469">
        <v>0</v>
      </c>
      <c r="AA698" s="469">
        <v>0</v>
      </c>
      <c r="AB698" s="469">
        <v>0</v>
      </c>
      <c r="AC698" s="469">
        <v>0</v>
      </c>
      <c r="AD698" s="469">
        <v>0</v>
      </c>
      <c r="AE698" s="469">
        <v>0</v>
      </c>
      <c r="AF698" s="469">
        <v>0</v>
      </c>
      <c r="AG698" s="469">
        <v>0</v>
      </c>
      <c r="AH698" s="469">
        <v>0</v>
      </c>
      <c r="AI698" s="469">
        <v>0</v>
      </c>
      <c r="AJ698" s="469">
        <v>0</v>
      </c>
      <c r="AK698" s="469">
        <v>3.2210269937360176E-5</v>
      </c>
      <c r="AL698" s="469">
        <v>0</v>
      </c>
      <c r="AM698" s="469">
        <v>5.1398672151515951E-6</v>
      </c>
      <c r="AN698" s="469">
        <v>0</v>
      </c>
      <c r="AO698" s="469">
        <v>0</v>
      </c>
      <c r="AP698" s="469">
        <v>0</v>
      </c>
      <c r="AQ698" s="469">
        <v>0</v>
      </c>
      <c r="AR698" s="469">
        <v>0</v>
      </c>
      <c r="AS698" s="469">
        <v>0</v>
      </c>
      <c r="AT698" s="469">
        <v>0</v>
      </c>
      <c r="AU698" s="469">
        <v>0</v>
      </c>
      <c r="AV698" s="469">
        <v>0</v>
      </c>
      <c r="AW698" s="469">
        <v>3.7648161126438348E-6</v>
      </c>
      <c r="AX698" s="469">
        <v>0</v>
      </c>
      <c r="AY698" s="469">
        <v>4.6722996816782362E-16</v>
      </c>
      <c r="AZ698" s="469">
        <v>0</v>
      </c>
      <c r="BA698" s="469">
        <v>0</v>
      </c>
      <c r="BB698" s="469">
        <v>0</v>
      </c>
      <c r="BC698" s="469">
        <v>0</v>
      </c>
      <c r="BD698" s="469">
        <v>0</v>
      </c>
      <c r="BE698" s="469">
        <v>0</v>
      </c>
      <c r="BF698" s="469">
        <v>2.6633487494135712E-4</v>
      </c>
      <c r="BG698" s="469">
        <v>0</v>
      </c>
      <c r="BH698" s="469">
        <v>6.2358709750447877E-4</v>
      </c>
      <c r="BI698" s="469">
        <v>0</v>
      </c>
      <c r="BJ698" s="469">
        <v>0</v>
      </c>
      <c r="BK698" s="469">
        <v>0</v>
      </c>
    </row>
    <row r="699" spans="2:63" x14ac:dyDescent="0.2">
      <c r="B699" s="666" t="s">
        <v>493</v>
      </c>
      <c r="C699" s="666">
        <v>18.242091092086515</v>
      </c>
      <c r="D699" s="666" t="s">
        <v>486</v>
      </c>
      <c r="E699" s="666" t="s">
        <v>428</v>
      </c>
      <c r="F699" s="666">
        <v>0</v>
      </c>
      <c r="G699" s="666">
        <v>559</v>
      </c>
      <c r="H699" s="666">
        <v>46.057272500000003</v>
      </c>
      <c r="I699" s="666">
        <v>47.147942839454259</v>
      </c>
      <c r="J699" s="666">
        <v>4.1971142944793472E-3</v>
      </c>
      <c r="K699" s="666" t="s">
        <v>574</v>
      </c>
      <c r="L699" s="666" t="s">
        <v>574</v>
      </c>
      <c r="M699" s="666" t="s">
        <v>574</v>
      </c>
      <c r="N699" s="666">
        <v>1</v>
      </c>
      <c r="O699" s="666">
        <v>3.5310304594529818E-3</v>
      </c>
      <c r="P699" s="666">
        <v>7.480029341561981E-3</v>
      </c>
      <c r="Q699" s="666">
        <v>1.1011059801014963E-2</v>
      </c>
      <c r="R699" s="666">
        <v>0</v>
      </c>
      <c r="S699" s="666">
        <v>1.1011059801014963E-2</v>
      </c>
      <c r="T699" s="666">
        <v>0</v>
      </c>
      <c r="U699" s="666">
        <v>0</v>
      </c>
      <c r="V699" s="666">
        <v>2.4609542437607772E-5</v>
      </c>
      <c r="W699" s="666">
        <v>1.8637406080189824E-18</v>
      </c>
      <c r="X699" s="666">
        <v>0</v>
      </c>
      <c r="Y699" s="666">
        <v>0</v>
      </c>
      <c r="Z699" s="666">
        <v>0</v>
      </c>
      <c r="AA699" s="666">
        <v>0</v>
      </c>
      <c r="AB699" s="666">
        <v>0</v>
      </c>
      <c r="AC699" s="666">
        <v>0</v>
      </c>
      <c r="AD699" s="666">
        <v>0</v>
      </c>
      <c r="AE699" s="666">
        <v>0</v>
      </c>
      <c r="AF699" s="666">
        <v>0</v>
      </c>
      <c r="AG699" s="666">
        <v>0</v>
      </c>
      <c r="AH699" s="666">
        <v>0</v>
      </c>
      <c r="AI699" s="666">
        <v>0</v>
      </c>
      <c r="AJ699" s="666">
        <v>0</v>
      </c>
      <c r="AK699" s="666">
        <v>3.2210269937360176E-5</v>
      </c>
      <c r="AL699" s="666">
        <v>0</v>
      </c>
      <c r="AM699" s="666">
        <v>5.1398672151515951E-6</v>
      </c>
      <c r="AN699" s="666">
        <v>0</v>
      </c>
      <c r="AO699" s="666">
        <v>0</v>
      </c>
      <c r="AP699" s="666">
        <v>0</v>
      </c>
      <c r="AQ699" s="666">
        <v>0</v>
      </c>
      <c r="AR699" s="666">
        <v>0</v>
      </c>
      <c r="AS699" s="666">
        <v>0</v>
      </c>
      <c r="AT699" s="666">
        <v>0</v>
      </c>
      <c r="AU699" s="666">
        <v>0</v>
      </c>
      <c r="AV699" s="666">
        <v>0</v>
      </c>
      <c r="AW699" s="666">
        <v>3.7648161126438348E-6</v>
      </c>
      <c r="AX699" s="666">
        <v>0</v>
      </c>
      <c r="AY699" s="666">
        <v>4.6722996816782362E-16</v>
      </c>
      <c r="AZ699" s="666">
        <v>0</v>
      </c>
      <c r="BA699" s="666">
        <v>0</v>
      </c>
      <c r="BB699" s="666">
        <v>0</v>
      </c>
      <c r="BC699" s="666">
        <v>0</v>
      </c>
      <c r="BD699" s="666">
        <v>0</v>
      </c>
      <c r="BE699" s="666">
        <v>0</v>
      </c>
      <c r="BF699" s="666">
        <v>2.6633487494135712E-4</v>
      </c>
      <c r="BG699" s="666">
        <v>0</v>
      </c>
      <c r="BH699" s="666">
        <v>6.2358709750447877E-4</v>
      </c>
      <c r="BI699" s="666">
        <v>0</v>
      </c>
      <c r="BJ699" s="666">
        <v>0</v>
      </c>
      <c r="BK699" s="666">
        <v>0</v>
      </c>
    </row>
    <row r="700" spans="2:63" x14ac:dyDescent="0.2">
      <c r="B700" s="469" t="s">
        <v>493</v>
      </c>
      <c r="C700" s="469">
        <v>18.242091092086515</v>
      </c>
      <c r="D700" s="469" t="s">
        <v>486</v>
      </c>
      <c r="E700" s="469" t="s">
        <v>428</v>
      </c>
      <c r="F700" s="469">
        <v>0</v>
      </c>
      <c r="G700" s="469">
        <v>559</v>
      </c>
      <c r="H700" s="469">
        <v>46.057272500000003</v>
      </c>
      <c r="I700" s="469">
        <v>47.147942839454259</v>
      </c>
      <c r="J700" s="469">
        <v>4.1971142944793472E-3</v>
      </c>
      <c r="K700" s="469" t="s">
        <v>574</v>
      </c>
      <c r="L700" s="469" t="s">
        <v>574</v>
      </c>
      <c r="M700" s="469" t="s">
        <v>574</v>
      </c>
      <c r="N700" s="469">
        <v>1</v>
      </c>
      <c r="O700" s="469">
        <v>3.5310304594529818E-3</v>
      </c>
      <c r="P700" s="469">
        <v>7.480029341561981E-3</v>
      </c>
      <c r="Q700" s="469">
        <v>1.1011059801014963E-2</v>
      </c>
      <c r="R700" s="469">
        <v>0</v>
      </c>
      <c r="S700" s="469">
        <v>1.1011059801014963E-2</v>
      </c>
      <c r="T700" s="469">
        <v>0</v>
      </c>
      <c r="U700" s="469">
        <v>0</v>
      </c>
      <c r="V700" s="469">
        <v>2.4609542437607772E-5</v>
      </c>
      <c r="W700" s="469">
        <v>1.8637406080189824E-18</v>
      </c>
      <c r="X700" s="469">
        <v>0</v>
      </c>
      <c r="Y700" s="469">
        <v>0</v>
      </c>
      <c r="Z700" s="469">
        <v>0</v>
      </c>
      <c r="AA700" s="469">
        <v>0</v>
      </c>
      <c r="AB700" s="469">
        <v>0</v>
      </c>
      <c r="AC700" s="469">
        <v>0</v>
      </c>
      <c r="AD700" s="469">
        <v>0</v>
      </c>
      <c r="AE700" s="469">
        <v>0</v>
      </c>
      <c r="AF700" s="469">
        <v>0</v>
      </c>
      <c r="AG700" s="469">
        <v>0</v>
      </c>
      <c r="AH700" s="469">
        <v>0</v>
      </c>
      <c r="AI700" s="469">
        <v>0</v>
      </c>
      <c r="AJ700" s="469">
        <v>0</v>
      </c>
      <c r="AK700" s="469">
        <v>3.2210269937360176E-5</v>
      </c>
      <c r="AL700" s="469">
        <v>0</v>
      </c>
      <c r="AM700" s="469">
        <v>5.1398672151515951E-6</v>
      </c>
      <c r="AN700" s="469">
        <v>0</v>
      </c>
      <c r="AO700" s="469">
        <v>0</v>
      </c>
      <c r="AP700" s="469">
        <v>0</v>
      </c>
      <c r="AQ700" s="469">
        <v>0</v>
      </c>
      <c r="AR700" s="469">
        <v>0</v>
      </c>
      <c r="AS700" s="469">
        <v>0</v>
      </c>
      <c r="AT700" s="469">
        <v>0</v>
      </c>
      <c r="AU700" s="469">
        <v>0</v>
      </c>
      <c r="AV700" s="469">
        <v>0</v>
      </c>
      <c r="AW700" s="469">
        <v>3.7648161126438348E-6</v>
      </c>
      <c r="AX700" s="469">
        <v>0</v>
      </c>
      <c r="AY700" s="469">
        <v>4.6722996816782362E-16</v>
      </c>
      <c r="AZ700" s="469">
        <v>0</v>
      </c>
      <c r="BA700" s="469">
        <v>0</v>
      </c>
      <c r="BB700" s="469">
        <v>0</v>
      </c>
      <c r="BC700" s="469">
        <v>0</v>
      </c>
      <c r="BD700" s="469">
        <v>0</v>
      </c>
      <c r="BE700" s="469">
        <v>0</v>
      </c>
      <c r="BF700" s="469">
        <v>2.6633487494135712E-4</v>
      </c>
      <c r="BG700" s="469">
        <v>0</v>
      </c>
      <c r="BH700" s="469">
        <v>6.2358709750447877E-4</v>
      </c>
      <c r="BI700" s="469">
        <v>0</v>
      </c>
      <c r="BJ700" s="469">
        <v>0</v>
      </c>
      <c r="BK700" s="469">
        <v>0</v>
      </c>
    </row>
    <row r="701" spans="2:63" x14ac:dyDescent="0.2">
      <c r="B701" s="666" t="s">
        <v>493</v>
      </c>
      <c r="C701" s="666">
        <v>18.242091092086515</v>
      </c>
      <c r="D701" s="666" t="s">
        <v>486</v>
      </c>
      <c r="E701" s="666" t="s">
        <v>428</v>
      </c>
      <c r="F701" s="666">
        <v>0</v>
      </c>
      <c r="G701" s="666">
        <v>559</v>
      </c>
      <c r="H701" s="666">
        <v>46.057272500000003</v>
      </c>
      <c r="I701" s="666">
        <v>47.147942839454259</v>
      </c>
      <c r="J701" s="666">
        <v>4.1971142944793472E-3</v>
      </c>
      <c r="K701" s="666" t="s">
        <v>574</v>
      </c>
      <c r="L701" s="666" t="s">
        <v>574</v>
      </c>
      <c r="M701" s="666" t="s">
        <v>574</v>
      </c>
      <c r="N701" s="666">
        <v>1</v>
      </c>
      <c r="O701" s="666">
        <v>3.5310304594529818E-3</v>
      </c>
      <c r="P701" s="666">
        <v>7.480029341561981E-3</v>
      </c>
      <c r="Q701" s="666">
        <v>1.1011059801014963E-2</v>
      </c>
      <c r="R701" s="666">
        <v>0</v>
      </c>
      <c r="S701" s="666">
        <v>1.1011059801014963E-2</v>
      </c>
      <c r="T701" s="666">
        <v>0</v>
      </c>
      <c r="U701" s="666">
        <v>0</v>
      </c>
      <c r="V701" s="666">
        <v>2.4609542437607772E-5</v>
      </c>
      <c r="W701" s="666">
        <v>1.8637406080189824E-18</v>
      </c>
      <c r="X701" s="666">
        <v>0</v>
      </c>
      <c r="Y701" s="666">
        <v>0</v>
      </c>
      <c r="Z701" s="666">
        <v>0</v>
      </c>
      <c r="AA701" s="666">
        <v>0</v>
      </c>
      <c r="AB701" s="666">
        <v>0</v>
      </c>
      <c r="AC701" s="666">
        <v>0</v>
      </c>
      <c r="AD701" s="666">
        <v>0</v>
      </c>
      <c r="AE701" s="666">
        <v>0</v>
      </c>
      <c r="AF701" s="666">
        <v>0</v>
      </c>
      <c r="AG701" s="666">
        <v>0</v>
      </c>
      <c r="AH701" s="666">
        <v>0</v>
      </c>
      <c r="AI701" s="666">
        <v>0</v>
      </c>
      <c r="AJ701" s="666">
        <v>0</v>
      </c>
      <c r="AK701" s="666">
        <v>3.2210269937360176E-5</v>
      </c>
      <c r="AL701" s="666">
        <v>0</v>
      </c>
      <c r="AM701" s="666">
        <v>5.1398672151515951E-6</v>
      </c>
      <c r="AN701" s="666">
        <v>0</v>
      </c>
      <c r="AO701" s="666">
        <v>0</v>
      </c>
      <c r="AP701" s="666">
        <v>0</v>
      </c>
      <c r="AQ701" s="666">
        <v>0</v>
      </c>
      <c r="AR701" s="666">
        <v>0</v>
      </c>
      <c r="AS701" s="666">
        <v>0</v>
      </c>
      <c r="AT701" s="666">
        <v>0</v>
      </c>
      <c r="AU701" s="666">
        <v>0</v>
      </c>
      <c r="AV701" s="666">
        <v>0</v>
      </c>
      <c r="AW701" s="666">
        <v>3.7648161126438348E-6</v>
      </c>
      <c r="AX701" s="666">
        <v>0</v>
      </c>
      <c r="AY701" s="666">
        <v>4.6722996816782362E-16</v>
      </c>
      <c r="AZ701" s="666">
        <v>0</v>
      </c>
      <c r="BA701" s="666">
        <v>0</v>
      </c>
      <c r="BB701" s="666">
        <v>0</v>
      </c>
      <c r="BC701" s="666">
        <v>0</v>
      </c>
      <c r="BD701" s="666">
        <v>0</v>
      </c>
      <c r="BE701" s="666">
        <v>0</v>
      </c>
      <c r="BF701" s="666">
        <v>2.6633487494135712E-4</v>
      </c>
      <c r="BG701" s="666">
        <v>0</v>
      </c>
      <c r="BH701" s="666">
        <v>6.2358709750447877E-4</v>
      </c>
      <c r="BI701" s="666">
        <v>0</v>
      </c>
      <c r="BJ701" s="666">
        <v>0</v>
      </c>
      <c r="BK701" s="666">
        <v>0</v>
      </c>
    </row>
    <row r="702" spans="2:63" x14ac:dyDescent="0.2">
      <c r="B702" s="469" t="s">
        <v>493</v>
      </c>
      <c r="C702" s="469">
        <v>18.242091092086515</v>
      </c>
      <c r="D702" s="469" t="s">
        <v>486</v>
      </c>
      <c r="E702" s="469" t="s">
        <v>428</v>
      </c>
      <c r="F702" s="469">
        <v>0</v>
      </c>
      <c r="G702" s="469">
        <v>559</v>
      </c>
      <c r="H702" s="469">
        <v>46.057272500000003</v>
      </c>
      <c r="I702" s="469">
        <v>47.147942839454259</v>
      </c>
      <c r="J702" s="469">
        <v>4.1971142944793472E-3</v>
      </c>
      <c r="K702" s="469" t="s">
        <v>574</v>
      </c>
      <c r="L702" s="469" t="s">
        <v>574</v>
      </c>
      <c r="M702" s="469" t="s">
        <v>574</v>
      </c>
      <c r="N702" s="469">
        <v>1</v>
      </c>
      <c r="O702" s="469">
        <v>3.5310304594529818E-3</v>
      </c>
      <c r="P702" s="469">
        <v>7.480029341561981E-3</v>
      </c>
      <c r="Q702" s="469">
        <v>1.1011059801014963E-2</v>
      </c>
      <c r="R702" s="469">
        <v>0</v>
      </c>
      <c r="S702" s="469">
        <v>1.1011059801014963E-2</v>
      </c>
      <c r="T702" s="469">
        <v>0</v>
      </c>
      <c r="U702" s="469">
        <v>0</v>
      </c>
      <c r="V702" s="469">
        <v>2.4609542437607772E-5</v>
      </c>
      <c r="W702" s="469">
        <v>1.8637406080189824E-18</v>
      </c>
      <c r="X702" s="469">
        <v>0</v>
      </c>
      <c r="Y702" s="469">
        <v>0</v>
      </c>
      <c r="Z702" s="469">
        <v>0</v>
      </c>
      <c r="AA702" s="469">
        <v>0</v>
      </c>
      <c r="AB702" s="469">
        <v>0</v>
      </c>
      <c r="AC702" s="469">
        <v>0</v>
      </c>
      <c r="AD702" s="469">
        <v>0</v>
      </c>
      <c r="AE702" s="469">
        <v>0</v>
      </c>
      <c r="AF702" s="469">
        <v>0</v>
      </c>
      <c r="AG702" s="469">
        <v>0</v>
      </c>
      <c r="AH702" s="469">
        <v>0</v>
      </c>
      <c r="AI702" s="469">
        <v>0</v>
      </c>
      <c r="AJ702" s="469">
        <v>0</v>
      </c>
      <c r="AK702" s="469">
        <v>3.2210269937360176E-5</v>
      </c>
      <c r="AL702" s="469">
        <v>0</v>
      </c>
      <c r="AM702" s="469">
        <v>5.1398672151515951E-6</v>
      </c>
      <c r="AN702" s="469">
        <v>0</v>
      </c>
      <c r="AO702" s="469">
        <v>0</v>
      </c>
      <c r="AP702" s="469">
        <v>0</v>
      </c>
      <c r="AQ702" s="469">
        <v>0</v>
      </c>
      <c r="AR702" s="469">
        <v>0</v>
      </c>
      <c r="AS702" s="469">
        <v>0</v>
      </c>
      <c r="AT702" s="469">
        <v>0</v>
      </c>
      <c r="AU702" s="469">
        <v>0</v>
      </c>
      <c r="AV702" s="469">
        <v>0</v>
      </c>
      <c r="AW702" s="469">
        <v>3.7648161126438348E-6</v>
      </c>
      <c r="AX702" s="469">
        <v>0</v>
      </c>
      <c r="AY702" s="469">
        <v>4.6722996816782362E-16</v>
      </c>
      <c r="AZ702" s="469">
        <v>0</v>
      </c>
      <c r="BA702" s="469">
        <v>0</v>
      </c>
      <c r="BB702" s="469">
        <v>0</v>
      </c>
      <c r="BC702" s="469">
        <v>0</v>
      </c>
      <c r="BD702" s="469">
        <v>0</v>
      </c>
      <c r="BE702" s="469">
        <v>0</v>
      </c>
      <c r="BF702" s="469">
        <v>2.6633487494135712E-4</v>
      </c>
      <c r="BG702" s="469">
        <v>0</v>
      </c>
      <c r="BH702" s="469">
        <v>6.2358709750447877E-4</v>
      </c>
      <c r="BI702" s="469">
        <v>0</v>
      </c>
      <c r="BJ702" s="469">
        <v>0</v>
      </c>
      <c r="BK702" s="469">
        <v>0</v>
      </c>
    </row>
    <row r="703" spans="2:63" x14ac:dyDescent="0.2">
      <c r="B703" s="666" t="s">
        <v>493</v>
      </c>
      <c r="C703" s="666">
        <v>18.242091092086515</v>
      </c>
      <c r="D703" s="666" t="s">
        <v>486</v>
      </c>
      <c r="E703" s="666" t="s">
        <v>428</v>
      </c>
      <c r="F703" s="666">
        <v>0</v>
      </c>
      <c r="G703" s="666">
        <v>559</v>
      </c>
      <c r="H703" s="666">
        <v>46.057272500000003</v>
      </c>
      <c r="I703" s="666">
        <v>47.147942839454259</v>
      </c>
      <c r="J703" s="666">
        <v>4.1971142944793472E-3</v>
      </c>
      <c r="K703" s="666" t="s">
        <v>574</v>
      </c>
      <c r="L703" s="666" t="s">
        <v>574</v>
      </c>
      <c r="M703" s="666" t="s">
        <v>574</v>
      </c>
      <c r="N703" s="666">
        <v>1</v>
      </c>
      <c r="O703" s="666">
        <v>3.5310304594529818E-3</v>
      </c>
      <c r="P703" s="666">
        <v>7.480029341561981E-3</v>
      </c>
      <c r="Q703" s="666">
        <v>1.1011059801014963E-2</v>
      </c>
      <c r="R703" s="666">
        <v>0</v>
      </c>
      <c r="S703" s="666">
        <v>1.1011059801014963E-2</v>
      </c>
      <c r="T703" s="666">
        <v>0</v>
      </c>
      <c r="U703" s="666">
        <v>0</v>
      </c>
      <c r="V703" s="666">
        <v>2.4609542437607772E-5</v>
      </c>
      <c r="W703" s="666">
        <v>1.8637406080189824E-18</v>
      </c>
      <c r="X703" s="666">
        <v>0</v>
      </c>
      <c r="Y703" s="666">
        <v>0</v>
      </c>
      <c r="Z703" s="666">
        <v>0</v>
      </c>
      <c r="AA703" s="666">
        <v>0</v>
      </c>
      <c r="AB703" s="666">
        <v>0</v>
      </c>
      <c r="AC703" s="666">
        <v>0</v>
      </c>
      <c r="AD703" s="666">
        <v>0</v>
      </c>
      <c r="AE703" s="666">
        <v>0</v>
      </c>
      <c r="AF703" s="666">
        <v>0</v>
      </c>
      <c r="AG703" s="666">
        <v>0</v>
      </c>
      <c r="AH703" s="666">
        <v>0</v>
      </c>
      <c r="AI703" s="666">
        <v>0</v>
      </c>
      <c r="AJ703" s="666">
        <v>0</v>
      </c>
      <c r="AK703" s="666">
        <v>3.2210269937360176E-5</v>
      </c>
      <c r="AL703" s="666">
        <v>0</v>
      </c>
      <c r="AM703" s="666">
        <v>5.1398672151515951E-6</v>
      </c>
      <c r="AN703" s="666">
        <v>0</v>
      </c>
      <c r="AO703" s="666">
        <v>0</v>
      </c>
      <c r="AP703" s="666">
        <v>0</v>
      </c>
      <c r="AQ703" s="666">
        <v>0</v>
      </c>
      <c r="AR703" s="666">
        <v>0</v>
      </c>
      <c r="AS703" s="666">
        <v>0</v>
      </c>
      <c r="AT703" s="666">
        <v>0</v>
      </c>
      <c r="AU703" s="666">
        <v>0</v>
      </c>
      <c r="AV703" s="666">
        <v>0</v>
      </c>
      <c r="AW703" s="666">
        <v>3.7648161126438348E-6</v>
      </c>
      <c r="AX703" s="666">
        <v>0</v>
      </c>
      <c r="AY703" s="666">
        <v>4.6722996816782362E-16</v>
      </c>
      <c r="AZ703" s="666">
        <v>0</v>
      </c>
      <c r="BA703" s="666">
        <v>0</v>
      </c>
      <c r="BB703" s="666">
        <v>0</v>
      </c>
      <c r="BC703" s="666">
        <v>0</v>
      </c>
      <c r="BD703" s="666">
        <v>0</v>
      </c>
      <c r="BE703" s="666">
        <v>0</v>
      </c>
      <c r="BF703" s="666">
        <v>2.6633487494135712E-4</v>
      </c>
      <c r="BG703" s="666">
        <v>0</v>
      </c>
      <c r="BH703" s="666">
        <v>6.2358709750447877E-4</v>
      </c>
      <c r="BI703" s="666">
        <v>0</v>
      </c>
      <c r="BJ703" s="666">
        <v>0</v>
      </c>
      <c r="BK703" s="666">
        <v>0</v>
      </c>
    </row>
    <row r="704" spans="2:63" x14ac:dyDescent="0.2">
      <c r="B704" s="469" t="s">
        <v>493</v>
      </c>
      <c r="C704" s="469">
        <v>18.242091092086515</v>
      </c>
      <c r="D704" s="469" t="s">
        <v>486</v>
      </c>
      <c r="E704" s="469" t="s">
        <v>428</v>
      </c>
      <c r="F704" s="469">
        <v>0</v>
      </c>
      <c r="G704" s="469">
        <v>559</v>
      </c>
      <c r="H704" s="469">
        <v>46.057272500000003</v>
      </c>
      <c r="I704" s="469">
        <v>47.147942839454259</v>
      </c>
      <c r="J704" s="469">
        <v>4.1971142944793472E-3</v>
      </c>
      <c r="K704" s="469" t="s">
        <v>574</v>
      </c>
      <c r="L704" s="469" t="s">
        <v>574</v>
      </c>
      <c r="M704" s="469" t="s">
        <v>574</v>
      </c>
      <c r="N704" s="469">
        <v>1</v>
      </c>
      <c r="O704" s="469">
        <v>3.5310304594529818E-3</v>
      </c>
      <c r="P704" s="469">
        <v>7.480029341561981E-3</v>
      </c>
      <c r="Q704" s="469">
        <v>1.1011059801014963E-2</v>
      </c>
      <c r="R704" s="469">
        <v>0</v>
      </c>
      <c r="S704" s="469">
        <v>1.1011059801014963E-2</v>
      </c>
      <c r="T704" s="469">
        <v>0</v>
      </c>
      <c r="U704" s="469">
        <v>0</v>
      </c>
      <c r="V704" s="469">
        <v>2.4609542437607772E-5</v>
      </c>
      <c r="W704" s="469">
        <v>1.8637406080189824E-18</v>
      </c>
      <c r="X704" s="469">
        <v>0</v>
      </c>
      <c r="Y704" s="469">
        <v>0</v>
      </c>
      <c r="Z704" s="469">
        <v>0</v>
      </c>
      <c r="AA704" s="469">
        <v>0</v>
      </c>
      <c r="AB704" s="469">
        <v>0</v>
      </c>
      <c r="AC704" s="469">
        <v>0</v>
      </c>
      <c r="AD704" s="469">
        <v>0</v>
      </c>
      <c r="AE704" s="469">
        <v>0</v>
      </c>
      <c r="AF704" s="469">
        <v>0</v>
      </c>
      <c r="AG704" s="469">
        <v>0</v>
      </c>
      <c r="AH704" s="469">
        <v>0</v>
      </c>
      <c r="AI704" s="469">
        <v>0</v>
      </c>
      <c r="AJ704" s="469">
        <v>0</v>
      </c>
      <c r="AK704" s="469">
        <v>3.2210269937360176E-5</v>
      </c>
      <c r="AL704" s="469">
        <v>0</v>
      </c>
      <c r="AM704" s="469">
        <v>5.1398672151515951E-6</v>
      </c>
      <c r="AN704" s="469">
        <v>0</v>
      </c>
      <c r="AO704" s="469">
        <v>0</v>
      </c>
      <c r="AP704" s="469">
        <v>0</v>
      </c>
      <c r="AQ704" s="469">
        <v>0</v>
      </c>
      <c r="AR704" s="469">
        <v>0</v>
      </c>
      <c r="AS704" s="469">
        <v>0</v>
      </c>
      <c r="AT704" s="469">
        <v>0</v>
      </c>
      <c r="AU704" s="469">
        <v>0</v>
      </c>
      <c r="AV704" s="469">
        <v>0</v>
      </c>
      <c r="AW704" s="469">
        <v>3.7648161126438348E-6</v>
      </c>
      <c r="AX704" s="469">
        <v>0</v>
      </c>
      <c r="AY704" s="469">
        <v>4.6722996816782362E-16</v>
      </c>
      <c r="AZ704" s="469">
        <v>0</v>
      </c>
      <c r="BA704" s="469">
        <v>0</v>
      </c>
      <c r="BB704" s="469">
        <v>0</v>
      </c>
      <c r="BC704" s="469">
        <v>0</v>
      </c>
      <c r="BD704" s="469">
        <v>0</v>
      </c>
      <c r="BE704" s="469">
        <v>0</v>
      </c>
      <c r="BF704" s="469">
        <v>2.6633487494135712E-4</v>
      </c>
      <c r="BG704" s="469">
        <v>0</v>
      </c>
      <c r="BH704" s="469">
        <v>6.2358709750447877E-4</v>
      </c>
      <c r="BI704" s="469">
        <v>0</v>
      </c>
      <c r="BJ704" s="469">
        <v>0</v>
      </c>
      <c r="BK704" s="469">
        <v>0</v>
      </c>
    </row>
    <row r="705" spans="2:63" x14ac:dyDescent="0.2">
      <c r="B705" s="666" t="s">
        <v>493</v>
      </c>
      <c r="C705" s="666">
        <v>18.242091092086515</v>
      </c>
      <c r="D705" s="666" t="s">
        <v>486</v>
      </c>
      <c r="E705" s="666" t="s">
        <v>428</v>
      </c>
      <c r="F705" s="666">
        <v>0</v>
      </c>
      <c r="G705" s="666">
        <v>559</v>
      </c>
      <c r="H705" s="666">
        <v>46.057272500000003</v>
      </c>
      <c r="I705" s="666">
        <v>47.147942839454259</v>
      </c>
      <c r="J705" s="666">
        <v>4.1971142944793472E-3</v>
      </c>
      <c r="K705" s="666" t="s">
        <v>574</v>
      </c>
      <c r="L705" s="666" t="s">
        <v>574</v>
      </c>
      <c r="M705" s="666" t="s">
        <v>574</v>
      </c>
      <c r="N705" s="666">
        <v>1</v>
      </c>
      <c r="O705" s="666">
        <v>3.5310304594529818E-3</v>
      </c>
      <c r="P705" s="666">
        <v>7.480029341561981E-3</v>
      </c>
      <c r="Q705" s="666">
        <v>1.1011059801014963E-2</v>
      </c>
      <c r="R705" s="666">
        <v>0</v>
      </c>
      <c r="S705" s="666">
        <v>1.1011059801014963E-2</v>
      </c>
      <c r="T705" s="666">
        <v>0</v>
      </c>
      <c r="U705" s="666">
        <v>0</v>
      </c>
      <c r="V705" s="666">
        <v>2.4609542437607772E-5</v>
      </c>
      <c r="W705" s="666">
        <v>1.8637406080189824E-18</v>
      </c>
      <c r="X705" s="666">
        <v>0</v>
      </c>
      <c r="Y705" s="666">
        <v>0</v>
      </c>
      <c r="Z705" s="666">
        <v>0</v>
      </c>
      <c r="AA705" s="666">
        <v>0</v>
      </c>
      <c r="AB705" s="666">
        <v>0</v>
      </c>
      <c r="AC705" s="666">
        <v>0</v>
      </c>
      <c r="AD705" s="666">
        <v>0</v>
      </c>
      <c r="AE705" s="666">
        <v>0</v>
      </c>
      <c r="AF705" s="666">
        <v>0</v>
      </c>
      <c r="AG705" s="666">
        <v>0</v>
      </c>
      <c r="AH705" s="666">
        <v>0</v>
      </c>
      <c r="AI705" s="666">
        <v>0</v>
      </c>
      <c r="AJ705" s="666">
        <v>0</v>
      </c>
      <c r="AK705" s="666">
        <v>3.2210269937360176E-5</v>
      </c>
      <c r="AL705" s="666">
        <v>0</v>
      </c>
      <c r="AM705" s="666">
        <v>5.1398672151515951E-6</v>
      </c>
      <c r="AN705" s="666">
        <v>0</v>
      </c>
      <c r="AO705" s="666">
        <v>0</v>
      </c>
      <c r="AP705" s="666">
        <v>0</v>
      </c>
      <c r="AQ705" s="666">
        <v>0</v>
      </c>
      <c r="AR705" s="666">
        <v>0</v>
      </c>
      <c r="AS705" s="666">
        <v>0</v>
      </c>
      <c r="AT705" s="666">
        <v>0</v>
      </c>
      <c r="AU705" s="666">
        <v>0</v>
      </c>
      <c r="AV705" s="666">
        <v>0</v>
      </c>
      <c r="AW705" s="666">
        <v>3.7648161126438348E-6</v>
      </c>
      <c r="AX705" s="666">
        <v>0</v>
      </c>
      <c r="AY705" s="666">
        <v>4.6722996816782362E-16</v>
      </c>
      <c r="AZ705" s="666">
        <v>0</v>
      </c>
      <c r="BA705" s="666">
        <v>0</v>
      </c>
      <c r="BB705" s="666">
        <v>0</v>
      </c>
      <c r="BC705" s="666">
        <v>0</v>
      </c>
      <c r="BD705" s="666">
        <v>0</v>
      </c>
      <c r="BE705" s="666">
        <v>0</v>
      </c>
      <c r="BF705" s="666">
        <v>2.6633487494135712E-4</v>
      </c>
      <c r="BG705" s="666">
        <v>0</v>
      </c>
      <c r="BH705" s="666">
        <v>6.2358709750447877E-4</v>
      </c>
      <c r="BI705" s="666">
        <v>0</v>
      </c>
      <c r="BJ705" s="666">
        <v>0</v>
      </c>
      <c r="BK705" s="666">
        <v>0</v>
      </c>
    </row>
    <row r="706" spans="2:63" x14ac:dyDescent="0.2">
      <c r="B706" s="469" t="s">
        <v>493</v>
      </c>
      <c r="C706" s="469">
        <v>18.242091092086515</v>
      </c>
      <c r="D706" s="469" t="s">
        <v>486</v>
      </c>
      <c r="E706" s="469" t="s">
        <v>428</v>
      </c>
      <c r="F706" s="469">
        <v>0</v>
      </c>
      <c r="G706" s="469">
        <v>559</v>
      </c>
      <c r="H706" s="469">
        <v>46.057272500000003</v>
      </c>
      <c r="I706" s="469">
        <v>47.147942839454259</v>
      </c>
      <c r="J706" s="469">
        <v>4.1971142944793472E-3</v>
      </c>
      <c r="K706" s="469" t="s">
        <v>574</v>
      </c>
      <c r="L706" s="469" t="s">
        <v>574</v>
      </c>
      <c r="M706" s="469" t="s">
        <v>574</v>
      </c>
      <c r="N706" s="469">
        <v>1</v>
      </c>
      <c r="O706" s="469">
        <v>3.5310304594529818E-3</v>
      </c>
      <c r="P706" s="469">
        <v>7.480029341561981E-3</v>
      </c>
      <c r="Q706" s="469">
        <v>1.1011059801014963E-2</v>
      </c>
      <c r="R706" s="469">
        <v>0</v>
      </c>
      <c r="S706" s="469">
        <v>1.1011059801014963E-2</v>
      </c>
      <c r="T706" s="469">
        <v>0</v>
      </c>
      <c r="U706" s="469">
        <v>0</v>
      </c>
      <c r="V706" s="469">
        <v>2.4609542437607772E-5</v>
      </c>
      <c r="W706" s="469">
        <v>1.8637406080189824E-18</v>
      </c>
      <c r="X706" s="469">
        <v>0</v>
      </c>
      <c r="Y706" s="469">
        <v>0</v>
      </c>
      <c r="Z706" s="469">
        <v>0</v>
      </c>
      <c r="AA706" s="469">
        <v>0</v>
      </c>
      <c r="AB706" s="469">
        <v>0</v>
      </c>
      <c r="AC706" s="469">
        <v>0</v>
      </c>
      <c r="AD706" s="469">
        <v>0</v>
      </c>
      <c r="AE706" s="469">
        <v>0</v>
      </c>
      <c r="AF706" s="469">
        <v>0</v>
      </c>
      <c r="AG706" s="469">
        <v>0</v>
      </c>
      <c r="AH706" s="469">
        <v>0</v>
      </c>
      <c r="AI706" s="469">
        <v>0</v>
      </c>
      <c r="AJ706" s="469">
        <v>0</v>
      </c>
      <c r="AK706" s="469">
        <v>3.2210269937360176E-5</v>
      </c>
      <c r="AL706" s="469">
        <v>0</v>
      </c>
      <c r="AM706" s="469">
        <v>5.1398672151515951E-6</v>
      </c>
      <c r="AN706" s="469">
        <v>0</v>
      </c>
      <c r="AO706" s="469">
        <v>0</v>
      </c>
      <c r="AP706" s="469">
        <v>0</v>
      </c>
      <c r="AQ706" s="469">
        <v>0</v>
      </c>
      <c r="AR706" s="469">
        <v>0</v>
      </c>
      <c r="AS706" s="469">
        <v>0</v>
      </c>
      <c r="AT706" s="469">
        <v>0</v>
      </c>
      <c r="AU706" s="469">
        <v>0</v>
      </c>
      <c r="AV706" s="469">
        <v>0</v>
      </c>
      <c r="AW706" s="469">
        <v>3.7648161126438348E-6</v>
      </c>
      <c r="AX706" s="469">
        <v>0</v>
      </c>
      <c r="AY706" s="469">
        <v>4.6722996816782362E-16</v>
      </c>
      <c r="AZ706" s="469">
        <v>0</v>
      </c>
      <c r="BA706" s="469">
        <v>0</v>
      </c>
      <c r="BB706" s="469">
        <v>0</v>
      </c>
      <c r="BC706" s="469">
        <v>0</v>
      </c>
      <c r="BD706" s="469">
        <v>0</v>
      </c>
      <c r="BE706" s="469">
        <v>0</v>
      </c>
      <c r="BF706" s="469">
        <v>2.6633487494135712E-4</v>
      </c>
      <c r="BG706" s="469">
        <v>0</v>
      </c>
      <c r="BH706" s="469">
        <v>6.2358709750447877E-4</v>
      </c>
      <c r="BI706" s="469">
        <v>0</v>
      </c>
      <c r="BJ706" s="469">
        <v>0</v>
      </c>
      <c r="BK706" s="469">
        <v>0</v>
      </c>
    </row>
    <row r="707" spans="2:63" x14ac:dyDescent="0.2">
      <c r="B707" s="666" t="s">
        <v>493</v>
      </c>
      <c r="C707" s="666">
        <v>18.242091092086515</v>
      </c>
      <c r="D707" s="666" t="s">
        <v>486</v>
      </c>
      <c r="E707" s="666" t="s">
        <v>428</v>
      </c>
      <c r="F707" s="666">
        <v>0</v>
      </c>
      <c r="G707" s="666">
        <v>559</v>
      </c>
      <c r="H707" s="666">
        <v>46.057272500000003</v>
      </c>
      <c r="I707" s="666">
        <v>47.147942839454259</v>
      </c>
      <c r="J707" s="666">
        <v>4.1971142944793472E-3</v>
      </c>
      <c r="K707" s="666" t="s">
        <v>574</v>
      </c>
      <c r="L707" s="666" t="s">
        <v>574</v>
      </c>
      <c r="M707" s="666" t="s">
        <v>574</v>
      </c>
      <c r="N707" s="666">
        <v>1</v>
      </c>
      <c r="O707" s="666">
        <v>3.5310304594529818E-3</v>
      </c>
      <c r="P707" s="666">
        <v>7.480029341561981E-3</v>
      </c>
      <c r="Q707" s="666">
        <v>1.1011059801014963E-2</v>
      </c>
      <c r="R707" s="666">
        <v>0</v>
      </c>
      <c r="S707" s="666">
        <v>1.1011059801014963E-2</v>
      </c>
      <c r="T707" s="666">
        <v>0</v>
      </c>
      <c r="U707" s="666">
        <v>0</v>
      </c>
      <c r="V707" s="666">
        <v>2.4609542437607772E-5</v>
      </c>
      <c r="W707" s="666">
        <v>1.8637406080189824E-18</v>
      </c>
      <c r="X707" s="666">
        <v>0</v>
      </c>
      <c r="Y707" s="666">
        <v>0</v>
      </c>
      <c r="Z707" s="666">
        <v>0</v>
      </c>
      <c r="AA707" s="666">
        <v>0</v>
      </c>
      <c r="AB707" s="666">
        <v>0</v>
      </c>
      <c r="AC707" s="666">
        <v>0</v>
      </c>
      <c r="AD707" s="666">
        <v>0</v>
      </c>
      <c r="AE707" s="666">
        <v>0</v>
      </c>
      <c r="AF707" s="666">
        <v>0</v>
      </c>
      <c r="AG707" s="666">
        <v>0</v>
      </c>
      <c r="AH707" s="666">
        <v>0</v>
      </c>
      <c r="AI707" s="666">
        <v>0</v>
      </c>
      <c r="AJ707" s="666">
        <v>0</v>
      </c>
      <c r="AK707" s="666">
        <v>3.2210269937360176E-5</v>
      </c>
      <c r="AL707" s="666">
        <v>0</v>
      </c>
      <c r="AM707" s="666">
        <v>5.1398672151515951E-6</v>
      </c>
      <c r="AN707" s="666">
        <v>0</v>
      </c>
      <c r="AO707" s="666">
        <v>0</v>
      </c>
      <c r="AP707" s="666">
        <v>0</v>
      </c>
      <c r="AQ707" s="666">
        <v>0</v>
      </c>
      <c r="AR707" s="666">
        <v>0</v>
      </c>
      <c r="AS707" s="666">
        <v>0</v>
      </c>
      <c r="AT707" s="666">
        <v>0</v>
      </c>
      <c r="AU707" s="666">
        <v>0</v>
      </c>
      <c r="AV707" s="666">
        <v>0</v>
      </c>
      <c r="AW707" s="666">
        <v>3.7648161126438348E-6</v>
      </c>
      <c r="AX707" s="666">
        <v>0</v>
      </c>
      <c r="AY707" s="666">
        <v>4.6722996816782362E-16</v>
      </c>
      <c r="AZ707" s="666">
        <v>0</v>
      </c>
      <c r="BA707" s="666">
        <v>0</v>
      </c>
      <c r="BB707" s="666">
        <v>0</v>
      </c>
      <c r="BC707" s="666">
        <v>0</v>
      </c>
      <c r="BD707" s="666">
        <v>0</v>
      </c>
      <c r="BE707" s="666">
        <v>0</v>
      </c>
      <c r="BF707" s="666">
        <v>2.6633487494135712E-4</v>
      </c>
      <c r="BG707" s="666">
        <v>0</v>
      </c>
      <c r="BH707" s="666">
        <v>6.2358709750447877E-4</v>
      </c>
      <c r="BI707" s="666">
        <v>0</v>
      </c>
      <c r="BJ707" s="666">
        <v>0</v>
      </c>
      <c r="BK707" s="666">
        <v>0</v>
      </c>
    </row>
    <row r="708" spans="2:63" x14ac:dyDescent="0.2">
      <c r="B708" s="469" t="s">
        <v>493</v>
      </c>
      <c r="C708" s="469">
        <v>18.242091092086515</v>
      </c>
      <c r="D708" s="469" t="s">
        <v>486</v>
      </c>
      <c r="E708" s="469" t="s">
        <v>428</v>
      </c>
      <c r="F708" s="469">
        <v>0</v>
      </c>
      <c r="G708" s="469">
        <v>559</v>
      </c>
      <c r="H708" s="469">
        <v>46.057272500000003</v>
      </c>
      <c r="I708" s="469">
        <v>47.147942839454259</v>
      </c>
      <c r="J708" s="469">
        <v>4.1971142944793472E-3</v>
      </c>
      <c r="K708" s="469" t="s">
        <v>574</v>
      </c>
      <c r="L708" s="469" t="s">
        <v>574</v>
      </c>
      <c r="M708" s="469" t="s">
        <v>574</v>
      </c>
      <c r="N708" s="469">
        <v>1</v>
      </c>
      <c r="O708" s="469">
        <v>3.5310304594529818E-3</v>
      </c>
      <c r="P708" s="469">
        <v>7.480029341561981E-3</v>
      </c>
      <c r="Q708" s="469">
        <v>1.1011059801014963E-2</v>
      </c>
      <c r="R708" s="469">
        <v>0</v>
      </c>
      <c r="S708" s="469">
        <v>1.1011059801014963E-2</v>
      </c>
      <c r="T708" s="469">
        <v>0</v>
      </c>
      <c r="U708" s="469">
        <v>0</v>
      </c>
      <c r="V708" s="469">
        <v>2.4609542437607772E-5</v>
      </c>
      <c r="W708" s="469">
        <v>1.8637406080189824E-18</v>
      </c>
      <c r="X708" s="469">
        <v>0</v>
      </c>
      <c r="Y708" s="469">
        <v>0</v>
      </c>
      <c r="Z708" s="469">
        <v>0</v>
      </c>
      <c r="AA708" s="469">
        <v>0</v>
      </c>
      <c r="AB708" s="469">
        <v>0</v>
      </c>
      <c r="AC708" s="469">
        <v>0</v>
      </c>
      <c r="AD708" s="469">
        <v>0</v>
      </c>
      <c r="AE708" s="469">
        <v>0</v>
      </c>
      <c r="AF708" s="469">
        <v>0</v>
      </c>
      <c r="AG708" s="469">
        <v>0</v>
      </c>
      <c r="AH708" s="469">
        <v>0</v>
      </c>
      <c r="AI708" s="469">
        <v>0</v>
      </c>
      <c r="AJ708" s="469">
        <v>0</v>
      </c>
      <c r="AK708" s="469">
        <v>3.2210269937360176E-5</v>
      </c>
      <c r="AL708" s="469">
        <v>0</v>
      </c>
      <c r="AM708" s="469">
        <v>5.1398672151515951E-6</v>
      </c>
      <c r="AN708" s="469">
        <v>0</v>
      </c>
      <c r="AO708" s="469">
        <v>0</v>
      </c>
      <c r="AP708" s="469">
        <v>0</v>
      </c>
      <c r="AQ708" s="469">
        <v>0</v>
      </c>
      <c r="AR708" s="469">
        <v>0</v>
      </c>
      <c r="AS708" s="469">
        <v>0</v>
      </c>
      <c r="AT708" s="469">
        <v>0</v>
      </c>
      <c r="AU708" s="469">
        <v>0</v>
      </c>
      <c r="AV708" s="469">
        <v>0</v>
      </c>
      <c r="AW708" s="469">
        <v>3.7648161126438348E-6</v>
      </c>
      <c r="AX708" s="469">
        <v>0</v>
      </c>
      <c r="AY708" s="469">
        <v>4.6722996816782362E-16</v>
      </c>
      <c r="AZ708" s="469">
        <v>0</v>
      </c>
      <c r="BA708" s="469">
        <v>0</v>
      </c>
      <c r="BB708" s="469">
        <v>0</v>
      </c>
      <c r="BC708" s="469">
        <v>0</v>
      </c>
      <c r="BD708" s="469">
        <v>0</v>
      </c>
      <c r="BE708" s="469">
        <v>0</v>
      </c>
      <c r="BF708" s="469">
        <v>2.6633487494135712E-4</v>
      </c>
      <c r="BG708" s="469">
        <v>0</v>
      </c>
      <c r="BH708" s="469">
        <v>6.2358709750447877E-4</v>
      </c>
      <c r="BI708" s="469">
        <v>0</v>
      </c>
      <c r="BJ708" s="469">
        <v>0</v>
      </c>
      <c r="BK708" s="469">
        <v>0</v>
      </c>
    </row>
    <row r="709" spans="2:63" x14ac:dyDescent="0.2">
      <c r="B709" s="666" t="s">
        <v>493</v>
      </c>
      <c r="C709" s="666">
        <v>18.242091092086515</v>
      </c>
      <c r="D709" s="666" t="s">
        <v>486</v>
      </c>
      <c r="E709" s="666" t="s">
        <v>428</v>
      </c>
      <c r="F709" s="666">
        <v>0</v>
      </c>
      <c r="G709" s="666">
        <v>559</v>
      </c>
      <c r="H709" s="666">
        <v>34.446420000000003</v>
      </c>
      <c r="I709" s="666">
        <v>35.054628864222295</v>
      </c>
      <c r="J709" s="666">
        <v>2.7313614621201697E-3</v>
      </c>
      <c r="K709" s="666" t="s">
        <v>574</v>
      </c>
      <c r="L709" s="666" t="s">
        <v>574</v>
      </c>
      <c r="M709" s="666" t="s">
        <v>574</v>
      </c>
      <c r="N709" s="666">
        <v>1</v>
      </c>
      <c r="O709" s="666">
        <v>1.5455391822501616E-3</v>
      </c>
      <c r="P709" s="666">
        <v>4.99137432272731E-3</v>
      </c>
      <c r="Q709" s="666">
        <v>6.5369135049774714E-3</v>
      </c>
      <c r="R709" s="666">
        <v>0</v>
      </c>
      <c r="S709" s="666">
        <v>6.5369135049774714E-3</v>
      </c>
      <c r="T709" s="666">
        <v>0</v>
      </c>
      <c r="U709" s="666">
        <v>0</v>
      </c>
      <c r="V709" s="666">
        <v>1.5547920057300758E-5</v>
      </c>
      <c r="W709" s="666">
        <v>4.5629748138828593E-19</v>
      </c>
      <c r="X709" s="666">
        <v>0</v>
      </c>
      <c r="Y709" s="666">
        <v>0</v>
      </c>
      <c r="Z709" s="666">
        <v>0</v>
      </c>
      <c r="AA709" s="666">
        <v>0</v>
      </c>
      <c r="AB709" s="666">
        <v>0</v>
      </c>
      <c r="AC709" s="666">
        <v>0</v>
      </c>
      <c r="AD709" s="666">
        <v>0</v>
      </c>
      <c r="AE709" s="666">
        <v>0</v>
      </c>
      <c r="AF709" s="666">
        <v>0</v>
      </c>
      <c r="AG709" s="666">
        <v>0</v>
      </c>
      <c r="AH709" s="666">
        <v>0</v>
      </c>
      <c r="AI709" s="666">
        <v>0</v>
      </c>
      <c r="AJ709" s="666">
        <v>0</v>
      </c>
      <c r="AK709" s="666">
        <v>1.8484098519146652E-5</v>
      </c>
      <c r="AL709" s="666">
        <v>0</v>
      </c>
      <c r="AM709" s="666">
        <v>3.3228053467962316E-6</v>
      </c>
      <c r="AN709" s="666">
        <v>0</v>
      </c>
      <c r="AO709" s="666">
        <v>0</v>
      </c>
      <c r="AP709" s="666">
        <v>0</v>
      </c>
      <c r="AQ709" s="666">
        <v>0</v>
      </c>
      <c r="AR709" s="666">
        <v>0</v>
      </c>
      <c r="AS709" s="666">
        <v>0</v>
      </c>
      <c r="AT709" s="666">
        <v>0</v>
      </c>
      <c r="AU709" s="666">
        <v>0</v>
      </c>
      <c r="AV709" s="666">
        <v>0</v>
      </c>
      <c r="AW709" s="666">
        <v>1.8800575019405406E-6</v>
      </c>
      <c r="AX709" s="666">
        <v>0</v>
      </c>
      <c r="AY709" s="666">
        <v>1.2441026877615531E-16</v>
      </c>
      <c r="AZ709" s="666">
        <v>0</v>
      </c>
      <c r="BA709" s="666">
        <v>0</v>
      </c>
      <c r="BB709" s="666">
        <v>0</v>
      </c>
      <c r="BC709" s="666">
        <v>0</v>
      </c>
      <c r="BD709" s="666">
        <v>0</v>
      </c>
      <c r="BE709" s="666">
        <v>0</v>
      </c>
      <c r="BF709" s="666">
        <v>1.6105920136407772E-4</v>
      </c>
      <c r="BG709" s="666">
        <v>0</v>
      </c>
      <c r="BH709" s="666">
        <v>3.5668647112105048E-4</v>
      </c>
      <c r="BI709" s="666">
        <v>0</v>
      </c>
      <c r="BJ709" s="666">
        <v>0</v>
      </c>
      <c r="BK709" s="666">
        <v>0</v>
      </c>
    </row>
    <row r="710" spans="2:63" x14ac:dyDescent="0.2">
      <c r="B710" s="469" t="s">
        <v>493</v>
      </c>
      <c r="C710" s="469">
        <v>18.242091092086515</v>
      </c>
      <c r="D710" s="469" t="s">
        <v>486</v>
      </c>
      <c r="E710" s="469" t="s">
        <v>428</v>
      </c>
      <c r="F710" s="469">
        <v>0</v>
      </c>
      <c r="G710" s="469">
        <v>559</v>
      </c>
      <c r="H710" s="469">
        <v>34.446420000000003</v>
      </c>
      <c r="I710" s="469">
        <v>35.054628864222295</v>
      </c>
      <c r="J710" s="469">
        <v>2.7313614621201697E-3</v>
      </c>
      <c r="K710" s="469" t="s">
        <v>574</v>
      </c>
      <c r="L710" s="469" t="s">
        <v>574</v>
      </c>
      <c r="M710" s="469" t="s">
        <v>574</v>
      </c>
      <c r="N710" s="469">
        <v>1</v>
      </c>
      <c r="O710" s="469">
        <v>1.5455391822501616E-3</v>
      </c>
      <c r="P710" s="469">
        <v>4.99137432272731E-3</v>
      </c>
      <c r="Q710" s="469">
        <v>6.5369135049774714E-3</v>
      </c>
      <c r="R710" s="469">
        <v>0</v>
      </c>
      <c r="S710" s="469">
        <v>6.5369135049774714E-3</v>
      </c>
      <c r="T710" s="469">
        <v>0</v>
      </c>
      <c r="U710" s="469">
        <v>0</v>
      </c>
      <c r="V710" s="469">
        <v>1.5547920057300758E-5</v>
      </c>
      <c r="W710" s="469">
        <v>4.5629748138828593E-19</v>
      </c>
      <c r="X710" s="469">
        <v>0</v>
      </c>
      <c r="Y710" s="469">
        <v>0</v>
      </c>
      <c r="Z710" s="469">
        <v>0</v>
      </c>
      <c r="AA710" s="469">
        <v>0</v>
      </c>
      <c r="AB710" s="469">
        <v>0</v>
      </c>
      <c r="AC710" s="469">
        <v>0</v>
      </c>
      <c r="AD710" s="469">
        <v>0</v>
      </c>
      <c r="AE710" s="469">
        <v>0</v>
      </c>
      <c r="AF710" s="469">
        <v>0</v>
      </c>
      <c r="AG710" s="469">
        <v>0</v>
      </c>
      <c r="AH710" s="469">
        <v>0</v>
      </c>
      <c r="AI710" s="469">
        <v>0</v>
      </c>
      <c r="AJ710" s="469">
        <v>0</v>
      </c>
      <c r="AK710" s="469">
        <v>1.8484098519146652E-5</v>
      </c>
      <c r="AL710" s="469">
        <v>0</v>
      </c>
      <c r="AM710" s="469">
        <v>3.3228053467962316E-6</v>
      </c>
      <c r="AN710" s="469">
        <v>0</v>
      </c>
      <c r="AO710" s="469">
        <v>0</v>
      </c>
      <c r="AP710" s="469">
        <v>0</v>
      </c>
      <c r="AQ710" s="469">
        <v>0</v>
      </c>
      <c r="AR710" s="469">
        <v>0</v>
      </c>
      <c r="AS710" s="469">
        <v>0</v>
      </c>
      <c r="AT710" s="469">
        <v>0</v>
      </c>
      <c r="AU710" s="469">
        <v>0</v>
      </c>
      <c r="AV710" s="469">
        <v>0</v>
      </c>
      <c r="AW710" s="469">
        <v>1.8800575019405406E-6</v>
      </c>
      <c r="AX710" s="469">
        <v>0</v>
      </c>
      <c r="AY710" s="469">
        <v>1.2441026877615531E-16</v>
      </c>
      <c r="AZ710" s="469">
        <v>0</v>
      </c>
      <c r="BA710" s="469">
        <v>0</v>
      </c>
      <c r="BB710" s="469">
        <v>0</v>
      </c>
      <c r="BC710" s="469">
        <v>0</v>
      </c>
      <c r="BD710" s="469">
        <v>0</v>
      </c>
      <c r="BE710" s="469">
        <v>0</v>
      </c>
      <c r="BF710" s="469">
        <v>1.6105920136407772E-4</v>
      </c>
      <c r="BG710" s="469">
        <v>0</v>
      </c>
      <c r="BH710" s="469">
        <v>3.5668647112105048E-4</v>
      </c>
      <c r="BI710" s="469">
        <v>0</v>
      </c>
      <c r="BJ710" s="469">
        <v>0</v>
      </c>
      <c r="BK710" s="469">
        <v>0</v>
      </c>
    </row>
    <row r="711" spans="2:63" x14ac:dyDescent="0.2">
      <c r="B711" s="666" t="s">
        <v>493</v>
      </c>
      <c r="C711" s="666">
        <v>18.242091092086515</v>
      </c>
      <c r="D711" s="666" t="s">
        <v>486</v>
      </c>
      <c r="E711" s="666" t="s">
        <v>428</v>
      </c>
      <c r="F711" s="666">
        <v>0</v>
      </c>
      <c r="G711" s="666">
        <v>559</v>
      </c>
      <c r="H711" s="666">
        <v>34.446420000000003</v>
      </c>
      <c r="I711" s="666">
        <v>35.054628864222295</v>
      </c>
      <c r="J711" s="666">
        <v>2.7313614621201697E-3</v>
      </c>
      <c r="K711" s="666" t="s">
        <v>574</v>
      </c>
      <c r="L711" s="666" t="s">
        <v>574</v>
      </c>
      <c r="M711" s="666" t="s">
        <v>574</v>
      </c>
      <c r="N711" s="666">
        <v>1</v>
      </c>
      <c r="O711" s="666">
        <v>1.5455391822501616E-3</v>
      </c>
      <c r="P711" s="666">
        <v>4.99137432272731E-3</v>
      </c>
      <c r="Q711" s="666">
        <v>6.5369135049774714E-3</v>
      </c>
      <c r="R711" s="666">
        <v>0</v>
      </c>
      <c r="S711" s="666">
        <v>6.5369135049774714E-3</v>
      </c>
      <c r="T711" s="666">
        <v>0</v>
      </c>
      <c r="U711" s="666">
        <v>0</v>
      </c>
      <c r="V711" s="666">
        <v>1.5547920057300758E-5</v>
      </c>
      <c r="W711" s="666">
        <v>4.5629748138828593E-19</v>
      </c>
      <c r="X711" s="666">
        <v>0</v>
      </c>
      <c r="Y711" s="666">
        <v>0</v>
      </c>
      <c r="Z711" s="666">
        <v>0</v>
      </c>
      <c r="AA711" s="666">
        <v>0</v>
      </c>
      <c r="AB711" s="666">
        <v>0</v>
      </c>
      <c r="AC711" s="666">
        <v>0</v>
      </c>
      <c r="AD711" s="666">
        <v>0</v>
      </c>
      <c r="AE711" s="666">
        <v>0</v>
      </c>
      <c r="AF711" s="666">
        <v>0</v>
      </c>
      <c r="AG711" s="666">
        <v>0</v>
      </c>
      <c r="AH711" s="666">
        <v>0</v>
      </c>
      <c r="AI711" s="666">
        <v>0</v>
      </c>
      <c r="AJ711" s="666">
        <v>0</v>
      </c>
      <c r="AK711" s="666">
        <v>1.8484098519146652E-5</v>
      </c>
      <c r="AL711" s="666">
        <v>0</v>
      </c>
      <c r="AM711" s="666">
        <v>3.3228053467962316E-6</v>
      </c>
      <c r="AN711" s="666">
        <v>0</v>
      </c>
      <c r="AO711" s="666">
        <v>0</v>
      </c>
      <c r="AP711" s="666">
        <v>0</v>
      </c>
      <c r="AQ711" s="666">
        <v>0</v>
      </c>
      <c r="AR711" s="666">
        <v>0</v>
      </c>
      <c r="AS711" s="666">
        <v>0</v>
      </c>
      <c r="AT711" s="666">
        <v>0</v>
      </c>
      <c r="AU711" s="666">
        <v>0</v>
      </c>
      <c r="AV711" s="666">
        <v>0</v>
      </c>
      <c r="AW711" s="666">
        <v>1.8800575019405406E-6</v>
      </c>
      <c r="AX711" s="666">
        <v>0</v>
      </c>
      <c r="AY711" s="666">
        <v>1.2441026877615531E-16</v>
      </c>
      <c r="AZ711" s="666">
        <v>0</v>
      </c>
      <c r="BA711" s="666">
        <v>0</v>
      </c>
      <c r="BB711" s="666">
        <v>0</v>
      </c>
      <c r="BC711" s="666">
        <v>0</v>
      </c>
      <c r="BD711" s="666">
        <v>0</v>
      </c>
      <c r="BE711" s="666">
        <v>0</v>
      </c>
      <c r="BF711" s="666">
        <v>1.6105920136407772E-4</v>
      </c>
      <c r="BG711" s="666">
        <v>0</v>
      </c>
      <c r="BH711" s="666">
        <v>3.5668647112105048E-4</v>
      </c>
      <c r="BI711" s="666">
        <v>0</v>
      </c>
      <c r="BJ711" s="666">
        <v>0</v>
      </c>
      <c r="BK711" s="666">
        <v>0</v>
      </c>
    </row>
    <row r="712" spans="2:63" x14ac:dyDescent="0.2">
      <c r="B712" s="469" t="s">
        <v>493</v>
      </c>
      <c r="C712" s="469">
        <v>18.242091092086515</v>
      </c>
      <c r="D712" s="469" t="s">
        <v>486</v>
      </c>
      <c r="E712" s="469" t="s">
        <v>428</v>
      </c>
      <c r="F712" s="469">
        <v>0</v>
      </c>
      <c r="G712" s="469">
        <v>559</v>
      </c>
      <c r="H712" s="469">
        <v>34.446420000000003</v>
      </c>
      <c r="I712" s="469">
        <v>35.054628864222295</v>
      </c>
      <c r="J712" s="469">
        <v>2.7313614621201697E-3</v>
      </c>
      <c r="K712" s="469" t="s">
        <v>574</v>
      </c>
      <c r="L712" s="469" t="s">
        <v>574</v>
      </c>
      <c r="M712" s="469" t="s">
        <v>574</v>
      </c>
      <c r="N712" s="469">
        <v>1</v>
      </c>
      <c r="O712" s="469">
        <v>1.5455391822501616E-3</v>
      </c>
      <c r="P712" s="469">
        <v>4.99137432272731E-3</v>
      </c>
      <c r="Q712" s="469">
        <v>6.5369135049774714E-3</v>
      </c>
      <c r="R712" s="469">
        <v>0</v>
      </c>
      <c r="S712" s="469">
        <v>6.5369135049774714E-3</v>
      </c>
      <c r="T712" s="469">
        <v>0</v>
      </c>
      <c r="U712" s="469">
        <v>0</v>
      </c>
      <c r="V712" s="469">
        <v>1.5547920057300758E-5</v>
      </c>
      <c r="W712" s="469">
        <v>4.5629748138828593E-19</v>
      </c>
      <c r="X712" s="469">
        <v>0</v>
      </c>
      <c r="Y712" s="469">
        <v>0</v>
      </c>
      <c r="Z712" s="469">
        <v>0</v>
      </c>
      <c r="AA712" s="469">
        <v>0</v>
      </c>
      <c r="AB712" s="469">
        <v>0</v>
      </c>
      <c r="AC712" s="469">
        <v>0</v>
      </c>
      <c r="AD712" s="469">
        <v>0</v>
      </c>
      <c r="AE712" s="469">
        <v>0</v>
      </c>
      <c r="AF712" s="469">
        <v>0</v>
      </c>
      <c r="AG712" s="469">
        <v>0</v>
      </c>
      <c r="AH712" s="469">
        <v>0</v>
      </c>
      <c r="AI712" s="469">
        <v>0</v>
      </c>
      <c r="AJ712" s="469">
        <v>0</v>
      </c>
      <c r="AK712" s="469">
        <v>1.8484098519146652E-5</v>
      </c>
      <c r="AL712" s="469">
        <v>0</v>
      </c>
      <c r="AM712" s="469">
        <v>3.3228053467962316E-6</v>
      </c>
      <c r="AN712" s="469">
        <v>0</v>
      </c>
      <c r="AO712" s="469">
        <v>0</v>
      </c>
      <c r="AP712" s="469">
        <v>0</v>
      </c>
      <c r="AQ712" s="469">
        <v>0</v>
      </c>
      <c r="AR712" s="469">
        <v>0</v>
      </c>
      <c r="AS712" s="469">
        <v>0</v>
      </c>
      <c r="AT712" s="469">
        <v>0</v>
      </c>
      <c r="AU712" s="469">
        <v>0</v>
      </c>
      <c r="AV712" s="469">
        <v>0</v>
      </c>
      <c r="AW712" s="469">
        <v>1.8800575019405406E-6</v>
      </c>
      <c r="AX712" s="469">
        <v>0</v>
      </c>
      <c r="AY712" s="469">
        <v>1.2441026877615531E-16</v>
      </c>
      <c r="AZ712" s="469">
        <v>0</v>
      </c>
      <c r="BA712" s="469">
        <v>0</v>
      </c>
      <c r="BB712" s="469">
        <v>0</v>
      </c>
      <c r="BC712" s="469">
        <v>0</v>
      </c>
      <c r="BD712" s="469">
        <v>0</v>
      </c>
      <c r="BE712" s="469">
        <v>0</v>
      </c>
      <c r="BF712" s="469">
        <v>1.6105920136407772E-4</v>
      </c>
      <c r="BG712" s="469">
        <v>0</v>
      </c>
      <c r="BH712" s="469">
        <v>3.5668647112105048E-4</v>
      </c>
      <c r="BI712" s="469">
        <v>0</v>
      </c>
      <c r="BJ712" s="469">
        <v>0</v>
      </c>
      <c r="BK712" s="469">
        <v>0</v>
      </c>
    </row>
    <row r="713" spans="2:63" x14ac:dyDescent="0.2">
      <c r="B713" s="666" t="s">
        <v>493</v>
      </c>
      <c r="C713" s="666">
        <v>18.242091092086515</v>
      </c>
      <c r="D713" s="666" t="s">
        <v>486</v>
      </c>
      <c r="E713" s="666" t="s">
        <v>428</v>
      </c>
      <c r="F713" s="666">
        <v>0</v>
      </c>
      <c r="G713" s="666">
        <v>559</v>
      </c>
      <c r="H713" s="666">
        <v>34.446420000000003</v>
      </c>
      <c r="I713" s="666">
        <v>35.054628864222295</v>
      </c>
      <c r="J713" s="666">
        <v>2.7313614621201697E-3</v>
      </c>
      <c r="K713" s="666" t="s">
        <v>574</v>
      </c>
      <c r="L713" s="666" t="s">
        <v>574</v>
      </c>
      <c r="M713" s="666" t="s">
        <v>574</v>
      </c>
      <c r="N713" s="666">
        <v>1</v>
      </c>
      <c r="O713" s="666">
        <v>1.5455391822501616E-3</v>
      </c>
      <c r="P713" s="666">
        <v>4.99137432272731E-3</v>
      </c>
      <c r="Q713" s="666">
        <v>6.5369135049774714E-3</v>
      </c>
      <c r="R713" s="666">
        <v>0</v>
      </c>
      <c r="S713" s="666">
        <v>6.5369135049774714E-3</v>
      </c>
      <c r="T713" s="666">
        <v>0</v>
      </c>
      <c r="U713" s="666">
        <v>0</v>
      </c>
      <c r="V713" s="666">
        <v>1.5547920057300758E-5</v>
      </c>
      <c r="W713" s="666">
        <v>4.5629748138828593E-19</v>
      </c>
      <c r="X713" s="666">
        <v>0</v>
      </c>
      <c r="Y713" s="666">
        <v>0</v>
      </c>
      <c r="Z713" s="666">
        <v>0</v>
      </c>
      <c r="AA713" s="666">
        <v>0</v>
      </c>
      <c r="AB713" s="666">
        <v>0</v>
      </c>
      <c r="AC713" s="666">
        <v>0</v>
      </c>
      <c r="AD713" s="666">
        <v>0</v>
      </c>
      <c r="AE713" s="666">
        <v>0</v>
      </c>
      <c r="AF713" s="666">
        <v>0</v>
      </c>
      <c r="AG713" s="666">
        <v>0</v>
      </c>
      <c r="AH713" s="666">
        <v>0</v>
      </c>
      <c r="AI713" s="666">
        <v>0</v>
      </c>
      <c r="AJ713" s="666">
        <v>0</v>
      </c>
      <c r="AK713" s="666">
        <v>1.8484098519146652E-5</v>
      </c>
      <c r="AL713" s="666">
        <v>0</v>
      </c>
      <c r="AM713" s="666">
        <v>3.3228053467962316E-6</v>
      </c>
      <c r="AN713" s="666">
        <v>0</v>
      </c>
      <c r="AO713" s="666">
        <v>0</v>
      </c>
      <c r="AP713" s="666">
        <v>0</v>
      </c>
      <c r="AQ713" s="666">
        <v>0</v>
      </c>
      <c r="AR713" s="666">
        <v>0</v>
      </c>
      <c r="AS713" s="666">
        <v>0</v>
      </c>
      <c r="AT713" s="666">
        <v>0</v>
      </c>
      <c r="AU713" s="666">
        <v>0</v>
      </c>
      <c r="AV713" s="666">
        <v>0</v>
      </c>
      <c r="AW713" s="666">
        <v>1.8800575019405406E-6</v>
      </c>
      <c r="AX713" s="666">
        <v>0</v>
      </c>
      <c r="AY713" s="666">
        <v>1.2441026877615531E-16</v>
      </c>
      <c r="AZ713" s="666">
        <v>0</v>
      </c>
      <c r="BA713" s="666">
        <v>0</v>
      </c>
      <c r="BB713" s="666">
        <v>0</v>
      </c>
      <c r="BC713" s="666">
        <v>0</v>
      </c>
      <c r="BD713" s="666">
        <v>0</v>
      </c>
      <c r="BE713" s="666">
        <v>0</v>
      </c>
      <c r="BF713" s="666">
        <v>1.6105920136407772E-4</v>
      </c>
      <c r="BG713" s="666">
        <v>0</v>
      </c>
      <c r="BH713" s="666">
        <v>3.5668647112105048E-4</v>
      </c>
      <c r="BI713" s="666">
        <v>0</v>
      </c>
      <c r="BJ713" s="666">
        <v>0</v>
      </c>
      <c r="BK713" s="666">
        <v>0</v>
      </c>
    </row>
    <row r="714" spans="2:63" x14ac:dyDescent="0.2">
      <c r="B714" s="469" t="s">
        <v>493</v>
      </c>
      <c r="C714" s="469">
        <v>18.242091092086515</v>
      </c>
      <c r="D714" s="469" t="s">
        <v>486</v>
      </c>
      <c r="E714" s="469" t="s">
        <v>428</v>
      </c>
      <c r="F714" s="469">
        <v>0</v>
      </c>
      <c r="G714" s="469">
        <v>559</v>
      </c>
      <c r="H714" s="469">
        <v>34.446420000000003</v>
      </c>
      <c r="I714" s="469">
        <v>35.054628864222295</v>
      </c>
      <c r="J714" s="469">
        <v>2.7313614621201697E-3</v>
      </c>
      <c r="K714" s="469" t="s">
        <v>574</v>
      </c>
      <c r="L714" s="469" t="s">
        <v>574</v>
      </c>
      <c r="M714" s="469" t="s">
        <v>574</v>
      </c>
      <c r="N714" s="469">
        <v>1</v>
      </c>
      <c r="O714" s="469">
        <v>1.5455391822501616E-3</v>
      </c>
      <c r="P714" s="469">
        <v>4.99137432272731E-3</v>
      </c>
      <c r="Q714" s="469">
        <v>6.5369135049774714E-3</v>
      </c>
      <c r="R714" s="469">
        <v>0</v>
      </c>
      <c r="S714" s="469">
        <v>6.5369135049774714E-3</v>
      </c>
      <c r="T714" s="469">
        <v>0</v>
      </c>
      <c r="U714" s="469">
        <v>0</v>
      </c>
      <c r="V714" s="469">
        <v>1.5547920057300758E-5</v>
      </c>
      <c r="W714" s="469">
        <v>4.5629748138828593E-19</v>
      </c>
      <c r="X714" s="469">
        <v>0</v>
      </c>
      <c r="Y714" s="469">
        <v>0</v>
      </c>
      <c r="Z714" s="469">
        <v>0</v>
      </c>
      <c r="AA714" s="469">
        <v>0</v>
      </c>
      <c r="AB714" s="469">
        <v>0</v>
      </c>
      <c r="AC714" s="469">
        <v>0</v>
      </c>
      <c r="AD714" s="469">
        <v>0</v>
      </c>
      <c r="AE714" s="469">
        <v>0</v>
      </c>
      <c r="AF714" s="469">
        <v>0</v>
      </c>
      <c r="AG714" s="469">
        <v>0</v>
      </c>
      <c r="AH714" s="469">
        <v>0</v>
      </c>
      <c r="AI714" s="469">
        <v>0</v>
      </c>
      <c r="AJ714" s="469">
        <v>0</v>
      </c>
      <c r="AK714" s="469">
        <v>1.8484098519146652E-5</v>
      </c>
      <c r="AL714" s="469">
        <v>0</v>
      </c>
      <c r="AM714" s="469">
        <v>3.3228053467962316E-6</v>
      </c>
      <c r="AN714" s="469">
        <v>0</v>
      </c>
      <c r="AO714" s="469">
        <v>0</v>
      </c>
      <c r="AP714" s="469">
        <v>0</v>
      </c>
      <c r="AQ714" s="469">
        <v>0</v>
      </c>
      <c r="AR714" s="469">
        <v>0</v>
      </c>
      <c r="AS714" s="469">
        <v>0</v>
      </c>
      <c r="AT714" s="469">
        <v>0</v>
      </c>
      <c r="AU714" s="469">
        <v>0</v>
      </c>
      <c r="AV714" s="469">
        <v>0</v>
      </c>
      <c r="AW714" s="469">
        <v>1.8800575019405406E-6</v>
      </c>
      <c r="AX714" s="469">
        <v>0</v>
      </c>
      <c r="AY714" s="469">
        <v>1.2441026877615531E-16</v>
      </c>
      <c r="AZ714" s="469">
        <v>0</v>
      </c>
      <c r="BA714" s="469">
        <v>0</v>
      </c>
      <c r="BB714" s="469">
        <v>0</v>
      </c>
      <c r="BC714" s="469">
        <v>0</v>
      </c>
      <c r="BD714" s="469">
        <v>0</v>
      </c>
      <c r="BE714" s="469">
        <v>0</v>
      </c>
      <c r="BF714" s="469">
        <v>1.6105920136407772E-4</v>
      </c>
      <c r="BG714" s="469">
        <v>0</v>
      </c>
      <c r="BH714" s="469">
        <v>3.5668647112105048E-4</v>
      </c>
      <c r="BI714" s="469">
        <v>0</v>
      </c>
      <c r="BJ714" s="469">
        <v>0</v>
      </c>
      <c r="BK714" s="469">
        <v>0</v>
      </c>
    </row>
    <row r="715" spans="2:63" x14ac:dyDescent="0.2">
      <c r="B715" s="666" t="s">
        <v>493</v>
      </c>
      <c r="C715" s="666">
        <v>18.242091092086515</v>
      </c>
      <c r="D715" s="666" t="s">
        <v>486</v>
      </c>
      <c r="E715" s="666" t="s">
        <v>428</v>
      </c>
      <c r="F715" s="666">
        <v>0</v>
      </c>
      <c r="G715" s="666">
        <v>559</v>
      </c>
      <c r="H715" s="666">
        <v>34.446420000000003</v>
      </c>
      <c r="I715" s="666">
        <v>35.054628864222295</v>
      </c>
      <c r="J715" s="666">
        <v>2.7313614621201697E-3</v>
      </c>
      <c r="K715" s="666" t="s">
        <v>574</v>
      </c>
      <c r="L715" s="666" t="s">
        <v>574</v>
      </c>
      <c r="M715" s="666" t="s">
        <v>574</v>
      </c>
      <c r="N715" s="666">
        <v>1</v>
      </c>
      <c r="O715" s="666">
        <v>1.5455391822501616E-3</v>
      </c>
      <c r="P715" s="666">
        <v>4.99137432272731E-3</v>
      </c>
      <c r="Q715" s="666">
        <v>6.5369135049774714E-3</v>
      </c>
      <c r="R715" s="666">
        <v>0</v>
      </c>
      <c r="S715" s="666">
        <v>6.5369135049774714E-3</v>
      </c>
      <c r="T715" s="666">
        <v>0</v>
      </c>
      <c r="U715" s="666">
        <v>0</v>
      </c>
      <c r="V715" s="666">
        <v>1.5547920057300758E-5</v>
      </c>
      <c r="W715" s="666">
        <v>4.5629748138828593E-19</v>
      </c>
      <c r="X715" s="666">
        <v>0</v>
      </c>
      <c r="Y715" s="666">
        <v>0</v>
      </c>
      <c r="Z715" s="666">
        <v>0</v>
      </c>
      <c r="AA715" s="666">
        <v>0</v>
      </c>
      <c r="AB715" s="666">
        <v>0</v>
      </c>
      <c r="AC715" s="666">
        <v>0</v>
      </c>
      <c r="AD715" s="666">
        <v>0</v>
      </c>
      <c r="AE715" s="666">
        <v>0</v>
      </c>
      <c r="AF715" s="666">
        <v>0</v>
      </c>
      <c r="AG715" s="666">
        <v>0</v>
      </c>
      <c r="AH715" s="666">
        <v>0</v>
      </c>
      <c r="AI715" s="666">
        <v>0</v>
      </c>
      <c r="AJ715" s="666">
        <v>0</v>
      </c>
      <c r="AK715" s="666">
        <v>1.8484098519146652E-5</v>
      </c>
      <c r="AL715" s="666">
        <v>0</v>
      </c>
      <c r="AM715" s="666">
        <v>3.3228053467962316E-6</v>
      </c>
      <c r="AN715" s="666">
        <v>0</v>
      </c>
      <c r="AO715" s="666">
        <v>0</v>
      </c>
      <c r="AP715" s="666">
        <v>0</v>
      </c>
      <c r="AQ715" s="666">
        <v>0</v>
      </c>
      <c r="AR715" s="666">
        <v>0</v>
      </c>
      <c r="AS715" s="666">
        <v>0</v>
      </c>
      <c r="AT715" s="666">
        <v>0</v>
      </c>
      <c r="AU715" s="666">
        <v>0</v>
      </c>
      <c r="AV715" s="666">
        <v>0</v>
      </c>
      <c r="AW715" s="666">
        <v>1.8800575019405406E-6</v>
      </c>
      <c r="AX715" s="666">
        <v>0</v>
      </c>
      <c r="AY715" s="666">
        <v>1.2441026877615531E-16</v>
      </c>
      <c r="AZ715" s="666">
        <v>0</v>
      </c>
      <c r="BA715" s="666">
        <v>0</v>
      </c>
      <c r="BB715" s="666">
        <v>0</v>
      </c>
      <c r="BC715" s="666">
        <v>0</v>
      </c>
      <c r="BD715" s="666">
        <v>0</v>
      </c>
      <c r="BE715" s="666">
        <v>0</v>
      </c>
      <c r="BF715" s="666">
        <v>1.6105920136407772E-4</v>
      </c>
      <c r="BG715" s="666">
        <v>0</v>
      </c>
      <c r="BH715" s="666">
        <v>3.5668647112105048E-4</v>
      </c>
      <c r="BI715" s="666">
        <v>0</v>
      </c>
      <c r="BJ715" s="666">
        <v>0</v>
      </c>
      <c r="BK715" s="666">
        <v>0</v>
      </c>
    </row>
    <row r="716" spans="2:63" x14ac:dyDescent="0.2">
      <c r="B716" s="469" t="s">
        <v>493</v>
      </c>
      <c r="C716" s="469">
        <v>18.242091092086515</v>
      </c>
      <c r="D716" s="469" t="s">
        <v>486</v>
      </c>
      <c r="E716" s="469" t="s">
        <v>428</v>
      </c>
      <c r="F716" s="469">
        <v>0</v>
      </c>
      <c r="G716" s="469">
        <v>559</v>
      </c>
      <c r="H716" s="469">
        <v>34.446420000000003</v>
      </c>
      <c r="I716" s="469">
        <v>35.054628864222295</v>
      </c>
      <c r="J716" s="469">
        <v>2.7313614621201697E-3</v>
      </c>
      <c r="K716" s="469" t="s">
        <v>574</v>
      </c>
      <c r="L716" s="469" t="s">
        <v>574</v>
      </c>
      <c r="M716" s="469" t="s">
        <v>574</v>
      </c>
      <c r="N716" s="469">
        <v>1</v>
      </c>
      <c r="O716" s="469">
        <v>1.5455391822501616E-3</v>
      </c>
      <c r="P716" s="469">
        <v>4.99137432272731E-3</v>
      </c>
      <c r="Q716" s="469">
        <v>6.5369135049774714E-3</v>
      </c>
      <c r="R716" s="469">
        <v>0</v>
      </c>
      <c r="S716" s="469">
        <v>6.5369135049774714E-3</v>
      </c>
      <c r="T716" s="469">
        <v>0</v>
      </c>
      <c r="U716" s="469">
        <v>0</v>
      </c>
      <c r="V716" s="469">
        <v>1.5547920057300758E-5</v>
      </c>
      <c r="W716" s="469">
        <v>4.5629748138828593E-19</v>
      </c>
      <c r="X716" s="469">
        <v>0</v>
      </c>
      <c r="Y716" s="469">
        <v>0</v>
      </c>
      <c r="Z716" s="469">
        <v>0</v>
      </c>
      <c r="AA716" s="469">
        <v>0</v>
      </c>
      <c r="AB716" s="469">
        <v>0</v>
      </c>
      <c r="AC716" s="469">
        <v>0</v>
      </c>
      <c r="AD716" s="469">
        <v>0</v>
      </c>
      <c r="AE716" s="469">
        <v>0</v>
      </c>
      <c r="AF716" s="469">
        <v>0</v>
      </c>
      <c r="AG716" s="469">
        <v>0</v>
      </c>
      <c r="AH716" s="469">
        <v>0</v>
      </c>
      <c r="AI716" s="469">
        <v>0</v>
      </c>
      <c r="AJ716" s="469">
        <v>0</v>
      </c>
      <c r="AK716" s="469">
        <v>1.8484098519146652E-5</v>
      </c>
      <c r="AL716" s="469">
        <v>0</v>
      </c>
      <c r="AM716" s="469">
        <v>3.3228053467962316E-6</v>
      </c>
      <c r="AN716" s="469">
        <v>0</v>
      </c>
      <c r="AO716" s="469">
        <v>0</v>
      </c>
      <c r="AP716" s="469">
        <v>0</v>
      </c>
      <c r="AQ716" s="469">
        <v>0</v>
      </c>
      <c r="AR716" s="469">
        <v>0</v>
      </c>
      <c r="AS716" s="469">
        <v>0</v>
      </c>
      <c r="AT716" s="469">
        <v>0</v>
      </c>
      <c r="AU716" s="469">
        <v>0</v>
      </c>
      <c r="AV716" s="469">
        <v>0</v>
      </c>
      <c r="AW716" s="469">
        <v>1.8800575019405406E-6</v>
      </c>
      <c r="AX716" s="469">
        <v>0</v>
      </c>
      <c r="AY716" s="469">
        <v>1.2441026877615531E-16</v>
      </c>
      <c r="AZ716" s="469">
        <v>0</v>
      </c>
      <c r="BA716" s="469">
        <v>0</v>
      </c>
      <c r="BB716" s="469">
        <v>0</v>
      </c>
      <c r="BC716" s="469">
        <v>0</v>
      </c>
      <c r="BD716" s="469">
        <v>0</v>
      </c>
      <c r="BE716" s="469">
        <v>0</v>
      </c>
      <c r="BF716" s="469">
        <v>1.6105920136407772E-4</v>
      </c>
      <c r="BG716" s="469">
        <v>0</v>
      </c>
      <c r="BH716" s="469">
        <v>3.5668647112105048E-4</v>
      </c>
      <c r="BI716" s="469">
        <v>0</v>
      </c>
      <c r="BJ716" s="469">
        <v>0</v>
      </c>
      <c r="BK716" s="469">
        <v>0</v>
      </c>
    </row>
    <row r="717" spans="2:63" x14ac:dyDescent="0.2">
      <c r="B717" s="666" t="s">
        <v>493</v>
      </c>
      <c r="C717" s="666">
        <v>18.242091092086515</v>
      </c>
      <c r="D717" s="666" t="s">
        <v>486</v>
      </c>
      <c r="E717" s="666" t="s">
        <v>428</v>
      </c>
      <c r="F717" s="666">
        <v>0</v>
      </c>
      <c r="G717" s="666">
        <v>559</v>
      </c>
      <c r="H717" s="666">
        <v>34.446420000000003</v>
      </c>
      <c r="I717" s="666">
        <v>35.054628864222295</v>
      </c>
      <c r="J717" s="666">
        <v>2.7313614621201697E-3</v>
      </c>
      <c r="K717" s="666" t="s">
        <v>574</v>
      </c>
      <c r="L717" s="666" t="s">
        <v>574</v>
      </c>
      <c r="M717" s="666" t="s">
        <v>574</v>
      </c>
      <c r="N717" s="666">
        <v>1</v>
      </c>
      <c r="O717" s="666">
        <v>1.5455391822501616E-3</v>
      </c>
      <c r="P717" s="666">
        <v>4.99137432272731E-3</v>
      </c>
      <c r="Q717" s="666">
        <v>6.5369135049774714E-3</v>
      </c>
      <c r="R717" s="666">
        <v>0</v>
      </c>
      <c r="S717" s="666">
        <v>6.5369135049774714E-3</v>
      </c>
      <c r="T717" s="666">
        <v>0</v>
      </c>
      <c r="U717" s="666">
        <v>0</v>
      </c>
      <c r="V717" s="666">
        <v>1.5547920057300758E-5</v>
      </c>
      <c r="W717" s="666">
        <v>4.5629748138828593E-19</v>
      </c>
      <c r="X717" s="666">
        <v>0</v>
      </c>
      <c r="Y717" s="666">
        <v>0</v>
      </c>
      <c r="Z717" s="666">
        <v>0</v>
      </c>
      <c r="AA717" s="666">
        <v>0</v>
      </c>
      <c r="AB717" s="666">
        <v>0</v>
      </c>
      <c r="AC717" s="666">
        <v>0</v>
      </c>
      <c r="AD717" s="666">
        <v>0</v>
      </c>
      <c r="AE717" s="666">
        <v>0</v>
      </c>
      <c r="AF717" s="666">
        <v>0</v>
      </c>
      <c r="AG717" s="666">
        <v>0</v>
      </c>
      <c r="AH717" s="666">
        <v>0</v>
      </c>
      <c r="AI717" s="666">
        <v>0</v>
      </c>
      <c r="AJ717" s="666">
        <v>0</v>
      </c>
      <c r="AK717" s="666">
        <v>1.8484098519146652E-5</v>
      </c>
      <c r="AL717" s="666">
        <v>0</v>
      </c>
      <c r="AM717" s="666">
        <v>3.3228053467962316E-6</v>
      </c>
      <c r="AN717" s="666">
        <v>0</v>
      </c>
      <c r="AO717" s="666">
        <v>0</v>
      </c>
      <c r="AP717" s="666">
        <v>0</v>
      </c>
      <c r="AQ717" s="666">
        <v>0</v>
      </c>
      <c r="AR717" s="666">
        <v>0</v>
      </c>
      <c r="AS717" s="666">
        <v>0</v>
      </c>
      <c r="AT717" s="666">
        <v>0</v>
      </c>
      <c r="AU717" s="666">
        <v>0</v>
      </c>
      <c r="AV717" s="666">
        <v>0</v>
      </c>
      <c r="AW717" s="666">
        <v>1.8800575019405406E-6</v>
      </c>
      <c r="AX717" s="666">
        <v>0</v>
      </c>
      <c r="AY717" s="666">
        <v>1.2441026877615531E-16</v>
      </c>
      <c r="AZ717" s="666">
        <v>0</v>
      </c>
      <c r="BA717" s="666">
        <v>0</v>
      </c>
      <c r="BB717" s="666">
        <v>0</v>
      </c>
      <c r="BC717" s="666">
        <v>0</v>
      </c>
      <c r="BD717" s="666">
        <v>0</v>
      </c>
      <c r="BE717" s="666">
        <v>0</v>
      </c>
      <c r="BF717" s="666">
        <v>1.6105920136407772E-4</v>
      </c>
      <c r="BG717" s="666">
        <v>0</v>
      </c>
      <c r="BH717" s="666">
        <v>3.5668647112105048E-4</v>
      </c>
      <c r="BI717" s="666">
        <v>0</v>
      </c>
      <c r="BJ717" s="666">
        <v>0</v>
      </c>
      <c r="BK717" s="666">
        <v>0</v>
      </c>
    </row>
    <row r="718" spans="2:63" x14ac:dyDescent="0.2">
      <c r="B718" s="469" t="s">
        <v>493</v>
      </c>
      <c r="C718" s="469">
        <v>18.242091092086515</v>
      </c>
      <c r="D718" s="469" t="s">
        <v>486</v>
      </c>
      <c r="E718" s="469" t="s">
        <v>428</v>
      </c>
      <c r="F718" s="469">
        <v>0</v>
      </c>
      <c r="G718" s="469">
        <v>559</v>
      </c>
      <c r="H718" s="469">
        <v>34.446420000000003</v>
      </c>
      <c r="I718" s="469">
        <v>35.054628864222295</v>
      </c>
      <c r="J718" s="469">
        <v>2.7313614621201697E-3</v>
      </c>
      <c r="K718" s="469" t="s">
        <v>574</v>
      </c>
      <c r="L718" s="469" t="s">
        <v>574</v>
      </c>
      <c r="M718" s="469" t="s">
        <v>574</v>
      </c>
      <c r="N718" s="469">
        <v>1</v>
      </c>
      <c r="O718" s="469">
        <v>1.5455391822501616E-3</v>
      </c>
      <c r="P718" s="469">
        <v>4.99137432272731E-3</v>
      </c>
      <c r="Q718" s="469">
        <v>6.5369135049774714E-3</v>
      </c>
      <c r="R718" s="469">
        <v>0</v>
      </c>
      <c r="S718" s="469">
        <v>6.5369135049774714E-3</v>
      </c>
      <c r="T718" s="469">
        <v>0</v>
      </c>
      <c r="U718" s="469">
        <v>0</v>
      </c>
      <c r="V718" s="469">
        <v>1.5547920057300758E-5</v>
      </c>
      <c r="W718" s="469">
        <v>4.5629748138828593E-19</v>
      </c>
      <c r="X718" s="469">
        <v>0</v>
      </c>
      <c r="Y718" s="469">
        <v>0</v>
      </c>
      <c r="Z718" s="469">
        <v>0</v>
      </c>
      <c r="AA718" s="469">
        <v>0</v>
      </c>
      <c r="AB718" s="469">
        <v>0</v>
      </c>
      <c r="AC718" s="469">
        <v>0</v>
      </c>
      <c r="AD718" s="469">
        <v>0</v>
      </c>
      <c r="AE718" s="469">
        <v>0</v>
      </c>
      <c r="AF718" s="469">
        <v>0</v>
      </c>
      <c r="AG718" s="469">
        <v>0</v>
      </c>
      <c r="AH718" s="469">
        <v>0</v>
      </c>
      <c r="AI718" s="469">
        <v>0</v>
      </c>
      <c r="AJ718" s="469">
        <v>0</v>
      </c>
      <c r="AK718" s="469">
        <v>1.8484098519146652E-5</v>
      </c>
      <c r="AL718" s="469">
        <v>0</v>
      </c>
      <c r="AM718" s="469">
        <v>3.3228053467962316E-6</v>
      </c>
      <c r="AN718" s="469">
        <v>0</v>
      </c>
      <c r="AO718" s="469">
        <v>0</v>
      </c>
      <c r="AP718" s="469">
        <v>0</v>
      </c>
      <c r="AQ718" s="469">
        <v>0</v>
      </c>
      <c r="AR718" s="469">
        <v>0</v>
      </c>
      <c r="AS718" s="469">
        <v>0</v>
      </c>
      <c r="AT718" s="469">
        <v>0</v>
      </c>
      <c r="AU718" s="469">
        <v>0</v>
      </c>
      <c r="AV718" s="469">
        <v>0</v>
      </c>
      <c r="AW718" s="469">
        <v>1.8800575019405406E-6</v>
      </c>
      <c r="AX718" s="469">
        <v>0</v>
      </c>
      <c r="AY718" s="469">
        <v>1.2441026877615531E-16</v>
      </c>
      <c r="AZ718" s="469">
        <v>0</v>
      </c>
      <c r="BA718" s="469">
        <v>0</v>
      </c>
      <c r="BB718" s="469">
        <v>0</v>
      </c>
      <c r="BC718" s="469">
        <v>0</v>
      </c>
      <c r="BD718" s="469">
        <v>0</v>
      </c>
      <c r="BE718" s="469">
        <v>0</v>
      </c>
      <c r="BF718" s="469">
        <v>1.6105920136407772E-4</v>
      </c>
      <c r="BG718" s="469">
        <v>0</v>
      </c>
      <c r="BH718" s="469">
        <v>3.5668647112105048E-4</v>
      </c>
      <c r="BI718" s="469">
        <v>0</v>
      </c>
      <c r="BJ718" s="469">
        <v>0</v>
      </c>
      <c r="BK718" s="469">
        <v>0</v>
      </c>
    </row>
    <row r="719" spans="2:63" x14ac:dyDescent="0.2">
      <c r="B719" s="666" t="s">
        <v>493</v>
      </c>
      <c r="C719" s="666">
        <v>18.242091092086515</v>
      </c>
      <c r="D719" s="666" t="s">
        <v>486</v>
      </c>
      <c r="E719" s="666" t="s">
        <v>428</v>
      </c>
      <c r="F719" s="666">
        <v>0</v>
      </c>
      <c r="G719" s="666">
        <v>559</v>
      </c>
      <c r="H719" s="666">
        <v>34.446420000000003</v>
      </c>
      <c r="I719" s="666">
        <v>35.054628864222295</v>
      </c>
      <c r="J719" s="666">
        <v>2.7313614621201697E-3</v>
      </c>
      <c r="K719" s="666" t="s">
        <v>574</v>
      </c>
      <c r="L719" s="666" t="s">
        <v>574</v>
      </c>
      <c r="M719" s="666" t="s">
        <v>574</v>
      </c>
      <c r="N719" s="666">
        <v>1</v>
      </c>
      <c r="O719" s="666">
        <v>1.5455391822501616E-3</v>
      </c>
      <c r="P719" s="666">
        <v>4.99137432272731E-3</v>
      </c>
      <c r="Q719" s="666">
        <v>6.5369135049774714E-3</v>
      </c>
      <c r="R719" s="666">
        <v>0</v>
      </c>
      <c r="S719" s="666">
        <v>6.5369135049774714E-3</v>
      </c>
      <c r="T719" s="666">
        <v>0</v>
      </c>
      <c r="U719" s="666">
        <v>0</v>
      </c>
      <c r="V719" s="666">
        <v>1.5547920057300758E-5</v>
      </c>
      <c r="W719" s="666">
        <v>4.5629748138828593E-19</v>
      </c>
      <c r="X719" s="666">
        <v>0</v>
      </c>
      <c r="Y719" s="666">
        <v>0</v>
      </c>
      <c r="Z719" s="666">
        <v>0</v>
      </c>
      <c r="AA719" s="666">
        <v>0</v>
      </c>
      <c r="AB719" s="666">
        <v>0</v>
      </c>
      <c r="AC719" s="666">
        <v>0</v>
      </c>
      <c r="AD719" s="666">
        <v>0</v>
      </c>
      <c r="AE719" s="666">
        <v>0</v>
      </c>
      <c r="AF719" s="666">
        <v>0</v>
      </c>
      <c r="AG719" s="666">
        <v>0</v>
      </c>
      <c r="AH719" s="666">
        <v>0</v>
      </c>
      <c r="AI719" s="666">
        <v>0</v>
      </c>
      <c r="AJ719" s="666">
        <v>0</v>
      </c>
      <c r="AK719" s="666">
        <v>1.8484098519146652E-5</v>
      </c>
      <c r="AL719" s="666">
        <v>0</v>
      </c>
      <c r="AM719" s="666">
        <v>3.3228053467962316E-6</v>
      </c>
      <c r="AN719" s="666">
        <v>0</v>
      </c>
      <c r="AO719" s="666">
        <v>0</v>
      </c>
      <c r="AP719" s="666">
        <v>0</v>
      </c>
      <c r="AQ719" s="666">
        <v>0</v>
      </c>
      <c r="AR719" s="666">
        <v>0</v>
      </c>
      <c r="AS719" s="666">
        <v>0</v>
      </c>
      <c r="AT719" s="666">
        <v>0</v>
      </c>
      <c r="AU719" s="666">
        <v>0</v>
      </c>
      <c r="AV719" s="666">
        <v>0</v>
      </c>
      <c r="AW719" s="666">
        <v>1.8800575019405406E-6</v>
      </c>
      <c r="AX719" s="666">
        <v>0</v>
      </c>
      <c r="AY719" s="666">
        <v>1.2441026877615531E-16</v>
      </c>
      <c r="AZ719" s="666">
        <v>0</v>
      </c>
      <c r="BA719" s="666">
        <v>0</v>
      </c>
      <c r="BB719" s="666">
        <v>0</v>
      </c>
      <c r="BC719" s="666">
        <v>0</v>
      </c>
      <c r="BD719" s="666">
        <v>0</v>
      </c>
      <c r="BE719" s="666">
        <v>0</v>
      </c>
      <c r="BF719" s="666">
        <v>1.6105920136407772E-4</v>
      </c>
      <c r="BG719" s="666">
        <v>0</v>
      </c>
      <c r="BH719" s="666">
        <v>3.5668647112105048E-4</v>
      </c>
      <c r="BI719" s="666">
        <v>0</v>
      </c>
      <c r="BJ719" s="666">
        <v>0</v>
      </c>
      <c r="BK719" s="666">
        <v>0</v>
      </c>
    </row>
    <row r="720" spans="2:63" x14ac:dyDescent="0.2">
      <c r="B720" s="469" t="s">
        <v>493</v>
      </c>
      <c r="C720" s="469">
        <v>18.242091092086515</v>
      </c>
      <c r="D720" s="469" t="s">
        <v>486</v>
      </c>
      <c r="E720" s="469" t="s">
        <v>428</v>
      </c>
      <c r="F720" s="469">
        <v>0</v>
      </c>
      <c r="G720" s="469">
        <v>559</v>
      </c>
      <c r="H720" s="469">
        <v>34.446420000000003</v>
      </c>
      <c r="I720" s="469">
        <v>35.054628864222295</v>
      </c>
      <c r="J720" s="469">
        <v>2.7313614621201697E-3</v>
      </c>
      <c r="K720" s="469" t="s">
        <v>574</v>
      </c>
      <c r="L720" s="469" t="s">
        <v>574</v>
      </c>
      <c r="M720" s="469" t="s">
        <v>574</v>
      </c>
      <c r="N720" s="469">
        <v>1</v>
      </c>
      <c r="O720" s="469">
        <v>1.5455391822501616E-3</v>
      </c>
      <c r="P720" s="469">
        <v>4.99137432272731E-3</v>
      </c>
      <c r="Q720" s="469">
        <v>6.5369135049774714E-3</v>
      </c>
      <c r="R720" s="469">
        <v>0</v>
      </c>
      <c r="S720" s="469">
        <v>6.5369135049774714E-3</v>
      </c>
      <c r="T720" s="469">
        <v>0</v>
      </c>
      <c r="U720" s="469">
        <v>0</v>
      </c>
      <c r="V720" s="469">
        <v>1.5547920057300758E-5</v>
      </c>
      <c r="W720" s="469">
        <v>4.5629748138828593E-19</v>
      </c>
      <c r="X720" s="469">
        <v>0</v>
      </c>
      <c r="Y720" s="469">
        <v>0</v>
      </c>
      <c r="Z720" s="469">
        <v>0</v>
      </c>
      <c r="AA720" s="469">
        <v>0</v>
      </c>
      <c r="AB720" s="469">
        <v>0</v>
      </c>
      <c r="AC720" s="469">
        <v>0</v>
      </c>
      <c r="AD720" s="469">
        <v>0</v>
      </c>
      <c r="AE720" s="469">
        <v>0</v>
      </c>
      <c r="AF720" s="469">
        <v>0</v>
      </c>
      <c r="AG720" s="469">
        <v>0</v>
      </c>
      <c r="AH720" s="469">
        <v>0</v>
      </c>
      <c r="AI720" s="469">
        <v>0</v>
      </c>
      <c r="AJ720" s="469">
        <v>0</v>
      </c>
      <c r="AK720" s="469">
        <v>1.8484098519146652E-5</v>
      </c>
      <c r="AL720" s="469">
        <v>0</v>
      </c>
      <c r="AM720" s="469">
        <v>3.3228053467962316E-6</v>
      </c>
      <c r="AN720" s="469">
        <v>0</v>
      </c>
      <c r="AO720" s="469">
        <v>0</v>
      </c>
      <c r="AP720" s="469">
        <v>0</v>
      </c>
      <c r="AQ720" s="469">
        <v>0</v>
      </c>
      <c r="AR720" s="469">
        <v>0</v>
      </c>
      <c r="AS720" s="469">
        <v>0</v>
      </c>
      <c r="AT720" s="469">
        <v>0</v>
      </c>
      <c r="AU720" s="469">
        <v>0</v>
      </c>
      <c r="AV720" s="469">
        <v>0</v>
      </c>
      <c r="AW720" s="469">
        <v>1.8800575019405406E-6</v>
      </c>
      <c r="AX720" s="469">
        <v>0</v>
      </c>
      <c r="AY720" s="469">
        <v>1.2441026877615531E-16</v>
      </c>
      <c r="AZ720" s="469">
        <v>0</v>
      </c>
      <c r="BA720" s="469">
        <v>0</v>
      </c>
      <c r="BB720" s="469">
        <v>0</v>
      </c>
      <c r="BC720" s="469">
        <v>0</v>
      </c>
      <c r="BD720" s="469">
        <v>0</v>
      </c>
      <c r="BE720" s="469">
        <v>0</v>
      </c>
      <c r="BF720" s="469">
        <v>1.6105920136407772E-4</v>
      </c>
      <c r="BG720" s="469">
        <v>0</v>
      </c>
      <c r="BH720" s="469">
        <v>3.5668647112105048E-4</v>
      </c>
      <c r="BI720" s="469">
        <v>0</v>
      </c>
      <c r="BJ720" s="469">
        <v>0</v>
      </c>
      <c r="BK720" s="469">
        <v>0</v>
      </c>
    </row>
    <row r="721" spans="2:63" x14ac:dyDescent="0.2">
      <c r="B721" s="666" t="s">
        <v>493</v>
      </c>
      <c r="C721" s="666">
        <v>18.242091092086515</v>
      </c>
      <c r="D721" s="666" t="s">
        <v>486</v>
      </c>
      <c r="E721" s="666" t="s">
        <v>428</v>
      </c>
      <c r="F721" s="666">
        <v>0</v>
      </c>
      <c r="G721" s="666">
        <v>559</v>
      </c>
      <c r="H721" s="666">
        <v>34.446420000000003</v>
      </c>
      <c r="I721" s="666">
        <v>35.054628864222295</v>
      </c>
      <c r="J721" s="666">
        <v>2.7313614621201697E-3</v>
      </c>
      <c r="K721" s="666" t="s">
        <v>574</v>
      </c>
      <c r="L721" s="666" t="s">
        <v>574</v>
      </c>
      <c r="M721" s="666" t="s">
        <v>574</v>
      </c>
      <c r="N721" s="666">
        <v>1</v>
      </c>
      <c r="O721" s="666">
        <v>1.5455391822501616E-3</v>
      </c>
      <c r="P721" s="666">
        <v>4.99137432272731E-3</v>
      </c>
      <c r="Q721" s="666">
        <v>6.5369135049774714E-3</v>
      </c>
      <c r="R721" s="666">
        <v>0</v>
      </c>
      <c r="S721" s="666">
        <v>6.5369135049774714E-3</v>
      </c>
      <c r="T721" s="666">
        <v>0</v>
      </c>
      <c r="U721" s="666">
        <v>0</v>
      </c>
      <c r="V721" s="666">
        <v>1.5547920057300758E-5</v>
      </c>
      <c r="W721" s="666">
        <v>4.5629748138828593E-19</v>
      </c>
      <c r="X721" s="666">
        <v>0</v>
      </c>
      <c r="Y721" s="666">
        <v>0</v>
      </c>
      <c r="Z721" s="666">
        <v>0</v>
      </c>
      <c r="AA721" s="666">
        <v>0</v>
      </c>
      <c r="AB721" s="666">
        <v>0</v>
      </c>
      <c r="AC721" s="666">
        <v>0</v>
      </c>
      <c r="AD721" s="666">
        <v>0</v>
      </c>
      <c r="AE721" s="666">
        <v>0</v>
      </c>
      <c r="AF721" s="666">
        <v>0</v>
      </c>
      <c r="AG721" s="666">
        <v>0</v>
      </c>
      <c r="AH721" s="666">
        <v>0</v>
      </c>
      <c r="AI721" s="666">
        <v>0</v>
      </c>
      <c r="AJ721" s="666">
        <v>0</v>
      </c>
      <c r="AK721" s="666">
        <v>1.8484098519146652E-5</v>
      </c>
      <c r="AL721" s="666">
        <v>0</v>
      </c>
      <c r="AM721" s="666">
        <v>3.3228053467962316E-6</v>
      </c>
      <c r="AN721" s="666">
        <v>0</v>
      </c>
      <c r="AO721" s="666">
        <v>0</v>
      </c>
      <c r="AP721" s="666">
        <v>0</v>
      </c>
      <c r="AQ721" s="666">
        <v>0</v>
      </c>
      <c r="AR721" s="666">
        <v>0</v>
      </c>
      <c r="AS721" s="666">
        <v>0</v>
      </c>
      <c r="AT721" s="666">
        <v>0</v>
      </c>
      <c r="AU721" s="666">
        <v>0</v>
      </c>
      <c r="AV721" s="666">
        <v>0</v>
      </c>
      <c r="AW721" s="666">
        <v>1.8800575019405406E-6</v>
      </c>
      <c r="AX721" s="666">
        <v>0</v>
      </c>
      <c r="AY721" s="666">
        <v>1.2441026877615531E-16</v>
      </c>
      <c r="AZ721" s="666">
        <v>0</v>
      </c>
      <c r="BA721" s="666">
        <v>0</v>
      </c>
      <c r="BB721" s="666">
        <v>0</v>
      </c>
      <c r="BC721" s="666">
        <v>0</v>
      </c>
      <c r="BD721" s="666">
        <v>0</v>
      </c>
      <c r="BE721" s="666">
        <v>0</v>
      </c>
      <c r="BF721" s="666">
        <v>1.6105920136407772E-4</v>
      </c>
      <c r="BG721" s="666">
        <v>0</v>
      </c>
      <c r="BH721" s="666">
        <v>3.5668647112105048E-4</v>
      </c>
      <c r="BI721" s="666">
        <v>0</v>
      </c>
      <c r="BJ721" s="666">
        <v>0</v>
      </c>
      <c r="BK721" s="666">
        <v>0</v>
      </c>
    </row>
    <row r="722" spans="2:63" x14ac:dyDescent="0.2">
      <c r="B722" s="469" t="s">
        <v>493</v>
      </c>
      <c r="C722" s="469">
        <v>18.242091092086515</v>
      </c>
      <c r="D722" s="469" t="s">
        <v>486</v>
      </c>
      <c r="E722" s="469" t="s">
        <v>428</v>
      </c>
      <c r="F722" s="469">
        <v>0</v>
      </c>
      <c r="G722" s="469">
        <v>559</v>
      </c>
      <c r="H722" s="469">
        <v>34.446420000000003</v>
      </c>
      <c r="I722" s="469">
        <v>35.054628864222295</v>
      </c>
      <c r="J722" s="469">
        <v>2.7313614621201697E-3</v>
      </c>
      <c r="K722" s="469" t="s">
        <v>574</v>
      </c>
      <c r="L722" s="469" t="s">
        <v>574</v>
      </c>
      <c r="M722" s="469" t="s">
        <v>574</v>
      </c>
      <c r="N722" s="469">
        <v>1</v>
      </c>
      <c r="O722" s="469">
        <v>1.5455391822501616E-3</v>
      </c>
      <c r="P722" s="469">
        <v>4.99137432272731E-3</v>
      </c>
      <c r="Q722" s="469">
        <v>6.5369135049774714E-3</v>
      </c>
      <c r="R722" s="469">
        <v>0</v>
      </c>
      <c r="S722" s="469">
        <v>6.5369135049774714E-3</v>
      </c>
      <c r="T722" s="469">
        <v>0</v>
      </c>
      <c r="U722" s="469">
        <v>0</v>
      </c>
      <c r="V722" s="469">
        <v>1.5547920057300758E-5</v>
      </c>
      <c r="W722" s="469">
        <v>4.5629748138828593E-19</v>
      </c>
      <c r="X722" s="469">
        <v>0</v>
      </c>
      <c r="Y722" s="469">
        <v>0</v>
      </c>
      <c r="Z722" s="469">
        <v>0</v>
      </c>
      <c r="AA722" s="469">
        <v>0</v>
      </c>
      <c r="AB722" s="469">
        <v>0</v>
      </c>
      <c r="AC722" s="469">
        <v>0</v>
      </c>
      <c r="AD722" s="469">
        <v>0</v>
      </c>
      <c r="AE722" s="469">
        <v>0</v>
      </c>
      <c r="AF722" s="469">
        <v>0</v>
      </c>
      <c r="AG722" s="469">
        <v>0</v>
      </c>
      <c r="AH722" s="469">
        <v>0</v>
      </c>
      <c r="AI722" s="469">
        <v>0</v>
      </c>
      <c r="AJ722" s="469">
        <v>0</v>
      </c>
      <c r="AK722" s="469">
        <v>1.8484098519146652E-5</v>
      </c>
      <c r="AL722" s="469">
        <v>0</v>
      </c>
      <c r="AM722" s="469">
        <v>3.3228053467962316E-6</v>
      </c>
      <c r="AN722" s="469">
        <v>0</v>
      </c>
      <c r="AO722" s="469">
        <v>0</v>
      </c>
      <c r="AP722" s="469">
        <v>0</v>
      </c>
      <c r="AQ722" s="469">
        <v>0</v>
      </c>
      <c r="AR722" s="469">
        <v>0</v>
      </c>
      <c r="AS722" s="469">
        <v>0</v>
      </c>
      <c r="AT722" s="469">
        <v>0</v>
      </c>
      <c r="AU722" s="469">
        <v>0</v>
      </c>
      <c r="AV722" s="469">
        <v>0</v>
      </c>
      <c r="AW722" s="469">
        <v>1.8800575019405406E-6</v>
      </c>
      <c r="AX722" s="469">
        <v>0</v>
      </c>
      <c r="AY722" s="469">
        <v>1.2441026877615531E-16</v>
      </c>
      <c r="AZ722" s="469">
        <v>0</v>
      </c>
      <c r="BA722" s="469">
        <v>0</v>
      </c>
      <c r="BB722" s="469">
        <v>0</v>
      </c>
      <c r="BC722" s="469">
        <v>0</v>
      </c>
      <c r="BD722" s="469">
        <v>0</v>
      </c>
      <c r="BE722" s="469">
        <v>0</v>
      </c>
      <c r="BF722" s="469">
        <v>1.6105920136407772E-4</v>
      </c>
      <c r="BG722" s="469">
        <v>0</v>
      </c>
      <c r="BH722" s="469">
        <v>3.5668647112105048E-4</v>
      </c>
      <c r="BI722" s="469">
        <v>0</v>
      </c>
      <c r="BJ722" s="469">
        <v>0</v>
      </c>
      <c r="BK722" s="469">
        <v>0</v>
      </c>
    </row>
    <row r="723" spans="2:63" x14ac:dyDescent="0.2">
      <c r="B723" s="666" t="s">
        <v>493</v>
      </c>
      <c r="C723" s="666">
        <v>18.242091092086515</v>
      </c>
      <c r="D723" s="666" t="s">
        <v>486</v>
      </c>
      <c r="E723" s="666" t="s">
        <v>428</v>
      </c>
      <c r="F723" s="666">
        <v>0</v>
      </c>
      <c r="G723" s="666">
        <v>559</v>
      </c>
      <c r="H723" s="666">
        <v>34.446420000000003</v>
      </c>
      <c r="I723" s="666">
        <v>35.054628864222295</v>
      </c>
      <c r="J723" s="666">
        <v>2.7313614621201697E-3</v>
      </c>
      <c r="K723" s="666" t="s">
        <v>574</v>
      </c>
      <c r="L723" s="666" t="s">
        <v>574</v>
      </c>
      <c r="M723" s="666" t="s">
        <v>574</v>
      </c>
      <c r="N723" s="666">
        <v>1</v>
      </c>
      <c r="O723" s="666">
        <v>1.5455391822501616E-3</v>
      </c>
      <c r="P723" s="666">
        <v>4.99137432272731E-3</v>
      </c>
      <c r="Q723" s="666">
        <v>6.5369135049774714E-3</v>
      </c>
      <c r="R723" s="666">
        <v>0</v>
      </c>
      <c r="S723" s="666">
        <v>6.5369135049774714E-3</v>
      </c>
      <c r="T723" s="666">
        <v>0</v>
      </c>
      <c r="U723" s="666">
        <v>0</v>
      </c>
      <c r="V723" s="666">
        <v>1.5547920057300758E-5</v>
      </c>
      <c r="W723" s="666">
        <v>4.5629748138828593E-19</v>
      </c>
      <c r="X723" s="666">
        <v>0</v>
      </c>
      <c r="Y723" s="666">
        <v>0</v>
      </c>
      <c r="Z723" s="666">
        <v>0</v>
      </c>
      <c r="AA723" s="666">
        <v>0</v>
      </c>
      <c r="AB723" s="666">
        <v>0</v>
      </c>
      <c r="AC723" s="666">
        <v>0</v>
      </c>
      <c r="AD723" s="666">
        <v>0</v>
      </c>
      <c r="AE723" s="666">
        <v>0</v>
      </c>
      <c r="AF723" s="666">
        <v>0</v>
      </c>
      <c r="AG723" s="666">
        <v>0</v>
      </c>
      <c r="AH723" s="666">
        <v>0</v>
      </c>
      <c r="AI723" s="666">
        <v>0</v>
      </c>
      <c r="AJ723" s="666">
        <v>0</v>
      </c>
      <c r="AK723" s="666">
        <v>1.8484098519146652E-5</v>
      </c>
      <c r="AL723" s="666">
        <v>0</v>
      </c>
      <c r="AM723" s="666">
        <v>3.3228053467962316E-6</v>
      </c>
      <c r="AN723" s="666">
        <v>0</v>
      </c>
      <c r="AO723" s="666">
        <v>0</v>
      </c>
      <c r="AP723" s="666">
        <v>0</v>
      </c>
      <c r="AQ723" s="666">
        <v>0</v>
      </c>
      <c r="AR723" s="666">
        <v>0</v>
      </c>
      <c r="AS723" s="666">
        <v>0</v>
      </c>
      <c r="AT723" s="666">
        <v>0</v>
      </c>
      <c r="AU723" s="666">
        <v>0</v>
      </c>
      <c r="AV723" s="666">
        <v>0</v>
      </c>
      <c r="AW723" s="666">
        <v>1.8800575019405406E-6</v>
      </c>
      <c r="AX723" s="666">
        <v>0</v>
      </c>
      <c r="AY723" s="666">
        <v>1.2441026877615531E-16</v>
      </c>
      <c r="AZ723" s="666">
        <v>0</v>
      </c>
      <c r="BA723" s="666">
        <v>0</v>
      </c>
      <c r="BB723" s="666">
        <v>0</v>
      </c>
      <c r="BC723" s="666">
        <v>0</v>
      </c>
      <c r="BD723" s="666">
        <v>0</v>
      </c>
      <c r="BE723" s="666">
        <v>0</v>
      </c>
      <c r="BF723" s="666">
        <v>1.6105920136407772E-4</v>
      </c>
      <c r="BG723" s="666">
        <v>0</v>
      </c>
      <c r="BH723" s="666">
        <v>3.5668647112105048E-4</v>
      </c>
      <c r="BI723" s="666">
        <v>0</v>
      </c>
      <c r="BJ723" s="666">
        <v>0</v>
      </c>
      <c r="BK723" s="666">
        <v>0</v>
      </c>
    </row>
    <row r="724" spans="2:63" x14ac:dyDescent="0.2">
      <c r="B724" s="469" t="s">
        <v>493</v>
      </c>
      <c r="C724" s="469">
        <v>18.242091092086515</v>
      </c>
      <c r="D724" s="469" t="s">
        <v>486</v>
      </c>
      <c r="E724" s="469" t="s">
        <v>428</v>
      </c>
      <c r="F724" s="469">
        <v>0</v>
      </c>
      <c r="G724" s="469">
        <v>559</v>
      </c>
      <c r="H724" s="469">
        <v>34.446420000000003</v>
      </c>
      <c r="I724" s="469">
        <v>35.054628864222295</v>
      </c>
      <c r="J724" s="469">
        <v>2.7313614621201697E-3</v>
      </c>
      <c r="K724" s="469" t="s">
        <v>574</v>
      </c>
      <c r="L724" s="469" t="s">
        <v>574</v>
      </c>
      <c r="M724" s="469" t="s">
        <v>574</v>
      </c>
      <c r="N724" s="469">
        <v>1</v>
      </c>
      <c r="O724" s="469">
        <v>1.5455391822501616E-3</v>
      </c>
      <c r="P724" s="469">
        <v>4.99137432272731E-3</v>
      </c>
      <c r="Q724" s="469">
        <v>6.5369135049774714E-3</v>
      </c>
      <c r="R724" s="469">
        <v>0</v>
      </c>
      <c r="S724" s="469">
        <v>6.5369135049774714E-3</v>
      </c>
      <c r="T724" s="469">
        <v>0</v>
      </c>
      <c r="U724" s="469">
        <v>0</v>
      </c>
      <c r="V724" s="469">
        <v>1.5547920057300758E-5</v>
      </c>
      <c r="W724" s="469">
        <v>4.5629748138828593E-19</v>
      </c>
      <c r="X724" s="469">
        <v>0</v>
      </c>
      <c r="Y724" s="469">
        <v>0</v>
      </c>
      <c r="Z724" s="469">
        <v>0</v>
      </c>
      <c r="AA724" s="469">
        <v>0</v>
      </c>
      <c r="AB724" s="469">
        <v>0</v>
      </c>
      <c r="AC724" s="469">
        <v>0</v>
      </c>
      <c r="AD724" s="469">
        <v>0</v>
      </c>
      <c r="AE724" s="469">
        <v>0</v>
      </c>
      <c r="AF724" s="469">
        <v>0</v>
      </c>
      <c r="AG724" s="469">
        <v>0</v>
      </c>
      <c r="AH724" s="469">
        <v>0</v>
      </c>
      <c r="AI724" s="469">
        <v>0</v>
      </c>
      <c r="AJ724" s="469">
        <v>0</v>
      </c>
      <c r="AK724" s="469">
        <v>1.8484098519146652E-5</v>
      </c>
      <c r="AL724" s="469">
        <v>0</v>
      </c>
      <c r="AM724" s="469">
        <v>3.3228053467962316E-6</v>
      </c>
      <c r="AN724" s="469">
        <v>0</v>
      </c>
      <c r="AO724" s="469">
        <v>0</v>
      </c>
      <c r="AP724" s="469">
        <v>0</v>
      </c>
      <c r="AQ724" s="469">
        <v>0</v>
      </c>
      <c r="AR724" s="469">
        <v>0</v>
      </c>
      <c r="AS724" s="469">
        <v>0</v>
      </c>
      <c r="AT724" s="469">
        <v>0</v>
      </c>
      <c r="AU724" s="469">
        <v>0</v>
      </c>
      <c r="AV724" s="469">
        <v>0</v>
      </c>
      <c r="AW724" s="469">
        <v>1.8800575019405406E-6</v>
      </c>
      <c r="AX724" s="469">
        <v>0</v>
      </c>
      <c r="AY724" s="469">
        <v>1.2441026877615531E-16</v>
      </c>
      <c r="AZ724" s="469">
        <v>0</v>
      </c>
      <c r="BA724" s="469">
        <v>0</v>
      </c>
      <c r="BB724" s="469">
        <v>0</v>
      </c>
      <c r="BC724" s="469">
        <v>0</v>
      </c>
      <c r="BD724" s="469">
        <v>0</v>
      </c>
      <c r="BE724" s="469">
        <v>0</v>
      </c>
      <c r="BF724" s="469">
        <v>1.6105920136407772E-4</v>
      </c>
      <c r="BG724" s="469">
        <v>0</v>
      </c>
      <c r="BH724" s="469">
        <v>3.5668647112105048E-4</v>
      </c>
      <c r="BI724" s="469">
        <v>0</v>
      </c>
      <c r="BJ724" s="469">
        <v>0</v>
      </c>
      <c r="BK724" s="469">
        <v>0</v>
      </c>
    </row>
    <row r="725" spans="2:63" x14ac:dyDescent="0.2">
      <c r="B725" s="666" t="s">
        <v>493</v>
      </c>
      <c r="C725" s="666">
        <v>18.242091092086515</v>
      </c>
      <c r="D725" s="666" t="s">
        <v>486</v>
      </c>
      <c r="E725" s="666" t="s">
        <v>428</v>
      </c>
      <c r="F725" s="666">
        <v>0</v>
      </c>
      <c r="G725" s="666">
        <v>559</v>
      </c>
      <c r="H725" s="666">
        <v>34.446420000000003</v>
      </c>
      <c r="I725" s="666">
        <v>35.054628864222295</v>
      </c>
      <c r="J725" s="666">
        <v>2.7313614621201697E-3</v>
      </c>
      <c r="K725" s="666" t="s">
        <v>574</v>
      </c>
      <c r="L725" s="666" t="s">
        <v>574</v>
      </c>
      <c r="M725" s="666" t="s">
        <v>574</v>
      </c>
      <c r="N725" s="666">
        <v>1</v>
      </c>
      <c r="O725" s="666">
        <v>1.5455391822501616E-3</v>
      </c>
      <c r="P725" s="666">
        <v>4.99137432272731E-3</v>
      </c>
      <c r="Q725" s="666">
        <v>6.5369135049774714E-3</v>
      </c>
      <c r="R725" s="666">
        <v>0</v>
      </c>
      <c r="S725" s="666">
        <v>6.5369135049774714E-3</v>
      </c>
      <c r="T725" s="666">
        <v>0</v>
      </c>
      <c r="U725" s="666">
        <v>0</v>
      </c>
      <c r="V725" s="666">
        <v>1.5547920057300758E-5</v>
      </c>
      <c r="W725" s="666">
        <v>4.5629748138828593E-19</v>
      </c>
      <c r="X725" s="666">
        <v>0</v>
      </c>
      <c r="Y725" s="666">
        <v>0</v>
      </c>
      <c r="Z725" s="666">
        <v>0</v>
      </c>
      <c r="AA725" s="666">
        <v>0</v>
      </c>
      <c r="AB725" s="666">
        <v>0</v>
      </c>
      <c r="AC725" s="666">
        <v>0</v>
      </c>
      <c r="AD725" s="666">
        <v>0</v>
      </c>
      <c r="AE725" s="666">
        <v>0</v>
      </c>
      <c r="AF725" s="666">
        <v>0</v>
      </c>
      <c r="AG725" s="666">
        <v>0</v>
      </c>
      <c r="AH725" s="666">
        <v>0</v>
      </c>
      <c r="AI725" s="666">
        <v>0</v>
      </c>
      <c r="AJ725" s="666">
        <v>0</v>
      </c>
      <c r="AK725" s="666">
        <v>1.8484098519146652E-5</v>
      </c>
      <c r="AL725" s="666">
        <v>0</v>
      </c>
      <c r="AM725" s="666">
        <v>3.3228053467962316E-6</v>
      </c>
      <c r="AN725" s="666">
        <v>0</v>
      </c>
      <c r="AO725" s="666">
        <v>0</v>
      </c>
      <c r="AP725" s="666">
        <v>0</v>
      </c>
      <c r="AQ725" s="666">
        <v>0</v>
      </c>
      <c r="AR725" s="666">
        <v>0</v>
      </c>
      <c r="AS725" s="666">
        <v>0</v>
      </c>
      <c r="AT725" s="666">
        <v>0</v>
      </c>
      <c r="AU725" s="666">
        <v>0</v>
      </c>
      <c r="AV725" s="666">
        <v>0</v>
      </c>
      <c r="AW725" s="666">
        <v>1.8800575019405406E-6</v>
      </c>
      <c r="AX725" s="666">
        <v>0</v>
      </c>
      <c r="AY725" s="666">
        <v>1.2441026877615531E-16</v>
      </c>
      <c r="AZ725" s="666">
        <v>0</v>
      </c>
      <c r="BA725" s="666">
        <v>0</v>
      </c>
      <c r="BB725" s="666">
        <v>0</v>
      </c>
      <c r="BC725" s="666">
        <v>0</v>
      </c>
      <c r="BD725" s="666">
        <v>0</v>
      </c>
      <c r="BE725" s="666">
        <v>0</v>
      </c>
      <c r="BF725" s="666">
        <v>1.6105920136407772E-4</v>
      </c>
      <c r="BG725" s="666">
        <v>0</v>
      </c>
      <c r="BH725" s="666">
        <v>3.5668647112105048E-4</v>
      </c>
      <c r="BI725" s="666">
        <v>0</v>
      </c>
      <c r="BJ725" s="666">
        <v>0</v>
      </c>
      <c r="BK725" s="666">
        <v>0</v>
      </c>
    </row>
    <row r="726" spans="2:63" x14ac:dyDescent="0.2">
      <c r="B726" s="469" t="s">
        <v>493</v>
      </c>
      <c r="C726" s="469">
        <v>18.242091092086515</v>
      </c>
      <c r="D726" s="469" t="s">
        <v>486</v>
      </c>
      <c r="E726" s="469" t="s">
        <v>428</v>
      </c>
      <c r="F726" s="469">
        <v>0</v>
      </c>
      <c r="G726" s="469">
        <v>559</v>
      </c>
      <c r="H726" s="469">
        <v>34.446420000000003</v>
      </c>
      <c r="I726" s="469">
        <v>35.054628864222295</v>
      </c>
      <c r="J726" s="469">
        <v>2.7313614621201697E-3</v>
      </c>
      <c r="K726" s="469" t="s">
        <v>574</v>
      </c>
      <c r="L726" s="469" t="s">
        <v>574</v>
      </c>
      <c r="M726" s="469" t="s">
        <v>574</v>
      </c>
      <c r="N726" s="469">
        <v>1</v>
      </c>
      <c r="O726" s="469">
        <v>1.5455391822501616E-3</v>
      </c>
      <c r="P726" s="469">
        <v>4.99137432272731E-3</v>
      </c>
      <c r="Q726" s="469">
        <v>6.5369135049774714E-3</v>
      </c>
      <c r="R726" s="469">
        <v>0</v>
      </c>
      <c r="S726" s="469">
        <v>6.5369135049774714E-3</v>
      </c>
      <c r="T726" s="469">
        <v>0</v>
      </c>
      <c r="U726" s="469">
        <v>0</v>
      </c>
      <c r="V726" s="469">
        <v>1.5547920057300758E-5</v>
      </c>
      <c r="W726" s="469">
        <v>4.5629748138828593E-19</v>
      </c>
      <c r="X726" s="469">
        <v>0</v>
      </c>
      <c r="Y726" s="469">
        <v>0</v>
      </c>
      <c r="Z726" s="469">
        <v>0</v>
      </c>
      <c r="AA726" s="469">
        <v>0</v>
      </c>
      <c r="AB726" s="469">
        <v>0</v>
      </c>
      <c r="AC726" s="469">
        <v>0</v>
      </c>
      <c r="AD726" s="469">
        <v>0</v>
      </c>
      <c r="AE726" s="469">
        <v>0</v>
      </c>
      <c r="AF726" s="469">
        <v>0</v>
      </c>
      <c r="AG726" s="469">
        <v>0</v>
      </c>
      <c r="AH726" s="469">
        <v>0</v>
      </c>
      <c r="AI726" s="469">
        <v>0</v>
      </c>
      <c r="AJ726" s="469">
        <v>0</v>
      </c>
      <c r="AK726" s="469">
        <v>1.8484098519146652E-5</v>
      </c>
      <c r="AL726" s="469">
        <v>0</v>
      </c>
      <c r="AM726" s="469">
        <v>3.3228053467962316E-6</v>
      </c>
      <c r="AN726" s="469">
        <v>0</v>
      </c>
      <c r="AO726" s="469">
        <v>0</v>
      </c>
      <c r="AP726" s="469">
        <v>0</v>
      </c>
      <c r="AQ726" s="469">
        <v>0</v>
      </c>
      <c r="AR726" s="469">
        <v>0</v>
      </c>
      <c r="AS726" s="469">
        <v>0</v>
      </c>
      <c r="AT726" s="469">
        <v>0</v>
      </c>
      <c r="AU726" s="469">
        <v>0</v>
      </c>
      <c r="AV726" s="469">
        <v>0</v>
      </c>
      <c r="AW726" s="469">
        <v>1.8800575019405406E-6</v>
      </c>
      <c r="AX726" s="469">
        <v>0</v>
      </c>
      <c r="AY726" s="469">
        <v>1.2441026877615531E-16</v>
      </c>
      <c r="AZ726" s="469">
        <v>0</v>
      </c>
      <c r="BA726" s="469">
        <v>0</v>
      </c>
      <c r="BB726" s="469">
        <v>0</v>
      </c>
      <c r="BC726" s="469">
        <v>0</v>
      </c>
      <c r="BD726" s="469">
        <v>0</v>
      </c>
      <c r="BE726" s="469">
        <v>0</v>
      </c>
      <c r="BF726" s="469">
        <v>1.6105920136407772E-4</v>
      </c>
      <c r="BG726" s="469">
        <v>0</v>
      </c>
      <c r="BH726" s="469">
        <v>3.5668647112105048E-4</v>
      </c>
      <c r="BI726" s="469">
        <v>0</v>
      </c>
      <c r="BJ726" s="469">
        <v>0</v>
      </c>
      <c r="BK726" s="469">
        <v>0</v>
      </c>
    </row>
    <row r="727" spans="2:63" x14ac:dyDescent="0.2">
      <c r="B727" s="666" t="s">
        <v>493</v>
      </c>
      <c r="C727" s="666">
        <v>18.242091092086515</v>
      </c>
      <c r="D727" s="666" t="s">
        <v>486</v>
      </c>
      <c r="E727" s="666" t="s">
        <v>428</v>
      </c>
      <c r="F727" s="666">
        <v>0</v>
      </c>
      <c r="G727" s="666">
        <v>559</v>
      </c>
      <c r="H727" s="666">
        <v>34.446420000000003</v>
      </c>
      <c r="I727" s="666">
        <v>35.054628864222295</v>
      </c>
      <c r="J727" s="666">
        <v>2.7313614621201697E-3</v>
      </c>
      <c r="K727" s="666" t="s">
        <v>574</v>
      </c>
      <c r="L727" s="666" t="s">
        <v>574</v>
      </c>
      <c r="M727" s="666" t="s">
        <v>574</v>
      </c>
      <c r="N727" s="666">
        <v>1</v>
      </c>
      <c r="O727" s="666">
        <v>1.5455391822501616E-3</v>
      </c>
      <c r="P727" s="666">
        <v>4.99137432272731E-3</v>
      </c>
      <c r="Q727" s="666">
        <v>6.5369135049774714E-3</v>
      </c>
      <c r="R727" s="666">
        <v>0</v>
      </c>
      <c r="S727" s="666">
        <v>6.5369135049774714E-3</v>
      </c>
      <c r="T727" s="666">
        <v>0</v>
      </c>
      <c r="U727" s="666">
        <v>0</v>
      </c>
      <c r="V727" s="666">
        <v>1.5547920057300758E-5</v>
      </c>
      <c r="W727" s="666">
        <v>4.5629748138828593E-19</v>
      </c>
      <c r="X727" s="666">
        <v>0</v>
      </c>
      <c r="Y727" s="666">
        <v>0</v>
      </c>
      <c r="Z727" s="666">
        <v>0</v>
      </c>
      <c r="AA727" s="666">
        <v>0</v>
      </c>
      <c r="AB727" s="666">
        <v>0</v>
      </c>
      <c r="AC727" s="666">
        <v>0</v>
      </c>
      <c r="AD727" s="666">
        <v>0</v>
      </c>
      <c r="AE727" s="666">
        <v>0</v>
      </c>
      <c r="AF727" s="666">
        <v>0</v>
      </c>
      <c r="AG727" s="666">
        <v>0</v>
      </c>
      <c r="AH727" s="666">
        <v>0</v>
      </c>
      <c r="AI727" s="666">
        <v>0</v>
      </c>
      <c r="AJ727" s="666">
        <v>0</v>
      </c>
      <c r="AK727" s="666">
        <v>1.8484098519146652E-5</v>
      </c>
      <c r="AL727" s="666">
        <v>0</v>
      </c>
      <c r="AM727" s="666">
        <v>3.3228053467962316E-6</v>
      </c>
      <c r="AN727" s="666">
        <v>0</v>
      </c>
      <c r="AO727" s="666">
        <v>0</v>
      </c>
      <c r="AP727" s="666">
        <v>0</v>
      </c>
      <c r="AQ727" s="666">
        <v>0</v>
      </c>
      <c r="AR727" s="666">
        <v>0</v>
      </c>
      <c r="AS727" s="666">
        <v>0</v>
      </c>
      <c r="AT727" s="666">
        <v>0</v>
      </c>
      <c r="AU727" s="666">
        <v>0</v>
      </c>
      <c r="AV727" s="666">
        <v>0</v>
      </c>
      <c r="AW727" s="666">
        <v>1.8800575019405406E-6</v>
      </c>
      <c r="AX727" s="666">
        <v>0</v>
      </c>
      <c r="AY727" s="666">
        <v>1.2441026877615531E-16</v>
      </c>
      <c r="AZ727" s="666">
        <v>0</v>
      </c>
      <c r="BA727" s="666">
        <v>0</v>
      </c>
      <c r="BB727" s="666">
        <v>0</v>
      </c>
      <c r="BC727" s="666">
        <v>0</v>
      </c>
      <c r="BD727" s="666">
        <v>0</v>
      </c>
      <c r="BE727" s="666">
        <v>0</v>
      </c>
      <c r="BF727" s="666">
        <v>1.6105920136407772E-4</v>
      </c>
      <c r="BG727" s="666">
        <v>0</v>
      </c>
      <c r="BH727" s="666">
        <v>3.5668647112105048E-4</v>
      </c>
      <c r="BI727" s="666">
        <v>0</v>
      </c>
      <c r="BJ727" s="666">
        <v>0</v>
      </c>
      <c r="BK727" s="666">
        <v>0</v>
      </c>
    </row>
    <row r="728" spans="2:63" x14ac:dyDescent="0.2">
      <c r="B728" s="469" t="s">
        <v>493</v>
      </c>
      <c r="C728" s="469">
        <v>18.242091092086515</v>
      </c>
      <c r="D728" s="469" t="s">
        <v>486</v>
      </c>
      <c r="E728" s="469" t="s">
        <v>428</v>
      </c>
      <c r="F728" s="469">
        <v>0</v>
      </c>
      <c r="G728" s="469">
        <v>559</v>
      </c>
      <c r="H728" s="469">
        <v>34.446420000000003</v>
      </c>
      <c r="I728" s="469">
        <v>35.054628864222295</v>
      </c>
      <c r="J728" s="469">
        <v>2.7313614621201697E-3</v>
      </c>
      <c r="K728" s="469" t="s">
        <v>574</v>
      </c>
      <c r="L728" s="469" t="s">
        <v>574</v>
      </c>
      <c r="M728" s="469" t="s">
        <v>574</v>
      </c>
      <c r="N728" s="469">
        <v>1</v>
      </c>
      <c r="O728" s="469">
        <v>1.5455391822501616E-3</v>
      </c>
      <c r="P728" s="469">
        <v>4.99137432272731E-3</v>
      </c>
      <c r="Q728" s="469">
        <v>6.5369135049774714E-3</v>
      </c>
      <c r="R728" s="469">
        <v>0</v>
      </c>
      <c r="S728" s="469">
        <v>6.5369135049774714E-3</v>
      </c>
      <c r="T728" s="469">
        <v>0</v>
      </c>
      <c r="U728" s="469">
        <v>0</v>
      </c>
      <c r="V728" s="469">
        <v>1.5547920057300758E-5</v>
      </c>
      <c r="W728" s="469">
        <v>4.5629748138828593E-19</v>
      </c>
      <c r="X728" s="469">
        <v>0</v>
      </c>
      <c r="Y728" s="469">
        <v>0</v>
      </c>
      <c r="Z728" s="469">
        <v>0</v>
      </c>
      <c r="AA728" s="469">
        <v>0</v>
      </c>
      <c r="AB728" s="469">
        <v>0</v>
      </c>
      <c r="AC728" s="469">
        <v>0</v>
      </c>
      <c r="AD728" s="469">
        <v>0</v>
      </c>
      <c r="AE728" s="469">
        <v>0</v>
      </c>
      <c r="AF728" s="469">
        <v>0</v>
      </c>
      <c r="AG728" s="469">
        <v>0</v>
      </c>
      <c r="AH728" s="469">
        <v>0</v>
      </c>
      <c r="AI728" s="469">
        <v>0</v>
      </c>
      <c r="AJ728" s="469">
        <v>0</v>
      </c>
      <c r="AK728" s="469">
        <v>1.8484098519146652E-5</v>
      </c>
      <c r="AL728" s="469">
        <v>0</v>
      </c>
      <c r="AM728" s="469">
        <v>3.3228053467962316E-6</v>
      </c>
      <c r="AN728" s="469">
        <v>0</v>
      </c>
      <c r="AO728" s="469">
        <v>0</v>
      </c>
      <c r="AP728" s="469">
        <v>0</v>
      </c>
      <c r="AQ728" s="469">
        <v>0</v>
      </c>
      <c r="AR728" s="469">
        <v>0</v>
      </c>
      <c r="AS728" s="469">
        <v>0</v>
      </c>
      <c r="AT728" s="469">
        <v>0</v>
      </c>
      <c r="AU728" s="469">
        <v>0</v>
      </c>
      <c r="AV728" s="469">
        <v>0</v>
      </c>
      <c r="AW728" s="469">
        <v>1.8800575019405406E-6</v>
      </c>
      <c r="AX728" s="469">
        <v>0</v>
      </c>
      <c r="AY728" s="469">
        <v>1.2441026877615531E-16</v>
      </c>
      <c r="AZ728" s="469">
        <v>0</v>
      </c>
      <c r="BA728" s="469">
        <v>0</v>
      </c>
      <c r="BB728" s="469">
        <v>0</v>
      </c>
      <c r="BC728" s="469">
        <v>0</v>
      </c>
      <c r="BD728" s="469">
        <v>0</v>
      </c>
      <c r="BE728" s="469">
        <v>0</v>
      </c>
      <c r="BF728" s="469">
        <v>1.6105920136407772E-4</v>
      </c>
      <c r="BG728" s="469">
        <v>0</v>
      </c>
      <c r="BH728" s="469">
        <v>3.5668647112105048E-4</v>
      </c>
      <c r="BI728" s="469">
        <v>0</v>
      </c>
      <c r="BJ728" s="469">
        <v>0</v>
      </c>
      <c r="BK728" s="469">
        <v>0</v>
      </c>
    </row>
    <row r="729" spans="2:63" x14ac:dyDescent="0.2">
      <c r="B729" s="666" t="s">
        <v>493</v>
      </c>
      <c r="C729" s="666">
        <v>18.242091092086515</v>
      </c>
      <c r="D729" s="666" t="s">
        <v>486</v>
      </c>
      <c r="E729" s="666" t="s">
        <v>428</v>
      </c>
      <c r="F729" s="666">
        <v>0</v>
      </c>
      <c r="G729" s="666">
        <v>559</v>
      </c>
      <c r="H729" s="666">
        <v>34.446420000000003</v>
      </c>
      <c r="I729" s="666">
        <v>35.054628864222295</v>
      </c>
      <c r="J729" s="666">
        <v>2.7313614621201697E-3</v>
      </c>
      <c r="K729" s="666" t="s">
        <v>574</v>
      </c>
      <c r="L729" s="666" t="s">
        <v>574</v>
      </c>
      <c r="M729" s="666" t="s">
        <v>574</v>
      </c>
      <c r="N729" s="666">
        <v>1</v>
      </c>
      <c r="O729" s="666">
        <v>1.5455391822501616E-3</v>
      </c>
      <c r="P729" s="666">
        <v>4.99137432272731E-3</v>
      </c>
      <c r="Q729" s="666">
        <v>6.5369135049774714E-3</v>
      </c>
      <c r="R729" s="666">
        <v>0</v>
      </c>
      <c r="S729" s="666">
        <v>6.5369135049774714E-3</v>
      </c>
      <c r="T729" s="666">
        <v>0</v>
      </c>
      <c r="U729" s="666">
        <v>0</v>
      </c>
      <c r="V729" s="666">
        <v>1.5547920057300758E-5</v>
      </c>
      <c r="W729" s="666">
        <v>4.5629748138828593E-19</v>
      </c>
      <c r="X729" s="666">
        <v>0</v>
      </c>
      <c r="Y729" s="666">
        <v>0</v>
      </c>
      <c r="Z729" s="666">
        <v>0</v>
      </c>
      <c r="AA729" s="666">
        <v>0</v>
      </c>
      <c r="AB729" s="666">
        <v>0</v>
      </c>
      <c r="AC729" s="666">
        <v>0</v>
      </c>
      <c r="AD729" s="666">
        <v>0</v>
      </c>
      <c r="AE729" s="666">
        <v>0</v>
      </c>
      <c r="AF729" s="666">
        <v>0</v>
      </c>
      <c r="AG729" s="666">
        <v>0</v>
      </c>
      <c r="AH729" s="666">
        <v>0</v>
      </c>
      <c r="AI729" s="666">
        <v>0</v>
      </c>
      <c r="AJ729" s="666">
        <v>0</v>
      </c>
      <c r="AK729" s="666">
        <v>1.8484098519146652E-5</v>
      </c>
      <c r="AL729" s="666">
        <v>0</v>
      </c>
      <c r="AM729" s="666">
        <v>3.3228053467962316E-6</v>
      </c>
      <c r="AN729" s="666">
        <v>0</v>
      </c>
      <c r="AO729" s="666">
        <v>0</v>
      </c>
      <c r="AP729" s="666">
        <v>0</v>
      </c>
      <c r="AQ729" s="666">
        <v>0</v>
      </c>
      <c r="AR729" s="666">
        <v>0</v>
      </c>
      <c r="AS729" s="666">
        <v>0</v>
      </c>
      <c r="AT729" s="666">
        <v>0</v>
      </c>
      <c r="AU729" s="666">
        <v>0</v>
      </c>
      <c r="AV729" s="666">
        <v>0</v>
      </c>
      <c r="AW729" s="666">
        <v>1.8800575019405406E-6</v>
      </c>
      <c r="AX729" s="666">
        <v>0</v>
      </c>
      <c r="AY729" s="666">
        <v>1.2441026877615531E-16</v>
      </c>
      <c r="AZ729" s="666">
        <v>0</v>
      </c>
      <c r="BA729" s="666">
        <v>0</v>
      </c>
      <c r="BB729" s="666">
        <v>0</v>
      </c>
      <c r="BC729" s="666">
        <v>0</v>
      </c>
      <c r="BD729" s="666">
        <v>0</v>
      </c>
      <c r="BE729" s="666">
        <v>0</v>
      </c>
      <c r="BF729" s="666">
        <v>1.6105920136407772E-4</v>
      </c>
      <c r="BG729" s="666">
        <v>0</v>
      </c>
      <c r="BH729" s="666">
        <v>3.5668647112105048E-4</v>
      </c>
      <c r="BI729" s="666">
        <v>0</v>
      </c>
      <c r="BJ729" s="666">
        <v>0</v>
      </c>
      <c r="BK729" s="666">
        <v>0</v>
      </c>
    </row>
    <row r="730" spans="2:63" x14ac:dyDescent="0.2">
      <c r="B730" s="469" t="s">
        <v>493</v>
      </c>
      <c r="C730" s="469">
        <v>18.242091092086515</v>
      </c>
      <c r="D730" s="469" t="s">
        <v>486</v>
      </c>
      <c r="E730" s="469" t="s">
        <v>428</v>
      </c>
      <c r="F730" s="469">
        <v>0</v>
      </c>
      <c r="G730" s="469">
        <v>559</v>
      </c>
      <c r="H730" s="469">
        <v>34.446420000000003</v>
      </c>
      <c r="I730" s="469">
        <v>35.054628864222295</v>
      </c>
      <c r="J730" s="469">
        <v>2.7313614621201697E-3</v>
      </c>
      <c r="K730" s="469" t="s">
        <v>574</v>
      </c>
      <c r="L730" s="469" t="s">
        <v>574</v>
      </c>
      <c r="M730" s="469" t="s">
        <v>574</v>
      </c>
      <c r="N730" s="469">
        <v>1</v>
      </c>
      <c r="O730" s="469">
        <v>1.5455391822501616E-3</v>
      </c>
      <c r="P730" s="469">
        <v>4.99137432272731E-3</v>
      </c>
      <c r="Q730" s="469">
        <v>6.5369135049774714E-3</v>
      </c>
      <c r="R730" s="469">
        <v>0</v>
      </c>
      <c r="S730" s="469">
        <v>6.5369135049774714E-3</v>
      </c>
      <c r="T730" s="469">
        <v>0</v>
      </c>
      <c r="U730" s="469">
        <v>0</v>
      </c>
      <c r="V730" s="469">
        <v>1.5547920057300758E-5</v>
      </c>
      <c r="W730" s="469">
        <v>4.5629748138828593E-19</v>
      </c>
      <c r="X730" s="469">
        <v>0</v>
      </c>
      <c r="Y730" s="469">
        <v>0</v>
      </c>
      <c r="Z730" s="469">
        <v>0</v>
      </c>
      <c r="AA730" s="469">
        <v>0</v>
      </c>
      <c r="AB730" s="469">
        <v>0</v>
      </c>
      <c r="AC730" s="469">
        <v>0</v>
      </c>
      <c r="AD730" s="469">
        <v>0</v>
      </c>
      <c r="AE730" s="469">
        <v>0</v>
      </c>
      <c r="AF730" s="469">
        <v>0</v>
      </c>
      <c r="AG730" s="469">
        <v>0</v>
      </c>
      <c r="AH730" s="469">
        <v>0</v>
      </c>
      <c r="AI730" s="469">
        <v>0</v>
      </c>
      <c r="AJ730" s="469">
        <v>0</v>
      </c>
      <c r="AK730" s="469">
        <v>1.8484098519146652E-5</v>
      </c>
      <c r="AL730" s="469">
        <v>0</v>
      </c>
      <c r="AM730" s="469">
        <v>3.3228053467962316E-6</v>
      </c>
      <c r="AN730" s="469">
        <v>0</v>
      </c>
      <c r="AO730" s="469">
        <v>0</v>
      </c>
      <c r="AP730" s="469">
        <v>0</v>
      </c>
      <c r="AQ730" s="469">
        <v>0</v>
      </c>
      <c r="AR730" s="469">
        <v>0</v>
      </c>
      <c r="AS730" s="469">
        <v>0</v>
      </c>
      <c r="AT730" s="469">
        <v>0</v>
      </c>
      <c r="AU730" s="469">
        <v>0</v>
      </c>
      <c r="AV730" s="469">
        <v>0</v>
      </c>
      <c r="AW730" s="469">
        <v>1.8800575019405406E-6</v>
      </c>
      <c r="AX730" s="469">
        <v>0</v>
      </c>
      <c r="AY730" s="469">
        <v>1.2441026877615531E-16</v>
      </c>
      <c r="AZ730" s="469">
        <v>0</v>
      </c>
      <c r="BA730" s="469">
        <v>0</v>
      </c>
      <c r="BB730" s="469">
        <v>0</v>
      </c>
      <c r="BC730" s="469">
        <v>0</v>
      </c>
      <c r="BD730" s="469">
        <v>0</v>
      </c>
      <c r="BE730" s="469">
        <v>0</v>
      </c>
      <c r="BF730" s="469">
        <v>1.6105920136407772E-4</v>
      </c>
      <c r="BG730" s="469">
        <v>0</v>
      </c>
      <c r="BH730" s="469">
        <v>3.5668647112105048E-4</v>
      </c>
      <c r="BI730" s="469">
        <v>0</v>
      </c>
      <c r="BJ730" s="469">
        <v>0</v>
      </c>
      <c r="BK730" s="469">
        <v>0</v>
      </c>
    </row>
    <row r="731" spans="2:63" x14ac:dyDescent="0.2">
      <c r="B731" s="666" t="s">
        <v>493</v>
      </c>
      <c r="C731" s="666">
        <v>18.242091092086515</v>
      </c>
      <c r="D731" s="666" t="s">
        <v>486</v>
      </c>
      <c r="E731" s="666" t="s">
        <v>428</v>
      </c>
      <c r="F731" s="666">
        <v>0</v>
      </c>
      <c r="G731" s="666">
        <v>559</v>
      </c>
      <c r="H731" s="666">
        <v>34.446420000000003</v>
      </c>
      <c r="I731" s="666">
        <v>35.054628864222295</v>
      </c>
      <c r="J731" s="666">
        <v>2.7313614621201697E-3</v>
      </c>
      <c r="K731" s="666" t="s">
        <v>574</v>
      </c>
      <c r="L731" s="666" t="s">
        <v>574</v>
      </c>
      <c r="M731" s="666" t="s">
        <v>574</v>
      </c>
      <c r="N731" s="666">
        <v>1</v>
      </c>
      <c r="O731" s="666">
        <v>1.5455391822501616E-3</v>
      </c>
      <c r="P731" s="666">
        <v>4.99137432272731E-3</v>
      </c>
      <c r="Q731" s="666">
        <v>6.5369135049774714E-3</v>
      </c>
      <c r="R731" s="666">
        <v>0</v>
      </c>
      <c r="S731" s="666">
        <v>6.5369135049774714E-3</v>
      </c>
      <c r="T731" s="666">
        <v>0</v>
      </c>
      <c r="U731" s="666">
        <v>0</v>
      </c>
      <c r="V731" s="666">
        <v>1.5547920057300758E-5</v>
      </c>
      <c r="W731" s="666">
        <v>4.5629748138828593E-19</v>
      </c>
      <c r="X731" s="666">
        <v>0</v>
      </c>
      <c r="Y731" s="666">
        <v>0</v>
      </c>
      <c r="Z731" s="666">
        <v>0</v>
      </c>
      <c r="AA731" s="666">
        <v>0</v>
      </c>
      <c r="AB731" s="666">
        <v>0</v>
      </c>
      <c r="AC731" s="666">
        <v>0</v>
      </c>
      <c r="AD731" s="666">
        <v>0</v>
      </c>
      <c r="AE731" s="666">
        <v>0</v>
      </c>
      <c r="AF731" s="666">
        <v>0</v>
      </c>
      <c r="AG731" s="666">
        <v>0</v>
      </c>
      <c r="AH731" s="666">
        <v>0</v>
      </c>
      <c r="AI731" s="666">
        <v>0</v>
      </c>
      <c r="AJ731" s="666">
        <v>0</v>
      </c>
      <c r="AK731" s="666">
        <v>1.8484098519146652E-5</v>
      </c>
      <c r="AL731" s="666">
        <v>0</v>
      </c>
      <c r="AM731" s="666">
        <v>3.3228053467962316E-6</v>
      </c>
      <c r="AN731" s="666">
        <v>0</v>
      </c>
      <c r="AO731" s="666">
        <v>0</v>
      </c>
      <c r="AP731" s="666">
        <v>0</v>
      </c>
      <c r="AQ731" s="666">
        <v>0</v>
      </c>
      <c r="AR731" s="666">
        <v>0</v>
      </c>
      <c r="AS731" s="666">
        <v>0</v>
      </c>
      <c r="AT731" s="666">
        <v>0</v>
      </c>
      <c r="AU731" s="666">
        <v>0</v>
      </c>
      <c r="AV731" s="666">
        <v>0</v>
      </c>
      <c r="AW731" s="666">
        <v>1.8800575019405406E-6</v>
      </c>
      <c r="AX731" s="666">
        <v>0</v>
      </c>
      <c r="AY731" s="666">
        <v>1.2441026877615531E-16</v>
      </c>
      <c r="AZ731" s="666">
        <v>0</v>
      </c>
      <c r="BA731" s="666">
        <v>0</v>
      </c>
      <c r="BB731" s="666">
        <v>0</v>
      </c>
      <c r="BC731" s="666">
        <v>0</v>
      </c>
      <c r="BD731" s="666">
        <v>0</v>
      </c>
      <c r="BE731" s="666">
        <v>0</v>
      </c>
      <c r="BF731" s="666">
        <v>1.6105920136407772E-4</v>
      </c>
      <c r="BG731" s="666">
        <v>0</v>
      </c>
      <c r="BH731" s="666">
        <v>3.5668647112105048E-4</v>
      </c>
      <c r="BI731" s="666">
        <v>0</v>
      </c>
      <c r="BJ731" s="666">
        <v>0</v>
      </c>
      <c r="BK731" s="666">
        <v>0</v>
      </c>
    </row>
    <row r="732" spans="2:63" x14ac:dyDescent="0.2">
      <c r="B732" s="469" t="s">
        <v>493</v>
      </c>
      <c r="C732" s="469">
        <v>18.242091092086515</v>
      </c>
      <c r="D732" s="469" t="s">
        <v>486</v>
      </c>
      <c r="E732" s="469" t="s">
        <v>428</v>
      </c>
      <c r="F732" s="469">
        <v>0</v>
      </c>
      <c r="G732" s="469">
        <v>559</v>
      </c>
      <c r="H732" s="469">
        <v>34.446420000000003</v>
      </c>
      <c r="I732" s="469">
        <v>35.054628864222295</v>
      </c>
      <c r="J732" s="469">
        <v>2.7313614621201697E-3</v>
      </c>
      <c r="K732" s="469" t="s">
        <v>574</v>
      </c>
      <c r="L732" s="469" t="s">
        <v>574</v>
      </c>
      <c r="M732" s="469" t="s">
        <v>574</v>
      </c>
      <c r="N732" s="469">
        <v>1</v>
      </c>
      <c r="O732" s="469">
        <v>1.5455391822501616E-3</v>
      </c>
      <c r="P732" s="469">
        <v>4.99137432272731E-3</v>
      </c>
      <c r="Q732" s="469">
        <v>6.5369135049774714E-3</v>
      </c>
      <c r="R732" s="469">
        <v>0</v>
      </c>
      <c r="S732" s="469">
        <v>6.5369135049774714E-3</v>
      </c>
      <c r="T732" s="469">
        <v>0</v>
      </c>
      <c r="U732" s="469">
        <v>0</v>
      </c>
      <c r="V732" s="469">
        <v>1.5547920057300758E-5</v>
      </c>
      <c r="W732" s="469">
        <v>4.5629748138828593E-19</v>
      </c>
      <c r="X732" s="469">
        <v>0</v>
      </c>
      <c r="Y732" s="469">
        <v>0</v>
      </c>
      <c r="Z732" s="469">
        <v>0</v>
      </c>
      <c r="AA732" s="469">
        <v>0</v>
      </c>
      <c r="AB732" s="469">
        <v>0</v>
      </c>
      <c r="AC732" s="469">
        <v>0</v>
      </c>
      <c r="AD732" s="469">
        <v>0</v>
      </c>
      <c r="AE732" s="469">
        <v>0</v>
      </c>
      <c r="AF732" s="469">
        <v>0</v>
      </c>
      <c r="AG732" s="469">
        <v>0</v>
      </c>
      <c r="AH732" s="469">
        <v>0</v>
      </c>
      <c r="AI732" s="469">
        <v>0</v>
      </c>
      <c r="AJ732" s="469">
        <v>0</v>
      </c>
      <c r="AK732" s="469">
        <v>1.8484098519146652E-5</v>
      </c>
      <c r="AL732" s="469">
        <v>0</v>
      </c>
      <c r="AM732" s="469">
        <v>3.3228053467962316E-6</v>
      </c>
      <c r="AN732" s="469">
        <v>0</v>
      </c>
      <c r="AO732" s="469">
        <v>0</v>
      </c>
      <c r="AP732" s="469">
        <v>0</v>
      </c>
      <c r="AQ732" s="469">
        <v>0</v>
      </c>
      <c r="AR732" s="469">
        <v>0</v>
      </c>
      <c r="AS732" s="469">
        <v>0</v>
      </c>
      <c r="AT732" s="469">
        <v>0</v>
      </c>
      <c r="AU732" s="469">
        <v>0</v>
      </c>
      <c r="AV732" s="469">
        <v>0</v>
      </c>
      <c r="AW732" s="469">
        <v>1.8800575019405406E-6</v>
      </c>
      <c r="AX732" s="469">
        <v>0</v>
      </c>
      <c r="AY732" s="469">
        <v>1.2441026877615531E-16</v>
      </c>
      <c r="AZ732" s="469">
        <v>0</v>
      </c>
      <c r="BA732" s="469">
        <v>0</v>
      </c>
      <c r="BB732" s="469">
        <v>0</v>
      </c>
      <c r="BC732" s="469">
        <v>0</v>
      </c>
      <c r="BD732" s="469">
        <v>0</v>
      </c>
      <c r="BE732" s="469">
        <v>0</v>
      </c>
      <c r="BF732" s="469">
        <v>1.6105920136407772E-4</v>
      </c>
      <c r="BG732" s="469">
        <v>0</v>
      </c>
      <c r="BH732" s="469">
        <v>3.5668647112105048E-4</v>
      </c>
      <c r="BI732" s="469">
        <v>0</v>
      </c>
      <c r="BJ732" s="469">
        <v>0</v>
      </c>
      <c r="BK732" s="469">
        <v>0</v>
      </c>
    </row>
    <row r="733" spans="2:63" x14ac:dyDescent="0.2">
      <c r="B733" s="666" t="s">
        <v>493</v>
      </c>
      <c r="C733" s="666">
        <v>18.242091092086515</v>
      </c>
      <c r="D733" s="666" t="s">
        <v>486</v>
      </c>
      <c r="E733" s="666" t="s">
        <v>428</v>
      </c>
      <c r="F733" s="666">
        <v>0</v>
      </c>
      <c r="G733" s="666">
        <v>559</v>
      </c>
      <c r="H733" s="666">
        <v>34.446420000000003</v>
      </c>
      <c r="I733" s="666">
        <v>35.054628864222295</v>
      </c>
      <c r="J733" s="666">
        <v>2.7313614621201697E-3</v>
      </c>
      <c r="K733" s="666" t="s">
        <v>574</v>
      </c>
      <c r="L733" s="666" t="s">
        <v>574</v>
      </c>
      <c r="M733" s="666" t="s">
        <v>574</v>
      </c>
      <c r="N733" s="666">
        <v>1</v>
      </c>
      <c r="O733" s="666">
        <v>1.5455391822501616E-3</v>
      </c>
      <c r="P733" s="666">
        <v>4.99137432272731E-3</v>
      </c>
      <c r="Q733" s="666">
        <v>6.5369135049774714E-3</v>
      </c>
      <c r="R733" s="666">
        <v>0</v>
      </c>
      <c r="S733" s="666">
        <v>6.5369135049774714E-3</v>
      </c>
      <c r="T733" s="666">
        <v>0</v>
      </c>
      <c r="U733" s="666">
        <v>0</v>
      </c>
      <c r="V733" s="666">
        <v>1.5547920057300758E-5</v>
      </c>
      <c r="W733" s="666">
        <v>4.5629748138828593E-19</v>
      </c>
      <c r="X733" s="666">
        <v>0</v>
      </c>
      <c r="Y733" s="666">
        <v>0</v>
      </c>
      <c r="Z733" s="666">
        <v>0</v>
      </c>
      <c r="AA733" s="666">
        <v>0</v>
      </c>
      <c r="AB733" s="666">
        <v>0</v>
      </c>
      <c r="AC733" s="666">
        <v>0</v>
      </c>
      <c r="AD733" s="666">
        <v>0</v>
      </c>
      <c r="AE733" s="666">
        <v>0</v>
      </c>
      <c r="AF733" s="666">
        <v>0</v>
      </c>
      <c r="AG733" s="666">
        <v>0</v>
      </c>
      <c r="AH733" s="666">
        <v>0</v>
      </c>
      <c r="AI733" s="666">
        <v>0</v>
      </c>
      <c r="AJ733" s="666">
        <v>0</v>
      </c>
      <c r="AK733" s="666">
        <v>1.8484098519146652E-5</v>
      </c>
      <c r="AL733" s="666">
        <v>0</v>
      </c>
      <c r="AM733" s="666">
        <v>3.3228053467962316E-6</v>
      </c>
      <c r="AN733" s="666">
        <v>0</v>
      </c>
      <c r="AO733" s="666">
        <v>0</v>
      </c>
      <c r="AP733" s="666">
        <v>0</v>
      </c>
      <c r="AQ733" s="666">
        <v>0</v>
      </c>
      <c r="AR733" s="666">
        <v>0</v>
      </c>
      <c r="AS733" s="666">
        <v>0</v>
      </c>
      <c r="AT733" s="666">
        <v>0</v>
      </c>
      <c r="AU733" s="666">
        <v>0</v>
      </c>
      <c r="AV733" s="666">
        <v>0</v>
      </c>
      <c r="AW733" s="666">
        <v>1.8800575019405406E-6</v>
      </c>
      <c r="AX733" s="666">
        <v>0</v>
      </c>
      <c r="AY733" s="666">
        <v>1.2441026877615531E-16</v>
      </c>
      <c r="AZ733" s="666">
        <v>0</v>
      </c>
      <c r="BA733" s="666">
        <v>0</v>
      </c>
      <c r="BB733" s="666">
        <v>0</v>
      </c>
      <c r="BC733" s="666">
        <v>0</v>
      </c>
      <c r="BD733" s="666">
        <v>0</v>
      </c>
      <c r="BE733" s="666">
        <v>0</v>
      </c>
      <c r="BF733" s="666">
        <v>1.6105920136407772E-4</v>
      </c>
      <c r="BG733" s="666">
        <v>0</v>
      </c>
      <c r="BH733" s="666">
        <v>3.5668647112105048E-4</v>
      </c>
      <c r="BI733" s="666">
        <v>0</v>
      </c>
      <c r="BJ733" s="666">
        <v>0</v>
      </c>
      <c r="BK733" s="666">
        <v>0</v>
      </c>
    </row>
    <row r="734" spans="2:63" x14ac:dyDescent="0.2">
      <c r="B734" s="469" t="s">
        <v>493</v>
      </c>
      <c r="C734" s="469">
        <v>18.242091092086515</v>
      </c>
      <c r="D734" s="469" t="s">
        <v>486</v>
      </c>
      <c r="E734" s="469" t="s">
        <v>428</v>
      </c>
      <c r="F734" s="469">
        <v>0</v>
      </c>
      <c r="G734" s="469">
        <v>559</v>
      </c>
      <c r="H734" s="469">
        <v>34.446420000000003</v>
      </c>
      <c r="I734" s="469">
        <v>35.054628864222295</v>
      </c>
      <c r="J734" s="469">
        <v>2.7313614621201697E-3</v>
      </c>
      <c r="K734" s="469" t="s">
        <v>574</v>
      </c>
      <c r="L734" s="469" t="s">
        <v>574</v>
      </c>
      <c r="M734" s="469" t="s">
        <v>574</v>
      </c>
      <c r="N734" s="469">
        <v>1</v>
      </c>
      <c r="O734" s="469">
        <v>1.5455391822501616E-3</v>
      </c>
      <c r="P734" s="469">
        <v>4.99137432272731E-3</v>
      </c>
      <c r="Q734" s="469">
        <v>6.5369135049774714E-3</v>
      </c>
      <c r="R734" s="469">
        <v>0</v>
      </c>
      <c r="S734" s="469">
        <v>6.5369135049774714E-3</v>
      </c>
      <c r="T734" s="469">
        <v>0</v>
      </c>
      <c r="U734" s="469">
        <v>0</v>
      </c>
      <c r="V734" s="469">
        <v>1.5547920057300758E-5</v>
      </c>
      <c r="W734" s="469">
        <v>4.5629748138828593E-19</v>
      </c>
      <c r="X734" s="469">
        <v>0</v>
      </c>
      <c r="Y734" s="469">
        <v>0</v>
      </c>
      <c r="Z734" s="469">
        <v>0</v>
      </c>
      <c r="AA734" s="469">
        <v>0</v>
      </c>
      <c r="AB734" s="469">
        <v>0</v>
      </c>
      <c r="AC734" s="469">
        <v>0</v>
      </c>
      <c r="AD734" s="469">
        <v>0</v>
      </c>
      <c r="AE734" s="469">
        <v>0</v>
      </c>
      <c r="AF734" s="469">
        <v>0</v>
      </c>
      <c r="AG734" s="469">
        <v>0</v>
      </c>
      <c r="AH734" s="469">
        <v>0</v>
      </c>
      <c r="AI734" s="469">
        <v>0</v>
      </c>
      <c r="AJ734" s="469">
        <v>0</v>
      </c>
      <c r="AK734" s="469">
        <v>1.8484098519146652E-5</v>
      </c>
      <c r="AL734" s="469">
        <v>0</v>
      </c>
      <c r="AM734" s="469">
        <v>3.3228053467962316E-6</v>
      </c>
      <c r="AN734" s="469">
        <v>0</v>
      </c>
      <c r="AO734" s="469">
        <v>0</v>
      </c>
      <c r="AP734" s="469">
        <v>0</v>
      </c>
      <c r="AQ734" s="469">
        <v>0</v>
      </c>
      <c r="AR734" s="469">
        <v>0</v>
      </c>
      <c r="AS734" s="469">
        <v>0</v>
      </c>
      <c r="AT734" s="469">
        <v>0</v>
      </c>
      <c r="AU734" s="469">
        <v>0</v>
      </c>
      <c r="AV734" s="469">
        <v>0</v>
      </c>
      <c r="AW734" s="469">
        <v>1.8800575019405406E-6</v>
      </c>
      <c r="AX734" s="469">
        <v>0</v>
      </c>
      <c r="AY734" s="469">
        <v>1.2441026877615531E-16</v>
      </c>
      <c r="AZ734" s="469">
        <v>0</v>
      </c>
      <c r="BA734" s="469">
        <v>0</v>
      </c>
      <c r="BB734" s="469">
        <v>0</v>
      </c>
      <c r="BC734" s="469">
        <v>0</v>
      </c>
      <c r="BD734" s="469">
        <v>0</v>
      </c>
      <c r="BE734" s="469">
        <v>0</v>
      </c>
      <c r="BF734" s="469">
        <v>1.6105920136407772E-4</v>
      </c>
      <c r="BG734" s="469">
        <v>0</v>
      </c>
      <c r="BH734" s="469">
        <v>3.5668647112105048E-4</v>
      </c>
      <c r="BI734" s="469">
        <v>0</v>
      </c>
      <c r="BJ734" s="469">
        <v>0</v>
      </c>
      <c r="BK734" s="469">
        <v>0</v>
      </c>
    </row>
    <row r="735" spans="2:63" x14ac:dyDescent="0.2">
      <c r="B735" s="666" t="s">
        <v>493</v>
      </c>
      <c r="C735" s="666">
        <v>18.242091092086515</v>
      </c>
      <c r="D735" s="666" t="s">
        <v>486</v>
      </c>
      <c r="E735" s="666" t="s">
        <v>428</v>
      </c>
      <c r="F735" s="666">
        <v>0</v>
      </c>
      <c r="G735" s="666">
        <v>559</v>
      </c>
      <c r="H735" s="666">
        <v>34.446420000000003</v>
      </c>
      <c r="I735" s="666">
        <v>35.054628864222295</v>
      </c>
      <c r="J735" s="666">
        <v>2.7313614621201697E-3</v>
      </c>
      <c r="K735" s="666" t="s">
        <v>574</v>
      </c>
      <c r="L735" s="666" t="s">
        <v>574</v>
      </c>
      <c r="M735" s="666" t="s">
        <v>574</v>
      </c>
      <c r="N735" s="666">
        <v>1</v>
      </c>
      <c r="O735" s="666">
        <v>1.5455391822501616E-3</v>
      </c>
      <c r="P735" s="666">
        <v>4.99137432272731E-3</v>
      </c>
      <c r="Q735" s="666">
        <v>6.5369135049774714E-3</v>
      </c>
      <c r="R735" s="666">
        <v>0</v>
      </c>
      <c r="S735" s="666">
        <v>6.5369135049774714E-3</v>
      </c>
      <c r="T735" s="666">
        <v>0</v>
      </c>
      <c r="U735" s="666">
        <v>0</v>
      </c>
      <c r="V735" s="666">
        <v>1.5547920057300758E-5</v>
      </c>
      <c r="W735" s="666">
        <v>4.5629748138828593E-19</v>
      </c>
      <c r="X735" s="666">
        <v>0</v>
      </c>
      <c r="Y735" s="666">
        <v>0</v>
      </c>
      <c r="Z735" s="666">
        <v>0</v>
      </c>
      <c r="AA735" s="666">
        <v>0</v>
      </c>
      <c r="AB735" s="666">
        <v>0</v>
      </c>
      <c r="AC735" s="666">
        <v>0</v>
      </c>
      <c r="AD735" s="666">
        <v>0</v>
      </c>
      <c r="AE735" s="666">
        <v>0</v>
      </c>
      <c r="AF735" s="666">
        <v>0</v>
      </c>
      <c r="AG735" s="666">
        <v>0</v>
      </c>
      <c r="AH735" s="666">
        <v>0</v>
      </c>
      <c r="AI735" s="666">
        <v>0</v>
      </c>
      <c r="AJ735" s="666">
        <v>0</v>
      </c>
      <c r="AK735" s="666">
        <v>1.8484098519146652E-5</v>
      </c>
      <c r="AL735" s="666">
        <v>0</v>
      </c>
      <c r="AM735" s="666">
        <v>3.3228053467962316E-6</v>
      </c>
      <c r="AN735" s="666">
        <v>0</v>
      </c>
      <c r="AO735" s="666">
        <v>0</v>
      </c>
      <c r="AP735" s="666">
        <v>0</v>
      </c>
      <c r="AQ735" s="666">
        <v>0</v>
      </c>
      <c r="AR735" s="666">
        <v>0</v>
      </c>
      <c r="AS735" s="666">
        <v>0</v>
      </c>
      <c r="AT735" s="666">
        <v>0</v>
      </c>
      <c r="AU735" s="666">
        <v>0</v>
      </c>
      <c r="AV735" s="666">
        <v>0</v>
      </c>
      <c r="AW735" s="666">
        <v>1.8800575019405406E-6</v>
      </c>
      <c r="AX735" s="666">
        <v>0</v>
      </c>
      <c r="AY735" s="666">
        <v>1.2441026877615531E-16</v>
      </c>
      <c r="AZ735" s="666">
        <v>0</v>
      </c>
      <c r="BA735" s="666">
        <v>0</v>
      </c>
      <c r="BB735" s="666">
        <v>0</v>
      </c>
      <c r="BC735" s="666">
        <v>0</v>
      </c>
      <c r="BD735" s="666">
        <v>0</v>
      </c>
      <c r="BE735" s="666">
        <v>0</v>
      </c>
      <c r="BF735" s="666">
        <v>1.6105920136407772E-4</v>
      </c>
      <c r="BG735" s="666">
        <v>0</v>
      </c>
      <c r="BH735" s="666">
        <v>3.5668647112105048E-4</v>
      </c>
      <c r="BI735" s="666">
        <v>0</v>
      </c>
      <c r="BJ735" s="666">
        <v>0</v>
      </c>
      <c r="BK735" s="666">
        <v>0</v>
      </c>
    </row>
    <row r="736" spans="2:63" x14ac:dyDescent="0.2">
      <c r="B736" s="469" t="s">
        <v>493</v>
      </c>
      <c r="C736" s="469">
        <v>18.242091092086515</v>
      </c>
      <c r="D736" s="469" t="s">
        <v>486</v>
      </c>
      <c r="E736" s="469" t="s">
        <v>428</v>
      </c>
      <c r="F736" s="469">
        <v>0</v>
      </c>
      <c r="G736" s="469">
        <v>559</v>
      </c>
      <c r="H736" s="469">
        <v>34.446420000000003</v>
      </c>
      <c r="I736" s="469">
        <v>35.054628864222295</v>
      </c>
      <c r="J736" s="469">
        <v>2.7313614621201697E-3</v>
      </c>
      <c r="K736" s="469" t="s">
        <v>574</v>
      </c>
      <c r="L736" s="469" t="s">
        <v>574</v>
      </c>
      <c r="M736" s="469" t="s">
        <v>574</v>
      </c>
      <c r="N736" s="469">
        <v>1</v>
      </c>
      <c r="O736" s="469">
        <v>1.5455391822501616E-3</v>
      </c>
      <c r="P736" s="469">
        <v>4.99137432272731E-3</v>
      </c>
      <c r="Q736" s="469">
        <v>6.5369135049774714E-3</v>
      </c>
      <c r="R736" s="469">
        <v>0</v>
      </c>
      <c r="S736" s="469">
        <v>6.5369135049774714E-3</v>
      </c>
      <c r="T736" s="469">
        <v>0</v>
      </c>
      <c r="U736" s="469">
        <v>0</v>
      </c>
      <c r="V736" s="469">
        <v>1.5547920057300758E-5</v>
      </c>
      <c r="W736" s="469">
        <v>4.5629748138828593E-19</v>
      </c>
      <c r="X736" s="469">
        <v>0</v>
      </c>
      <c r="Y736" s="469">
        <v>0</v>
      </c>
      <c r="Z736" s="469">
        <v>0</v>
      </c>
      <c r="AA736" s="469">
        <v>0</v>
      </c>
      <c r="AB736" s="469">
        <v>0</v>
      </c>
      <c r="AC736" s="469">
        <v>0</v>
      </c>
      <c r="AD736" s="469">
        <v>0</v>
      </c>
      <c r="AE736" s="469">
        <v>0</v>
      </c>
      <c r="AF736" s="469">
        <v>0</v>
      </c>
      <c r="AG736" s="469">
        <v>0</v>
      </c>
      <c r="AH736" s="469">
        <v>0</v>
      </c>
      <c r="AI736" s="469">
        <v>0</v>
      </c>
      <c r="AJ736" s="469">
        <v>0</v>
      </c>
      <c r="AK736" s="469">
        <v>1.8484098519146652E-5</v>
      </c>
      <c r="AL736" s="469">
        <v>0</v>
      </c>
      <c r="AM736" s="469">
        <v>3.3228053467962316E-6</v>
      </c>
      <c r="AN736" s="469">
        <v>0</v>
      </c>
      <c r="AO736" s="469">
        <v>0</v>
      </c>
      <c r="AP736" s="469">
        <v>0</v>
      </c>
      <c r="AQ736" s="469">
        <v>0</v>
      </c>
      <c r="AR736" s="469">
        <v>0</v>
      </c>
      <c r="AS736" s="469">
        <v>0</v>
      </c>
      <c r="AT736" s="469">
        <v>0</v>
      </c>
      <c r="AU736" s="469">
        <v>0</v>
      </c>
      <c r="AV736" s="469">
        <v>0</v>
      </c>
      <c r="AW736" s="469">
        <v>1.8800575019405406E-6</v>
      </c>
      <c r="AX736" s="469">
        <v>0</v>
      </c>
      <c r="AY736" s="469">
        <v>1.2441026877615531E-16</v>
      </c>
      <c r="AZ736" s="469">
        <v>0</v>
      </c>
      <c r="BA736" s="469">
        <v>0</v>
      </c>
      <c r="BB736" s="469">
        <v>0</v>
      </c>
      <c r="BC736" s="469">
        <v>0</v>
      </c>
      <c r="BD736" s="469">
        <v>0</v>
      </c>
      <c r="BE736" s="469">
        <v>0</v>
      </c>
      <c r="BF736" s="469">
        <v>1.6105920136407772E-4</v>
      </c>
      <c r="BG736" s="469">
        <v>0</v>
      </c>
      <c r="BH736" s="469">
        <v>3.5668647112105048E-4</v>
      </c>
      <c r="BI736" s="469">
        <v>0</v>
      </c>
      <c r="BJ736" s="469">
        <v>0</v>
      </c>
      <c r="BK736" s="469">
        <v>0</v>
      </c>
    </row>
    <row r="737" spans="2:63" x14ac:dyDescent="0.2">
      <c r="B737" s="666" t="s">
        <v>493</v>
      </c>
      <c r="C737" s="666">
        <v>18.242091092086515</v>
      </c>
      <c r="D737" s="666" t="s">
        <v>486</v>
      </c>
      <c r="E737" s="666" t="s">
        <v>428</v>
      </c>
      <c r="F737" s="666">
        <v>0</v>
      </c>
      <c r="G737" s="666">
        <v>559</v>
      </c>
      <c r="H737" s="666">
        <v>34.446420000000003</v>
      </c>
      <c r="I737" s="666">
        <v>35.054628864222295</v>
      </c>
      <c r="J737" s="666">
        <v>2.7313614621201697E-3</v>
      </c>
      <c r="K737" s="666" t="s">
        <v>574</v>
      </c>
      <c r="L737" s="666" t="s">
        <v>574</v>
      </c>
      <c r="M737" s="666" t="s">
        <v>574</v>
      </c>
      <c r="N737" s="666">
        <v>1</v>
      </c>
      <c r="O737" s="666">
        <v>1.5455391822501616E-3</v>
      </c>
      <c r="P737" s="666">
        <v>4.99137432272731E-3</v>
      </c>
      <c r="Q737" s="666">
        <v>6.5369135049774714E-3</v>
      </c>
      <c r="R737" s="666">
        <v>0</v>
      </c>
      <c r="S737" s="666">
        <v>6.5369135049774714E-3</v>
      </c>
      <c r="T737" s="666">
        <v>0</v>
      </c>
      <c r="U737" s="666">
        <v>0</v>
      </c>
      <c r="V737" s="666">
        <v>1.5547920057300758E-5</v>
      </c>
      <c r="W737" s="666">
        <v>4.5629748138828593E-19</v>
      </c>
      <c r="X737" s="666">
        <v>0</v>
      </c>
      <c r="Y737" s="666">
        <v>0</v>
      </c>
      <c r="Z737" s="666">
        <v>0</v>
      </c>
      <c r="AA737" s="666">
        <v>0</v>
      </c>
      <c r="AB737" s="666">
        <v>0</v>
      </c>
      <c r="AC737" s="666">
        <v>0</v>
      </c>
      <c r="AD737" s="666">
        <v>0</v>
      </c>
      <c r="AE737" s="666">
        <v>0</v>
      </c>
      <c r="AF737" s="666">
        <v>0</v>
      </c>
      <c r="AG737" s="666">
        <v>0</v>
      </c>
      <c r="AH737" s="666">
        <v>0</v>
      </c>
      <c r="AI737" s="666">
        <v>0</v>
      </c>
      <c r="AJ737" s="666">
        <v>0</v>
      </c>
      <c r="AK737" s="666">
        <v>1.8484098519146652E-5</v>
      </c>
      <c r="AL737" s="666">
        <v>0</v>
      </c>
      <c r="AM737" s="666">
        <v>3.3228053467962316E-6</v>
      </c>
      <c r="AN737" s="666">
        <v>0</v>
      </c>
      <c r="AO737" s="666">
        <v>0</v>
      </c>
      <c r="AP737" s="666">
        <v>0</v>
      </c>
      <c r="AQ737" s="666">
        <v>0</v>
      </c>
      <c r="AR737" s="666">
        <v>0</v>
      </c>
      <c r="AS737" s="666">
        <v>0</v>
      </c>
      <c r="AT737" s="666">
        <v>0</v>
      </c>
      <c r="AU737" s="666">
        <v>0</v>
      </c>
      <c r="AV737" s="666">
        <v>0</v>
      </c>
      <c r="AW737" s="666">
        <v>1.8800575019405406E-6</v>
      </c>
      <c r="AX737" s="666">
        <v>0</v>
      </c>
      <c r="AY737" s="666">
        <v>1.2441026877615531E-16</v>
      </c>
      <c r="AZ737" s="666">
        <v>0</v>
      </c>
      <c r="BA737" s="666">
        <v>0</v>
      </c>
      <c r="BB737" s="666">
        <v>0</v>
      </c>
      <c r="BC737" s="666">
        <v>0</v>
      </c>
      <c r="BD737" s="666">
        <v>0</v>
      </c>
      <c r="BE737" s="666">
        <v>0</v>
      </c>
      <c r="BF737" s="666">
        <v>1.6105920136407772E-4</v>
      </c>
      <c r="BG737" s="666">
        <v>0</v>
      </c>
      <c r="BH737" s="666">
        <v>3.5668647112105048E-4</v>
      </c>
      <c r="BI737" s="666">
        <v>0</v>
      </c>
      <c r="BJ737" s="666">
        <v>0</v>
      </c>
      <c r="BK737" s="666">
        <v>0</v>
      </c>
    </row>
    <row r="738" spans="2:63" x14ac:dyDescent="0.2">
      <c r="B738" s="469" t="s">
        <v>493</v>
      </c>
      <c r="C738" s="469">
        <v>18.242091092086515</v>
      </c>
      <c r="D738" s="469" t="s">
        <v>486</v>
      </c>
      <c r="E738" s="469" t="s">
        <v>428</v>
      </c>
      <c r="F738" s="469">
        <v>0</v>
      </c>
      <c r="G738" s="469">
        <v>559</v>
      </c>
      <c r="H738" s="469">
        <v>34.446420000000003</v>
      </c>
      <c r="I738" s="469">
        <v>35.054628864222295</v>
      </c>
      <c r="J738" s="469">
        <v>2.7313614621201697E-3</v>
      </c>
      <c r="K738" s="469" t="s">
        <v>574</v>
      </c>
      <c r="L738" s="469" t="s">
        <v>574</v>
      </c>
      <c r="M738" s="469" t="s">
        <v>574</v>
      </c>
      <c r="N738" s="469">
        <v>1</v>
      </c>
      <c r="O738" s="469">
        <v>1.5455391822501616E-3</v>
      </c>
      <c r="P738" s="469">
        <v>4.99137432272731E-3</v>
      </c>
      <c r="Q738" s="469">
        <v>6.5369135049774714E-3</v>
      </c>
      <c r="R738" s="469">
        <v>0</v>
      </c>
      <c r="S738" s="469">
        <v>6.5369135049774714E-3</v>
      </c>
      <c r="T738" s="469">
        <v>0</v>
      </c>
      <c r="U738" s="469">
        <v>0</v>
      </c>
      <c r="V738" s="469">
        <v>1.5547920057300758E-5</v>
      </c>
      <c r="W738" s="469">
        <v>4.5629748138828593E-19</v>
      </c>
      <c r="X738" s="469">
        <v>0</v>
      </c>
      <c r="Y738" s="469">
        <v>0</v>
      </c>
      <c r="Z738" s="469">
        <v>0</v>
      </c>
      <c r="AA738" s="469">
        <v>0</v>
      </c>
      <c r="AB738" s="469">
        <v>0</v>
      </c>
      <c r="AC738" s="469">
        <v>0</v>
      </c>
      <c r="AD738" s="469">
        <v>0</v>
      </c>
      <c r="AE738" s="469">
        <v>0</v>
      </c>
      <c r="AF738" s="469">
        <v>0</v>
      </c>
      <c r="AG738" s="469">
        <v>0</v>
      </c>
      <c r="AH738" s="469">
        <v>0</v>
      </c>
      <c r="AI738" s="469">
        <v>0</v>
      </c>
      <c r="AJ738" s="469">
        <v>0</v>
      </c>
      <c r="AK738" s="469">
        <v>1.8484098519146652E-5</v>
      </c>
      <c r="AL738" s="469">
        <v>0</v>
      </c>
      <c r="AM738" s="469">
        <v>3.3228053467962316E-6</v>
      </c>
      <c r="AN738" s="469">
        <v>0</v>
      </c>
      <c r="AO738" s="469">
        <v>0</v>
      </c>
      <c r="AP738" s="469">
        <v>0</v>
      </c>
      <c r="AQ738" s="469">
        <v>0</v>
      </c>
      <c r="AR738" s="469">
        <v>0</v>
      </c>
      <c r="AS738" s="469">
        <v>0</v>
      </c>
      <c r="AT738" s="469">
        <v>0</v>
      </c>
      <c r="AU738" s="469">
        <v>0</v>
      </c>
      <c r="AV738" s="469">
        <v>0</v>
      </c>
      <c r="AW738" s="469">
        <v>1.8800575019405406E-6</v>
      </c>
      <c r="AX738" s="469">
        <v>0</v>
      </c>
      <c r="AY738" s="469">
        <v>1.2441026877615531E-16</v>
      </c>
      <c r="AZ738" s="469">
        <v>0</v>
      </c>
      <c r="BA738" s="469">
        <v>0</v>
      </c>
      <c r="BB738" s="469">
        <v>0</v>
      </c>
      <c r="BC738" s="469">
        <v>0</v>
      </c>
      <c r="BD738" s="469">
        <v>0</v>
      </c>
      <c r="BE738" s="469">
        <v>0</v>
      </c>
      <c r="BF738" s="469">
        <v>1.6105920136407772E-4</v>
      </c>
      <c r="BG738" s="469">
        <v>0</v>
      </c>
      <c r="BH738" s="469">
        <v>3.5668647112105048E-4</v>
      </c>
      <c r="BI738" s="469">
        <v>0</v>
      </c>
      <c r="BJ738" s="469">
        <v>0</v>
      </c>
      <c r="BK738" s="469">
        <v>0</v>
      </c>
    </row>
    <row r="739" spans="2:63" x14ac:dyDescent="0.2">
      <c r="B739" s="666" t="s">
        <v>493</v>
      </c>
      <c r="C739" s="666">
        <v>18.242091092086515</v>
      </c>
      <c r="D739" s="666" t="s">
        <v>486</v>
      </c>
      <c r="E739" s="666" t="s">
        <v>428</v>
      </c>
      <c r="F739" s="666">
        <v>0</v>
      </c>
      <c r="G739" s="666">
        <v>559</v>
      </c>
      <c r="H739" s="666">
        <v>29.035697500000001</v>
      </c>
      <c r="I739" s="666">
        <v>29.449194376929714</v>
      </c>
      <c r="J739" s="666">
        <v>2.222138749868E-3</v>
      </c>
      <c r="K739" s="666" t="s">
        <v>574</v>
      </c>
      <c r="L739" s="666" t="s">
        <v>574</v>
      </c>
      <c r="M739" s="666" t="s">
        <v>574</v>
      </c>
      <c r="N739" s="666">
        <v>1</v>
      </c>
      <c r="O739" s="666">
        <v>9.5210085146114226E-4</v>
      </c>
      <c r="P739" s="666">
        <v>4.1089187767226537E-3</v>
      </c>
      <c r="Q739" s="666">
        <v>5.0610196281837957E-3</v>
      </c>
      <c r="R739" s="666">
        <v>0</v>
      </c>
      <c r="S739" s="666">
        <v>5.0610196281837957E-3</v>
      </c>
      <c r="T739" s="666">
        <v>0</v>
      </c>
      <c r="U739" s="666">
        <v>0</v>
      </c>
      <c r="V739" s="666">
        <v>1.2384506928405057E-5</v>
      </c>
      <c r="W739" s="666">
        <v>2.3086382986908409E-19</v>
      </c>
      <c r="X739" s="666">
        <v>0</v>
      </c>
      <c r="Y739" s="666">
        <v>0</v>
      </c>
      <c r="Z739" s="666">
        <v>0</v>
      </c>
      <c r="AA739" s="666">
        <v>0</v>
      </c>
      <c r="AB739" s="666">
        <v>0</v>
      </c>
      <c r="AC739" s="666">
        <v>0</v>
      </c>
      <c r="AD739" s="666">
        <v>0</v>
      </c>
      <c r="AE739" s="666">
        <v>0</v>
      </c>
      <c r="AF739" s="666">
        <v>0</v>
      </c>
      <c r="AG739" s="666">
        <v>0</v>
      </c>
      <c r="AH739" s="666">
        <v>0</v>
      </c>
      <c r="AI739" s="666">
        <v>0</v>
      </c>
      <c r="AJ739" s="666">
        <v>0</v>
      </c>
      <c r="AK739" s="666">
        <v>1.4048060792984028E-5</v>
      </c>
      <c r="AL739" s="666">
        <v>0</v>
      </c>
      <c r="AM739" s="666">
        <v>2.676680223429334E-6</v>
      </c>
      <c r="AN739" s="666">
        <v>0</v>
      </c>
      <c r="AO739" s="666">
        <v>0</v>
      </c>
      <c r="AP739" s="666">
        <v>0</v>
      </c>
      <c r="AQ739" s="666">
        <v>0</v>
      </c>
      <c r="AR739" s="666">
        <v>0</v>
      </c>
      <c r="AS739" s="666">
        <v>0</v>
      </c>
      <c r="AT739" s="666">
        <v>0</v>
      </c>
      <c r="AU739" s="666">
        <v>0</v>
      </c>
      <c r="AV739" s="666">
        <v>0</v>
      </c>
      <c r="AW739" s="666">
        <v>1.3356099665540425E-6</v>
      </c>
      <c r="AX739" s="666">
        <v>0</v>
      </c>
      <c r="AY739" s="666">
        <v>6.5535518816440461E-17</v>
      </c>
      <c r="AZ739" s="666">
        <v>0</v>
      </c>
      <c r="BA739" s="666">
        <v>0</v>
      </c>
      <c r="BB739" s="666">
        <v>0</v>
      </c>
      <c r="BC739" s="666">
        <v>0</v>
      </c>
      <c r="BD739" s="666">
        <v>0</v>
      </c>
      <c r="BE739" s="666">
        <v>0</v>
      </c>
      <c r="BF739" s="666">
        <v>1.2560762696155081E-4</v>
      </c>
      <c r="BG739" s="666">
        <v>0</v>
      </c>
      <c r="BH739" s="666">
        <v>2.7068850048267955E-4</v>
      </c>
      <c r="BI739" s="666">
        <v>0</v>
      </c>
      <c r="BJ739" s="666">
        <v>0</v>
      </c>
      <c r="BK739" s="666">
        <v>0</v>
      </c>
    </row>
    <row r="740" spans="2:63" x14ac:dyDescent="0.2">
      <c r="B740" s="469" t="s">
        <v>493</v>
      </c>
      <c r="C740" s="469">
        <v>18.242091092086515</v>
      </c>
      <c r="D740" s="469" t="s">
        <v>486</v>
      </c>
      <c r="E740" s="469" t="s">
        <v>428</v>
      </c>
      <c r="F740" s="469">
        <v>0</v>
      </c>
      <c r="G740" s="469">
        <v>559</v>
      </c>
      <c r="H740" s="469">
        <v>29.035697500000001</v>
      </c>
      <c r="I740" s="469">
        <v>29.449194376929714</v>
      </c>
      <c r="J740" s="469">
        <v>2.222138749868E-3</v>
      </c>
      <c r="K740" s="469" t="s">
        <v>574</v>
      </c>
      <c r="L740" s="469" t="s">
        <v>574</v>
      </c>
      <c r="M740" s="469" t="s">
        <v>574</v>
      </c>
      <c r="N740" s="469">
        <v>1</v>
      </c>
      <c r="O740" s="469">
        <v>9.5210085146114226E-4</v>
      </c>
      <c r="P740" s="469">
        <v>4.1089187767226537E-3</v>
      </c>
      <c r="Q740" s="469">
        <v>5.0610196281837957E-3</v>
      </c>
      <c r="R740" s="469">
        <v>0</v>
      </c>
      <c r="S740" s="469">
        <v>5.0610196281837957E-3</v>
      </c>
      <c r="T740" s="469">
        <v>0</v>
      </c>
      <c r="U740" s="469">
        <v>0</v>
      </c>
      <c r="V740" s="469">
        <v>1.2384506928405057E-5</v>
      </c>
      <c r="W740" s="469">
        <v>2.3086382986908409E-19</v>
      </c>
      <c r="X740" s="469">
        <v>0</v>
      </c>
      <c r="Y740" s="469">
        <v>0</v>
      </c>
      <c r="Z740" s="469">
        <v>0</v>
      </c>
      <c r="AA740" s="469">
        <v>0</v>
      </c>
      <c r="AB740" s="469">
        <v>0</v>
      </c>
      <c r="AC740" s="469">
        <v>0</v>
      </c>
      <c r="AD740" s="469">
        <v>0</v>
      </c>
      <c r="AE740" s="469">
        <v>0</v>
      </c>
      <c r="AF740" s="469">
        <v>0</v>
      </c>
      <c r="AG740" s="469">
        <v>0</v>
      </c>
      <c r="AH740" s="469">
        <v>0</v>
      </c>
      <c r="AI740" s="469">
        <v>0</v>
      </c>
      <c r="AJ740" s="469">
        <v>0</v>
      </c>
      <c r="AK740" s="469">
        <v>1.4048060792984028E-5</v>
      </c>
      <c r="AL740" s="469">
        <v>0</v>
      </c>
      <c r="AM740" s="469">
        <v>2.676680223429334E-6</v>
      </c>
      <c r="AN740" s="469">
        <v>0</v>
      </c>
      <c r="AO740" s="469">
        <v>0</v>
      </c>
      <c r="AP740" s="469">
        <v>0</v>
      </c>
      <c r="AQ740" s="469">
        <v>0</v>
      </c>
      <c r="AR740" s="469">
        <v>0</v>
      </c>
      <c r="AS740" s="469">
        <v>0</v>
      </c>
      <c r="AT740" s="469">
        <v>0</v>
      </c>
      <c r="AU740" s="469">
        <v>0</v>
      </c>
      <c r="AV740" s="469">
        <v>0</v>
      </c>
      <c r="AW740" s="469">
        <v>1.3356099665540425E-6</v>
      </c>
      <c r="AX740" s="469">
        <v>0</v>
      </c>
      <c r="AY740" s="469">
        <v>6.5535518816440461E-17</v>
      </c>
      <c r="AZ740" s="469">
        <v>0</v>
      </c>
      <c r="BA740" s="469">
        <v>0</v>
      </c>
      <c r="BB740" s="469">
        <v>0</v>
      </c>
      <c r="BC740" s="469">
        <v>0</v>
      </c>
      <c r="BD740" s="469">
        <v>0</v>
      </c>
      <c r="BE740" s="469">
        <v>0</v>
      </c>
      <c r="BF740" s="469">
        <v>1.2560762696155081E-4</v>
      </c>
      <c r="BG740" s="469">
        <v>0</v>
      </c>
      <c r="BH740" s="469">
        <v>2.7068850048267955E-4</v>
      </c>
      <c r="BI740" s="469">
        <v>0</v>
      </c>
      <c r="BJ740" s="469">
        <v>0</v>
      </c>
      <c r="BK740" s="469">
        <v>0</v>
      </c>
    </row>
    <row r="741" spans="2:63" x14ac:dyDescent="0.2">
      <c r="B741" s="666" t="s">
        <v>493</v>
      </c>
      <c r="C741" s="666">
        <v>18.242091092086515</v>
      </c>
      <c r="D741" s="666" t="s">
        <v>486</v>
      </c>
      <c r="E741" s="666" t="s">
        <v>428</v>
      </c>
      <c r="F741" s="666">
        <v>0</v>
      </c>
      <c r="G741" s="666">
        <v>559</v>
      </c>
      <c r="H741" s="666">
        <v>29.035697500000001</v>
      </c>
      <c r="I741" s="666">
        <v>29.449194376929714</v>
      </c>
      <c r="J741" s="666">
        <v>2.222138749868E-3</v>
      </c>
      <c r="K741" s="666" t="s">
        <v>574</v>
      </c>
      <c r="L741" s="666" t="s">
        <v>574</v>
      </c>
      <c r="M741" s="666" t="s">
        <v>574</v>
      </c>
      <c r="N741" s="666">
        <v>1</v>
      </c>
      <c r="O741" s="666">
        <v>9.5210085146114226E-4</v>
      </c>
      <c r="P741" s="666">
        <v>4.1089187767226537E-3</v>
      </c>
      <c r="Q741" s="666">
        <v>5.0610196281837957E-3</v>
      </c>
      <c r="R741" s="666">
        <v>0</v>
      </c>
      <c r="S741" s="666">
        <v>5.0610196281837957E-3</v>
      </c>
      <c r="T741" s="666">
        <v>0</v>
      </c>
      <c r="U741" s="666">
        <v>0</v>
      </c>
      <c r="V741" s="666">
        <v>1.2384506928405057E-5</v>
      </c>
      <c r="W741" s="666">
        <v>2.3086382986908409E-19</v>
      </c>
      <c r="X741" s="666">
        <v>0</v>
      </c>
      <c r="Y741" s="666">
        <v>0</v>
      </c>
      <c r="Z741" s="666">
        <v>0</v>
      </c>
      <c r="AA741" s="666">
        <v>0</v>
      </c>
      <c r="AB741" s="666">
        <v>0</v>
      </c>
      <c r="AC741" s="666">
        <v>0</v>
      </c>
      <c r="AD741" s="666">
        <v>0</v>
      </c>
      <c r="AE741" s="666">
        <v>0</v>
      </c>
      <c r="AF741" s="666">
        <v>0</v>
      </c>
      <c r="AG741" s="666">
        <v>0</v>
      </c>
      <c r="AH741" s="666">
        <v>0</v>
      </c>
      <c r="AI741" s="666">
        <v>0</v>
      </c>
      <c r="AJ741" s="666">
        <v>0</v>
      </c>
      <c r="AK741" s="666">
        <v>1.4048060792984028E-5</v>
      </c>
      <c r="AL741" s="666">
        <v>0</v>
      </c>
      <c r="AM741" s="666">
        <v>2.676680223429334E-6</v>
      </c>
      <c r="AN741" s="666">
        <v>0</v>
      </c>
      <c r="AO741" s="666">
        <v>0</v>
      </c>
      <c r="AP741" s="666">
        <v>0</v>
      </c>
      <c r="AQ741" s="666">
        <v>0</v>
      </c>
      <c r="AR741" s="666">
        <v>0</v>
      </c>
      <c r="AS741" s="666">
        <v>0</v>
      </c>
      <c r="AT741" s="666">
        <v>0</v>
      </c>
      <c r="AU741" s="666">
        <v>0</v>
      </c>
      <c r="AV741" s="666">
        <v>0</v>
      </c>
      <c r="AW741" s="666">
        <v>1.3356099665540425E-6</v>
      </c>
      <c r="AX741" s="666">
        <v>0</v>
      </c>
      <c r="AY741" s="666">
        <v>6.5535518816440461E-17</v>
      </c>
      <c r="AZ741" s="666">
        <v>0</v>
      </c>
      <c r="BA741" s="666">
        <v>0</v>
      </c>
      <c r="BB741" s="666">
        <v>0</v>
      </c>
      <c r="BC741" s="666">
        <v>0</v>
      </c>
      <c r="BD741" s="666">
        <v>0</v>
      </c>
      <c r="BE741" s="666">
        <v>0</v>
      </c>
      <c r="BF741" s="666">
        <v>1.2560762696155081E-4</v>
      </c>
      <c r="BG741" s="666">
        <v>0</v>
      </c>
      <c r="BH741" s="666">
        <v>2.7068850048267955E-4</v>
      </c>
      <c r="BI741" s="666">
        <v>0</v>
      </c>
      <c r="BJ741" s="666">
        <v>0</v>
      </c>
      <c r="BK741" s="666">
        <v>0</v>
      </c>
    </row>
    <row r="742" spans="2:63" x14ac:dyDescent="0.2">
      <c r="B742" s="469" t="s">
        <v>493</v>
      </c>
      <c r="C742" s="469">
        <v>18.242091092086515</v>
      </c>
      <c r="D742" s="469" t="s">
        <v>486</v>
      </c>
      <c r="E742" s="469" t="s">
        <v>428</v>
      </c>
      <c r="F742" s="469">
        <v>0</v>
      </c>
      <c r="G742" s="469">
        <v>559</v>
      </c>
      <c r="H742" s="469">
        <v>29.035697500000001</v>
      </c>
      <c r="I742" s="469">
        <v>29.449194376929714</v>
      </c>
      <c r="J742" s="469">
        <v>2.222138749868E-3</v>
      </c>
      <c r="K742" s="469" t="s">
        <v>574</v>
      </c>
      <c r="L742" s="469" t="s">
        <v>574</v>
      </c>
      <c r="M742" s="469" t="s">
        <v>574</v>
      </c>
      <c r="N742" s="469">
        <v>1</v>
      </c>
      <c r="O742" s="469">
        <v>9.5210085146114226E-4</v>
      </c>
      <c r="P742" s="469">
        <v>4.1089187767226537E-3</v>
      </c>
      <c r="Q742" s="469">
        <v>5.0610196281837957E-3</v>
      </c>
      <c r="R742" s="469">
        <v>0</v>
      </c>
      <c r="S742" s="469">
        <v>5.0610196281837957E-3</v>
      </c>
      <c r="T742" s="469">
        <v>0</v>
      </c>
      <c r="U742" s="469">
        <v>0</v>
      </c>
      <c r="V742" s="469">
        <v>1.2384506928405057E-5</v>
      </c>
      <c r="W742" s="469">
        <v>2.3086382986908409E-19</v>
      </c>
      <c r="X742" s="469">
        <v>0</v>
      </c>
      <c r="Y742" s="469">
        <v>0</v>
      </c>
      <c r="Z742" s="469">
        <v>0</v>
      </c>
      <c r="AA742" s="469">
        <v>0</v>
      </c>
      <c r="AB742" s="469">
        <v>0</v>
      </c>
      <c r="AC742" s="469">
        <v>0</v>
      </c>
      <c r="AD742" s="469">
        <v>0</v>
      </c>
      <c r="AE742" s="469">
        <v>0</v>
      </c>
      <c r="AF742" s="469">
        <v>0</v>
      </c>
      <c r="AG742" s="469">
        <v>0</v>
      </c>
      <c r="AH742" s="469">
        <v>0</v>
      </c>
      <c r="AI742" s="469">
        <v>0</v>
      </c>
      <c r="AJ742" s="469">
        <v>0</v>
      </c>
      <c r="AK742" s="469">
        <v>1.4048060792984028E-5</v>
      </c>
      <c r="AL742" s="469">
        <v>0</v>
      </c>
      <c r="AM742" s="469">
        <v>2.676680223429334E-6</v>
      </c>
      <c r="AN742" s="469">
        <v>0</v>
      </c>
      <c r="AO742" s="469">
        <v>0</v>
      </c>
      <c r="AP742" s="469">
        <v>0</v>
      </c>
      <c r="AQ742" s="469">
        <v>0</v>
      </c>
      <c r="AR742" s="469">
        <v>0</v>
      </c>
      <c r="AS742" s="469">
        <v>0</v>
      </c>
      <c r="AT742" s="469">
        <v>0</v>
      </c>
      <c r="AU742" s="469">
        <v>0</v>
      </c>
      <c r="AV742" s="469">
        <v>0</v>
      </c>
      <c r="AW742" s="469">
        <v>1.3356099665540425E-6</v>
      </c>
      <c r="AX742" s="469">
        <v>0</v>
      </c>
      <c r="AY742" s="469">
        <v>6.5535518816440461E-17</v>
      </c>
      <c r="AZ742" s="469">
        <v>0</v>
      </c>
      <c r="BA742" s="469">
        <v>0</v>
      </c>
      <c r="BB742" s="469">
        <v>0</v>
      </c>
      <c r="BC742" s="469">
        <v>0</v>
      </c>
      <c r="BD742" s="469">
        <v>0</v>
      </c>
      <c r="BE742" s="469">
        <v>0</v>
      </c>
      <c r="BF742" s="469">
        <v>1.2560762696155081E-4</v>
      </c>
      <c r="BG742" s="469">
        <v>0</v>
      </c>
      <c r="BH742" s="469">
        <v>2.7068850048267955E-4</v>
      </c>
      <c r="BI742" s="469">
        <v>0</v>
      </c>
      <c r="BJ742" s="469">
        <v>0</v>
      </c>
      <c r="BK742" s="469">
        <v>0</v>
      </c>
    </row>
    <row r="743" spans="2:63" x14ac:dyDescent="0.2">
      <c r="B743" s="666" t="s">
        <v>493</v>
      </c>
      <c r="C743" s="666">
        <v>18.242091092086515</v>
      </c>
      <c r="D743" s="666" t="s">
        <v>486</v>
      </c>
      <c r="E743" s="666" t="s">
        <v>428</v>
      </c>
      <c r="F743" s="666">
        <v>0</v>
      </c>
      <c r="G743" s="666">
        <v>559</v>
      </c>
      <c r="H743" s="666">
        <v>29.035697500000001</v>
      </c>
      <c r="I743" s="666">
        <v>29.449194376929714</v>
      </c>
      <c r="J743" s="666">
        <v>2.222138749868E-3</v>
      </c>
      <c r="K743" s="666" t="s">
        <v>574</v>
      </c>
      <c r="L743" s="666" t="s">
        <v>574</v>
      </c>
      <c r="M743" s="666" t="s">
        <v>574</v>
      </c>
      <c r="N743" s="666">
        <v>1</v>
      </c>
      <c r="O743" s="666">
        <v>9.5210085146114226E-4</v>
      </c>
      <c r="P743" s="666">
        <v>4.1089187767226537E-3</v>
      </c>
      <c r="Q743" s="666">
        <v>5.0610196281837957E-3</v>
      </c>
      <c r="R743" s="666">
        <v>0</v>
      </c>
      <c r="S743" s="666">
        <v>5.0610196281837957E-3</v>
      </c>
      <c r="T743" s="666">
        <v>0</v>
      </c>
      <c r="U743" s="666">
        <v>0</v>
      </c>
      <c r="V743" s="666">
        <v>1.2384506928405057E-5</v>
      </c>
      <c r="W743" s="666">
        <v>2.3086382986908409E-19</v>
      </c>
      <c r="X743" s="666">
        <v>0</v>
      </c>
      <c r="Y743" s="666">
        <v>0</v>
      </c>
      <c r="Z743" s="666">
        <v>0</v>
      </c>
      <c r="AA743" s="666">
        <v>0</v>
      </c>
      <c r="AB743" s="666">
        <v>0</v>
      </c>
      <c r="AC743" s="666">
        <v>0</v>
      </c>
      <c r="AD743" s="666">
        <v>0</v>
      </c>
      <c r="AE743" s="666">
        <v>0</v>
      </c>
      <c r="AF743" s="666">
        <v>0</v>
      </c>
      <c r="AG743" s="666">
        <v>0</v>
      </c>
      <c r="AH743" s="666">
        <v>0</v>
      </c>
      <c r="AI743" s="666">
        <v>0</v>
      </c>
      <c r="AJ743" s="666">
        <v>0</v>
      </c>
      <c r="AK743" s="666">
        <v>1.4048060792984028E-5</v>
      </c>
      <c r="AL743" s="666">
        <v>0</v>
      </c>
      <c r="AM743" s="666">
        <v>2.676680223429334E-6</v>
      </c>
      <c r="AN743" s="666">
        <v>0</v>
      </c>
      <c r="AO743" s="666">
        <v>0</v>
      </c>
      <c r="AP743" s="666">
        <v>0</v>
      </c>
      <c r="AQ743" s="666">
        <v>0</v>
      </c>
      <c r="AR743" s="666">
        <v>0</v>
      </c>
      <c r="AS743" s="666">
        <v>0</v>
      </c>
      <c r="AT743" s="666">
        <v>0</v>
      </c>
      <c r="AU743" s="666">
        <v>0</v>
      </c>
      <c r="AV743" s="666">
        <v>0</v>
      </c>
      <c r="AW743" s="666">
        <v>1.3356099665540425E-6</v>
      </c>
      <c r="AX743" s="666">
        <v>0</v>
      </c>
      <c r="AY743" s="666">
        <v>6.5535518816440461E-17</v>
      </c>
      <c r="AZ743" s="666">
        <v>0</v>
      </c>
      <c r="BA743" s="666">
        <v>0</v>
      </c>
      <c r="BB743" s="666">
        <v>0</v>
      </c>
      <c r="BC743" s="666">
        <v>0</v>
      </c>
      <c r="BD743" s="666">
        <v>0</v>
      </c>
      <c r="BE743" s="666">
        <v>0</v>
      </c>
      <c r="BF743" s="666">
        <v>1.2560762696155081E-4</v>
      </c>
      <c r="BG743" s="666">
        <v>0</v>
      </c>
      <c r="BH743" s="666">
        <v>2.7068850048267955E-4</v>
      </c>
      <c r="BI743" s="666">
        <v>0</v>
      </c>
      <c r="BJ743" s="666">
        <v>0</v>
      </c>
      <c r="BK743" s="666">
        <v>0</v>
      </c>
    </row>
    <row r="744" spans="2:63" x14ac:dyDescent="0.2">
      <c r="B744" s="469" t="s">
        <v>493</v>
      </c>
      <c r="C744" s="469">
        <v>18.242091092086515</v>
      </c>
      <c r="D744" s="469" t="s">
        <v>486</v>
      </c>
      <c r="E744" s="469" t="s">
        <v>428</v>
      </c>
      <c r="F744" s="469">
        <v>0</v>
      </c>
      <c r="G744" s="469">
        <v>559</v>
      </c>
      <c r="H744" s="469">
        <v>29.035697500000001</v>
      </c>
      <c r="I744" s="469">
        <v>29.449194376929714</v>
      </c>
      <c r="J744" s="469">
        <v>2.222138749868E-3</v>
      </c>
      <c r="K744" s="469" t="s">
        <v>574</v>
      </c>
      <c r="L744" s="469" t="s">
        <v>574</v>
      </c>
      <c r="M744" s="469" t="s">
        <v>574</v>
      </c>
      <c r="N744" s="469">
        <v>1</v>
      </c>
      <c r="O744" s="469">
        <v>9.5210085146114226E-4</v>
      </c>
      <c r="P744" s="469">
        <v>4.1089187767226537E-3</v>
      </c>
      <c r="Q744" s="469">
        <v>5.0610196281837957E-3</v>
      </c>
      <c r="R744" s="469">
        <v>0</v>
      </c>
      <c r="S744" s="469">
        <v>5.0610196281837957E-3</v>
      </c>
      <c r="T744" s="469">
        <v>0</v>
      </c>
      <c r="U744" s="469">
        <v>0</v>
      </c>
      <c r="V744" s="469">
        <v>1.2384506928405057E-5</v>
      </c>
      <c r="W744" s="469">
        <v>2.3086382986908409E-19</v>
      </c>
      <c r="X744" s="469">
        <v>0</v>
      </c>
      <c r="Y744" s="469">
        <v>0</v>
      </c>
      <c r="Z744" s="469">
        <v>0</v>
      </c>
      <c r="AA744" s="469">
        <v>0</v>
      </c>
      <c r="AB744" s="469">
        <v>0</v>
      </c>
      <c r="AC744" s="469">
        <v>0</v>
      </c>
      <c r="AD744" s="469">
        <v>0</v>
      </c>
      <c r="AE744" s="469">
        <v>0</v>
      </c>
      <c r="AF744" s="469">
        <v>0</v>
      </c>
      <c r="AG744" s="469">
        <v>0</v>
      </c>
      <c r="AH744" s="469">
        <v>0</v>
      </c>
      <c r="AI744" s="469">
        <v>0</v>
      </c>
      <c r="AJ744" s="469">
        <v>0</v>
      </c>
      <c r="AK744" s="469">
        <v>1.4048060792984028E-5</v>
      </c>
      <c r="AL744" s="469">
        <v>0</v>
      </c>
      <c r="AM744" s="469">
        <v>2.676680223429334E-6</v>
      </c>
      <c r="AN744" s="469">
        <v>0</v>
      </c>
      <c r="AO744" s="469">
        <v>0</v>
      </c>
      <c r="AP744" s="469">
        <v>0</v>
      </c>
      <c r="AQ744" s="469">
        <v>0</v>
      </c>
      <c r="AR744" s="469">
        <v>0</v>
      </c>
      <c r="AS744" s="469">
        <v>0</v>
      </c>
      <c r="AT744" s="469">
        <v>0</v>
      </c>
      <c r="AU744" s="469">
        <v>0</v>
      </c>
      <c r="AV744" s="469">
        <v>0</v>
      </c>
      <c r="AW744" s="469">
        <v>1.3356099665540425E-6</v>
      </c>
      <c r="AX744" s="469">
        <v>0</v>
      </c>
      <c r="AY744" s="469">
        <v>6.5535518816440461E-17</v>
      </c>
      <c r="AZ744" s="469">
        <v>0</v>
      </c>
      <c r="BA744" s="469">
        <v>0</v>
      </c>
      <c r="BB744" s="469">
        <v>0</v>
      </c>
      <c r="BC744" s="469">
        <v>0</v>
      </c>
      <c r="BD744" s="469">
        <v>0</v>
      </c>
      <c r="BE744" s="469">
        <v>0</v>
      </c>
      <c r="BF744" s="469">
        <v>1.2560762696155081E-4</v>
      </c>
      <c r="BG744" s="469">
        <v>0</v>
      </c>
      <c r="BH744" s="469">
        <v>2.7068850048267955E-4</v>
      </c>
      <c r="BI744" s="469">
        <v>0</v>
      </c>
      <c r="BJ744" s="469">
        <v>0</v>
      </c>
      <c r="BK744" s="469">
        <v>0</v>
      </c>
    </row>
    <row r="745" spans="2:63" x14ac:dyDescent="0.2">
      <c r="B745" s="666" t="s">
        <v>493</v>
      </c>
      <c r="C745" s="666">
        <v>18.242091092086515</v>
      </c>
      <c r="D745" s="666" t="s">
        <v>486</v>
      </c>
      <c r="E745" s="666" t="s">
        <v>428</v>
      </c>
      <c r="F745" s="666">
        <v>0</v>
      </c>
      <c r="G745" s="666">
        <v>559</v>
      </c>
      <c r="H745" s="666">
        <v>29.035697500000001</v>
      </c>
      <c r="I745" s="666">
        <v>29.449194376929714</v>
      </c>
      <c r="J745" s="666">
        <v>2.222138749868E-3</v>
      </c>
      <c r="K745" s="666" t="s">
        <v>574</v>
      </c>
      <c r="L745" s="666" t="s">
        <v>574</v>
      </c>
      <c r="M745" s="666" t="s">
        <v>574</v>
      </c>
      <c r="N745" s="666">
        <v>1</v>
      </c>
      <c r="O745" s="666">
        <v>9.5210085146114226E-4</v>
      </c>
      <c r="P745" s="666">
        <v>4.1089187767226537E-3</v>
      </c>
      <c r="Q745" s="666">
        <v>5.0610196281837957E-3</v>
      </c>
      <c r="R745" s="666">
        <v>0</v>
      </c>
      <c r="S745" s="666">
        <v>5.0610196281837957E-3</v>
      </c>
      <c r="T745" s="666">
        <v>0</v>
      </c>
      <c r="U745" s="666">
        <v>0</v>
      </c>
      <c r="V745" s="666">
        <v>1.2384506928405057E-5</v>
      </c>
      <c r="W745" s="666">
        <v>2.3086382986908409E-19</v>
      </c>
      <c r="X745" s="666">
        <v>0</v>
      </c>
      <c r="Y745" s="666">
        <v>0</v>
      </c>
      <c r="Z745" s="666">
        <v>0</v>
      </c>
      <c r="AA745" s="666">
        <v>0</v>
      </c>
      <c r="AB745" s="666">
        <v>0</v>
      </c>
      <c r="AC745" s="666">
        <v>0</v>
      </c>
      <c r="AD745" s="666">
        <v>0</v>
      </c>
      <c r="AE745" s="666">
        <v>0</v>
      </c>
      <c r="AF745" s="666">
        <v>0</v>
      </c>
      <c r="AG745" s="666">
        <v>0</v>
      </c>
      <c r="AH745" s="666">
        <v>0</v>
      </c>
      <c r="AI745" s="666">
        <v>0</v>
      </c>
      <c r="AJ745" s="666">
        <v>0</v>
      </c>
      <c r="AK745" s="666">
        <v>1.4048060792984028E-5</v>
      </c>
      <c r="AL745" s="666">
        <v>0</v>
      </c>
      <c r="AM745" s="666">
        <v>2.676680223429334E-6</v>
      </c>
      <c r="AN745" s="666">
        <v>0</v>
      </c>
      <c r="AO745" s="666">
        <v>0</v>
      </c>
      <c r="AP745" s="666">
        <v>0</v>
      </c>
      <c r="AQ745" s="666">
        <v>0</v>
      </c>
      <c r="AR745" s="666">
        <v>0</v>
      </c>
      <c r="AS745" s="666">
        <v>0</v>
      </c>
      <c r="AT745" s="666">
        <v>0</v>
      </c>
      <c r="AU745" s="666">
        <v>0</v>
      </c>
      <c r="AV745" s="666">
        <v>0</v>
      </c>
      <c r="AW745" s="666">
        <v>1.3356099665540425E-6</v>
      </c>
      <c r="AX745" s="666">
        <v>0</v>
      </c>
      <c r="AY745" s="666">
        <v>6.5535518816440461E-17</v>
      </c>
      <c r="AZ745" s="666">
        <v>0</v>
      </c>
      <c r="BA745" s="666">
        <v>0</v>
      </c>
      <c r="BB745" s="666">
        <v>0</v>
      </c>
      <c r="BC745" s="666">
        <v>0</v>
      </c>
      <c r="BD745" s="666">
        <v>0</v>
      </c>
      <c r="BE745" s="666">
        <v>0</v>
      </c>
      <c r="BF745" s="666">
        <v>1.2560762696155081E-4</v>
      </c>
      <c r="BG745" s="666">
        <v>0</v>
      </c>
      <c r="BH745" s="666">
        <v>2.7068850048267955E-4</v>
      </c>
      <c r="BI745" s="666">
        <v>0</v>
      </c>
      <c r="BJ745" s="666">
        <v>0</v>
      </c>
      <c r="BK745" s="666">
        <v>0</v>
      </c>
    </row>
    <row r="746" spans="2:63" x14ac:dyDescent="0.2">
      <c r="B746" s="469" t="s">
        <v>493</v>
      </c>
      <c r="C746" s="469">
        <v>18.242091092086515</v>
      </c>
      <c r="D746" s="469" t="s">
        <v>486</v>
      </c>
      <c r="E746" s="469" t="s">
        <v>428</v>
      </c>
      <c r="F746" s="469">
        <v>0</v>
      </c>
      <c r="G746" s="469">
        <v>559</v>
      </c>
      <c r="H746" s="469">
        <v>29.035697500000001</v>
      </c>
      <c r="I746" s="469">
        <v>29.449194376929714</v>
      </c>
      <c r="J746" s="469">
        <v>2.222138749868E-3</v>
      </c>
      <c r="K746" s="469" t="s">
        <v>574</v>
      </c>
      <c r="L746" s="469" t="s">
        <v>574</v>
      </c>
      <c r="M746" s="469" t="s">
        <v>574</v>
      </c>
      <c r="N746" s="469">
        <v>1</v>
      </c>
      <c r="O746" s="469">
        <v>9.5210085146114226E-4</v>
      </c>
      <c r="P746" s="469">
        <v>4.1089187767226537E-3</v>
      </c>
      <c r="Q746" s="469">
        <v>5.0610196281837957E-3</v>
      </c>
      <c r="R746" s="469">
        <v>0</v>
      </c>
      <c r="S746" s="469">
        <v>5.0610196281837957E-3</v>
      </c>
      <c r="T746" s="469">
        <v>0</v>
      </c>
      <c r="U746" s="469">
        <v>0</v>
      </c>
      <c r="V746" s="469">
        <v>1.2384506928405057E-5</v>
      </c>
      <c r="W746" s="469">
        <v>2.3086382986908409E-19</v>
      </c>
      <c r="X746" s="469">
        <v>0</v>
      </c>
      <c r="Y746" s="469">
        <v>0</v>
      </c>
      <c r="Z746" s="469">
        <v>0</v>
      </c>
      <c r="AA746" s="469">
        <v>0</v>
      </c>
      <c r="AB746" s="469">
        <v>0</v>
      </c>
      <c r="AC746" s="469">
        <v>0</v>
      </c>
      <c r="AD746" s="469">
        <v>0</v>
      </c>
      <c r="AE746" s="469">
        <v>0</v>
      </c>
      <c r="AF746" s="469">
        <v>0</v>
      </c>
      <c r="AG746" s="469">
        <v>0</v>
      </c>
      <c r="AH746" s="469">
        <v>0</v>
      </c>
      <c r="AI746" s="469">
        <v>0</v>
      </c>
      <c r="AJ746" s="469">
        <v>0</v>
      </c>
      <c r="AK746" s="469">
        <v>1.4048060792984028E-5</v>
      </c>
      <c r="AL746" s="469">
        <v>0</v>
      </c>
      <c r="AM746" s="469">
        <v>2.676680223429334E-6</v>
      </c>
      <c r="AN746" s="469">
        <v>0</v>
      </c>
      <c r="AO746" s="469">
        <v>0</v>
      </c>
      <c r="AP746" s="469">
        <v>0</v>
      </c>
      <c r="AQ746" s="469">
        <v>0</v>
      </c>
      <c r="AR746" s="469">
        <v>0</v>
      </c>
      <c r="AS746" s="469">
        <v>0</v>
      </c>
      <c r="AT746" s="469">
        <v>0</v>
      </c>
      <c r="AU746" s="469">
        <v>0</v>
      </c>
      <c r="AV746" s="469">
        <v>0</v>
      </c>
      <c r="AW746" s="469">
        <v>1.3356099665540425E-6</v>
      </c>
      <c r="AX746" s="469">
        <v>0</v>
      </c>
      <c r="AY746" s="469">
        <v>6.5535518816440461E-17</v>
      </c>
      <c r="AZ746" s="469">
        <v>0</v>
      </c>
      <c r="BA746" s="469">
        <v>0</v>
      </c>
      <c r="BB746" s="469">
        <v>0</v>
      </c>
      <c r="BC746" s="469">
        <v>0</v>
      </c>
      <c r="BD746" s="469">
        <v>0</v>
      </c>
      <c r="BE746" s="469">
        <v>0</v>
      </c>
      <c r="BF746" s="469">
        <v>1.2560762696155081E-4</v>
      </c>
      <c r="BG746" s="469">
        <v>0</v>
      </c>
      <c r="BH746" s="469">
        <v>2.7068850048267955E-4</v>
      </c>
      <c r="BI746" s="469">
        <v>0</v>
      </c>
      <c r="BJ746" s="469">
        <v>0</v>
      </c>
      <c r="BK746" s="469">
        <v>0</v>
      </c>
    </row>
    <row r="747" spans="2:63" x14ac:dyDescent="0.2">
      <c r="B747" s="666" t="s">
        <v>493</v>
      </c>
      <c r="C747" s="666">
        <v>18.242091092086515</v>
      </c>
      <c r="D747" s="666" t="s">
        <v>486</v>
      </c>
      <c r="E747" s="666" t="s">
        <v>428</v>
      </c>
      <c r="F747" s="666">
        <v>0</v>
      </c>
      <c r="G747" s="666">
        <v>559</v>
      </c>
      <c r="H747" s="666">
        <v>29.035697500000001</v>
      </c>
      <c r="I747" s="666">
        <v>29.449194376929714</v>
      </c>
      <c r="J747" s="666">
        <v>2.222138749868E-3</v>
      </c>
      <c r="K747" s="666" t="s">
        <v>574</v>
      </c>
      <c r="L747" s="666" t="s">
        <v>574</v>
      </c>
      <c r="M747" s="666" t="s">
        <v>574</v>
      </c>
      <c r="N747" s="666">
        <v>1</v>
      </c>
      <c r="O747" s="666">
        <v>9.5210085146114226E-4</v>
      </c>
      <c r="P747" s="666">
        <v>4.1089187767226537E-3</v>
      </c>
      <c r="Q747" s="666">
        <v>5.0610196281837957E-3</v>
      </c>
      <c r="R747" s="666">
        <v>0</v>
      </c>
      <c r="S747" s="666">
        <v>5.0610196281837957E-3</v>
      </c>
      <c r="T747" s="666">
        <v>0</v>
      </c>
      <c r="U747" s="666">
        <v>0</v>
      </c>
      <c r="V747" s="666">
        <v>1.2384506928405057E-5</v>
      </c>
      <c r="W747" s="666">
        <v>2.3086382986908409E-19</v>
      </c>
      <c r="X747" s="666">
        <v>0</v>
      </c>
      <c r="Y747" s="666">
        <v>0</v>
      </c>
      <c r="Z747" s="666">
        <v>0</v>
      </c>
      <c r="AA747" s="666">
        <v>0</v>
      </c>
      <c r="AB747" s="666">
        <v>0</v>
      </c>
      <c r="AC747" s="666">
        <v>0</v>
      </c>
      <c r="AD747" s="666">
        <v>0</v>
      </c>
      <c r="AE747" s="666">
        <v>0</v>
      </c>
      <c r="AF747" s="666">
        <v>0</v>
      </c>
      <c r="AG747" s="666">
        <v>0</v>
      </c>
      <c r="AH747" s="666">
        <v>0</v>
      </c>
      <c r="AI747" s="666">
        <v>0</v>
      </c>
      <c r="AJ747" s="666">
        <v>0</v>
      </c>
      <c r="AK747" s="666">
        <v>1.4048060792984028E-5</v>
      </c>
      <c r="AL747" s="666">
        <v>0</v>
      </c>
      <c r="AM747" s="666">
        <v>2.676680223429334E-6</v>
      </c>
      <c r="AN747" s="666">
        <v>0</v>
      </c>
      <c r="AO747" s="666">
        <v>0</v>
      </c>
      <c r="AP747" s="666">
        <v>0</v>
      </c>
      <c r="AQ747" s="666">
        <v>0</v>
      </c>
      <c r="AR747" s="666">
        <v>0</v>
      </c>
      <c r="AS747" s="666">
        <v>0</v>
      </c>
      <c r="AT747" s="666">
        <v>0</v>
      </c>
      <c r="AU747" s="666">
        <v>0</v>
      </c>
      <c r="AV747" s="666">
        <v>0</v>
      </c>
      <c r="AW747" s="666">
        <v>1.3356099665540425E-6</v>
      </c>
      <c r="AX747" s="666">
        <v>0</v>
      </c>
      <c r="AY747" s="666">
        <v>6.5535518816440461E-17</v>
      </c>
      <c r="AZ747" s="666">
        <v>0</v>
      </c>
      <c r="BA747" s="666">
        <v>0</v>
      </c>
      <c r="BB747" s="666">
        <v>0</v>
      </c>
      <c r="BC747" s="666">
        <v>0</v>
      </c>
      <c r="BD747" s="666">
        <v>0</v>
      </c>
      <c r="BE747" s="666">
        <v>0</v>
      </c>
      <c r="BF747" s="666">
        <v>1.2560762696155081E-4</v>
      </c>
      <c r="BG747" s="666">
        <v>0</v>
      </c>
      <c r="BH747" s="666">
        <v>2.7068850048267955E-4</v>
      </c>
      <c r="BI747" s="666">
        <v>0</v>
      </c>
      <c r="BJ747" s="666">
        <v>0</v>
      </c>
      <c r="BK747" s="666">
        <v>0</v>
      </c>
    </row>
    <row r="748" spans="2:63" x14ac:dyDescent="0.2">
      <c r="B748" s="469" t="s">
        <v>493</v>
      </c>
      <c r="C748" s="469">
        <v>18.242091092086515</v>
      </c>
      <c r="D748" s="469" t="s">
        <v>486</v>
      </c>
      <c r="E748" s="469" t="s">
        <v>428</v>
      </c>
      <c r="F748" s="469">
        <v>0</v>
      </c>
      <c r="G748" s="469">
        <v>559</v>
      </c>
      <c r="H748" s="469">
        <v>29.035697500000001</v>
      </c>
      <c r="I748" s="469">
        <v>29.449194376929714</v>
      </c>
      <c r="J748" s="469">
        <v>2.222138749868E-3</v>
      </c>
      <c r="K748" s="469" t="s">
        <v>574</v>
      </c>
      <c r="L748" s="469" t="s">
        <v>574</v>
      </c>
      <c r="M748" s="469" t="s">
        <v>574</v>
      </c>
      <c r="N748" s="469">
        <v>1</v>
      </c>
      <c r="O748" s="469">
        <v>9.5210085146114226E-4</v>
      </c>
      <c r="P748" s="469">
        <v>4.1089187767226537E-3</v>
      </c>
      <c r="Q748" s="469">
        <v>5.0610196281837957E-3</v>
      </c>
      <c r="R748" s="469">
        <v>0</v>
      </c>
      <c r="S748" s="469">
        <v>5.0610196281837957E-3</v>
      </c>
      <c r="T748" s="469">
        <v>0</v>
      </c>
      <c r="U748" s="469">
        <v>0</v>
      </c>
      <c r="V748" s="469">
        <v>1.2384506928405057E-5</v>
      </c>
      <c r="W748" s="469">
        <v>2.3086382986908409E-19</v>
      </c>
      <c r="X748" s="469">
        <v>0</v>
      </c>
      <c r="Y748" s="469">
        <v>0</v>
      </c>
      <c r="Z748" s="469">
        <v>0</v>
      </c>
      <c r="AA748" s="469">
        <v>0</v>
      </c>
      <c r="AB748" s="469">
        <v>0</v>
      </c>
      <c r="AC748" s="469">
        <v>0</v>
      </c>
      <c r="AD748" s="469">
        <v>0</v>
      </c>
      <c r="AE748" s="469">
        <v>0</v>
      </c>
      <c r="AF748" s="469">
        <v>0</v>
      </c>
      <c r="AG748" s="469">
        <v>0</v>
      </c>
      <c r="AH748" s="469">
        <v>0</v>
      </c>
      <c r="AI748" s="469">
        <v>0</v>
      </c>
      <c r="AJ748" s="469">
        <v>0</v>
      </c>
      <c r="AK748" s="469">
        <v>1.4048060792984028E-5</v>
      </c>
      <c r="AL748" s="469">
        <v>0</v>
      </c>
      <c r="AM748" s="469">
        <v>2.676680223429334E-6</v>
      </c>
      <c r="AN748" s="469">
        <v>0</v>
      </c>
      <c r="AO748" s="469">
        <v>0</v>
      </c>
      <c r="AP748" s="469">
        <v>0</v>
      </c>
      <c r="AQ748" s="469">
        <v>0</v>
      </c>
      <c r="AR748" s="469">
        <v>0</v>
      </c>
      <c r="AS748" s="469">
        <v>0</v>
      </c>
      <c r="AT748" s="469">
        <v>0</v>
      </c>
      <c r="AU748" s="469">
        <v>0</v>
      </c>
      <c r="AV748" s="469">
        <v>0</v>
      </c>
      <c r="AW748" s="469">
        <v>1.3356099665540425E-6</v>
      </c>
      <c r="AX748" s="469">
        <v>0</v>
      </c>
      <c r="AY748" s="469">
        <v>6.5535518816440461E-17</v>
      </c>
      <c r="AZ748" s="469">
        <v>0</v>
      </c>
      <c r="BA748" s="469">
        <v>0</v>
      </c>
      <c r="BB748" s="469">
        <v>0</v>
      </c>
      <c r="BC748" s="469">
        <v>0</v>
      </c>
      <c r="BD748" s="469">
        <v>0</v>
      </c>
      <c r="BE748" s="469">
        <v>0</v>
      </c>
      <c r="BF748" s="469">
        <v>1.2560762696155081E-4</v>
      </c>
      <c r="BG748" s="469">
        <v>0</v>
      </c>
      <c r="BH748" s="469">
        <v>2.7068850048267955E-4</v>
      </c>
      <c r="BI748" s="469">
        <v>0</v>
      </c>
      <c r="BJ748" s="469">
        <v>0</v>
      </c>
      <c r="BK748" s="469">
        <v>0</v>
      </c>
    </row>
    <row r="749" spans="2:63" x14ac:dyDescent="0.2">
      <c r="B749" s="666" t="s">
        <v>493</v>
      </c>
      <c r="C749" s="666">
        <v>18.242091092086515</v>
      </c>
      <c r="D749" s="666" t="s">
        <v>486</v>
      </c>
      <c r="E749" s="666" t="s">
        <v>428</v>
      </c>
      <c r="F749" s="666">
        <v>0</v>
      </c>
      <c r="G749" s="666">
        <v>559</v>
      </c>
      <c r="H749" s="666">
        <v>29.035697500000001</v>
      </c>
      <c r="I749" s="666">
        <v>29.449194376929714</v>
      </c>
      <c r="J749" s="666">
        <v>2.222138749868E-3</v>
      </c>
      <c r="K749" s="666" t="s">
        <v>574</v>
      </c>
      <c r="L749" s="666" t="s">
        <v>574</v>
      </c>
      <c r="M749" s="666" t="s">
        <v>574</v>
      </c>
      <c r="N749" s="666">
        <v>1</v>
      </c>
      <c r="O749" s="666">
        <v>9.5210085146114226E-4</v>
      </c>
      <c r="P749" s="666">
        <v>4.1089187767226537E-3</v>
      </c>
      <c r="Q749" s="666">
        <v>5.0610196281837957E-3</v>
      </c>
      <c r="R749" s="666">
        <v>0</v>
      </c>
      <c r="S749" s="666">
        <v>5.0610196281837957E-3</v>
      </c>
      <c r="T749" s="666">
        <v>0</v>
      </c>
      <c r="U749" s="666">
        <v>0</v>
      </c>
      <c r="V749" s="666">
        <v>1.2384506928405057E-5</v>
      </c>
      <c r="W749" s="666">
        <v>2.3086382986908409E-19</v>
      </c>
      <c r="X749" s="666">
        <v>0</v>
      </c>
      <c r="Y749" s="666">
        <v>0</v>
      </c>
      <c r="Z749" s="666">
        <v>0</v>
      </c>
      <c r="AA749" s="666">
        <v>0</v>
      </c>
      <c r="AB749" s="666">
        <v>0</v>
      </c>
      <c r="AC749" s="666">
        <v>0</v>
      </c>
      <c r="AD749" s="666">
        <v>0</v>
      </c>
      <c r="AE749" s="666">
        <v>0</v>
      </c>
      <c r="AF749" s="666">
        <v>0</v>
      </c>
      <c r="AG749" s="666">
        <v>0</v>
      </c>
      <c r="AH749" s="666">
        <v>0</v>
      </c>
      <c r="AI749" s="666">
        <v>0</v>
      </c>
      <c r="AJ749" s="666">
        <v>0</v>
      </c>
      <c r="AK749" s="666">
        <v>1.4048060792984028E-5</v>
      </c>
      <c r="AL749" s="666">
        <v>0</v>
      </c>
      <c r="AM749" s="666">
        <v>2.676680223429334E-6</v>
      </c>
      <c r="AN749" s="666">
        <v>0</v>
      </c>
      <c r="AO749" s="666">
        <v>0</v>
      </c>
      <c r="AP749" s="666">
        <v>0</v>
      </c>
      <c r="AQ749" s="666">
        <v>0</v>
      </c>
      <c r="AR749" s="666">
        <v>0</v>
      </c>
      <c r="AS749" s="666">
        <v>0</v>
      </c>
      <c r="AT749" s="666">
        <v>0</v>
      </c>
      <c r="AU749" s="666">
        <v>0</v>
      </c>
      <c r="AV749" s="666">
        <v>0</v>
      </c>
      <c r="AW749" s="666">
        <v>1.3356099665540425E-6</v>
      </c>
      <c r="AX749" s="666">
        <v>0</v>
      </c>
      <c r="AY749" s="666">
        <v>6.5535518816440461E-17</v>
      </c>
      <c r="AZ749" s="666">
        <v>0</v>
      </c>
      <c r="BA749" s="666">
        <v>0</v>
      </c>
      <c r="BB749" s="666">
        <v>0</v>
      </c>
      <c r="BC749" s="666">
        <v>0</v>
      </c>
      <c r="BD749" s="666">
        <v>0</v>
      </c>
      <c r="BE749" s="666">
        <v>0</v>
      </c>
      <c r="BF749" s="666">
        <v>1.2560762696155081E-4</v>
      </c>
      <c r="BG749" s="666">
        <v>0</v>
      </c>
      <c r="BH749" s="666">
        <v>2.7068850048267955E-4</v>
      </c>
      <c r="BI749" s="666">
        <v>0</v>
      </c>
      <c r="BJ749" s="666">
        <v>0</v>
      </c>
      <c r="BK749" s="666">
        <v>0</v>
      </c>
    </row>
    <row r="750" spans="2:63" x14ac:dyDescent="0.2">
      <c r="B750" s="469" t="s">
        <v>493</v>
      </c>
      <c r="C750" s="469">
        <v>18.242091092086515</v>
      </c>
      <c r="D750" s="469" t="s">
        <v>486</v>
      </c>
      <c r="E750" s="469" t="s">
        <v>428</v>
      </c>
      <c r="F750" s="469">
        <v>0</v>
      </c>
      <c r="G750" s="469">
        <v>559</v>
      </c>
      <c r="H750" s="469">
        <v>29.035697500000001</v>
      </c>
      <c r="I750" s="469">
        <v>29.449194376929714</v>
      </c>
      <c r="J750" s="469">
        <v>2.222138749868E-3</v>
      </c>
      <c r="K750" s="469" t="s">
        <v>574</v>
      </c>
      <c r="L750" s="469" t="s">
        <v>574</v>
      </c>
      <c r="M750" s="469" t="s">
        <v>574</v>
      </c>
      <c r="N750" s="469">
        <v>1</v>
      </c>
      <c r="O750" s="469">
        <v>9.5210085146114226E-4</v>
      </c>
      <c r="P750" s="469">
        <v>4.1089187767226537E-3</v>
      </c>
      <c r="Q750" s="469">
        <v>5.0610196281837957E-3</v>
      </c>
      <c r="R750" s="469">
        <v>0</v>
      </c>
      <c r="S750" s="469">
        <v>5.0610196281837957E-3</v>
      </c>
      <c r="T750" s="469">
        <v>0</v>
      </c>
      <c r="U750" s="469">
        <v>0</v>
      </c>
      <c r="V750" s="469">
        <v>1.2384506928405057E-5</v>
      </c>
      <c r="W750" s="469">
        <v>2.3086382986908409E-19</v>
      </c>
      <c r="X750" s="469">
        <v>0</v>
      </c>
      <c r="Y750" s="469">
        <v>0</v>
      </c>
      <c r="Z750" s="469">
        <v>0</v>
      </c>
      <c r="AA750" s="469">
        <v>0</v>
      </c>
      <c r="AB750" s="469">
        <v>0</v>
      </c>
      <c r="AC750" s="469">
        <v>0</v>
      </c>
      <c r="AD750" s="469">
        <v>0</v>
      </c>
      <c r="AE750" s="469">
        <v>0</v>
      </c>
      <c r="AF750" s="469">
        <v>0</v>
      </c>
      <c r="AG750" s="469">
        <v>0</v>
      </c>
      <c r="AH750" s="469">
        <v>0</v>
      </c>
      <c r="AI750" s="469">
        <v>0</v>
      </c>
      <c r="AJ750" s="469">
        <v>0</v>
      </c>
      <c r="AK750" s="469">
        <v>1.4048060792984028E-5</v>
      </c>
      <c r="AL750" s="469">
        <v>0</v>
      </c>
      <c r="AM750" s="469">
        <v>2.676680223429334E-6</v>
      </c>
      <c r="AN750" s="469">
        <v>0</v>
      </c>
      <c r="AO750" s="469">
        <v>0</v>
      </c>
      <c r="AP750" s="469">
        <v>0</v>
      </c>
      <c r="AQ750" s="469">
        <v>0</v>
      </c>
      <c r="AR750" s="469">
        <v>0</v>
      </c>
      <c r="AS750" s="469">
        <v>0</v>
      </c>
      <c r="AT750" s="469">
        <v>0</v>
      </c>
      <c r="AU750" s="469">
        <v>0</v>
      </c>
      <c r="AV750" s="469">
        <v>0</v>
      </c>
      <c r="AW750" s="469">
        <v>1.3356099665540425E-6</v>
      </c>
      <c r="AX750" s="469">
        <v>0</v>
      </c>
      <c r="AY750" s="469">
        <v>6.5535518816440461E-17</v>
      </c>
      <c r="AZ750" s="469">
        <v>0</v>
      </c>
      <c r="BA750" s="469">
        <v>0</v>
      </c>
      <c r="BB750" s="469">
        <v>0</v>
      </c>
      <c r="BC750" s="469">
        <v>0</v>
      </c>
      <c r="BD750" s="469">
        <v>0</v>
      </c>
      <c r="BE750" s="469">
        <v>0</v>
      </c>
      <c r="BF750" s="469">
        <v>1.2560762696155081E-4</v>
      </c>
      <c r="BG750" s="469">
        <v>0</v>
      </c>
      <c r="BH750" s="469">
        <v>2.7068850048267955E-4</v>
      </c>
      <c r="BI750" s="469">
        <v>0</v>
      </c>
      <c r="BJ750" s="469">
        <v>0</v>
      </c>
      <c r="BK750" s="469">
        <v>0</v>
      </c>
    </row>
    <row r="751" spans="2:63" x14ac:dyDescent="0.2">
      <c r="B751" s="666" t="s">
        <v>493</v>
      </c>
      <c r="C751" s="666">
        <v>18.242091092086515</v>
      </c>
      <c r="D751" s="666" t="s">
        <v>486</v>
      </c>
      <c r="E751" s="666" t="s">
        <v>428</v>
      </c>
      <c r="F751" s="666">
        <v>0</v>
      </c>
      <c r="G751" s="666">
        <v>559</v>
      </c>
      <c r="H751" s="666">
        <v>29.035697500000001</v>
      </c>
      <c r="I751" s="666">
        <v>29.449194376929714</v>
      </c>
      <c r="J751" s="666">
        <v>2.222138749868E-3</v>
      </c>
      <c r="K751" s="666" t="s">
        <v>574</v>
      </c>
      <c r="L751" s="666" t="s">
        <v>574</v>
      </c>
      <c r="M751" s="666" t="s">
        <v>574</v>
      </c>
      <c r="N751" s="666">
        <v>1</v>
      </c>
      <c r="O751" s="666">
        <v>9.5210085146114226E-4</v>
      </c>
      <c r="P751" s="666">
        <v>4.1089187767226537E-3</v>
      </c>
      <c r="Q751" s="666">
        <v>5.0610196281837957E-3</v>
      </c>
      <c r="R751" s="666">
        <v>0</v>
      </c>
      <c r="S751" s="666">
        <v>5.0610196281837957E-3</v>
      </c>
      <c r="T751" s="666">
        <v>0</v>
      </c>
      <c r="U751" s="666">
        <v>0</v>
      </c>
      <c r="V751" s="666">
        <v>1.2384506928405057E-5</v>
      </c>
      <c r="W751" s="666">
        <v>2.3086382986908409E-19</v>
      </c>
      <c r="X751" s="666">
        <v>0</v>
      </c>
      <c r="Y751" s="666">
        <v>0</v>
      </c>
      <c r="Z751" s="666">
        <v>0</v>
      </c>
      <c r="AA751" s="666">
        <v>0</v>
      </c>
      <c r="AB751" s="666">
        <v>0</v>
      </c>
      <c r="AC751" s="666">
        <v>0</v>
      </c>
      <c r="AD751" s="666">
        <v>0</v>
      </c>
      <c r="AE751" s="666">
        <v>0</v>
      </c>
      <c r="AF751" s="666">
        <v>0</v>
      </c>
      <c r="AG751" s="666">
        <v>0</v>
      </c>
      <c r="AH751" s="666">
        <v>0</v>
      </c>
      <c r="AI751" s="666">
        <v>0</v>
      </c>
      <c r="AJ751" s="666">
        <v>0</v>
      </c>
      <c r="AK751" s="666">
        <v>1.4048060792984028E-5</v>
      </c>
      <c r="AL751" s="666">
        <v>0</v>
      </c>
      <c r="AM751" s="666">
        <v>2.676680223429334E-6</v>
      </c>
      <c r="AN751" s="666">
        <v>0</v>
      </c>
      <c r="AO751" s="666">
        <v>0</v>
      </c>
      <c r="AP751" s="666">
        <v>0</v>
      </c>
      <c r="AQ751" s="666">
        <v>0</v>
      </c>
      <c r="AR751" s="666">
        <v>0</v>
      </c>
      <c r="AS751" s="666">
        <v>0</v>
      </c>
      <c r="AT751" s="666">
        <v>0</v>
      </c>
      <c r="AU751" s="666">
        <v>0</v>
      </c>
      <c r="AV751" s="666">
        <v>0</v>
      </c>
      <c r="AW751" s="666">
        <v>1.3356099665540425E-6</v>
      </c>
      <c r="AX751" s="666">
        <v>0</v>
      </c>
      <c r="AY751" s="666">
        <v>6.5535518816440461E-17</v>
      </c>
      <c r="AZ751" s="666">
        <v>0</v>
      </c>
      <c r="BA751" s="666">
        <v>0</v>
      </c>
      <c r="BB751" s="666">
        <v>0</v>
      </c>
      <c r="BC751" s="666">
        <v>0</v>
      </c>
      <c r="BD751" s="666">
        <v>0</v>
      </c>
      <c r="BE751" s="666">
        <v>0</v>
      </c>
      <c r="BF751" s="666">
        <v>1.2560762696155081E-4</v>
      </c>
      <c r="BG751" s="666">
        <v>0</v>
      </c>
      <c r="BH751" s="666">
        <v>2.7068850048267955E-4</v>
      </c>
      <c r="BI751" s="666">
        <v>0</v>
      </c>
      <c r="BJ751" s="666">
        <v>0</v>
      </c>
      <c r="BK751" s="666">
        <v>0</v>
      </c>
    </row>
    <row r="752" spans="2:63" x14ac:dyDescent="0.2">
      <c r="B752" s="469" t="s">
        <v>493</v>
      </c>
      <c r="C752" s="469">
        <v>18.242091092086515</v>
      </c>
      <c r="D752" s="469" t="s">
        <v>486</v>
      </c>
      <c r="E752" s="469" t="s">
        <v>428</v>
      </c>
      <c r="F752" s="469">
        <v>0</v>
      </c>
      <c r="G752" s="469">
        <v>559</v>
      </c>
      <c r="H752" s="469">
        <v>29.035697500000001</v>
      </c>
      <c r="I752" s="469">
        <v>29.449194376929714</v>
      </c>
      <c r="J752" s="469">
        <v>2.222138749868E-3</v>
      </c>
      <c r="K752" s="469" t="s">
        <v>574</v>
      </c>
      <c r="L752" s="469" t="s">
        <v>574</v>
      </c>
      <c r="M752" s="469" t="s">
        <v>574</v>
      </c>
      <c r="N752" s="469">
        <v>1</v>
      </c>
      <c r="O752" s="469">
        <v>9.5210085146114226E-4</v>
      </c>
      <c r="P752" s="469">
        <v>4.1089187767226537E-3</v>
      </c>
      <c r="Q752" s="469">
        <v>5.0610196281837957E-3</v>
      </c>
      <c r="R752" s="469">
        <v>0</v>
      </c>
      <c r="S752" s="469">
        <v>5.0610196281837957E-3</v>
      </c>
      <c r="T752" s="469">
        <v>0</v>
      </c>
      <c r="U752" s="469">
        <v>0</v>
      </c>
      <c r="V752" s="469">
        <v>1.2384506928405057E-5</v>
      </c>
      <c r="W752" s="469">
        <v>2.3086382986908409E-19</v>
      </c>
      <c r="X752" s="469">
        <v>0</v>
      </c>
      <c r="Y752" s="469">
        <v>0</v>
      </c>
      <c r="Z752" s="469">
        <v>0</v>
      </c>
      <c r="AA752" s="469">
        <v>0</v>
      </c>
      <c r="AB752" s="469">
        <v>0</v>
      </c>
      <c r="AC752" s="469">
        <v>0</v>
      </c>
      <c r="AD752" s="469">
        <v>0</v>
      </c>
      <c r="AE752" s="469">
        <v>0</v>
      </c>
      <c r="AF752" s="469">
        <v>0</v>
      </c>
      <c r="AG752" s="469">
        <v>0</v>
      </c>
      <c r="AH752" s="469">
        <v>0</v>
      </c>
      <c r="AI752" s="469">
        <v>0</v>
      </c>
      <c r="AJ752" s="469">
        <v>0</v>
      </c>
      <c r="AK752" s="469">
        <v>1.4048060792984028E-5</v>
      </c>
      <c r="AL752" s="469">
        <v>0</v>
      </c>
      <c r="AM752" s="469">
        <v>2.676680223429334E-6</v>
      </c>
      <c r="AN752" s="469">
        <v>0</v>
      </c>
      <c r="AO752" s="469">
        <v>0</v>
      </c>
      <c r="AP752" s="469">
        <v>0</v>
      </c>
      <c r="AQ752" s="469">
        <v>0</v>
      </c>
      <c r="AR752" s="469">
        <v>0</v>
      </c>
      <c r="AS752" s="469">
        <v>0</v>
      </c>
      <c r="AT752" s="469">
        <v>0</v>
      </c>
      <c r="AU752" s="469">
        <v>0</v>
      </c>
      <c r="AV752" s="469">
        <v>0</v>
      </c>
      <c r="AW752" s="469">
        <v>1.3356099665540425E-6</v>
      </c>
      <c r="AX752" s="469">
        <v>0</v>
      </c>
      <c r="AY752" s="469">
        <v>6.5535518816440461E-17</v>
      </c>
      <c r="AZ752" s="469">
        <v>0</v>
      </c>
      <c r="BA752" s="469">
        <v>0</v>
      </c>
      <c r="BB752" s="469">
        <v>0</v>
      </c>
      <c r="BC752" s="469">
        <v>0</v>
      </c>
      <c r="BD752" s="469">
        <v>0</v>
      </c>
      <c r="BE752" s="469">
        <v>0</v>
      </c>
      <c r="BF752" s="469">
        <v>1.2560762696155081E-4</v>
      </c>
      <c r="BG752" s="469">
        <v>0</v>
      </c>
      <c r="BH752" s="469">
        <v>2.7068850048267955E-4</v>
      </c>
      <c r="BI752" s="469">
        <v>0</v>
      </c>
      <c r="BJ752" s="469">
        <v>0</v>
      </c>
      <c r="BK752" s="469">
        <v>0</v>
      </c>
    </row>
    <row r="753" spans="2:63" x14ac:dyDescent="0.2">
      <c r="B753" s="666" t="s">
        <v>493</v>
      </c>
      <c r="C753" s="666">
        <v>18.242091092086515</v>
      </c>
      <c r="D753" s="666" t="s">
        <v>486</v>
      </c>
      <c r="E753" s="666" t="s">
        <v>428</v>
      </c>
      <c r="F753" s="666">
        <v>0</v>
      </c>
      <c r="G753" s="666">
        <v>559</v>
      </c>
      <c r="H753" s="666">
        <v>29.035697500000001</v>
      </c>
      <c r="I753" s="666">
        <v>29.449194376929714</v>
      </c>
      <c r="J753" s="666">
        <v>2.222138749868E-3</v>
      </c>
      <c r="K753" s="666" t="s">
        <v>574</v>
      </c>
      <c r="L753" s="666" t="s">
        <v>574</v>
      </c>
      <c r="M753" s="666" t="s">
        <v>574</v>
      </c>
      <c r="N753" s="666">
        <v>1</v>
      </c>
      <c r="O753" s="666">
        <v>9.5210085146114226E-4</v>
      </c>
      <c r="P753" s="666">
        <v>4.1089187767226537E-3</v>
      </c>
      <c r="Q753" s="666">
        <v>5.0610196281837957E-3</v>
      </c>
      <c r="R753" s="666">
        <v>0</v>
      </c>
      <c r="S753" s="666">
        <v>5.0610196281837957E-3</v>
      </c>
      <c r="T753" s="666">
        <v>0</v>
      </c>
      <c r="U753" s="666">
        <v>0</v>
      </c>
      <c r="V753" s="666">
        <v>1.2384506928405057E-5</v>
      </c>
      <c r="W753" s="666">
        <v>2.3086382986908409E-19</v>
      </c>
      <c r="X753" s="666">
        <v>0</v>
      </c>
      <c r="Y753" s="666">
        <v>0</v>
      </c>
      <c r="Z753" s="666">
        <v>0</v>
      </c>
      <c r="AA753" s="666">
        <v>0</v>
      </c>
      <c r="AB753" s="666">
        <v>0</v>
      </c>
      <c r="AC753" s="666">
        <v>0</v>
      </c>
      <c r="AD753" s="666">
        <v>0</v>
      </c>
      <c r="AE753" s="666">
        <v>0</v>
      </c>
      <c r="AF753" s="666">
        <v>0</v>
      </c>
      <c r="AG753" s="666">
        <v>0</v>
      </c>
      <c r="AH753" s="666">
        <v>0</v>
      </c>
      <c r="AI753" s="666">
        <v>0</v>
      </c>
      <c r="AJ753" s="666">
        <v>0</v>
      </c>
      <c r="AK753" s="666">
        <v>1.4048060792984028E-5</v>
      </c>
      <c r="AL753" s="666">
        <v>0</v>
      </c>
      <c r="AM753" s="666">
        <v>2.676680223429334E-6</v>
      </c>
      <c r="AN753" s="666">
        <v>0</v>
      </c>
      <c r="AO753" s="666">
        <v>0</v>
      </c>
      <c r="AP753" s="666">
        <v>0</v>
      </c>
      <c r="AQ753" s="666">
        <v>0</v>
      </c>
      <c r="AR753" s="666">
        <v>0</v>
      </c>
      <c r="AS753" s="666">
        <v>0</v>
      </c>
      <c r="AT753" s="666">
        <v>0</v>
      </c>
      <c r="AU753" s="666">
        <v>0</v>
      </c>
      <c r="AV753" s="666">
        <v>0</v>
      </c>
      <c r="AW753" s="666">
        <v>1.3356099665540425E-6</v>
      </c>
      <c r="AX753" s="666">
        <v>0</v>
      </c>
      <c r="AY753" s="666">
        <v>6.5535518816440461E-17</v>
      </c>
      <c r="AZ753" s="666">
        <v>0</v>
      </c>
      <c r="BA753" s="666">
        <v>0</v>
      </c>
      <c r="BB753" s="666">
        <v>0</v>
      </c>
      <c r="BC753" s="666">
        <v>0</v>
      </c>
      <c r="BD753" s="666">
        <v>0</v>
      </c>
      <c r="BE753" s="666">
        <v>0</v>
      </c>
      <c r="BF753" s="666">
        <v>1.2560762696155081E-4</v>
      </c>
      <c r="BG753" s="666">
        <v>0</v>
      </c>
      <c r="BH753" s="666">
        <v>2.7068850048267955E-4</v>
      </c>
      <c r="BI753" s="666">
        <v>0</v>
      </c>
      <c r="BJ753" s="666">
        <v>0</v>
      </c>
      <c r="BK753" s="666">
        <v>0</v>
      </c>
    </row>
    <row r="754" spans="2:63" x14ac:dyDescent="0.2">
      <c r="B754" s="469" t="s">
        <v>493</v>
      </c>
      <c r="C754" s="469">
        <v>18.242091092086515</v>
      </c>
      <c r="D754" s="469" t="s">
        <v>486</v>
      </c>
      <c r="E754" s="469" t="s">
        <v>428</v>
      </c>
      <c r="F754" s="469">
        <v>0</v>
      </c>
      <c r="G754" s="469">
        <v>559</v>
      </c>
      <c r="H754" s="469">
        <v>29.035697500000001</v>
      </c>
      <c r="I754" s="469">
        <v>29.449194376929714</v>
      </c>
      <c r="J754" s="469">
        <v>2.222138749868E-3</v>
      </c>
      <c r="K754" s="469" t="s">
        <v>574</v>
      </c>
      <c r="L754" s="469" t="s">
        <v>574</v>
      </c>
      <c r="M754" s="469" t="s">
        <v>574</v>
      </c>
      <c r="N754" s="469">
        <v>1</v>
      </c>
      <c r="O754" s="469">
        <v>9.5210085146114226E-4</v>
      </c>
      <c r="P754" s="469">
        <v>4.1089187767226537E-3</v>
      </c>
      <c r="Q754" s="469">
        <v>5.0610196281837957E-3</v>
      </c>
      <c r="R754" s="469">
        <v>0</v>
      </c>
      <c r="S754" s="469">
        <v>5.0610196281837957E-3</v>
      </c>
      <c r="T754" s="469">
        <v>0</v>
      </c>
      <c r="U754" s="469">
        <v>0</v>
      </c>
      <c r="V754" s="469">
        <v>1.2384506928405057E-5</v>
      </c>
      <c r="W754" s="469">
        <v>2.3086382986908409E-19</v>
      </c>
      <c r="X754" s="469">
        <v>0</v>
      </c>
      <c r="Y754" s="469">
        <v>0</v>
      </c>
      <c r="Z754" s="469">
        <v>0</v>
      </c>
      <c r="AA754" s="469">
        <v>0</v>
      </c>
      <c r="AB754" s="469">
        <v>0</v>
      </c>
      <c r="AC754" s="469">
        <v>0</v>
      </c>
      <c r="AD754" s="469">
        <v>0</v>
      </c>
      <c r="AE754" s="469">
        <v>0</v>
      </c>
      <c r="AF754" s="469">
        <v>0</v>
      </c>
      <c r="AG754" s="469">
        <v>0</v>
      </c>
      <c r="AH754" s="469">
        <v>0</v>
      </c>
      <c r="AI754" s="469">
        <v>0</v>
      </c>
      <c r="AJ754" s="469">
        <v>0</v>
      </c>
      <c r="AK754" s="469">
        <v>1.4048060792984028E-5</v>
      </c>
      <c r="AL754" s="469">
        <v>0</v>
      </c>
      <c r="AM754" s="469">
        <v>2.676680223429334E-6</v>
      </c>
      <c r="AN754" s="469">
        <v>0</v>
      </c>
      <c r="AO754" s="469">
        <v>0</v>
      </c>
      <c r="AP754" s="469">
        <v>0</v>
      </c>
      <c r="AQ754" s="469">
        <v>0</v>
      </c>
      <c r="AR754" s="469">
        <v>0</v>
      </c>
      <c r="AS754" s="469">
        <v>0</v>
      </c>
      <c r="AT754" s="469">
        <v>0</v>
      </c>
      <c r="AU754" s="469">
        <v>0</v>
      </c>
      <c r="AV754" s="469">
        <v>0</v>
      </c>
      <c r="AW754" s="469">
        <v>1.3356099665540425E-6</v>
      </c>
      <c r="AX754" s="469">
        <v>0</v>
      </c>
      <c r="AY754" s="469">
        <v>6.5535518816440461E-17</v>
      </c>
      <c r="AZ754" s="469">
        <v>0</v>
      </c>
      <c r="BA754" s="469">
        <v>0</v>
      </c>
      <c r="BB754" s="469">
        <v>0</v>
      </c>
      <c r="BC754" s="469">
        <v>0</v>
      </c>
      <c r="BD754" s="469">
        <v>0</v>
      </c>
      <c r="BE754" s="469">
        <v>0</v>
      </c>
      <c r="BF754" s="469">
        <v>1.2560762696155081E-4</v>
      </c>
      <c r="BG754" s="469">
        <v>0</v>
      </c>
      <c r="BH754" s="469">
        <v>2.7068850048267955E-4</v>
      </c>
      <c r="BI754" s="469">
        <v>0</v>
      </c>
      <c r="BJ754" s="469">
        <v>0</v>
      </c>
      <c r="BK754" s="469">
        <v>0</v>
      </c>
    </row>
    <row r="755" spans="2:63" x14ac:dyDescent="0.2">
      <c r="B755" s="666" t="s">
        <v>493</v>
      </c>
      <c r="C755" s="666">
        <v>18.242091092086515</v>
      </c>
      <c r="D755" s="666" t="s">
        <v>486</v>
      </c>
      <c r="E755" s="666" t="s">
        <v>428</v>
      </c>
      <c r="F755" s="666">
        <v>0</v>
      </c>
      <c r="G755" s="666">
        <v>559</v>
      </c>
      <c r="H755" s="666">
        <v>29.035697500000001</v>
      </c>
      <c r="I755" s="666">
        <v>29.449194376929714</v>
      </c>
      <c r="J755" s="666">
        <v>2.222138749868E-3</v>
      </c>
      <c r="K755" s="666" t="s">
        <v>574</v>
      </c>
      <c r="L755" s="666" t="s">
        <v>574</v>
      </c>
      <c r="M755" s="666" t="s">
        <v>574</v>
      </c>
      <c r="N755" s="666">
        <v>1</v>
      </c>
      <c r="O755" s="666">
        <v>9.5210085146114226E-4</v>
      </c>
      <c r="P755" s="666">
        <v>4.1089187767226537E-3</v>
      </c>
      <c r="Q755" s="666">
        <v>5.0610196281837957E-3</v>
      </c>
      <c r="R755" s="666">
        <v>0</v>
      </c>
      <c r="S755" s="666">
        <v>5.0610196281837957E-3</v>
      </c>
      <c r="T755" s="666">
        <v>0</v>
      </c>
      <c r="U755" s="666">
        <v>0</v>
      </c>
      <c r="V755" s="666">
        <v>1.2384506928405057E-5</v>
      </c>
      <c r="W755" s="666">
        <v>2.3086382986908409E-19</v>
      </c>
      <c r="X755" s="666">
        <v>0</v>
      </c>
      <c r="Y755" s="666">
        <v>0</v>
      </c>
      <c r="Z755" s="666">
        <v>0</v>
      </c>
      <c r="AA755" s="666">
        <v>0</v>
      </c>
      <c r="AB755" s="666">
        <v>0</v>
      </c>
      <c r="AC755" s="666">
        <v>0</v>
      </c>
      <c r="AD755" s="666">
        <v>0</v>
      </c>
      <c r="AE755" s="666">
        <v>0</v>
      </c>
      <c r="AF755" s="666">
        <v>0</v>
      </c>
      <c r="AG755" s="666">
        <v>0</v>
      </c>
      <c r="AH755" s="666">
        <v>0</v>
      </c>
      <c r="AI755" s="666">
        <v>0</v>
      </c>
      <c r="AJ755" s="666">
        <v>0</v>
      </c>
      <c r="AK755" s="666">
        <v>1.4048060792984028E-5</v>
      </c>
      <c r="AL755" s="666">
        <v>0</v>
      </c>
      <c r="AM755" s="666">
        <v>2.676680223429334E-6</v>
      </c>
      <c r="AN755" s="666">
        <v>0</v>
      </c>
      <c r="AO755" s="666">
        <v>0</v>
      </c>
      <c r="AP755" s="666">
        <v>0</v>
      </c>
      <c r="AQ755" s="666">
        <v>0</v>
      </c>
      <c r="AR755" s="666">
        <v>0</v>
      </c>
      <c r="AS755" s="666">
        <v>0</v>
      </c>
      <c r="AT755" s="666">
        <v>0</v>
      </c>
      <c r="AU755" s="666">
        <v>0</v>
      </c>
      <c r="AV755" s="666">
        <v>0</v>
      </c>
      <c r="AW755" s="666">
        <v>1.3356099665540425E-6</v>
      </c>
      <c r="AX755" s="666">
        <v>0</v>
      </c>
      <c r="AY755" s="666">
        <v>6.5535518816440461E-17</v>
      </c>
      <c r="AZ755" s="666">
        <v>0</v>
      </c>
      <c r="BA755" s="666">
        <v>0</v>
      </c>
      <c r="BB755" s="666">
        <v>0</v>
      </c>
      <c r="BC755" s="666">
        <v>0</v>
      </c>
      <c r="BD755" s="666">
        <v>0</v>
      </c>
      <c r="BE755" s="666">
        <v>0</v>
      </c>
      <c r="BF755" s="666">
        <v>1.2560762696155081E-4</v>
      </c>
      <c r="BG755" s="666">
        <v>0</v>
      </c>
      <c r="BH755" s="666">
        <v>2.7068850048267955E-4</v>
      </c>
      <c r="BI755" s="666">
        <v>0</v>
      </c>
      <c r="BJ755" s="666">
        <v>0</v>
      </c>
      <c r="BK755" s="666">
        <v>0</v>
      </c>
    </row>
    <row r="756" spans="2:63" x14ac:dyDescent="0.2">
      <c r="B756" s="469" t="s">
        <v>493</v>
      </c>
      <c r="C756" s="469">
        <v>18.242091092086515</v>
      </c>
      <c r="D756" s="469" t="s">
        <v>486</v>
      </c>
      <c r="E756" s="469" t="s">
        <v>428</v>
      </c>
      <c r="F756" s="469">
        <v>0</v>
      </c>
      <c r="G756" s="469">
        <v>559</v>
      </c>
      <c r="H756" s="469">
        <v>29.035697500000001</v>
      </c>
      <c r="I756" s="469">
        <v>29.449194376929714</v>
      </c>
      <c r="J756" s="469">
        <v>2.222138749868E-3</v>
      </c>
      <c r="K756" s="469" t="s">
        <v>574</v>
      </c>
      <c r="L756" s="469" t="s">
        <v>574</v>
      </c>
      <c r="M756" s="469" t="s">
        <v>574</v>
      </c>
      <c r="N756" s="469">
        <v>1</v>
      </c>
      <c r="O756" s="469">
        <v>9.5210085146114226E-4</v>
      </c>
      <c r="P756" s="469">
        <v>4.1089187767226537E-3</v>
      </c>
      <c r="Q756" s="469">
        <v>5.0610196281837957E-3</v>
      </c>
      <c r="R756" s="469">
        <v>0</v>
      </c>
      <c r="S756" s="469">
        <v>5.0610196281837957E-3</v>
      </c>
      <c r="T756" s="469">
        <v>0</v>
      </c>
      <c r="U756" s="469">
        <v>0</v>
      </c>
      <c r="V756" s="469">
        <v>1.2384506928405057E-5</v>
      </c>
      <c r="W756" s="469">
        <v>2.3086382986908409E-19</v>
      </c>
      <c r="X756" s="469">
        <v>0</v>
      </c>
      <c r="Y756" s="469">
        <v>0</v>
      </c>
      <c r="Z756" s="469">
        <v>0</v>
      </c>
      <c r="AA756" s="469">
        <v>0</v>
      </c>
      <c r="AB756" s="469">
        <v>0</v>
      </c>
      <c r="AC756" s="469">
        <v>0</v>
      </c>
      <c r="AD756" s="469">
        <v>0</v>
      </c>
      <c r="AE756" s="469">
        <v>0</v>
      </c>
      <c r="AF756" s="469">
        <v>0</v>
      </c>
      <c r="AG756" s="469">
        <v>0</v>
      </c>
      <c r="AH756" s="469">
        <v>0</v>
      </c>
      <c r="AI756" s="469">
        <v>0</v>
      </c>
      <c r="AJ756" s="469">
        <v>0</v>
      </c>
      <c r="AK756" s="469">
        <v>1.4048060792984028E-5</v>
      </c>
      <c r="AL756" s="469">
        <v>0</v>
      </c>
      <c r="AM756" s="469">
        <v>2.676680223429334E-6</v>
      </c>
      <c r="AN756" s="469">
        <v>0</v>
      </c>
      <c r="AO756" s="469">
        <v>0</v>
      </c>
      <c r="AP756" s="469">
        <v>0</v>
      </c>
      <c r="AQ756" s="469">
        <v>0</v>
      </c>
      <c r="AR756" s="469">
        <v>0</v>
      </c>
      <c r="AS756" s="469">
        <v>0</v>
      </c>
      <c r="AT756" s="469">
        <v>0</v>
      </c>
      <c r="AU756" s="469">
        <v>0</v>
      </c>
      <c r="AV756" s="469">
        <v>0</v>
      </c>
      <c r="AW756" s="469">
        <v>1.3356099665540425E-6</v>
      </c>
      <c r="AX756" s="469">
        <v>0</v>
      </c>
      <c r="AY756" s="469">
        <v>6.5535518816440461E-17</v>
      </c>
      <c r="AZ756" s="469">
        <v>0</v>
      </c>
      <c r="BA756" s="469">
        <v>0</v>
      </c>
      <c r="BB756" s="469">
        <v>0</v>
      </c>
      <c r="BC756" s="469">
        <v>0</v>
      </c>
      <c r="BD756" s="469">
        <v>0</v>
      </c>
      <c r="BE756" s="469">
        <v>0</v>
      </c>
      <c r="BF756" s="469">
        <v>1.2560762696155081E-4</v>
      </c>
      <c r="BG756" s="469">
        <v>0</v>
      </c>
      <c r="BH756" s="469">
        <v>2.7068850048267955E-4</v>
      </c>
      <c r="BI756" s="469">
        <v>0</v>
      </c>
      <c r="BJ756" s="469">
        <v>0</v>
      </c>
      <c r="BK756" s="469">
        <v>0</v>
      </c>
    </row>
    <row r="757" spans="2:63" x14ac:dyDescent="0.2">
      <c r="B757" s="666" t="s">
        <v>493</v>
      </c>
      <c r="C757" s="666">
        <v>18.242091092086515</v>
      </c>
      <c r="D757" s="666" t="s">
        <v>486</v>
      </c>
      <c r="E757" s="666" t="s">
        <v>428</v>
      </c>
      <c r="F757" s="666">
        <v>0</v>
      </c>
      <c r="G757" s="666">
        <v>559</v>
      </c>
      <c r="H757" s="666">
        <v>29.035697500000001</v>
      </c>
      <c r="I757" s="666">
        <v>29.449194376929714</v>
      </c>
      <c r="J757" s="666">
        <v>2.222138749868E-3</v>
      </c>
      <c r="K757" s="666" t="s">
        <v>574</v>
      </c>
      <c r="L757" s="666" t="s">
        <v>574</v>
      </c>
      <c r="M757" s="666" t="s">
        <v>574</v>
      </c>
      <c r="N757" s="666">
        <v>1</v>
      </c>
      <c r="O757" s="666">
        <v>9.5210085146114226E-4</v>
      </c>
      <c r="P757" s="666">
        <v>4.1089187767226537E-3</v>
      </c>
      <c r="Q757" s="666">
        <v>5.0610196281837957E-3</v>
      </c>
      <c r="R757" s="666">
        <v>0</v>
      </c>
      <c r="S757" s="666">
        <v>5.0610196281837957E-3</v>
      </c>
      <c r="T757" s="666">
        <v>0</v>
      </c>
      <c r="U757" s="666">
        <v>0</v>
      </c>
      <c r="V757" s="666">
        <v>1.2384506928405057E-5</v>
      </c>
      <c r="W757" s="666">
        <v>2.3086382986908409E-19</v>
      </c>
      <c r="X757" s="666">
        <v>0</v>
      </c>
      <c r="Y757" s="666">
        <v>0</v>
      </c>
      <c r="Z757" s="666">
        <v>0</v>
      </c>
      <c r="AA757" s="666">
        <v>0</v>
      </c>
      <c r="AB757" s="666">
        <v>0</v>
      </c>
      <c r="AC757" s="666">
        <v>0</v>
      </c>
      <c r="AD757" s="666">
        <v>0</v>
      </c>
      <c r="AE757" s="666">
        <v>0</v>
      </c>
      <c r="AF757" s="666">
        <v>0</v>
      </c>
      <c r="AG757" s="666">
        <v>0</v>
      </c>
      <c r="AH757" s="666">
        <v>0</v>
      </c>
      <c r="AI757" s="666">
        <v>0</v>
      </c>
      <c r="AJ757" s="666">
        <v>0</v>
      </c>
      <c r="AK757" s="666">
        <v>1.4048060792984028E-5</v>
      </c>
      <c r="AL757" s="666">
        <v>0</v>
      </c>
      <c r="AM757" s="666">
        <v>2.676680223429334E-6</v>
      </c>
      <c r="AN757" s="666">
        <v>0</v>
      </c>
      <c r="AO757" s="666">
        <v>0</v>
      </c>
      <c r="AP757" s="666">
        <v>0</v>
      </c>
      <c r="AQ757" s="666">
        <v>0</v>
      </c>
      <c r="AR757" s="666">
        <v>0</v>
      </c>
      <c r="AS757" s="666">
        <v>0</v>
      </c>
      <c r="AT757" s="666">
        <v>0</v>
      </c>
      <c r="AU757" s="666">
        <v>0</v>
      </c>
      <c r="AV757" s="666">
        <v>0</v>
      </c>
      <c r="AW757" s="666">
        <v>1.3356099665540425E-6</v>
      </c>
      <c r="AX757" s="666">
        <v>0</v>
      </c>
      <c r="AY757" s="666">
        <v>6.5535518816440461E-17</v>
      </c>
      <c r="AZ757" s="666">
        <v>0</v>
      </c>
      <c r="BA757" s="666">
        <v>0</v>
      </c>
      <c r="BB757" s="666">
        <v>0</v>
      </c>
      <c r="BC757" s="666">
        <v>0</v>
      </c>
      <c r="BD757" s="666">
        <v>0</v>
      </c>
      <c r="BE757" s="666">
        <v>0</v>
      </c>
      <c r="BF757" s="666">
        <v>1.2560762696155081E-4</v>
      </c>
      <c r="BG757" s="666">
        <v>0</v>
      </c>
      <c r="BH757" s="666">
        <v>2.7068850048267955E-4</v>
      </c>
      <c r="BI757" s="666">
        <v>0</v>
      </c>
      <c r="BJ757" s="666">
        <v>0</v>
      </c>
      <c r="BK757" s="666">
        <v>0</v>
      </c>
    </row>
    <row r="758" spans="2:63" x14ac:dyDescent="0.2">
      <c r="B758" s="469" t="s">
        <v>493</v>
      </c>
      <c r="C758" s="469">
        <v>18.242091092086515</v>
      </c>
      <c r="D758" s="469" t="s">
        <v>486</v>
      </c>
      <c r="E758" s="469" t="s">
        <v>428</v>
      </c>
      <c r="F758" s="469">
        <v>0</v>
      </c>
      <c r="G758" s="469">
        <v>559</v>
      </c>
      <c r="H758" s="469">
        <v>29.035697500000001</v>
      </c>
      <c r="I758" s="469">
        <v>29.449194376929714</v>
      </c>
      <c r="J758" s="469">
        <v>2.222138749868E-3</v>
      </c>
      <c r="K758" s="469" t="s">
        <v>574</v>
      </c>
      <c r="L758" s="469" t="s">
        <v>574</v>
      </c>
      <c r="M758" s="469" t="s">
        <v>574</v>
      </c>
      <c r="N758" s="469">
        <v>1</v>
      </c>
      <c r="O758" s="469">
        <v>9.5210085146114226E-4</v>
      </c>
      <c r="P758" s="469">
        <v>4.1089187767226537E-3</v>
      </c>
      <c r="Q758" s="469">
        <v>5.0610196281837957E-3</v>
      </c>
      <c r="R758" s="469">
        <v>0</v>
      </c>
      <c r="S758" s="469">
        <v>5.0610196281837957E-3</v>
      </c>
      <c r="T758" s="469">
        <v>0</v>
      </c>
      <c r="U758" s="469">
        <v>0</v>
      </c>
      <c r="V758" s="469">
        <v>1.2384506928405057E-5</v>
      </c>
      <c r="W758" s="469">
        <v>2.3086382986908409E-19</v>
      </c>
      <c r="X758" s="469">
        <v>0</v>
      </c>
      <c r="Y758" s="469">
        <v>0</v>
      </c>
      <c r="Z758" s="469">
        <v>0</v>
      </c>
      <c r="AA758" s="469">
        <v>0</v>
      </c>
      <c r="AB758" s="469">
        <v>0</v>
      </c>
      <c r="AC758" s="469">
        <v>0</v>
      </c>
      <c r="AD758" s="469">
        <v>0</v>
      </c>
      <c r="AE758" s="469">
        <v>0</v>
      </c>
      <c r="AF758" s="469">
        <v>0</v>
      </c>
      <c r="AG758" s="469">
        <v>0</v>
      </c>
      <c r="AH758" s="469">
        <v>0</v>
      </c>
      <c r="AI758" s="469">
        <v>0</v>
      </c>
      <c r="AJ758" s="469">
        <v>0</v>
      </c>
      <c r="AK758" s="469">
        <v>1.4048060792984028E-5</v>
      </c>
      <c r="AL758" s="469">
        <v>0</v>
      </c>
      <c r="AM758" s="469">
        <v>2.676680223429334E-6</v>
      </c>
      <c r="AN758" s="469">
        <v>0</v>
      </c>
      <c r="AO758" s="469">
        <v>0</v>
      </c>
      <c r="AP758" s="469">
        <v>0</v>
      </c>
      <c r="AQ758" s="469">
        <v>0</v>
      </c>
      <c r="AR758" s="469">
        <v>0</v>
      </c>
      <c r="AS758" s="469">
        <v>0</v>
      </c>
      <c r="AT758" s="469">
        <v>0</v>
      </c>
      <c r="AU758" s="469">
        <v>0</v>
      </c>
      <c r="AV758" s="469">
        <v>0</v>
      </c>
      <c r="AW758" s="469">
        <v>1.3356099665540425E-6</v>
      </c>
      <c r="AX758" s="469">
        <v>0</v>
      </c>
      <c r="AY758" s="469">
        <v>6.5535518816440461E-17</v>
      </c>
      <c r="AZ758" s="469">
        <v>0</v>
      </c>
      <c r="BA758" s="469">
        <v>0</v>
      </c>
      <c r="BB758" s="469">
        <v>0</v>
      </c>
      <c r="BC758" s="469">
        <v>0</v>
      </c>
      <c r="BD758" s="469">
        <v>0</v>
      </c>
      <c r="BE758" s="469">
        <v>0</v>
      </c>
      <c r="BF758" s="469">
        <v>1.2560762696155081E-4</v>
      </c>
      <c r="BG758" s="469">
        <v>0</v>
      </c>
      <c r="BH758" s="469">
        <v>2.7068850048267955E-4</v>
      </c>
      <c r="BI758" s="469">
        <v>0</v>
      </c>
      <c r="BJ758" s="469">
        <v>0</v>
      </c>
      <c r="BK758" s="469">
        <v>0</v>
      </c>
    </row>
    <row r="759" spans="2:63" x14ac:dyDescent="0.2">
      <c r="B759" s="666" t="s">
        <v>493</v>
      </c>
      <c r="C759" s="666">
        <v>18.242091092086515</v>
      </c>
      <c r="D759" s="666" t="s">
        <v>486</v>
      </c>
      <c r="E759" s="666" t="s">
        <v>428</v>
      </c>
      <c r="F759" s="666">
        <v>0</v>
      </c>
      <c r="G759" s="666">
        <v>559</v>
      </c>
      <c r="H759" s="666">
        <v>29.035697500000001</v>
      </c>
      <c r="I759" s="666">
        <v>29.449194376929714</v>
      </c>
      <c r="J759" s="666">
        <v>2.222138749868E-3</v>
      </c>
      <c r="K759" s="666" t="s">
        <v>574</v>
      </c>
      <c r="L759" s="666" t="s">
        <v>574</v>
      </c>
      <c r="M759" s="666" t="s">
        <v>574</v>
      </c>
      <c r="N759" s="666">
        <v>1</v>
      </c>
      <c r="O759" s="666">
        <v>9.5210085146114226E-4</v>
      </c>
      <c r="P759" s="666">
        <v>4.1089187767226537E-3</v>
      </c>
      <c r="Q759" s="666">
        <v>5.0610196281837957E-3</v>
      </c>
      <c r="R759" s="666">
        <v>0</v>
      </c>
      <c r="S759" s="666">
        <v>5.0610196281837957E-3</v>
      </c>
      <c r="T759" s="666">
        <v>0</v>
      </c>
      <c r="U759" s="666">
        <v>0</v>
      </c>
      <c r="V759" s="666">
        <v>1.2384506928405057E-5</v>
      </c>
      <c r="W759" s="666">
        <v>2.3086382986908409E-19</v>
      </c>
      <c r="X759" s="666">
        <v>0</v>
      </c>
      <c r="Y759" s="666">
        <v>0</v>
      </c>
      <c r="Z759" s="666">
        <v>0</v>
      </c>
      <c r="AA759" s="666">
        <v>0</v>
      </c>
      <c r="AB759" s="666">
        <v>0</v>
      </c>
      <c r="AC759" s="666">
        <v>0</v>
      </c>
      <c r="AD759" s="666">
        <v>0</v>
      </c>
      <c r="AE759" s="666">
        <v>0</v>
      </c>
      <c r="AF759" s="666">
        <v>0</v>
      </c>
      <c r="AG759" s="666">
        <v>0</v>
      </c>
      <c r="AH759" s="666">
        <v>0</v>
      </c>
      <c r="AI759" s="666">
        <v>0</v>
      </c>
      <c r="AJ759" s="666">
        <v>0</v>
      </c>
      <c r="AK759" s="666">
        <v>1.4048060792984028E-5</v>
      </c>
      <c r="AL759" s="666">
        <v>0</v>
      </c>
      <c r="AM759" s="666">
        <v>2.676680223429334E-6</v>
      </c>
      <c r="AN759" s="666">
        <v>0</v>
      </c>
      <c r="AO759" s="666">
        <v>0</v>
      </c>
      <c r="AP759" s="666">
        <v>0</v>
      </c>
      <c r="AQ759" s="666">
        <v>0</v>
      </c>
      <c r="AR759" s="666">
        <v>0</v>
      </c>
      <c r="AS759" s="666">
        <v>0</v>
      </c>
      <c r="AT759" s="666">
        <v>0</v>
      </c>
      <c r="AU759" s="666">
        <v>0</v>
      </c>
      <c r="AV759" s="666">
        <v>0</v>
      </c>
      <c r="AW759" s="666">
        <v>1.3356099665540425E-6</v>
      </c>
      <c r="AX759" s="666">
        <v>0</v>
      </c>
      <c r="AY759" s="666">
        <v>6.5535518816440461E-17</v>
      </c>
      <c r="AZ759" s="666">
        <v>0</v>
      </c>
      <c r="BA759" s="666">
        <v>0</v>
      </c>
      <c r="BB759" s="666">
        <v>0</v>
      </c>
      <c r="BC759" s="666">
        <v>0</v>
      </c>
      <c r="BD759" s="666">
        <v>0</v>
      </c>
      <c r="BE759" s="666">
        <v>0</v>
      </c>
      <c r="BF759" s="666">
        <v>1.2560762696155081E-4</v>
      </c>
      <c r="BG759" s="666">
        <v>0</v>
      </c>
      <c r="BH759" s="666">
        <v>2.7068850048267955E-4</v>
      </c>
      <c r="BI759" s="666">
        <v>0</v>
      </c>
      <c r="BJ759" s="666">
        <v>0</v>
      </c>
      <c r="BK759" s="666">
        <v>0</v>
      </c>
    </row>
    <row r="760" spans="2:63" x14ac:dyDescent="0.2">
      <c r="B760" s="469" t="s">
        <v>493</v>
      </c>
      <c r="C760" s="469">
        <v>18.242091092086515</v>
      </c>
      <c r="D760" s="469" t="s">
        <v>486</v>
      </c>
      <c r="E760" s="469" t="s">
        <v>428</v>
      </c>
      <c r="F760" s="469">
        <v>0</v>
      </c>
      <c r="G760" s="469">
        <v>559</v>
      </c>
      <c r="H760" s="469">
        <v>29.035697500000001</v>
      </c>
      <c r="I760" s="469">
        <v>29.449194376929714</v>
      </c>
      <c r="J760" s="469">
        <v>2.222138749868E-3</v>
      </c>
      <c r="K760" s="469" t="s">
        <v>574</v>
      </c>
      <c r="L760" s="469" t="s">
        <v>574</v>
      </c>
      <c r="M760" s="469" t="s">
        <v>574</v>
      </c>
      <c r="N760" s="469">
        <v>1</v>
      </c>
      <c r="O760" s="469">
        <v>9.5210085146114226E-4</v>
      </c>
      <c r="P760" s="469">
        <v>4.1089187767226537E-3</v>
      </c>
      <c r="Q760" s="469">
        <v>5.0610196281837957E-3</v>
      </c>
      <c r="R760" s="469">
        <v>0</v>
      </c>
      <c r="S760" s="469">
        <v>5.0610196281837957E-3</v>
      </c>
      <c r="T760" s="469">
        <v>0</v>
      </c>
      <c r="U760" s="469">
        <v>0</v>
      </c>
      <c r="V760" s="469">
        <v>1.2384506928405057E-5</v>
      </c>
      <c r="W760" s="469">
        <v>2.3086382986908409E-19</v>
      </c>
      <c r="X760" s="469">
        <v>0</v>
      </c>
      <c r="Y760" s="469">
        <v>0</v>
      </c>
      <c r="Z760" s="469">
        <v>0</v>
      </c>
      <c r="AA760" s="469">
        <v>0</v>
      </c>
      <c r="AB760" s="469">
        <v>0</v>
      </c>
      <c r="AC760" s="469">
        <v>0</v>
      </c>
      <c r="AD760" s="469">
        <v>0</v>
      </c>
      <c r="AE760" s="469">
        <v>0</v>
      </c>
      <c r="AF760" s="469">
        <v>0</v>
      </c>
      <c r="AG760" s="469">
        <v>0</v>
      </c>
      <c r="AH760" s="469">
        <v>0</v>
      </c>
      <c r="AI760" s="469">
        <v>0</v>
      </c>
      <c r="AJ760" s="469">
        <v>0</v>
      </c>
      <c r="AK760" s="469">
        <v>1.4048060792984028E-5</v>
      </c>
      <c r="AL760" s="469">
        <v>0</v>
      </c>
      <c r="AM760" s="469">
        <v>2.676680223429334E-6</v>
      </c>
      <c r="AN760" s="469">
        <v>0</v>
      </c>
      <c r="AO760" s="469">
        <v>0</v>
      </c>
      <c r="AP760" s="469">
        <v>0</v>
      </c>
      <c r="AQ760" s="469">
        <v>0</v>
      </c>
      <c r="AR760" s="469">
        <v>0</v>
      </c>
      <c r="AS760" s="469">
        <v>0</v>
      </c>
      <c r="AT760" s="469">
        <v>0</v>
      </c>
      <c r="AU760" s="469">
        <v>0</v>
      </c>
      <c r="AV760" s="469">
        <v>0</v>
      </c>
      <c r="AW760" s="469">
        <v>1.3356099665540425E-6</v>
      </c>
      <c r="AX760" s="469">
        <v>0</v>
      </c>
      <c r="AY760" s="469">
        <v>6.5535518816440461E-17</v>
      </c>
      <c r="AZ760" s="469">
        <v>0</v>
      </c>
      <c r="BA760" s="469">
        <v>0</v>
      </c>
      <c r="BB760" s="469">
        <v>0</v>
      </c>
      <c r="BC760" s="469">
        <v>0</v>
      </c>
      <c r="BD760" s="469">
        <v>0</v>
      </c>
      <c r="BE760" s="469">
        <v>0</v>
      </c>
      <c r="BF760" s="469">
        <v>1.2560762696155081E-4</v>
      </c>
      <c r="BG760" s="469">
        <v>0</v>
      </c>
      <c r="BH760" s="469">
        <v>2.7068850048267955E-4</v>
      </c>
      <c r="BI760" s="469">
        <v>0</v>
      </c>
      <c r="BJ760" s="469">
        <v>0</v>
      </c>
      <c r="BK760" s="469">
        <v>0</v>
      </c>
    </row>
    <row r="761" spans="2:63" x14ac:dyDescent="0.2">
      <c r="B761" s="666" t="s">
        <v>493</v>
      </c>
      <c r="C761" s="666">
        <v>18.242091092086515</v>
      </c>
      <c r="D761" s="666" t="s">
        <v>486</v>
      </c>
      <c r="E761" s="666" t="s">
        <v>428</v>
      </c>
      <c r="F761" s="666">
        <v>0</v>
      </c>
      <c r="G761" s="666">
        <v>559</v>
      </c>
      <c r="H761" s="666">
        <v>29.035697500000001</v>
      </c>
      <c r="I761" s="666">
        <v>29.449194376929714</v>
      </c>
      <c r="J761" s="666">
        <v>2.222138749868E-3</v>
      </c>
      <c r="K761" s="666" t="s">
        <v>574</v>
      </c>
      <c r="L761" s="666" t="s">
        <v>574</v>
      </c>
      <c r="M761" s="666" t="s">
        <v>574</v>
      </c>
      <c r="N761" s="666">
        <v>1</v>
      </c>
      <c r="O761" s="666">
        <v>9.5210085146114226E-4</v>
      </c>
      <c r="P761" s="666">
        <v>4.1089187767226537E-3</v>
      </c>
      <c r="Q761" s="666">
        <v>5.0610196281837957E-3</v>
      </c>
      <c r="R761" s="666">
        <v>0</v>
      </c>
      <c r="S761" s="666">
        <v>5.0610196281837957E-3</v>
      </c>
      <c r="T761" s="666">
        <v>0</v>
      </c>
      <c r="U761" s="666">
        <v>0</v>
      </c>
      <c r="V761" s="666">
        <v>1.2384506928405057E-5</v>
      </c>
      <c r="W761" s="666">
        <v>2.3086382986908409E-19</v>
      </c>
      <c r="X761" s="666">
        <v>0</v>
      </c>
      <c r="Y761" s="666">
        <v>0</v>
      </c>
      <c r="Z761" s="666">
        <v>0</v>
      </c>
      <c r="AA761" s="666">
        <v>0</v>
      </c>
      <c r="AB761" s="666">
        <v>0</v>
      </c>
      <c r="AC761" s="666">
        <v>0</v>
      </c>
      <c r="AD761" s="666">
        <v>0</v>
      </c>
      <c r="AE761" s="666">
        <v>0</v>
      </c>
      <c r="AF761" s="666">
        <v>0</v>
      </c>
      <c r="AG761" s="666">
        <v>0</v>
      </c>
      <c r="AH761" s="666">
        <v>0</v>
      </c>
      <c r="AI761" s="666">
        <v>0</v>
      </c>
      <c r="AJ761" s="666">
        <v>0</v>
      </c>
      <c r="AK761" s="666">
        <v>1.4048060792984028E-5</v>
      </c>
      <c r="AL761" s="666">
        <v>0</v>
      </c>
      <c r="AM761" s="666">
        <v>2.676680223429334E-6</v>
      </c>
      <c r="AN761" s="666">
        <v>0</v>
      </c>
      <c r="AO761" s="666">
        <v>0</v>
      </c>
      <c r="AP761" s="666">
        <v>0</v>
      </c>
      <c r="AQ761" s="666">
        <v>0</v>
      </c>
      <c r="AR761" s="666">
        <v>0</v>
      </c>
      <c r="AS761" s="666">
        <v>0</v>
      </c>
      <c r="AT761" s="666">
        <v>0</v>
      </c>
      <c r="AU761" s="666">
        <v>0</v>
      </c>
      <c r="AV761" s="666">
        <v>0</v>
      </c>
      <c r="AW761" s="666">
        <v>1.3356099665540425E-6</v>
      </c>
      <c r="AX761" s="666">
        <v>0</v>
      </c>
      <c r="AY761" s="666">
        <v>6.5535518816440461E-17</v>
      </c>
      <c r="AZ761" s="666">
        <v>0</v>
      </c>
      <c r="BA761" s="666">
        <v>0</v>
      </c>
      <c r="BB761" s="666">
        <v>0</v>
      </c>
      <c r="BC761" s="666">
        <v>0</v>
      </c>
      <c r="BD761" s="666">
        <v>0</v>
      </c>
      <c r="BE761" s="666">
        <v>0</v>
      </c>
      <c r="BF761" s="666">
        <v>1.2560762696155081E-4</v>
      </c>
      <c r="BG761" s="666">
        <v>0</v>
      </c>
      <c r="BH761" s="666">
        <v>2.7068850048267955E-4</v>
      </c>
      <c r="BI761" s="666">
        <v>0</v>
      </c>
      <c r="BJ761" s="666">
        <v>0</v>
      </c>
      <c r="BK761" s="666">
        <v>0</v>
      </c>
    </row>
    <row r="762" spans="2:63" x14ac:dyDescent="0.2">
      <c r="B762" s="469" t="s">
        <v>493</v>
      </c>
      <c r="C762" s="469">
        <v>18.242091092086515</v>
      </c>
      <c r="D762" s="469" t="s">
        <v>486</v>
      </c>
      <c r="E762" s="469" t="s">
        <v>428</v>
      </c>
      <c r="F762" s="469">
        <v>0</v>
      </c>
      <c r="G762" s="469">
        <v>559</v>
      </c>
      <c r="H762" s="469">
        <v>29.035697500000001</v>
      </c>
      <c r="I762" s="469">
        <v>29.449194376929714</v>
      </c>
      <c r="J762" s="469">
        <v>2.222138749868E-3</v>
      </c>
      <c r="K762" s="469" t="s">
        <v>574</v>
      </c>
      <c r="L762" s="469" t="s">
        <v>574</v>
      </c>
      <c r="M762" s="469" t="s">
        <v>574</v>
      </c>
      <c r="N762" s="469">
        <v>1</v>
      </c>
      <c r="O762" s="469">
        <v>9.5210085146114226E-4</v>
      </c>
      <c r="P762" s="469">
        <v>4.1089187767226537E-3</v>
      </c>
      <c r="Q762" s="469">
        <v>5.0610196281837957E-3</v>
      </c>
      <c r="R762" s="469">
        <v>0</v>
      </c>
      <c r="S762" s="469">
        <v>5.0610196281837957E-3</v>
      </c>
      <c r="T762" s="469">
        <v>0</v>
      </c>
      <c r="U762" s="469">
        <v>0</v>
      </c>
      <c r="V762" s="469">
        <v>1.2384506928405057E-5</v>
      </c>
      <c r="W762" s="469">
        <v>2.3086382986908409E-19</v>
      </c>
      <c r="X762" s="469">
        <v>0</v>
      </c>
      <c r="Y762" s="469">
        <v>0</v>
      </c>
      <c r="Z762" s="469">
        <v>0</v>
      </c>
      <c r="AA762" s="469">
        <v>0</v>
      </c>
      <c r="AB762" s="469">
        <v>0</v>
      </c>
      <c r="AC762" s="469">
        <v>0</v>
      </c>
      <c r="AD762" s="469">
        <v>0</v>
      </c>
      <c r="AE762" s="469">
        <v>0</v>
      </c>
      <c r="AF762" s="469">
        <v>0</v>
      </c>
      <c r="AG762" s="469">
        <v>0</v>
      </c>
      <c r="AH762" s="469">
        <v>0</v>
      </c>
      <c r="AI762" s="469">
        <v>0</v>
      </c>
      <c r="AJ762" s="469">
        <v>0</v>
      </c>
      <c r="AK762" s="469">
        <v>1.4048060792984028E-5</v>
      </c>
      <c r="AL762" s="469">
        <v>0</v>
      </c>
      <c r="AM762" s="469">
        <v>2.676680223429334E-6</v>
      </c>
      <c r="AN762" s="469">
        <v>0</v>
      </c>
      <c r="AO762" s="469">
        <v>0</v>
      </c>
      <c r="AP762" s="469">
        <v>0</v>
      </c>
      <c r="AQ762" s="469">
        <v>0</v>
      </c>
      <c r="AR762" s="469">
        <v>0</v>
      </c>
      <c r="AS762" s="469">
        <v>0</v>
      </c>
      <c r="AT762" s="469">
        <v>0</v>
      </c>
      <c r="AU762" s="469">
        <v>0</v>
      </c>
      <c r="AV762" s="469">
        <v>0</v>
      </c>
      <c r="AW762" s="469">
        <v>1.3356099665540425E-6</v>
      </c>
      <c r="AX762" s="469">
        <v>0</v>
      </c>
      <c r="AY762" s="469">
        <v>6.5535518816440461E-17</v>
      </c>
      <c r="AZ762" s="469">
        <v>0</v>
      </c>
      <c r="BA762" s="469">
        <v>0</v>
      </c>
      <c r="BB762" s="469">
        <v>0</v>
      </c>
      <c r="BC762" s="469">
        <v>0</v>
      </c>
      <c r="BD762" s="469">
        <v>0</v>
      </c>
      <c r="BE762" s="469">
        <v>0</v>
      </c>
      <c r="BF762" s="469">
        <v>1.2560762696155081E-4</v>
      </c>
      <c r="BG762" s="469">
        <v>0</v>
      </c>
      <c r="BH762" s="469">
        <v>2.7068850048267955E-4</v>
      </c>
      <c r="BI762" s="469">
        <v>0</v>
      </c>
      <c r="BJ762" s="469">
        <v>0</v>
      </c>
      <c r="BK762" s="469">
        <v>0</v>
      </c>
    </row>
    <row r="763" spans="2:63" x14ac:dyDescent="0.2">
      <c r="B763" s="666" t="s">
        <v>493</v>
      </c>
      <c r="C763" s="666">
        <v>18.242091092086515</v>
      </c>
      <c r="D763" s="666" t="s">
        <v>486</v>
      </c>
      <c r="E763" s="666" t="s">
        <v>428</v>
      </c>
      <c r="F763" s="666">
        <v>0</v>
      </c>
      <c r="G763" s="666">
        <v>559</v>
      </c>
      <c r="H763" s="666">
        <v>29.035697500000001</v>
      </c>
      <c r="I763" s="666">
        <v>29.449194376929714</v>
      </c>
      <c r="J763" s="666">
        <v>2.222138749868E-3</v>
      </c>
      <c r="K763" s="666" t="s">
        <v>574</v>
      </c>
      <c r="L763" s="666" t="s">
        <v>574</v>
      </c>
      <c r="M763" s="666" t="s">
        <v>574</v>
      </c>
      <c r="N763" s="666">
        <v>1</v>
      </c>
      <c r="O763" s="666">
        <v>9.5210085146114226E-4</v>
      </c>
      <c r="P763" s="666">
        <v>4.1089187767226537E-3</v>
      </c>
      <c r="Q763" s="666">
        <v>5.0610196281837957E-3</v>
      </c>
      <c r="R763" s="666">
        <v>0</v>
      </c>
      <c r="S763" s="666">
        <v>5.0610196281837957E-3</v>
      </c>
      <c r="T763" s="666">
        <v>0</v>
      </c>
      <c r="U763" s="666">
        <v>0</v>
      </c>
      <c r="V763" s="666">
        <v>1.2384506928405057E-5</v>
      </c>
      <c r="W763" s="666">
        <v>2.3086382986908409E-19</v>
      </c>
      <c r="X763" s="666">
        <v>0</v>
      </c>
      <c r="Y763" s="666">
        <v>0</v>
      </c>
      <c r="Z763" s="666">
        <v>0</v>
      </c>
      <c r="AA763" s="666">
        <v>0</v>
      </c>
      <c r="AB763" s="666">
        <v>0</v>
      </c>
      <c r="AC763" s="666">
        <v>0</v>
      </c>
      <c r="AD763" s="666">
        <v>0</v>
      </c>
      <c r="AE763" s="666">
        <v>0</v>
      </c>
      <c r="AF763" s="666">
        <v>0</v>
      </c>
      <c r="AG763" s="666">
        <v>0</v>
      </c>
      <c r="AH763" s="666">
        <v>0</v>
      </c>
      <c r="AI763" s="666">
        <v>0</v>
      </c>
      <c r="AJ763" s="666">
        <v>0</v>
      </c>
      <c r="AK763" s="666">
        <v>1.4048060792984028E-5</v>
      </c>
      <c r="AL763" s="666">
        <v>0</v>
      </c>
      <c r="AM763" s="666">
        <v>2.676680223429334E-6</v>
      </c>
      <c r="AN763" s="666">
        <v>0</v>
      </c>
      <c r="AO763" s="666">
        <v>0</v>
      </c>
      <c r="AP763" s="666">
        <v>0</v>
      </c>
      <c r="AQ763" s="666">
        <v>0</v>
      </c>
      <c r="AR763" s="666">
        <v>0</v>
      </c>
      <c r="AS763" s="666">
        <v>0</v>
      </c>
      <c r="AT763" s="666">
        <v>0</v>
      </c>
      <c r="AU763" s="666">
        <v>0</v>
      </c>
      <c r="AV763" s="666">
        <v>0</v>
      </c>
      <c r="AW763" s="666">
        <v>1.3356099665540425E-6</v>
      </c>
      <c r="AX763" s="666">
        <v>0</v>
      </c>
      <c r="AY763" s="666">
        <v>6.5535518816440461E-17</v>
      </c>
      <c r="AZ763" s="666">
        <v>0</v>
      </c>
      <c r="BA763" s="666">
        <v>0</v>
      </c>
      <c r="BB763" s="666">
        <v>0</v>
      </c>
      <c r="BC763" s="666">
        <v>0</v>
      </c>
      <c r="BD763" s="666">
        <v>0</v>
      </c>
      <c r="BE763" s="666">
        <v>0</v>
      </c>
      <c r="BF763" s="666">
        <v>1.2560762696155081E-4</v>
      </c>
      <c r="BG763" s="666">
        <v>0</v>
      </c>
      <c r="BH763" s="666">
        <v>2.7068850048267955E-4</v>
      </c>
      <c r="BI763" s="666">
        <v>0</v>
      </c>
      <c r="BJ763" s="666">
        <v>0</v>
      </c>
      <c r="BK763" s="666">
        <v>0</v>
      </c>
    </row>
    <row r="764" spans="2:63" x14ac:dyDescent="0.2">
      <c r="B764" s="469" t="s">
        <v>493</v>
      </c>
      <c r="C764" s="469">
        <v>18.242091092086515</v>
      </c>
      <c r="D764" s="469" t="s">
        <v>486</v>
      </c>
      <c r="E764" s="469" t="s">
        <v>428</v>
      </c>
      <c r="F764" s="469">
        <v>0</v>
      </c>
      <c r="G764" s="469">
        <v>559</v>
      </c>
      <c r="H764" s="469">
        <v>29.035697500000001</v>
      </c>
      <c r="I764" s="469">
        <v>29.449194376929714</v>
      </c>
      <c r="J764" s="469">
        <v>2.222138749868E-3</v>
      </c>
      <c r="K764" s="469" t="s">
        <v>574</v>
      </c>
      <c r="L764" s="469" t="s">
        <v>574</v>
      </c>
      <c r="M764" s="469" t="s">
        <v>574</v>
      </c>
      <c r="N764" s="469">
        <v>1</v>
      </c>
      <c r="O764" s="469">
        <v>9.5210085146114226E-4</v>
      </c>
      <c r="P764" s="469">
        <v>4.1089187767226537E-3</v>
      </c>
      <c r="Q764" s="469">
        <v>5.0610196281837957E-3</v>
      </c>
      <c r="R764" s="469">
        <v>0</v>
      </c>
      <c r="S764" s="469">
        <v>5.0610196281837957E-3</v>
      </c>
      <c r="T764" s="469">
        <v>0</v>
      </c>
      <c r="U764" s="469">
        <v>0</v>
      </c>
      <c r="V764" s="469">
        <v>1.2384506928405057E-5</v>
      </c>
      <c r="W764" s="469">
        <v>2.3086382986908409E-19</v>
      </c>
      <c r="X764" s="469">
        <v>0</v>
      </c>
      <c r="Y764" s="469">
        <v>0</v>
      </c>
      <c r="Z764" s="469">
        <v>0</v>
      </c>
      <c r="AA764" s="469">
        <v>0</v>
      </c>
      <c r="AB764" s="469">
        <v>0</v>
      </c>
      <c r="AC764" s="469">
        <v>0</v>
      </c>
      <c r="AD764" s="469">
        <v>0</v>
      </c>
      <c r="AE764" s="469">
        <v>0</v>
      </c>
      <c r="AF764" s="469">
        <v>0</v>
      </c>
      <c r="AG764" s="469">
        <v>0</v>
      </c>
      <c r="AH764" s="469">
        <v>0</v>
      </c>
      <c r="AI764" s="469">
        <v>0</v>
      </c>
      <c r="AJ764" s="469">
        <v>0</v>
      </c>
      <c r="AK764" s="469">
        <v>1.4048060792984028E-5</v>
      </c>
      <c r="AL764" s="469">
        <v>0</v>
      </c>
      <c r="AM764" s="469">
        <v>2.676680223429334E-6</v>
      </c>
      <c r="AN764" s="469">
        <v>0</v>
      </c>
      <c r="AO764" s="469">
        <v>0</v>
      </c>
      <c r="AP764" s="469">
        <v>0</v>
      </c>
      <c r="AQ764" s="469">
        <v>0</v>
      </c>
      <c r="AR764" s="469">
        <v>0</v>
      </c>
      <c r="AS764" s="469">
        <v>0</v>
      </c>
      <c r="AT764" s="469">
        <v>0</v>
      </c>
      <c r="AU764" s="469">
        <v>0</v>
      </c>
      <c r="AV764" s="469">
        <v>0</v>
      </c>
      <c r="AW764" s="469">
        <v>1.3356099665540425E-6</v>
      </c>
      <c r="AX764" s="469">
        <v>0</v>
      </c>
      <c r="AY764" s="469">
        <v>6.5535518816440461E-17</v>
      </c>
      <c r="AZ764" s="469">
        <v>0</v>
      </c>
      <c r="BA764" s="469">
        <v>0</v>
      </c>
      <c r="BB764" s="469">
        <v>0</v>
      </c>
      <c r="BC764" s="469">
        <v>0</v>
      </c>
      <c r="BD764" s="469">
        <v>0</v>
      </c>
      <c r="BE764" s="469">
        <v>0</v>
      </c>
      <c r="BF764" s="469">
        <v>1.2560762696155081E-4</v>
      </c>
      <c r="BG764" s="469">
        <v>0</v>
      </c>
      <c r="BH764" s="469">
        <v>2.7068850048267955E-4</v>
      </c>
      <c r="BI764" s="469">
        <v>0</v>
      </c>
      <c r="BJ764" s="469">
        <v>0</v>
      </c>
      <c r="BK764" s="469">
        <v>0</v>
      </c>
    </row>
    <row r="765" spans="2:63" x14ac:dyDescent="0.2">
      <c r="B765" s="666" t="s">
        <v>493</v>
      </c>
      <c r="C765" s="666">
        <v>18.242091092086515</v>
      </c>
      <c r="D765" s="666" t="s">
        <v>486</v>
      </c>
      <c r="E765" s="666" t="s">
        <v>428</v>
      </c>
      <c r="F765" s="666">
        <v>0</v>
      </c>
      <c r="G765" s="666">
        <v>559</v>
      </c>
      <c r="H765" s="666">
        <v>29.035697500000001</v>
      </c>
      <c r="I765" s="666">
        <v>29.449194376929714</v>
      </c>
      <c r="J765" s="666">
        <v>2.222138749868E-3</v>
      </c>
      <c r="K765" s="666" t="s">
        <v>574</v>
      </c>
      <c r="L765" s="666" t="s">
        <v>574</v>
      </c>
      <c r="M765" s="666" t="s">
        <v>574</v>
      </c>
      <c r="N765" s="666">
        <v>1</v>
      </c>
      <c r="O765" s="666">
        <v>9.5210085146114226E-4</v>
      </c>
      <c r="P765" s="666">
        <v>4.1089187767226537E-3</v>
      </c>
      <c r="Q765" s="666">
        <v>5.0610196281837957E-3</v>
      </c>
      <c r="R765" s="666">
        <v>0</v>
      </c>
      <c r="S765" s="666">
        <v>5.0610196281837957E-3</v>
      </c>
      <c r="T765" s="666">
        <v>0</v>
      </c>
      <c r="U765" s="666">
        <v>0</v>
      </c>
      <c r="V765" s="666">
        <v>1.2384506928405057E-5</v>
      </c>
      <c r="W765" s="666">
        <v>2.3086382986908409E-19</v>
      </c>
      <c r="X765" s="666">
        <v>0</v>
      </c>
      <c r="Y765" s="666">
        <v>0</v>
      </c>
      <c r="Z765" s="666">
        <v>0</v>
      </c>
      <c r="AA765" s="666">
        <v>0</v>
      </c>
      <c r="AB765" s="666">
        <v>0</v>
      </c>
      <c r="AC765" s="666">
        <v>0</v>
      </c>
      <c r="AD765" s="666">
        <v>0</v>
      </c>
      <c r="AE765" s="666">
        <v>0</v>
      </c>
      <c r="AF765" s="666">
        <v>0</v>
      </c>
      <c r="AG765" s="666">
        <v>0</v>
      </c>
      <c r="AH765" s="666">
        <v>0</v>
      </c>
      <c r="AI765" s="666">
        <v>0</v>
      </c>
      <c r="AJ765" s="666">
        <v>0</v>
      </c>
      <c r="AK765" s="666">
        <v>1.4048060792984028E-5</v>
      </c>
      <c r="AL765" s="666">
        <v>0</v>
      </c>
      <c r="AM765" s="666">
        <v>2.676680223429334E-6</v>
      </c>
      <c r="AN765" s="666">
        <v>0</v>
      </c>
      <c r="AO765" s="666">
        <v>0</v>
      </c>
      <c r="AP765" s="666">
        <v>0</v>
      </c>
      <c r="AQ765" s="666">
        <v>0</v>
      </c>
      <c r="AR765" s="666">
        <v>0</v>
      </c>
      <c r="AS765" s="666">
        <v>0</v>
      </c>
      <c r="AT765" s="666">
        <v>0</v>
      </c>
      <c r="AU765" s="666">
        <v>0</v>
      </c>
      <c r="AV765" s="666">
        <v>0</v>
      </c>
      <c r="AW765" s="666">
        <v>1.3356099665540425E-6</v>
      </c>
      <c r="AX765" s="666">
        <v>0</v>
      </c>
      <c r="AY765" s="666">
        <v>6.5535518816440461E-17</v>
      </c>
      <c r="AZ765" s="666">
        <v>0</v>
      </c>
      <c r="BA765" s="666">
        <v>0</v>
      </c>
      <c r="BB765" s="666">
        <v>0</v>
      </c>
      <c r="BC765" s="666">
        <v>0</v>
      </c>
      <c r="BD765" s="666">
        <v>0</v>
      </c>
      <c r="BE765" s="666">
        <v>0</v>
      </c>
      <c r="BF765" s="666">
        <v>1.2560762696155081E-4</v>
      </c>
      <c r="BG765" s="666">
        <v>0</v>
      </c>
      <c r="BH765" s="666">
        <v>2.7068850048267955E-4</v>
      </c>
      <c r="BI765" s="666">
        <v>0</v>
      </c>
      <c r="BJ765" s="666">
        <v>0</v>
      </c>
      <c r="BK765" s="666">
        <v>0</v>
      </c>
    </row>
    <row r="766" spans="2:63" x14ac:dyDescent="0.2">
      <c r="B766" s="469" t="s">
        <v>493</v>
      </c>
      <c r="C766" s="469">
        <v>18.242091092086515</v>
      </c>
      <c r="D766" s="469" t="s">
        <v>486</v>
      </c>
      <c r="E766" s="469" t="s">
        <v>428</v>
      </c>
      <c r="F766" s="469">
        <v>0</v>
      </c>
      <c r="G766" s="469">
        <v>559</v>
      </c>
      <c r="H766" s="469">
        <v>29.035697500000001</v>
      </c>
      <c r="I766" s="469">
        <v>29.449194376929714</v>
      </c>
      <c r="J766" s="469">
        <v>2.222138749868E-3</v>
      </c>
      <c r="K766" s="469" t="s">
        <v>574</v>
      </c>
      <c r="L766" s="469" t="s">
        <v>574</v>
      </c>
      <c r="M766" s="469" t="s">
        <v>574</v>
      </c>
      <c r="N766" s="469">
        <v>1</v>
      </c>
      <c r="O766" s="469">
        <v>9.5210085146114226E-4</v>
      </c>
      <c r="P766" s="469">
        <v>4.1089187767226537E-3</v>
      </c>
      <c r="Q766" s="469">
        <v>5.0610196281837957E-3</v>
      </c>
      <c r="R766" s="469">
        <v>0</v>
      </c>
      <c r="S766" s="469">
        <v>5.0610196281837957E-3</v>
      </c>
      <c r="T766" s="469">
        <v>0</v>
      </c>
      <c r="U766" s="469">
        <v>0</v>
      </c>
      <c r="V766" s="469">
        <v>1.2384506928405057E-5</v>
      </c>
      <c r="W766" s="469">
        <v>2.3086382986908409E-19</v>
      </c>
      <c r="X766" s="469">
        <v>0</v>
      </c>
      <c r="Y766" s="469">
        <v>0</v>
      </c>
      <c r="Z766" s="469">
        <v>0</v>
      </c>
      <c r="AA766" s="469">
        <v>0</v>
      </c>
      <c r="AB766" s="469">
        <v>0</v>
      </c>
      <c r="AC766" s="469">
        <v>0</v>
      </c>
      <c r="AD766" s="469">
        <v>0</v>
      </c>
      <c r="AE766" s="469">
        <v>0</v>
      </c>
      <c r="AF766" s="469">
        <v>0</v>
      </c>
      <c r="AG766" s="469">
        <v>0</v>
      </c>
      <c r="AH766" s="469">
        <v>0</v>
      </c>
      <c r="AI766" s="469">
        <v>0</v>
      </c>
      <c r="AJ766" s="469">
        <v>0</v>
      </c>
      <c r="AK766" s="469">
        <v>1.4048060792984028E-5</v>
      </c>
      <c r="AL766" s="469">
        <v>0</v>
      </c>
      <c r="AM766" s="469">
        <v>2.676680223429334E-6</v>
      </c>
      <c r="AN766" s="469">
        <v>0</v>
      </c>
      <c r="AO766" s="469">
        <v>0</v>
      </c>
      <c r="AP766" s="469">
        <v>0</v>
      </c>
      <c r="AQ766" s="469">
        <v>0</v>
      </c>
      <c r="AR766" s="469">
        <v>0</v>
      </c>
      <c r="AS766" s="469">
        <v>0</v>
      </c>
      <c r="AT766" s="469">
        <v>0</v>
      </c>
      <c r="AU766" s="469">
        <v>0</v>
      </c>
      <c r="AV766" s="469">
        <v>0</v>
      </c>
      <c r="AW766" s="469">
        <v>1.3356099665540425E-6</v>
      </c>
      <c r="AX766" s="469">
        <v>0</v>
      </c>
      <c r="AY766" s="469">
        <v>6.5535518816440461E-17</v>
      </c>
      <c r="AZ766" s="469">
        <v>0</v>
      </c>
      <c r="BA766" s="469">
        <v>0</v>
      </c>
      <c r="BB766" s="469">
        <v>0</v>
      </c>
      <c r="BC766" s="469">
        <v>0</v>
      </c>
      <c r="BD766" s="469">
        <v>0</v>
      </c>
      <c r="BE766" s="469">
        <v>0</v>
      </c>
      <c r="BF766" s="469">
        <v>1.2560762696155081E-4</v>
      </c>
      <c r="BG766" s="469">
        <v>0</v>
      </c>
      <c r="BH766" s="469">
        <v>2.7068850048267955E-4</v>
      </c>
      <c r="BI766" s="469">
        <v>0</v>
      </c>
      <c r="BJ766" s="469">
        <v>0</v>
      </c>
      <c r="BK766" s="469">
        <v>0</v>
      </c>
    </row>
    <row r="767" spans="2:63" x14ac:dyDescent="0.2">
      <c r="B767" s="666" t="s">
        <v>493</v>
      </c>
      <c r="C767" s="666">
        <v>18.242091092086515</v>
      </c>
      <c r="D767" s="666" t="s">
        <v>486</v>
      </c>
      <c r="E767" s="666" t="s">
        <v>428</v>
      </c>
      <c r="F767" s="666">
        <v>0</v>
      </c>
      <c r="G767" s="666">
        <v>559</v>
      </c>
      <c r="H767" s="666">
        <v>29.035697500000001</v>
      </c>
      <c r="I767" s="666">
        <v>29.449194376929714</v>
      </c>
      <c r="J767" s="666">
        <v>2.222138749868E-3</v>
      </c>
      <c r="K767" s="666" t="s">
        <v>574</v>
      </c>
      <c r="L767" s="666" t="s">
        <v>574</v>
      </c>
      <c r="M767" s="666" t="s">
        <v>574</v>
      </c>
      <c r="N767" s="666">
        <v>1</v>
      </c>
      <c r="O767" s="666">
        <v>9.5210085146114226E-4</v>
      </c>
      <c r="P767" s="666">
        <v>4.1089187767226537E-3</v>
      </c>
      <c r="Q767" s="666">
        <v>5.0610196281837957E-3</v>
      </c>
      <c r="R767" s="666">
        <v>0</v>
      </c>
      <c r="S767" s="666">
        <v>5.0610196281837957E-3</v>
      </c>
      <c r="T767" s="666">
        <v>0</v>
      </c>
      <c r="U767" s="666">
        <v>0</v>
      </c>
      <c r="V767" s="666">
        <v>1.2384506928405057E-5</v>
      </c>
      <c r="W767" s="666">
        <v>2.3086382986908409E-19</v>
      </c>
      <c r="X767" s="666">
        <v>0</v>
      </c>
      <c r="Y767" s="666">
        <v>0</v>
      </c>
      <c r="Z767" s="666">
        <v>0</v>
      </c>
      <c r="AA767" s="666">
        <v>0</v>
      </c>
      <c r="AB767" s="666">
        <v>0</v>
      </c>
      <c r="AC767" s="666">
        <v>0</v>
      </c>
      <c r="AD767" s="666">
        <v>0</v>
      </c>
      <c r="AE767" s="666">
        <v>0</v>
      </c>
      <c r="AF767" s="666">
        <v>0</v>
      </c>
      <c r="AG767" s="666">
        <v>0</v>
      </c>
      <c r="AH767" s="666">
        <v>0</v>
      </c>
      <c r="AI767" s="666">
        <v>0</v>
      </c>
      <c r="AJ767" s="666">
        <v>0</v>
      </c>
      <c r="AK767" s="666">
        <v>1.4048060792984028E-5</v>
      </c>
      <c r="AL767" s="666">
        <v>0</v>
      </c>
      <c r="AM767" s="666">
        <v>2.676680223429334E-6</v>
      </c>
      <c r="AN767" s="666">
        <v>0</v>
      </c>
      <c r="AO767" s="666">
        <v>0</v>
      </c>
      <c r="AP767" s="666">
        <v>0</v>
      </c>
      <c r="AQ767" s="666">
        <v>0</v>
      </c>
      <c r="AR767" s="666">
        <v>0</v>
      </c>
      <c r="AS767" s="666">
        <v>0</v>
      </c>
      <c r="AT767" s="666">
        <v>0</v>
      </c>
      <c r="AU767" s="666">
        <v>0</v>
      </c>
      <c r="AV767" s="666">
        <v>0</v>
      </c>
      <c r="AW767" s="666">
        <v>1.3356099665540425E-6</v>
      </c>
      <c r="AX767" s="666">
        <v>0</v>
      </c>
      <c r="AY767" s="666">
        <v>6.5535518816440461E-17</v>
      </c>
      <c r="AZ767" s="666">
        <v>0</v>
      </c>
      <c r="BA767" s="666">
        <v>0</v>
      </c>
      <c r="BB767" s="666">
        <v>0</v>
      </c>
      <c r="BC767" s="666">
        <v>0</v>
      </c>
      <c r="BD767" s="666">
        <v>0</v>
      </c>
      <c r="BE767" s="666">
        <v>0</v>
      </c>
      <c r="BF767" s="666">
        <v>1.2560762696155081E-4</v>
      </c>
      <c r="BG767" s="666">
        <v>0</v>
      </c>
      <c r="BH767" s="666">
        <v>2.7068850048267955E-4</v>
      </c>
      <c r="BI767" s="666">
        <v>0</v>
      </c>
      <c r="BJ767" s="666">
        <v>0</v>
      </c>
      <c r="BK767" s="666">
        <v>0</v>
      </c>
    </row>
    <row r="768" spans="2:63" x14ac:dyDescent="0.2">
      <c r="B768" s="469" t="s">
        <v>493</v>
      </c>
      <c r="C768" s="469">
        <v>18.242091092086515</v>
      </c>
      <c r="D768" s="469" t="s">
        <v>486</v>
      </c>
      <c r="E768" s="469" t="s">
        <v>428</v>
      </c>
      <c r="F768" s="469">
        <v>0</v>
      </c>
      <c r="G768" s="469">
        <v>559</v>
      </c>
      <c r="H768" s="469">
        <v>29.035697500000001</v>
      </c>
      <c r="I768" s="469">
        <v>29.449194376929714</v>
      </c>
      <c r="J768" s="469">
        <v>2.222138749868E-3</v>
      </c>
      <c r="K768" s="469" t="s">
        <v>574</v>
      </c>
      <c r="L768" s="469" t="s">
        <v>574</v>
      </c>
      <c r="M768" s="469" t="s">
        <v>574</v>
      </c>
      <c r="N768" s="469">
        <v>1</v>
      </c>
      <c r="O768" s="469">
        <v>9.5210085146114226E-4</v>
      </c>
      <c r="P768" s="469">
        <v>4.1089187767226537E-3</v>
      </c>
      <c r="Q768" s="469">
        <v>5.0610196281837957E-3</v>
      </c>
      <c r="R768" s="469">
        <v>0</v>
      </c>
      <c r="S768" s="469">
        <v>5.0610196281837957E-3</v>
      </c>
      <c r="T768" s="469">
        <v>0</v>
      </c>
      <c r="U768" s="469">
        <v>0</v>
      </c>
      <c r="V768" s="469">
        <v>1.2384506928405057E-5</v>
      </c>
      <c r="W768" s="469">
        <v>2.3086382986908409E-19</v>
      </c>
      <c r="X768" s="469">
        <v>0</v>
      </c>
      <c r="Y768" s="469">
        <v>0</v>
      </c>
      <c r="Z768" s="469">
        <v>0</v>
      </c>
      <c r="AA768" s="469">
        <v>0</v>
      </c>
      <c r="AB768" s="469">
        <v>0</v>
      </c>
      <c r="AC768" s="469">
        <v>0</v>
      </c>
      <c r="AD768" s="469">
        <v>0</v>
      </c>
      <c r="AE768" s="469">
        <v>0</v>
      </c>
      <c r="AF768" s="469">
        <v>0</v>
      </c>
      <c r="AG768" s="469">
        <v>0</v>
      </c>
      <c r="AH768" s="469">
        <v>0</v>
      </c>
      <c r="AI768" s="469">
        <v>0</v>
      </c>
      <c r="AJ768" s="469">
        <v>0</v>
      </c>
      <c r="AK768" s="469">
        <v>1.4048060792984028E-5</v>
      </c>
      <c r="AL768" s="469">
        <v>0</v>
      </c>
      <c r="AM768" s="469">
        <v>2.676680223429334E-6</v>
      </c>
      <c r="AN768" s="469">
        <v>0</v>
      </c>
      <c r="AO768" s="469">
        <v>0</v>
      </c>
      <c r="AP768" s="469">
        <v>0</v>
      </c>
      <c r="AQ768" s="469">
        <v>0</v>
      </c>
      <c r="AR768" s="469">
        <v>0</v>
      </c>
      <c r="AS768" s="469">
        <v>0</v>
      </c>
      <c r="AT768" s="469">
        <v>0</v>
      </c>
      <c r="AU768" s="469">
        <v>0</v>
      </c>
      <c r="AV768" s="469">
        <v>0</v>
      </c>
      <c r="AW768" s="469">
        <v>1.3356099665540425E-6</v>
      </c>
      <c r="AX768" s="469">
        <v>0</v>
      </c>
      <c r="AY768" s="469">
        <v>6.5535518816440461E-17</v>
      </c>
      <c r="AZ768" s="469">
        <v>0</v>
      </c>
      <c r="BA768" s="469">
        <v>0</v>
      </c>
      <c r="BB768" s="469">
        <v>0</v>
      </c>
      <c r="BC768" s="469">
        <v>0</v>
      </c>
      <c r="BD768" s="469">
        <v>0</v>
      </c>
      <c r="BE768" s="469">
        <v>0</v>
      </c>
      <c r="BF768" s="469">
        <v>1.2560762696155081E-4</v>
      </c>
      <c r="BG768" s="469">
        <v>0</v>
      </c>
      <c r="BH768" s="469">
        <v>2.7068850048267955E-4</v>
      </c>
      <c r="BI768" s="469">
        <v>0</v>
      </c>
      <c r="BJ768" s="469">
        <v>0</v>
      </c>
      <c r="BK768" s="469">
        <v>0</v>
      </c>
    </row>
    <row r="769" spans="2:63" x14ac:dyDescent="0.2">
      <c r="B769" s="666" t="s">
        <v>493</v>
      </c>
      <c r="C769" s="666">
        <v>18.242091092086515</v>
      </c>
      <c r="D769" s="666" t="s">
        <v>486</v>
      </c>
      <c r="E769" s="666" t="s">
        <v>428</v>
      </c>
      <c r="F769" s="666">
        <v>0</v>
      </c>
      <c r="G769" s="666">
        <v>559</v>
      </c>
      <c r="H769" s="666">
        <v>29.035697500000001</v>
      </c>
      <c r="I769" s="666">
        <v>29.449194376929714</v>
      </c>
      <c r="J769" s="666">
        <v>2.222138749868E-3</v>
      </c>
      <c r="K769" s="666" t="s">
        <v>574</v>
      </c>
      <c r="L769" s="666" t="s">
        <v>574</v>
      </c>
      <c r="M769" s="666" t="s">
        <v>574</v>
      </c>
      <c r="N769" s="666">
        <v>1</v>
      </c>
      <c r="O769" s="666">
        <v>9.5210085146114226E-4</v>
      </c>
      <c r="P769" s="666">
        <v>4.1089187767226537E-3</v>
      </c>
      <c r="Q769" s="666">
        <v>5.0610196281837957E-3</v>
      </c>
      <c r="R769" s="666">
        <v>0</v>
      </c>
      <c r="S769" s="666">
        <v>5.0610196281837957E-3</v>
      </c>
      <c r="T769" s="666">
        <v>0</v>
      </c>
      <c r="U769" s="666">
        <v>0</v>
      </c>
      <c r="V769" s="666">
        <v>1.2384506928405057E-5</v>
      </c>
      <c r="W769" s="666">
        <v>2.3086382986908409E-19</v>
      </c>
      <c r="X769" s="666">
        <v>0</v>
      </c>
      <c r="Y769" s="666">
        <v>0</v>
      </c>
      <c r="Z769" s="666">
        <v>0</v>
      </c>
      <c r="AA769" s="666">
        <v>0</v>
      </c>
      <c r="AB769" s="666">
        <v>0</v>
      </c>
      <c r="AC769" s="666">
        <v>0</v>
      </c>
      <c r="AD769" s="666">
        <v>0</v>
      </c>
      <c r="AE769" s="666">
        <v>0</v>
      </c>
      <c r="AF769" s="666">
        <v>0</v>
      </c>
      <c r="AG769" s="666">
        <v>0</v>
      </c>
      <c r="AH769" s="666">
        <v>0</v>
      </c>
      <c r="AI769" s="666">
        <v>0</v>
      </c>
      <c r="AJ769" s="666">
        <v>0</v>
      </c>
      <c r="AK769" s="666">
        <v>1.4048060792984028E-5</v>
      </c>
      <c r="AL769" s="666">
        <v>0</v>
      </c>
      <c r="AM769" s="666">
        <v>2.676680223429334E-6</v>
      </c>
      <c r="AN769" s="666">
        <v>0</v>
      </c>
      <c r="AO769" s="666">
        <v>0</v>
      </c>
      <c r="AP769" s="666">
        <v>0</v>
      </c>
      <c r="AQ769" s="666">
        <v>0</v>
      </c>
      <c r="AR769" s="666">
        <v>0</v>
      </c>
      <c r="AS769" s="666">
        <v>0</v>
      </c>
      <c r="AT769" s="666">
        <v>0</v>
      </c>
      <c r="AU769" s="666">
        <v>0</v>
      </c>
      <c r="AV769" s="666">
        <v>0</v>
      </c>
      <c r="AW769" s="666">
        <v>1.3356099665540425E-6</v>
      </c>
      <c r="AX769" s="666">
        <v>0</v>
      </c>
      <c r="AY769" s="666">
        <v>6.5535518816440461E-17</v>
      </c>
      <c r="AZ769" s="666">
        <v>0</v>
      </c>
      <c r="BA769" s="666">
        <v>0</v>
      </c>
      <c r="BB769" s="666">
        <v>0</v>
      </c>
      <c r="BC769" s="666">
        <v>0</v>
      </c>
      <c r="BD769" s="666">
        <v>0</v>
      </c>
      <c r="BE769" s="666">
        <v>0</v>
      </c>
      <c r="BF769" s="666">
        <v>1.2560762696155081E-4</v>
      </c>
      <c r="BG769" s="666">
        <v>0</v>
      </c>
      <c r="BH769" s="666">
        <v>2.7068850048267955E-4</v>
      </c>
      <c r="BI769" s="666">
        <v>0</v>
      </c>
      <c r="BJ769" s="666">
        <v>0</v>
      </c>
      <c r="BK769" s="666">
        <v>0</v>
      </c>
    </row>
    <row r="770" spans="2:63" s="399" customFormat="1" x14ac:dyDescent="0.2"/>
    <row r="771" spans="2:63" s="399" customFormat="1" ht="25.5" x14ac:dyDescent="0.2">
      <c r="R771" s="667" t="s">
        <v>575</v>
      </c>
      <c r="T771" s="668" t="s">
        <v>576</v>
      </c>
      <c r="U771" s="668" t="s">
        <v>577</v>
      </c>
      <c r="V771" s="668" t="s">
        <v>439</v>
      </c>
      <c r="W771" s="668" t="s">
        <v>440</v>
      </c>
      <c r="X771" s="668" t="s">
        <v>578</v>
      </c>
      <c r="Y771" s="668" t="s">
        <v>579</v>
      </c>
      <c r="Z771" s="668" t="s">
        <v>580</v>
      </c>
      <c r="AA771" s="668" t="s">
        <v>581</v>
      </c>
      <c r="AB771" s="668"/>
      <c r="AC771" s="668" t="s">
        <v>582</v>
      </c>
      <c r="AD771" s="668" t="s">
        <v>583</v>
      </c>
      <c r="AE771" s="668" t="s">
        <v>584</v>
      </c>
      <c r="AF771" s="668" t="s">
        <v>585</v>
      </c>
      <c r="AG771" s="668" t="s">
        <v>586</v>
      </c>
      <c r="AH771" s="668" t="s">
        <v>587</v>
      </c>
      <c r="AI771" s="668" t="s">
        <v>588</v>
      </c>
      <c r="AJ771" s="668" t="s">
        <v>589</v>
      </c>
      <c r="AK771" s="668" t="s">
        <v>145</v>
      </c>
      <c r="AL771" s="668" t="s">
        <v>590</v>
      </c>
      <c r="AM771" s="668" t="s">
        <v>441</v>
      </c>
      <c r="AN771" s="668" t="s">
        <v>591</v>
      </c>
      <c r="AO771" s="668" t="s">
        <v>592</v>
      </c>
      <c r="AP771" s="668" t="s">
        <v>266</v>
      </c>
      <c r="AQ771" s="668" t="s">
        <v>593</v>
      </c>
      <c r="AR771" s="668" t="s">
        <v>265</v>
      </c>
      <c r="AS771" s="668" t="s">
        <v>594</v>
      </c>
      <c r="AT771" s="668" t="s">
        <v>595</v>
      </c>
      <c r="AU771" s="668" t="s">
        <v>596</v>
      </c>
      <c r="AV771" s="668" t="s">
        <v>597</v>
      </c>
      <c r="AW771" s="668" t="s">
        <v>442</v>
      </c>
      <c r="AX771" s="668" t="s">
        <v>192</v>
      </c>
      <c r="AY771" s="668" t="s">
        <v>443</v>
      </c>
      <c r="AZ771" s="668" t="s">
        <v>598</v>
      </c>
      <c r="BA771" s="668" t="s">
        <v>599</v>
      </c>
      <c r="BB771" s="668" t="s">
        <v>600</v>
      </c>
      <c r="BC771" s="668" t="s">
        <v>601</v>
      </c>
      <c r="BD771" s="668" t="s">
        <v>124</v>
      </c>
      <c r="BE771" s="668" t="s">
        <v>602</v>
      </c>
      <c r="BF771" s="668" t="s">
        <v>444</v>
      </c>
      <c r="BG771" s="668" t="s">
        <v>603</v>
      </c>
      <c r="BH771" s="668" t="s">
        <v>139</v>
      </c>
      <c r="BI771" s="668" t="s">
        <v>604</v>
      </c>
      <c r="BJ771" s="668" t="s">
        <v>605</v>
      </c>
      <c r="BK771" s="668" t="s">
        <v>606</v>
      </c>
    </row>
    <row r="772" spans="2:63" s="399" customFormat="1" x14ac:dyDescent="0.2">
      <c r="R772" s="464" t="s">
        <v>286</v>
      </c>
      <c r="S772" s="399">
        <f>MAX(S40:S769)</f>
        <v>2.3235441711468546E-2</v>
      </c>
      <c r="T772" s="399">
        <f t="shared" ref="T772:BK772" si="1">MAX(T40:T769)</f>
        <v>0</v>
      </c>
      <c r="U772" s="399">
        <f t="shared" si="1"/>
        <v>0</v>
      </c>
      <c r="V772" s="399">
        <f t="shared" si="1"/>
        <v>4.6533633833667778E-5</v>
      </c>
      <c r="W772" s="399">
        <f t="shared" si="1"/>
        <v>1.65774545392383E-17</v>
      </c>
      <c r="X772" s="399">
        <f t="shared" si="1"/>
        <v>0</v>
      </c>
      <c r="Y772" s="399">
        <f t="shared" si="1"/>
        <v>0</v>
      </c>
      <c r="Z772" s="399">
        <f t="shared" si="1"/>
        <v>0</v>
      </c>
      <c r="AA772" s="399">
        <f t="shared" si="1"/>
        <v>0</v>
      </c>
      <c r="AB772" s="399">
        <f t="shared" si="1"/>
        <v>0</v>
      </c>
      <c r="AC772" s="399">
        <f t="shared" si="1"/>
        <v>0</v>
      </c>
      <c r="AD772" s="399">
        <f t="shared" si="1"/>
        <v>0</v>
      </c>
      <c r="AE772" s="399">
        <f t="shared" si="1"/>
        <v>0</v>
      </c>
      <c r="AF772" s="399">
        <f t="shared" si="1"/>
        <v>0</v>
      </c>
      <c r="AG772" s="399">
        <f t="shared" si="1"/>
        <v>0</v>
      </c>
      <c r="AH772" s="399">
        <f t="shared" si="1"/>
        <v>0</v>
      </c>
      <c r="AI772" s="399">
        <f t="shared" si="1"/>
        <v>0</v>
      </c>
      <c r="AJ772" s="399">
        <f t="shared" si="1"/>
        <v>0</v>
      </c>
      <c r="AK772" s="399">
        <f t="shared" si="1"/>
        <v>7.0888132498082469E-5</v>
      </c>
      <c r="AL772" s="399">
        <f t="shared" si="1"/>
        <v>0</v>
      </c>
      <c r="AM772" s="399">
        <f t="shared" si="1"/>
        <v>9.373968083655174E-6</v>
      </c>
      <c r="AN772" s="399">
        <f t="shared" si="1"/>
        <v>0</v>
      </c>
      <c r="AO772" s="399">
        <f t="shared" si="1"/>
        <v>0</v>
      </c>
      <c r="AP772" s="399">
        <f t="shared" si="1"/>
        <v>0</v>
      </c>
      <c r="AQ772" s="399">
        <f t="shared" si="1"/>
        <v>0</v>
      </c>
      <c r="AR772" s="399">
        <f t="shared" si="1"/>
        <v>0</v>
      </c>
      <c r="AS772" s="399">
        <f t="shared" si="1"/>
        <v>0</v>
      </c>
      <c r="AT772" s="399">
        <f t="shared" si="1"/>
        <v>0</v>
      </c>
      <c r="AU772" s="399">
        <f t="shared" si="1"/>
        <v>0</v>
      </c>
      <c r="AV772" s="399">
        <f t="shared" si="1"/>
        <v>0</v>
      </c>
      <c r="AW772" s="399">
        <f t="shared" si="1"/>
        <v>1.0340985568335437E-5</v>
      </c>
      <c r="AX772" s="399">
        <f t="shared" si="1"/>
        <v>0</v>
      </c>
      <c r="AY772" s="399">
        <f t="shared" si="1"/>
        <v>3.6260923905416478E-15</v>
      </c>
      <c r="AZ772" s="399">
        <f t="shared" si="1"/>
        <v>0</v>
      </c>
      <c r="BA772" s="399">
        <f t="shared" si="1"/>
        <v>0</v>
      </c>
      <c r="BB772" s="399">
        <f t="shared" si="1"/>
        <v>0</v>
      </c>
      <c r="BC772" s="399">
        <f t="shared" si="1"/>
        <v>0</v>
      </c>
      <c r="BD772" s="399">
        <f t="shared" si="1"/>
        <v>0</v>
      </c>
      <c r="BE772" s="399">
        <f t="shared" si="1"/>
        <v>0</v>
      </c>
      <c r="BF772" s="399">
        <f t="shared" si="1"/>
        <v>5.4038275182735152E-4</v>
      </c>
      <c r="BG772" s="399">
        <f t="shared" si="1"/>
        <v>0</v>
      </c>
      <c r="BH772" s="399">
        <f t="shared" si="1"/>
        <v>1.3804743258166911E-3</v>
      </c>
      <c r="BI772" s="399">
        <f t="shared" si="1"/>
        <v>0</v>
      </c>
      <c r="BJ772" s="399">
        <f t="shared" si="1"/>
        <v>0</v>
      </c>
      <c r="BK772" s="399">
        <f t="shared" si="1"/>
        <v>0</v>
      </c>
    </row>
    <row r="773" spans="2:63" s="399" customFormat="1" x14ac:dyDescent="0.2">
      <c r="R773" s="464" t="s">
        <v>485</v>
      </c>
      <c r="S773" s="399">
        <f>_xlfn.MAXIFS(S$40:S$769,$B$40:$B$769,$R773)</f>
        <v>2.3235441711468546E-2</v>
      </c>
      <c r="T773" s="399">
        <f t="shared" ref="T773:BK774" si="2">_xlfn.MAXIFS(T$40:T$769,$B$40:$B$769,$R773)</f>
        <v>0</v>
      </c>
      <c r="U773" s="399">
        <f t="shared" si="2"/>
        <v>0</v>
      </c>
      <c r="V773" s="399">
        <f t="shared" si="2"/>
        <v>4.6533633833667778E-5</v>
      </c>
      <c r="W773" s="399">
        <f t="shared" si="2"/>
        <v>1.65774545392383E-17</v>
      </c>
      <c r="X773" s="399">
        <f t="shared" si="2"/>
        <v>0</v>
      </c>
      <c r="Y773" s="399">
        <f t="shared" si="2"/>
        <v>0</v>
      </c>
      <c r="Z773" s="399">
        <f t="shared" si="2"/>
        <v>0</v>
      </c>
      <c r="AA773" s="399">
        <f t="shared" si="2"/>
        <v>0</v>
      </c>
      <c r="AB773" s="399">
        <f t="shared" si="2"/>
        <v>0</v>
      </c>
      <c r="AC773" s="399">
        <f t="shared" si="2"/>
        <v>0</v>
      </c>
      <c r="AD773" s="399">
        <f t="shared" si="2"/>
        <v>0</v>
      </c>
      <c r="AE773" s="399">
        <f t="shared" si="2"/>
        <v>0</v>
      </c>
      <c r="AF773" s="399">
        <f t="shared" si="2"/>
        <v>0</v>
      </c>
      <c r="AG773" s="399">
        <f t="shared" si="2"/>
        <v>0</v>
      </c>
      <c r="AH773" s="399">
        <f t="shared" si="2"/>
        <v>0</v>
      </c>
      <c r="AI773" s="399">
        <f t="shared" si="2"/>
        <v>0</v>
      </c>
      <c r="AJ773" s="399">
        <f t="shared" si="2"/>
        <v>0</v>
      </c>
      <c r="AK773" s="399">
        <f t="shared" si="2"/>
        <v>7.0888132498082469E-5</v>
      </c>
      <c r="AL773" s="399">
        <f t="shared" si="2"/>
        <v>0</v>
      </c>
      <c r="AM773" s="399">
        <f t="shared" si="2"/>
        <v>9.373968083655174E-6</v>
      </c>
      <c r="AN773" s="399">
        <f t="shared" si="2"/>
        <v>0</v>
      </c>
      <c r="AO773" s="399">
        <f t="shared" si="2"/>
        <v>0</v>
      </c>
      <c r="AP773" s="399">
        <f t="shared" si="2"/>
        <v>0</v>
      </c>
      <c r="AQ773" s="399">
        <f t="shared" si="2"/>
        <v>0</v>
      </c>
      <c r="AR773" s="399">
        <f t="shared" si="2"/>
        <v>0</v>
      </c>
      <c r="AS773" s="399">
        <f t="shared" si="2"/>
        <v>0</v>
      </c>
      <c r="AT773" s="399">
        <f t="shared" si="2"/>
        <v>0</v>
      </c>
      <c r="AU773" s="399">
        <f t="shared" si="2"/>
        <v>0</v>
      </c>
      <c r="AV773" s="399">
        <f t="shared" si="2"/>
        <v>0</v>
      </c>
      <c r="AW773" s="399">
        <f t="shared" si="2"/>
        <v>1.0340985568335437E-5</v>
      </c>
      <c r="AX773" s="399">
        <f t="shared" si="2"/>
        <v>0</v>
      </c>
      <c r="AY773" s="399">
        <f t="shared" si="2"/>
        <v>3.6260923905416478E-15</v>
      </c>
      <c r="AZ773" s="399">
        <f t="shared" si="2"/>
        <v>0</v>
      </c>
      <c r="BA773" s="399">
        <f t="shared" si="2"/>
        <v>0</v>
      </c>
      <c r="BB773" s="399">
        <f t="shared" si="2"/>
        <v>0</v>
      </c>
      <c r="BC773" s="399">
        <f t="shared" si="2"/>
        <v>0</v>
      </c>
      <c r="BD773" s="399">
        <f t="shared" si="2"/>
        <v>0</v>
      </c>
      <c r="BE773" s="399">
        <f t="shared" si="2"/>
        <v>0</v>
      </c>
      <c r="BF773" s="399">
        <f t="shared" si="2"/>
        <v>5.4038275182735152E-4</v>
      </c>
      <c r="BG773" s="399">
        <f t="shared" si="2"/>
        <v>0</v>
      </c>
      <c r="BH773" s="399">
        <f t="shared" si="2"/>
        <v>1.3804743258166911E-3</v>
      </c>
      <c r="BI773" s="399">
        <f t="shared" si="2"/>
        <v>0</v>
      </c>
      <c r="BJ773" s="399">
        <f t="shared" si="2"/>
        <v>0</v>
      </c>
      <c r="BK773" s="399">
        <f t="shared" si="2"/>
        <v>0</v>
      </c>
    </row>
    <row r="774" spans="2:63" s="399" customFormat="1" x14ac:dyDescent="0.2">
      <c r="R774" s="464" t="s">
        <v>493</v>
      </c>
      <c r="S774" s="399">
        <f>_xlfn.MAXIFS(S$40:S$769,$B$40:$B$769,$R774)</f>
        <v>2.3235441711468546E-2</v>
      </c>
      <c r="T774" s="399">
        <f t="shared" si="2"/>
        <v>0</v>
      </c>
      <c r="U774" s="399">
        <f t="shared" si="2"/>
        <v>0</v>
      </c>
      <c r="V774" s="399">
        <f t="shared" si="2"/>
        <v>4.6533633833667778E-5</v>
      </c>
      <c r="W774" s="399">
        <f t="shared" si="2"/>
        <v>1.65774545392383E-17</v>
      </c>
      <c r="X774" s="399">
        <f t="shared" si="2"/>
        <v>0</v>
      </c>
      <c r="Y774" s="399">
        <f t="shared" si="2"/>
        <v>0</v>
      </c>
      <c r="Z774" s="399">
        <f t="shared" si="2"/>
        <v>0</v>
      </c>
      <c r="AA774" s="399">
        <f t="shared" si="2"/>
        <v>0</v>
      </c>
      <c r="AB774" s="399">
        <f t="shared" si="2"/>
        <v>0</v>
      </c>
      <c r="AC774" s="399">
        <f t="shared" si="2"/>
        <v>0</v>
      </c>
      <c r="AD774" s="399">
        <f t="shared" si="2"/>
        <v>0</v>
      </c>
      <c r="AE774" s="399">
        <f t="shared" si="2"/>
        <v>0</v>
      </c>
      <c r="AF774" s="399">
        <f t="shared" si="2"/>
        <v>0</v>
      </c>
      <c r="AG774" s="399">
        <f t="shared" si="2"/>
        <v>0</v>
      </c>
      <c r="AH774" s="399">
        <f t="shared" si="2"/>
        <v>0</v>
      </c>
      <c r="AI774" s="399">
        <f t="shared" si="2"/>
        <v>0</v>
      </c>
      <c r="AJ774" s="399">
        <f t="shared" si="2"/>
        <v>0</v>
      </c>
      <c r="AK774" s="399">
        <f t="shared" si="2"/>
        <v>7.0888132498082469E-5</v>
      </c>
      <c r="AL774" s="399">
        <f t="shared" si="2"/>
        <v>0</v>
      </c>
      <c r="AM774" s="399">
        <f t="shared" si="2"/>
        <v>9.373968083655174E-6</v>
      </c>
      <c r="AN774" s="399">
        <f t="shared" si="2"/>
        <v>0</v>
      </c>
      <c r="AO774" s="399">
        <f t="shared" si="2"/>
        <v>0</v>
      </c>
      <c r="AP774" s="399">
        <f t="shared" si="2"/>
        <v>0</v>
      </c>
      <c r="AQ774" s="399">
        <f t="shared" si="2"/>
        <v>0</v>
      </c>
      <c r="AR774" s="399">
        <f t="shared" si="2"/>
        <v>0</v>
      </c>
      <c r="AS774" s="399">
        <f t="shared" si="2"/>
        <v>0</v>
      </c>
      <c r="AT774" s="399">
        <f t="shared" si="2"/>
        <v>0</v>
      </c>
      <c r="AU774" s="399">
        <f t="shared" si="2"/>
        <v>0</v>
      </c>
      <c r="AV774" s="399">
        <f t="shared" si="2"/>
        <v>0</v>
      </c>
      <c r="AW774" s="399">
        <f t="shared" si="2"/>
        <v>1.0340985568335437E-5</v>
      </c>
      <c r="AX774" s="399">
        <f t="shared" si="2"/>
        <v>0</v>
      </c>
      <c r="AY774" s="399">
        <f t="shared" si="2"/>
        <v>3.6260923905416478E-15</v>
      </c>
      <c r="AZ774" s="399">
        <f t="shared" si="2"/>
        <v>0</v>
      </c>
      <c r="BA774" s="399">
        <f t="shared" si="2"/>
        <v>0</v>
      </c>
      <c r="BB774" s="399">
        <f t="shared" si="2"/>
        <v>0</v>
      </c>
      <c r="BC774" s="399">
        <f t="shared" si="2"/>
        <v>0</v>
      </c>
      <c r="BD774" s="399">
        <f t="shared" si="2"/>
        <v>0</v>
      </c>
      <c r="BE774" s="399">
        <f t="shared" si="2"/>
        <v>0</v>
      </c>
      <c r="BF774" s="399">
        <f t="shared" si="2"/>
        <v>5.4038275182735152E-4</v>
      </c>
      <c r="BG774" s="399">
        <f t="shared" si="2"/>
        <v>0</v>
      </c>
      <c r="BH774" s="399">
        <f t="shared" si="2"/>
        <v>1.3804743258166911E-3</v>
      </c>
      <c r="BI774" s="399">
        <f t="shared" si="2"/>
        <v>0</v>
      </c>
      <c r="BJ774" s="399">
        <f t="shared" si="2"/>
        <v>0</v>
      </c>
      <c r="BK774" s="399">
        <f t="shared" si="2"/>
        <v>0</v>
      </c>
    </row>
    <row r="775" spans="2:63" s="399" customFormat="1" x14ac:dyDescent="0.2"/>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61146-077D-40F5-A8E9-AA688B023BB7}">
  <sheetPr>
    <tabColor theme="1"/>
  </sheetPr>
  <dimension ref="B2:AM3"/>
  <sheetViews>
    <sheetView workbookViewId="0"/>
  </sheetViews>
  <sheetFormatPr defaultRowHeight="15" x14ac:dyDescent="0.25"/>
  <sheetData>
    <row r="2" spans="2:39" x14ac:dyDescent="0.25">
      <c r="B2" s="198" t="s">
        <v>447</v>
      </c>
      <c r="C2" s="198" t="s">
        <v>448</v>
      </c>
      <c r="D2" s="198" t="s">
        <v>449</v>
      </c>
      <c r="E2" s="198" t="s">
        <v>607</v>
      </c>
      <c r="F2" s="198" t="s">
        <v>608</v>
      </c>
      <c r="G2" s="198" t="s">
        <v>609</v>
      </c>
      <c r="H2" s="198" t="s">
        <v>610</v>
      </c>
      <c r="I2" s="198" t="s">
        <v>611</v>
      </c>
      <c r="J2" s="198" t="s">
        <v>612</v>
      </c>
      <c r="K2" s="198" t="s">
        <v>613</v>
      </c>
      <c r="L2" s="198" t="s">
        <v>614</v>
      </c>
      <c r="M2" s="198" t="s">
        <v>615</v>
      </c>
      <c r="N2" s="198" t="s">
        <v>616</v>
      </c>
      <c r="O2" s="198" t="s">
        <v>617</v>
      </c>
      <c r="P2" s="198" t="s">
        <v>618</v>
      </c>
      <c r="Q2" s="198" t="s">
        <v>619</v>
      </c>
      <c r="R2" s="198" t="s">
        <v>620</v>
      </c>
      <c r="S2" s="198" t="s">
        <v>621</v>
      </c>
      <c r="T2" s="198" t="s">
        <v>622</v>
      </c>
      <c r="U2" s="198" t="s">
        <v>623</v>
      </c>
      <c r="V2" s="198" t="s">
        <v>624</v>
      </c>
      <c r="W2" s="198" t="s">
        <v>625</v>
      </c>
      <c r="X2" s="198" t="s">
        <v>626</v>
      </c>
      <c r="Y2" s="198" t="s">
        <v>627</v>
      </c>
      <c r="Z2" s="198" t="s">
        <v>628</v>
      </c>
      <c r="AA2" s="198" t="s">
        <v>629</v>
      </c>
      <c r="AB2" s="198" t="s">
        <v>630</v>
      </c>
      <c r="AC2" s="198" t="s">
        <v>631</v>
      </c>
      <c r="AD2" s="198" t="s">
        <v>632</v>
      </c>
      <c r="AE2" s="198" t="s">
        <v>633</v>
      </c>
      <c r="AF2" s="198" t="s">
        <v>634</v>
      </c>
      <c r="AG2" s="198" t="s">
        <v>635</v>
      </c>
      <c r="AH2" s="198" t="s">
        <v>636</v>
      </c>
      <c r="AI2" s="198" t="s">
        <v>637</v>
      </c>
      <c r="AJ2" s="198" t="s">
        <v>638</v>
      </c>
      <c r="AK2" s="198" t="s">
        <v>639</v>
      </c>
      <c r="AL2" s="198" t="s">
        <v>640</v>
      </c>
      <c r="AM2" s="198" t="s">
        <v>641</v>
      </c>
    </row>
    <row r="3" spans="2:39" x14ac:dyDescent="0.25">
      <c r="B3" s="199"/>
      <c r="C3" s="199"/>
      <c r="D3" s="200"/>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8ACD4-E51E-42FD-8D03-78618C37C201}">
  <sheetPr>
    <tabColor theme="1"/>
  </sheetPr>
  <dimension ref="A1"/>
  <sheetViews>
    <sheetView workbookViewId="0"/>
  </sheetViews>
  <sheetFormatPr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07663-A264-4227-85FE-0D372ED72D5C}">
  <dimension ref="A1:M205"/>
  <sheetViews>
    <sheetView topLeftCell="A11" workbookViewId="0">
      <selection activeCell="T29" sqref="T29"/>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773" t="s">
        <v>642</v>
      </c>
      <c r="B10" s="774"/>
      <c r="C10" s="774"/>
      <c r="D10" s="775" t="s">
        <v>643</v>
      </c>
      <c r="E10" s="776"/>
      <c r="F10" s="773" t="s">
        <v>644</v>
      </c>
      <c r="G10" s="774"/>
      <c r="H10" s="774"/>
      <c r="I10" s="774"/>
      <c r="J10" s="774"/>
      <c r="K10" s="774"/>
      <c r="L10" s="774"/>
      <c r="M10" s="777"/>
    </row>
    <row r="11" spans="1:13" ht="20.100000000000001" customHeight="1" thickBot="1" x14ac:dyDescent="0.3">
      <c r="A11" s="778" t="s">
        <v>645</v>
      </c>
      <c r="B11" s="780" t="s">
        <v>646</v>
      </c>
      <c r="C11" s="782" t="s">
        <v>647</v>
      </c>
      <c r="D11" s="784" t="s">
        <v>648</v>
      </c>
      <c r="E11" s="786" t="s">
        <v>649</v>
      </c>
      <c r="F11" s="788" t="s">
        <v>650</v>
      </c>
      <c r="G11" s="786" t="s">
        <v>651</v>
      </c>
      <c r="H11" s="767" t="s">
        <v>652</v>
      </c>
      <c r="I11" s="768"/>
      <c r="J11" s="769"/>
      <c r="K11" s="770" t="s">
        <v>653</v>
      </c>
      <c r="L11" s="771"/>
      <c r="M11" s="772"/>
    </row>
    <row r="12" spans="1:13" ht="48" customHeight="1" thickBot="1" x14ac:dyDescent="0.3">
      <c r="A12" s="779"/>
      <c r="B12" s="781"/>
      <c r="C12" s="783"/>
      <c r="D12" s="785"/>
      <c r="E12" s="787"/>
      <c r="F12" s="789"/>
      <c r="G12" s="787"/>
      <c r="H12" s="8" t="s">
        <v>654</v>
      </c>
      <c r="I12" s="9" t="s">
        <v>655</v>
      </c>
      <c r="J12" s="10" t="s">
        <v>656</v>
      </c>
      <c r="K12" s="11" t="s">
        <v>654</v>
      </c>
      <c r="L12" s="9" t="s">
        <v>655</v>
      </c>
      <c r="M12" s="10" t="s">
        <v>656</v>
      </c>
    </row>
    <row r="13" spans="1:13" x14ac:dyDescent="0.25">
      <c r="A13" s="12" t="s">
        <v>657</v>
      </c>
      <c r="B13" s="13" t="s">
        <v>658</v>
      </c>
      <c r="C13" s="14" t="s">
        <v>659</v>
      </c>
      <c r="D13" s="15" t="s">
        <v>660</v>
      </c>
      <c r="E13" s="16" t="s">
        <v>661</v>
      </c>
      <c r="F13" s="15" t="s">
        <v>388</v>
      </c>
      <c r="G13" s="17" t="s">
        <v>662</v>
      </c>
      <c r="H13" s="18">
        <v>100</v>
      </c>
      <c r="I13" s="19">
        <v>140</v>
      </c>
      <c r="J13" s="16">
        <v>200</v>
      </c>
      <c r="K13" s="18">
        <v>0.3</v>
      </c>
      <c r="L13" s="19">
        <v>0.5</v>
      </c>
      <c r="M13" s="16">
        <v>0.8</v>
      </c>
    </row>
    <row r="14" spans="1:13" x14ac:dyDescent="0.25">
      <c r="A14" s="20"/>
      <c r="B14" s="21"/>
      <c r="C14" s="22"/>
      <c r="D14" s="23"/>
      <c r="E14" s="24"/>
      <c r="F14" s="23"/>
      <c r="G14" s="25"/>
      <c r="H14" s="26"/>
      <c r="I14" s="27"/>
      <c r="J14" s="24"/>
      <c r="K14" s="26"/>
      <c r="L14" s="27"/>
      <c r="M14" s="24"/>
    </row>
    <row r="15" spans="1:13" x14ac:dyDescent="0.25">
      <c r="A15" s="28" t="s">
        <v>663</v>
      </c>
      <c r="B15" s="29" t="s">
        <v>664</v>
      </c>
      <c r="C15" s="30"/>
      <c r="D15" s="31" t="s">
        <v>660</v>
      </c>
      <c r="E15" s="32" t="s">
        <v>1982</v>
      </c>
      <c r="F15" s="31" t="s">
        <v>665</v>
      </c>
      <c r="G15" s="33" t="s">
        <v>666</v>
      </c>
      <c r="H15" s="34">
        <f>Throughputs!C4/1000</f>
        <v>173.06800000000001</v>
      </c>
      <c r="I15" s="35">
        <f>Throughputs!D4/1000</f>
        <v>408</v>
      </c>
      <c r="J15" s="32">
        <f>I15</f>
        <v>408</v>
      </c>
      <c r="K15" s="34">
        <f>Throughputs!F4/1000</f>
        <v>1.1178082191780823</v>
      </c>
      <c r="L15" s="35">
        <f>Throughputs!G4/1000</f>
        <v>1.1178082191780823</v>
      </c>
      <c r="M15" s="32">
        <f>L15</f>
        <v>1.1178082191780823</v>
      </c>
    </row>
    <row r="16" spans="1:13" x14ac:dyDescent="0.25">
      <c r="A16" s="28" t="s">
        <v>667</v>
      </c>
      <c r="B16" s="29" t="s">
        <v>668</v>
      </c>
      <c r="C16" s="30"/>
      <c r="D16" s="31" t="s">
        <v>660</v>
      </c>
      <c r="E16" s="32" t="s">
        <v>1983</v>
      </c>
      <c r="F16" s="31" t="s">
        <v>669</v>
      </c>
      <c r="G16" s="33" t="s">
        <v>670</v>
      </c>
      <c r="H16" s="34">
        <f>Throughputs!$C$5</f>
        <v>110989</v>
      </c>
      <c r="I16" s="35">
        <f>Throughputs!$D$5</f>
        <v>262800</v>
      </c>
      <c r="J16" s="32">
        <f t="shared" ref="J16:J23" si="0">I16</f>
        <v>262800</v>
      </c>
      <c r="K16" s="147">
        <f>Throughputs!$F$5</f>
        <v>800</v>
      </c>
      <c r="L16" s="35">
        <f>Throughputs!$G$5</f>
        <v>800</v>
      </c>
      <c r="M16" s="32">
        <f t="shared" ref="M16:M23" si="1">L16</f>
        <v>800</v>
      </c>
    </row>
    <row r="17" spans="1:13" x14ac:dyDescent="0.25">
      <c r="A17" s="28" t="s">
        <v>671</v>
      </c>
      <c r="B17" s="29" t="s">
        <v>672</v>
      </c>
      <c r="C17" s="30"/>
      <c r="D17" s="31" t="s">
        <v>660</v>
      </c>
      <c r="E17" s="32" t="s">
        <v>1984</v>
      </c>
      <c r="F17" s="31" t="s">
        <v>669</v>
      </c>
      <c r="G17" s="33" t="s">
        <v>670</v>
      </c>
      <c r="H17" s="34">
        <f>Throughputs!$C$6</f>
        <v>110989</v>
      </c>
      <c r="I17" s="35">
        <f>Throughputs!$D$6</f>
        <v>262800</v>
      </c>
      <c r="J17" s="32">
        <f>I17</f>
        <v>262800</v>
      </c>
      <c r="K17" s="147">
        <f>Throughputs!$F$6</f>
        <v>800</v>
      </c>
      <c r="L17" s="35">
        <f>Throughputs!$G$6</f>
        <v>800</v>
      </c>
      <c r="M17" s="32">
        <f>L17</f>
        <v>800</v>
      </c>
    </row>
    <row r="18" spans="1:13" x14ac:dyDescent="0.25">
      <c r="A18" s="149" t="s">
        <v>673</v>
      </c>
      <c r="B18" s="150" t="s">
        <v>674</v>
      </c>
      <c r="C18" s="150"/>
      <c r="D18" s="149" t="s">
        <v>681</v>
      </c>
      <c r="E18" s="149" t="s">
        <v>1985</v>
      </c>
      <c r="F18" s="149" t="s">
        <v>669</v>
      </c>
      <c r="G18" s="150" t="s">
        <v>670</v>
      </c>
      <c r="H18" s="149">
        <f>Throughputs!$C$6</f>
        <v>110989</v>
      </c>
      <c r="I18" s="149">
        <f>Throughputs!$D$6</f>
        <v>262800</v>
      </c>
      <c r="J18" s="149">
        <f>I18</f>
        <v>262800</v>
      </c>
      <c r="K18" s="149">
        <f>Throughputs!$F$6</f>
        <v>800</v>
      </c>
      <c r="L18" s="149">
        <f>Throughputs!$G$6</f>
        <v>800</v>
      </c>
      <c r="M18" s="149">
        <f>L18</f>
        <v>800</v>
      </c>
    </row>
    <row r="19" spans="1:13" x14ac:dyDescent="0.25">
      <c r="A19" s="28" t="s">
        <v>675</v>
      </c>
      <c r="B19" s="29" t="s">
        <v>676</v>
      </c>
      <c r="C19" s="30"/>
      <c r="D19" s="31" t="s">
        <v>660</v>
      </c>
      <c r="E19" s="32" t="s">
        <v>1986</v>
      </c>
      <c r="F19" s="31" t="s">
        <v>669</v>
      </c>
      <c r="G19" s="33" t="s">
        <v>670</v>
      </c>
      <c r="H19" s="34">
        <f>Throughputs!$C$7</f>
        <v>110989</v>
      </c>
      <c r="I19" s="35">
        <f>Throughputs!$D$7</f>
        <v>262800</v>
      </c>
      <c r="J19" s="32">
        <f t="shared" si="0"/>
        <v>262800</v>
      </c>
      <c r="K19" s="147">
        <f>Throughputs!$F$7</f>
        <v>800</v>
      </c>
      <c r="L19" s="35">
        <f>Throughputs!$G$7</f>
        <v>800</v>
      </c>
      <c r="M19" s="32">
        <f t="shared" si="1"/>
        <v>800</v>
      </c>
    </row>
    <row r="20" spans="1:13" x14ac:dyDescent="0.25">
      <c r="A20" s="28" t="s">
        <v>677</v>
      </c>
      <c r="B20" s="29" t="s">
        <v>678</v>
      </c>
      <c r="C20" s="30"/>
      <c r="D20" s="31" t="s">
        <v>681</v>
      </c>
      <c r="E20" s="32" t="s">
        <v>1987</v>
      </c>
      <c r="F20" s="31" t="s">
        <v>669</v>
      </c>
      <c r="G20" s="33" t="s">
        <v>670</v>
      </c>
      <c r="H20" s="34">
        <f>Throughputs!$C$7</f>
        <v>110989</v>
      </c>
      <c r="I20" s="35">
        <f>Throughputs!$D$7</f>
        <v>262800</v>
      </c>
      <c r="J20" s="32">
        <f t="shared" ref="J20" si="2">I20</f>
        <v>262800</v>
      </c>
      <c r="K20" s="34">
        <f>Throughputs!$F$7</f>
        <v>800</v>
      </c>
      <c r="L20" s="35">
        <f>Throughputs!$G$7</f>
        <v>800</v>
      </c>
      <c r="M20" s="32">
        <f t="shared" ref="M20" si="3">L20</f>
        <v>800</v>
      </c>
    </row>
    <row r="21" spans="1:13" x14ac:dyDescent="0.25">
      <c r="A21" s="28" t="s">
        <v>679</v>
      </c>
      <c r="B21" s="29" t="s">
        <v>680</v>
      </c>
      <c r="C21" s="30"/>
      <c r="D21" s="31" t="s">
        <v>681</v>
      </c>
      <c r="E21" s="32" t="s">
        <v>682</v>
      </c>
      <c r="F21" s="31" t="s">
        <v>683</v>
      </c>
      <c r="G21" s="33" t="s">
        <v>684</v>
      </c>
      <c r="H21" s="34">
        <f>Stockpiles!$C$28</f>
        <v>152104.04300000001</v>
      </c>
      <c r="I21" s="35">
        <f>Stockpiles!$C$28</f>
        <v>152104.04300000001</v>
      </c>
      <c r="J21" s="32">
        <f t="shared" si="0"/>
        <v>152104.04300000001</v>
      </c>
      <c r="K21" s="34">
        <f>Stockpiles!$C$30</f>
        <v>2249.8580000000002</v>
      </c>
      <c r="L21" s="35">
        <f>Stockpiles!$C$30</f>
        <v>2249.8580000000002</v>
      </c>
      <c r="M21" s="32">
        <f t="shared" si="1"/>
        <v>2249.8580000000002</v>
      </c>
    </row>
    <row r="22" spans="1:13" x14ac:dyDescent="0.25">
      <c r="A22" s="28" t="s">
        <v>685</v>
      </c>
      <c r="B22" s="29" t="s">
        <v>686</v>
      </c>
      <c r="C22" s="30"/>
      <c r="D22" s="31" t="s">
        <v>681</v>
      </c>
      <c r="E22" s="32" t="s">
        <v>687</v>
      </c>
      <c r="F22" s="31" t="s">
        <v>683</v>
      </c>
      <c r="G22" s="33" t="s">
        <v>684</v>
      </c>
      <c r="H22" s="34">
        <f>Stockpiles!$C$38</f>
        <v>0.6</v>
      </c>
      <c r="I22" s="35">
        <f>Stockpiles!$C$38</f>
        <v>0.6</v>
      </c>
      <c r="J22" s="32">
        <f t="shared" ref="J22" si="4">I22</f>
        <v>0.6</v>
      </c>
      <c r="K22" s="34">
        <f>Stockpiles!$C$40</f>
        <v>0.6</v>
      </c>
      <c r="L22" s="35">
        <f>Stockpiles!$C$40</f>
        <v>0.6</v>
      </c>
      <c r="M22" s="32">
        <f t="shared" ref="M22" si="5">L22</f>
        <v>0.6</v>
      </c>
    </row>
    <row r="23" spans="1:13" x14ac:dyDescent="0.25">
      <c r="A23" s="28" t="s">
        <v>688</v>
      </c>
      <c r="B23" s="29" t="s">
        <v>689</v>
      </c>
      <c r="C23" s="30"/>
      <c r="D23" s="31" t="s">
        <v>681</v>
      </c>
      <c r="E23" s="32" t="s">
        <v>690</v>
      </c>
      <c r="F23" s="31" t="s">
        <v>683</v>
      </c>
      <c r="G23" s="33" t="s">
        <v>691</v>
      </c>
      <c r="H23" s="34">
        <f>Stockpiles!$C$29</f>
        <v>17584.671000000002</v>
      </c>
      <c r="I23" s="35">
        <f>Stockpiles!$C$29</f>
        <v>17584.671000000002</v>
      </c>
      <c r="J23" s="32">
        <f t="shared" si="0"/>
        <v>17584.671000000002</v>
      </c>
      <c r="K23" s="34">
        <f>Stockpiles!$C$31</f>
        <v>1382.4460000000001</v>
      </c>
      <c r="L23" s="35">
        <f>Stockpiles!$C$31</f>
        <v>1382.4460000000001</v>
      </c>
      <c r="M23" s="32">
        <f t="shared" si="1"/>
        <v>1382.4460000000001</v>
      </c>
    </row>
    <row r="24" spans="1:13" x14ac:dyDescent="0.25">
      <c r="A24" s="28" t="s">
        <v>692</v>
      </c>
      <c r="B24" s="29" t="s">
        <v>693</v>
      </c>
      <c r="C24" s="30"/>
      <c r="D24" s="31" t="s">
        <v>681</v>
      </c>
      <c r="E24" s="32" t="s">
        <v>694</v>
      </c>
      <c r="F24" s="31" t="s">
        <v>683</v>
      </c>
      <c r="G24" s="33" t="s">
        <v>691</v>
      </c>
      <c r="H24" s="34">
        <f>Stockpiles!$C$39</f>
        <v>0.98</v>
      </c>
      <c r="I24" s="35">
        <f>Stockpiles!$C$39</f>
        <v>0.98</v>
      </c>
      <c r="J24" s="32">
        <f t="shared" ref="J24" si="6">I24</f>
        <v>0.98</v>
      </c>
      <c r="K24" s="34">
        <f>Stockpiles!$C$41</f>
        <v>1</v>
      </c>
      <c r="L24" s="35">
        <f>Stockpiles!$C$41</f>
        <v>1</v>
      </c>
      <c r="M24" s="32">
        <f t="shared" ref="M24" si="7">L24</f>
        <v>1</v>
      </c>
    </row>
    <row r="25" spans="1:13" x14ac:dyDescent="0.25">
      <c r="A25" s="28" t="s">
        <v>695</v>
      </c>
      <c r="B25" s="29" t="s">
        <v>696</v>
      </c>
      <c r="C25" s="30"/>
      <c r="D25" s="31" t="s">
        <v>681</v>
      </c>
      <c r="E25" s="32" t="s">
        <v>697</v>
      </c>
      <c r="F25" s="31" t="s">
        <v>698</v>
      </c>
      <c r="G25" s="33" t="s">
        <v>699</v>
      </c>
      <c r="H25" s="34">
        <f>165/1000</f>
        <v>0.16500000000000001</v>
      </c>
      <c r="I25" s="35">
        <f>H25</f>
        <v>0.16500000000000001</v>
      </c>
      <c r="J25" s="32">
        <f>I25</f>
        <v>0.16500000000000001</v>
      </c>
      <c r="K25" s="34">
        <f t="shared" ref="K25:K28" si="8">H25/365</f>
        <v>4.5205479452054795E-4</v>
      </c>
      <c r="L25" s="35">
        <f>K25</f>
        <v>4.5205479452054795E-4</v>
      </c>
      <c r="M25" s="32">
        <f>L25</f>
        <v>4.5205479452054795E-4</v>
      </c>
    </row>
    <row r="26" spans="1:13" x14ac:dyDescent="0.25">
      <c r="A26" s="28" t="s">
        <v>700</v>
      </c>
      <c r="B26" s="29" t="s">
        <v>703</v>
      </c>
      <c r="C26" s="30"/>
      <c r="D26" s="31" t="s">
        <v>681</v>
      </c>
      <c r="E26" s="32" t="s">
        <v>697</v>
      </c>
      <c r="F26" s="31" t="s">
        <v>698</v>
      </c>
      <c r="G26" s="33" t="s">
        <v>699</v>
      </c>
      <c r="H26" s="34">
        <v>0.1</v>
      </c>
      <c r="I26" s="35">
        <v>0.1</v>
      </c>
      <c r="J26" s="32">
        <f>I26</f>
        <v>0.1</v>
      </c>
      <c r="K26" s="34">
        <f>H26/365</f>
        <v>2.7397260273972606E-4</v>
      </c>
      <c r="L26" s="35">
        <f t="shared" ref="L26:M26" si="9">I26/365</f>
        <v>2.7397260273972606E-4</v>
      </c>
      <c r="M26" s="32">
        <f t="shared" si="9"/>
        <v>2.7397260273972606E-4</v>
      </c>
    </row>
    <row r="27" spans="1:13" x14ac:dyDescent="0.25">
      <c r="A27" s="28" t="s">
        <v>702</v>
      </c>
      <c r="B27" s="29" t="s">
        <v>701</v>
      </c>
      <c r="C27" s="30"/>
      <c r="D27" s="31" t="s">
        <v>681</v>
      </c>
      <c r="E27" s="32" t="s">
        <v>697</v>
      </c>
      <c r="F27" s="31" t="s">
        <v>698</v>
      </c>
      <c r="G27" s="33" t="s">
        <v>699</v>
      </c>
      <c r="H27" s="34">
        <v>5.0000000000000001E-3</v>
      </c>
      <c r="I27" s="35">
        <v>5.0000000000000001E-3</v>
      </c>
      <c r="J27" s="32">
        <f>I27</f>
        <v>5.0000000000000001E-3</v>
      </c>
      <c r="K27" s="34">
        <f>H27/365</f>
        <v>1.3698630136986302E-5</v>
      </c>
      <c r="L27" s="35">
        <f t="shared" ref="L27:M27" si="10">I27/365</f>
        <v>1.3698630136986302E-5</v>
      </c>
      <c r="M27" s="32">
        <f t="shared" si="10"/>
        <v>1.3698630136986302E-5</v>
      </c>
    </row>
    <row r="28" spans="1:13" x14ac:dyDescent="0.25">
      <c r="A28" s="28" t="s">
        <v>704</v>
      </c>
      <c r="B28" s="29" t="s">
        <v>705</v>
      </c>
      <c r="C28" s="30"/>
      <c r="D28" s="31" t="s">
        <v>681</v>
      </c>
      <c r="E28" s="32" t="s">
        <v>697</v>
      </c>
      <c r="F28" s="31" t="s">
        <v>698</v>
      </c>
      <c r="G28" s="33" t="s">
        <v>699</v>
      </c>
      <c r="H28" s="34">
        <v>0.2</v>
      </c>
      <c r="I28" s="35">
        <f>H28</f>
        <v>0.2</v>
      </c>
      <c r="J28" s="32">
        <f>I28</f>
        <v>0.2</v>
      </c>
      <c r="K28" s="34">
        <f t="shared" si="8"/>
        <v>5.4794520547945212E-4</v>
      </c>
      <c r="L28" s="35">
        <f>K28</f>
        <v>5.4794520547945212E-4</v>
      </c>
      <c r="M28" s="32">
        <f>L28</f>
        <v>5.4794520547945212E-4</v>
      </c>
    </row>
    <row r="29" spans="1:13" x14ac:dyDescent="0.25">
      <c r="A29" s="28" t="s">
        <v>1939</v>
      </c>
      <c r="B29" s="29" t="s">
        <v>706</v>
      </c>
      <c r="C29" s="30"/>
      <c r="D29" s="31" t="s">
        <v>681</v>
      </c>
      <c r="E29" s="32" t="s">
        <v>707</v>
      </c>
      <c r="F29" s="31" t="s">
        <v>669</v>
      </c>
      <c r="G29" s="33" t="s">
        <v>684</v>
      </c>
      <c r="H29" s="34">
        <f>Throughputs!C8*6</f>
        <v>665934</v>
      </c>
      <c r="I29" s="35">
        <f>Throughputs!D8*6</f>
        <v>1576800</v>
      </c>
      <c r="J29" s="32">
        <f>I29</f>
        <v>1576800</v>
      </c>
      <c r="K29" s="147">
        <f>Throughputs!F8*6</f>
        <v>4800</v>
      </c>
      <c r="L29" s="35">
        <f>Throughputs!G8*6</f>
        <v>4800</v>
      </c>
      <c r="M29" s="32">
        <f>L29</f>
        <v>4800</v>
      </c>
    </row>
    <row r="30" spans="1:13" x14ac:dyDescent="0.25">
      <c r="A30" s="28"/>
      <c r="B30" s="150"/>
      <c r="C30" s="30"/>
      <c r="D30" s="31"/>
      <c r="E30" s="32"/>
      <c r="F30" s="31"/>
      <c r="G30" s="33"/>
      <c r="H30" s="34"/>
      <c r="I30" s="35"/>
      <c r="J30" s="32"/>
      <c r="K30" s="34"/>
      <c r="L30" s="35"/>
      <c r="M30" s="32"/>
    </row>
    <row r="31" spans="1:13" x14ac:dyDescent="0.25">
      <c r="A31" s="28"/>
      <c r="B31" s="150"/>
      <c r="C31" s="30"/>
      <c r="D31" s="31"/>
      <c r="E31" s="32"/>
      <c r="F31" s="31"/>
      <c r="G31" s="33"/>
      <c r="H31" s="34"/>
      <c r="I31" s="35"/>
      <c r="J31" s="32"/>
      <c r="K31" s="34"/>
      <c r="L31" s="35"/>
      <c r="M31" s="32"/>
    </row>
    <row r="32" spans="1:13" x14ac:dyDescent="0.25">
      <c r="A32" s="28"/>
      <c r="B32" s="29"/>
      <c r="C32" s="30"/>
      <c r="D32" s="31"/>
      <c r="E32" s="32"/>
      <c r="F32" s="31"/>
      <c r="G32" s="33"/>
      <c r="H32" s="34"/>
      <c r="I32" s="35"/>
      <c r="J32" s="32"/>
      <c r="K32" s="34"/>
      <c r="L32" s="35"/>
      <c r="M32" s="32"/>
    </row>
    <row r="33" spans="1:13" x14ac:dyDescent="0.25">
      <c r="A33" s="28"/>
      <c r="B33" s="29"/>
      <c r="C33" s="30"/>
      <c r="D33" s="31"/>
      <c r="E33" s="32"/>
      <c r="F33" s="31"/>
      <c r="G33" s="33"/>
      <c r="H33" s="34"/>
      <c r="I33" s="35"/>
      <c r="J33" s="32"/>
      <c r="K33" s="34"/>
      <c r="L33" s="35"/>
      <c r="M33" s="32"/>
    </row>
    <row r="34" spans="1:13" x14ac:dyDescent="0.25">
      <c r="A34" s="28"/>
      <c r="B34" s="29"/>
      <c r="C34" s="30"/>
      <c r="D34" s="31"/>
      <c r="E34" s="32"/>
      <c r="F34" s="31"/>
      <c r="G34" s="33"/>
      <c r="H34" s="34"/>
      <c r="I34" s="35"/>
      <c r="J34" s="32"/>
      <c r="K34" s="34"/>
      <c r="L34" s="35"/>
      <c r="M34" s="32"/>
    </row>
    <row r="35" spans="1:13" x14ac:dyDescent="0.25">
      <c r="A35" s="28" t="s">
        <v>708</v>
      </c>
      <c r="B35" s="29" t="s">
        <v>709</v>
      </c>
      <c r="C35" s="30"/>
      <c r="D35" s="31" t="s">
        <v>681</v>
      </c>
      <c r="E35" s="32" t="s">
        <v>710</v>
      </c>
      <c r="F35" s="31" t="s">
        <v>669</v>
      </c>
      <c r="G35" s="33" t="s">
        <v>711</v>
      </c>
      <c r="H35" s="34">
        <f>Throughputs!C9</f>
        <v>110989</v>
      </c>
      <c r="I35" s="35">
        <f>Throughputs!D9</f>
        <v>262800</v>
      </c>
      <c r="J35" s="32">
        <f>I35</f>
        <v>262800</v>
      </c>
      <c r="K35" s="147">
        <f>Throughputs!F9</f>
        <v>800</v>
      </c>
      <c r="L35" s="35">
        <f>Throughputs!G9</f>
        <v>800</v>
      </c>
      <c r="M35" s="32">
        <f>L35</f>
        <v>800</v>
      </c>
    </row>
    <row r="36" spans="1:13" x14ac:dyDescent="0.25">
      <c r="A36" s="28" t="s">
        <v>712</v>
      </c>
      <c r="B36" s="29" t="s">
        <v>713</v>
      </c>
      <c r="C36" s="30"/>
      <c r="D36" s="31" t="s">
        <v>681</v>
      </c>
      <c r="E36" s="32" t="s">
        <v>714</v>
      </c>
      <c r="F36" s="31" t="s">
        <v>715</v>
      </c>
      <c r="G36" s="33" t="s">
        <v>716</v>
      </c>
      <c r="H36" s="282">
        <f>'Unpaved Roads'!$D$39*5673</f>
        <v>1611.6477272727275</v>
      </c>
      <c r="I36" s="35">
        <f>'Unpaved Roads'!$F$39</f>
        <v>2986.3636363636365</v>
      </c>
      <c r="J36" s="32">
        <f>I36</f>
        <v>2986.3636363636365</v>
      </c>
      <c r="K36" s="266">
        <f>'Unpaved Roads'!$E$39</f>
        <v>11.647727272727273</v>
      </c>
      <c r="L36" s="35">
        <f>'Unpaved Roads'!$E$39</f>
        <v>11.647727272727273</v>
      </c>
      <c r="M36" s="32">
        <f>L36</f>
        <v>11.647727272727273</v>
      </c>
    </row>
    <row r="37" spans="1:13" x14ac:dyDescent="0.25">
      <c r="A37" s="28" t="s">
        <v>717</v>
      </c>
      <c r="B37" s="29" t="s">
        <v>718</v>
      </c>
      <c r="C37" s="30"/>
      <c r="D37" s="31" t="s">
        <v>681</v>
      </c>
      <c r="E37" s="32" t="s">
        <v>719</v>
      </c>
      <c r="F37" s="31" t="s">
        <v>720</v>
      </c>
      <c r="G37" s="33" t="s">
        <v>721</v>
      </c>
      <c r="H37" s="282">
        <f>'Storage Tanks'!$C$4</f>
        <v>204000</v>
      </c>
      <c r="I37" s="35">
        <f>'Storage Tanks'!$C$4</f>
        <v>204000</v>
      </c>
      <c r="J37" s="32">
        <f>I37</f>
        <v>204000</v>
      </c>
      <c r="K37" s="282">
        <f>'Storage Tanks'!$C$5</f>
        <v>558.90410958904113</v>
      </c>
      <c r="L37" s="35">
        <f>'Storage Tanks'!$C$5</f>
        <v>558.90410958904113</v>
      </c>
      <c r="M37" s="32">
        <f>L37</f>
        <v>558.90410958904113</v>
      </c>
    </row>
    <row r="38" spans="1:13" x14ac:dyDescent="0.25">
      <c r="A38" s="28" t="s">
        <v>722</v>
      </c>
      <c r="B38" s="29" t="s">
        <v>723</v>
      </c>
      <c r="C38" s="30"/>
      <c r="D38" s="31" t="s">
        <v>681</v>
      </c>
      <c r="E38" s="32" t="s">
        <v>724</v>
      </c>
      <c r="F38" s="31" t="s">
        <v>720</v>
      </c>
      <c r="G38" s="33" t="s">
        <v>721</v>
      </c>
      <c r="H38" s="34">
        <f>'Storage Tanks'!$C$4</f>
        <v>204000</v>
      </c>
      <c r="I38" s="35">
        <f>'Storage Tanks'!$C$4</f>
        <v>204000</v>
      </c>
      <c r="J38" s="32">
        <f>I38</f>
        <v>204000</v>
      </c>
      <c r="K38" s="34">
        <f>'Storage Tanks'!$C$5</f>
        <v>558.90410958904113</v>
      </c>
      <c r="L38" s="35">
        <f>'Storage Tanks'!$C$5</f>
        <v>558.90410958904113</v>
      </c>
      <c r="M38" s="32">
        <f>L38</f>
        <v>558.90410958904113</v>
      </c>
    </row>
    <row r="39" spans="1:13" x14ac:dyDescent="0.25">
      <c r="A39" s="149"/>
      <c r="B39" s="150"/>
      <c r="C39" s="150"/>
      <c r="D39" s="149"/>
      <c r="E39" s="149"/>
      <c r="F39" s="149"/>
      <c r="G39" s="150"/>
      <c r="H39" s="149"/>
      <c r="I39" s="149"/>
      <c r="J39" s="149"/>
      <c r="K39" s="149"/>
      <c r="L39" s="149"/>
      <c r="M39" s="149"/>
    </row>
    <row r="40" spans="1:13" x14ac:dyDescent="0.25">
      <c r="A40" s="149"/>
      <c r="B40" s="150"/>
      <c r="C40" s="150"/>
      <c r="D40" s="149"/>
      <c r="E40" s="149"/>
      <c r="F40" s="149"/>
      <c r="G40" s="150"/>
      <c r="H40" s="149"/>
      <c r="I40" s="149"/>
      <c r="J40" s="149"/>
      <c r="K40" s="149"/>
      <c r="L40" s="149"/>
      <c r="M40" s="149"/>
    </row>
    <row r="41" spans="1:13" x14ac:dyDescent="0.25">
      <c r="A41" s="149"/>
      <c r="B41" s="150"/>
      <c r="C41" s="150"/>
      <c r="D41" s="149"/>
      <c r="E41" s="149"/>
      <c r="F41" s="149"/>
      <c r="G41" s="150"/>
      <c r="H41" s="149"/>
      <c r="I41" s="149"/>
      <c r="J41" s="149"/>
      <c r="K41" s="149"/>
      <c r="L41" s="149"/>
      <c r="M41" s="149"/>
    </row>
    <row r="42" spans="1:13" x14ac:dyDescent="0.25">
      <c r="A42" s="149"/>
      <c r="B42" s="150"/>
      <c r="C42" s="150"/>
      <c r="D42" s="149"/>
      <c r="E42" s="149"/>
      <c r="F42" s="149"/>
      <c r="G42" s="150"/>
      <c r="H42" s="149"/>
      <c r="I42" s="149"/>
      <c r="J42" s="149"/>
      <c r="K42" s="149"/>
      <c r="L42" s="149"/>
      <c r="M42" s="149"/>
    </row>
    <row r="43" spans="1:13" x14ac:dyDescent="0.25">
      <c r="A43" s="149"/>
      <c r="B43" s="150"/>
      <c r="C43" s="150"/>
      <c r="D43" s="149"/>
      <c r="E43" s="149"/>
      <c r="F43" s="149"/>
      <c r="G43" s="150"/>
      <c r="H43" s="149"/>
      <c r="I43" s="149"/>
      <c r="J43" s="149"/>
      <c r="K43" s="149"/>
      <c r="L43" s="149"/>
      <c r="M43" s="149"/>
    </row>
    <row r="44" spans="1:13" x14ac:dyDescent="0.25">
      <c r="A44" s="149"/>
      <c r="B44" s="150"/>
      <c r="C44" s="150"/>
      <c r="D44" s="149"/>
      <c r="E44" s="149"/>
      <c r="F44" s="149"/>
      <c r="G44" s="150"/>
      <c r="H44" s="149"/>
      <c r="I44" s="149"/>
      <c r="J44" s="149"/>
      <c r="K44" s="149"/>
      <c r="L44" s="149"/>
      <c r="M44" s="149"/>
    </row>
    <row r="45" spans="1:13" x14ac:dyDescent="0.25">
      <c r="A45" s="28"/>
      <c r="B45" s="29"/>
      <c r="C45" s="30"/>
      <c r="D45" s="31"/>
      <c r="E45" s="32"/>
      <c r="F45" s="31"/>
      <c r="G45" s="33"/>
      <c r="H45" s="34"/>
      <c r="I45" s="35"/>
      <c r="J45" s="32"/>
      <c r="K45" s="34"/>
      <c r="L45" s="35"/>
      <c r="M45" s="32"/>
    </row>
    <row r="46" spans="1:13" x14ac:dyDescent="0.25">
      <c r="A46" s="28"/>
      <c r="B46" s="29"/>
      <c r="C46" s="30"/>
      <c r="D46" s="31"/>
      <c r="E46" s="32"/>
      <c r="F46" s="31"/>
      <c r="G46" s="33"/>
      <c r="H46" s="34"/>
      <c r="I46" s="35"/>
      <c r="J46" s="32"/>
      <c r="K46" s="34"/>
      <c r="L46" s="35"/>
      <c r="M46" s="32"/>
    </row>
    <row r="47" spans="1:13" x14ac:dyDescent="0.25">
      <c r="A47" s="28"/>
      <c r="B47" s="29"/>
      <c r="C47" s="30"/>
      <c r="D47" s="31"/>
      <c r="E47" s="32"/>
      <c r="F47" s="31"/>
      <c r="G47" s="33"/>
      <c r="H47" s="34"/>
      <c r="I47" s="35"/>
      <c r="J47" s="32"/>
      <c r="K47" s="34"/>
      <c r="L47" s="35"/>
      <c r="M47" s="32"/>
    </row>
    <row r="48" spans="1:13" x14ac:dyDescent="0.25">
      <c r="A48" s="28"/>
      <c r="B48" s="29"/>
      <c r="C48" s="30"/>
      <c r="D48" s="31"/>
      <c r="E48" s="32"/>
      <c r="F48" s="31"/>
      <c r="G48" s="33"/>
      <c r="H48" s="34"/>
      <c r="I48" s="35"/>
      <c r="J48" s="32"/>
      <c r="K48" s="34"/>
      <c r="L48" s="35"/>
      <c r="M48" s="32"/>
    </row>
    <row r="49" spans="1:13" x14ac:dyDescent="0.25">
      <c r="A49" s="28"/>
      <c r="B49" s="29"/>
      <c r="C49" s="30"/>
      <c r="D49" s="31"/>
      <c r="E49" s="32"/>
      <c r="F49" s="31"/>
      <c r="G49" s="33"/>
      <c r="H49" s="34"/>
      <c r="I49" s="35"/>
      <c r="J49" s="32"/>
      <c r="K49" s="34"/>
      <c r="L49" s="35"/>
      <c r="M49" s="32"/>
    </row>
    <row r="50" spans="1:13" x14ac:dyDescent="0.25">
      <c r="A50" s="28"/>
      <c r="B50" s="29"/>
      <c r="C50" s="30"/>
      <c r="D50" s="31"/>
      <c r="E50" s="32"/>
      <c r="F50" s="31"/>
      <c r="G50" s="33"/>
      <c r="H50" s="34"/>
      <c r="I50" s="35"/>
      <c r="J50" s="32"/>
      <c r="K50" s="34"/>
      <c r="L50" s="35"/>
      <c r="M50" s="32"/>
    </row>
    <row r="51" spans="1:13" x14ac:dyDescent="0.25">
      <c r="A51" s="28"/>
      <c r="B51" s="29"/>
      <c r="C51" s="30"/>
      <c r="D51" s="31"/>
      <c r="E51" s="32"/>
      <c r="F51" s="31"/>
      <c r="G51" s="33"/>
      <c r="H51" s="34"/>
      <c r="I51" s="35"/>
      <c r="J51" s="32"/>
      <c r="K51" s="34"/>
      <c r="L51" s="35"/>
      <c r="M51" s="32"/>
    </row>
    <row r="52" spans="1:13" x14ac:dyDescent="0.25">
      <c r="A52" s="28"/>
      <c r="B52" s="29"/>
      <c r="C52" s="30"/>
      <c r="D52" s="31"/>
      <c r="E52" s="32"/>
      <c r="F52" s="31"/>
      <c r="G52" s="33"/>
      <c r="H52" s="34"/>
      <c r="I52" s="35"/>
      <c r="J52" s="32"/>
      <c r="K52" s="34"/>
      <c r="L52" s="35"/>
      <c r="M52" s="32"/>
    </row>
    <row r="53" spans="1:13" x14ac:dyDescent="0.25">
      <c r="A53" s="28"/>
      <c r="B53" s="29"/>
      <c r="C53" s="30"/>
      <c r="D53" s="31"/>
      <c r="E53" s="32"/>
      <c r="F53" s="31"/>
      <c r="G53" s="33"/>
      <c r="H53" s="34"/>
      <c r="I53" s="35"/>
      <c r="J53" s="32"/>
      <c r="K53" s="34"/>
      <c r="L53" s="35"/>
      <c r="M53" s="32"/>
    </row>
    <row r="54" spans="1:13" x14ac:dyDescent="0.25">
      <c r="A54" s="28"/>
      <c r="B54" s="29"/>
      <c r="C54" s="30"/>
      <c r="D54" s="31"/>
      <c r="E54" s="32"/>
      <c r="F54" s="31"/>
      <c r="G54" s="33"/>
      <c r="H54" s="34"/>
      <c r="I54" s="35"/>
      <c r="J54" s="32"/>
      <c r="K54" s="34"/>
      <c r="L54" s="35"/>
      <c r="M54" s="32"/>
    </row>
    <row r="55" spans="1:13" x14ac:dyDescent="0.25">
      <c r="A55" s="28"/>
      <c r="B55" s="29"/>
      <c r="C55" s="30"/>
      <c r="D55" s="31"/>
      <c r="E55" s="32"/>
      <c r="F55" s="31"/>
      <c r="G55" s="33"/>
      <c r="H55" s="34"/>
      <c r="I55" s="35"/>
      <c r="J55" s="32"/>
      <c r="K55" s="34"/>
      <c r="L55" s="35"/>
      <c r="M55" s="32"/>
    </row>
    <row r="56" spans="1:13" x14ac:dyDescent="0.25">
      <c r="A56" s="28"/>
      <c r="B56" s="29"/>
      <c r="C56" s="30"/>
      <c r="D56" s="31"/>
      <c r="E56" s="32"/>
      <c r="F56" s="31"/>
      <c r="G56" s="33"/>
      <c r="H56" s="34"/>
      <c r="I56" s="35"/>
      <c r="J56" s="32"/>
      <c r="K56" s="34"/>
      <c r="L56" s="35"/>
      <c r="M56" s="32"/>
    </row>
    <row r="57" spans="1:13" x14ac:dyDescent="0.25">
      <c r="A57" s="28"/>
      <c r="B57" s="29"/>
      <c r="C57" s="30"/>
      <c r="D57" s="31"/>
      <c r="E57" s="32"/>
      <c r="F57" s="31"/>
      <c r="G57" s="33"/>
      <c r="H57" s="34"/>
      <c r="I57" s="35"/>
      <c r="J57" s="32"/>
      <c r="K57" s="34"/>
      <c r="L57" s="35"/>
      <c r="M57" s="32"/>
    </row>
    <row r="58" spans="1:13" x14ac:dyDescent="0.25">
      <c r="A58" s="28"/>
      <c r="B58" s="29"/>
      <c r="C58" s="30"/>
      <c r="D58" s="31"/>
      <c r="E58" s="32"/>
      <c r="F58" s="31"/>
      <c r="G58" s="33"/>
      <c r="H58" s="34"/>
      <c r="I58" s="35"/>
      <c r="J58" s="32"/>
      <c r="K58" s="34"/>
      <c r="L58" s="35"/>
      <c r="M58" s="32"/>
    </row>
    <row r="59" spans="1:13" x14ac:dyDescent="0.25">
      <c r="A59" s="28"/>
      <c r="B59" s="29"/>
      <c r="C59" s="30"/>
      <c r="D59" s="31"/>
      <c r="E59" s="32"/>
      <c r="F59" s="31"/>
      <c r="G59" s="33"/>
      <c r="H59" s="34"/>
      <c r="I59" s="35"/>
      <c r="J59" s="32"/>
      <c r="K59" s="34"/>
      <c r="L59" s="35"/>
      <c r="M59" s="32"/>
    </row>
    <row r="60" spans="1:13" x14ac:dyDescent="0.25">
      <c r="A60" s="28"/>
      <c r="B60" s="29"/>
      <c r="C60" s="30"/>
      <c r="D60" s="31"/>
      <c r="E60" s="32"/>
      <c r="F60" s="31"/>
      <c r="G60" s="33"/>
      <c r="H60" s="34"/>
      <c r="I60" s="35"/>
      <c r="J60" s="32"/>
      <c r="K60" s="34"/>
      <c r="L60" s="35"/>
      <c r="M60" s="32"/>
    </row>
    <row r="61" spans="1:13" x14ac:dyDescent="0.25">
      <c r="A61" s="28"/>
      <c r="B61" s="29"/>
      <c r="C61" s="30"/>
      <c r="D61" s="31"/>
      <c r="E61" s="32"/>
      <c r="F61" s="31"/>
      <c r="G61" s="33"/>
      <c r="H61" s="34"/>
      <c r="I61" s="35"/>
      <c r="J61" s="32"/>
      <c r="K61" s="34"/>
      <c r="L61" s="35"/>
      <c r="M61" s="32"/>
    </row>
    <row r="62" spans="1:13" x14ac:dyDescent="0.25">
      <c r="A62" s="28"/>
      <c r="B62" s="29"/>
      <c r="C62" s="30"/>
      <c r="D62" s="31"/>
      <c r="E62" s="32"/>
      <c r="F62" s="31"/>
      <c r="G62" s="33"/>
      <c r="H62" s="34"/>
      <c r="I62" s="35"/>
      <c r="J62" s="32"/>
      <c r="K62" s="34"/>
      <c r="L62" s="35"/>
      <c r="M62" s="32"/>
    </row>
    <row r="63" spans="1:13" x14ac:dyDescent="0.25">
      <c r="A63" s="28"/>
      <c r="B63" s="29"/>
      <c r="C63" s="30"/>
      <c r="D63" s="31"/>
      <c r="E63" s="32"/>
      <c r="F63" s="31"/>
      <c r="G63" s="33"/>
      <c r="H63" s="34"/>
      <c r="I63" s="35"/>
      <c r="J63" s="32"/>
      <c r="K63" s="34"/>
      <c r="L63" s="35"/>
      <c r="M63" s="32"/>
    </row>
    <row r="64" spans="1:13" x14ac:dyDescent="0.25">
      <c r="A64" s="28"/>
      <c r="B64" s="29"/>
      <c r="C64" s="30"/>
      <c r="D64" s="31"/>
      <c r="E64" s="32"/>
      <c r="F64" s="31"/>
      <c r="G64" s="33"/>
      <c r="H64" s="34"/>
      <c r="I64" s="35"/>
      <c r="J64" s="32"/>
      <c r="K64" s="34"/>
      <c r="L64" s="35"/>
      <c r="M64" s="32"/>
    </row>
    <row r="65" spans="1:13" x14ac:dyDescent="0.25">
      <c r="A65" s="28"/>
      <c r="B65" s="29"/>
      <c r="C65" s="30"/>
      <c r="D65" s="31"/>
      <c r="E65" s="32"/>
      <c r="F65" s="31"/>
      <c r="G65" s="33"/>
      <c r="H65" s="34"/>
      <c r="I65" s="35"/>
      <c r="J65" s="32"/>
      <c r="K65" s="34"/>
      <c r="L65" s="35"/>
      <c r="M65" s="32"/>
    </row>
    <row r="66" spans="1:13" x14ac:dyDescent="0.25">
      <c r="A66" s="28"/>
      <c r="B66" s="29"/>
      <c r="C66" s="30"/>
      <c r="D66" s="31"/>
      <c r="E66" s="32"/>
      <c r="F66" s="31"/>
      <c r="G66" s="33"/>
      <c r="H66" s="34"/>
      <c r="I66" s="35"/>
      <c r="J66" s="32"/>
      <c r="K66" s="34"/>
      <c r="L66" s="35"/>
      <c r="M66" s="32"/>
    </row>
    <row r="67" spans="1:13" x14ac:dyDescent="0.25">
      <c r="A67" s="28"/>
      <c r="B67" s="29"/>
      <c r="C67" s="30"/>
      <c r="D67" s="31"/>
      <c r="E67" s="32"/>
      <c r="F67" s="31"/>
      <c r="G67" s="33"/>
      <c r="H67" s="34"/>
      <c r="I67" s="35"/>
      <c r="J67" s="32"/>
      <c r="K67" s="34"/>
      <c r="L67" s="35"/>
      <c r="M67" s="32"/>
    </row>
    <row r="68" spans="1:13" x14ac:dyDescent="0.25">
      <c r="A68" s="28"/>
      <c r="B68" s="29"/>
      <c r="C68" s="30"/>
      <c r="D68" s="31"/>
      <c r="E68" s="32"/>
      <c r="F68" s="31"/>
      <c r="G68" s="33"/>
      <c r="H68" s="34"/>
      <c r="I68" s="35"/>
      <c r="J68" s="32"/>
      <c r="K68" s="34"/>
      <c r="L68" s="35"/>
      <c r="M68" s="32"/>
    </row>
    <row r="69" spans="1:13" x14ac:dyDescent="0.25">
      <c r="A69" s="28"/>
      <c r="B69" s="29"/>
      <c r="C69" s="30"/>
      <c r="D69" s="31"/>
      <c r="E69" s="32"/>
      <c r="F69" s="31"/>
      <c r="G69" s="33"/>
      <c r="H69" s="34"/>
      <c r="I69" s="35"/>
      <c r="J69" s="32"/>
      <c r="K69" s="34"/>
      <c r="L69" s="35"/>
      <c r="M69" s="32"/>
    </row>
    <row r="70" spans="1:13" x14ac:dyDescent="0.25">
      <c r="A70" s="28"/>
      <c r="B70" s="29"/>
      <c r="C70" s="30"/>
      <c r="D70" s="31"/>
      <c r="E70" s="32"/>
      <c r="F70" s="31"/>
      <c r="G70" s="33"/>
      <c r="H70" s="34"/>
      <c r="I70" s="35"/>
      <c r="J70" s="32"/>
      <c r="K70" s="34"/>
      <c r="L70" s="35"/>
      <c r="M70" s="32"/>
    </row>
    <row r="71" spans="1:13" x14ac:dyDescent="0.25">
      <c r="A71" s="28"/>
      <c r="B71" s="29"/>
      <c r="C71" s="30"/>
      <c r="D71" s="31"/>
      <c r="E71" s="32"/>
      <c r="F71" s="31"/>
      <c r="G71" s="33"/>
      <c r="H71" s="34"/>
      <c r="I71" s="35"/>
      <c r="J71" s="32"/>
      <c r="K71" s="34"/>
      <c r="L71" s="35"/>
      <c r="M71" s="32"/>
    </row>
    <row r="72" spans="1:13" x14ac:dyDescent="0.25">
      <c r="A72" s="28"/>
      <c r="B72" s="29"/>
      <c r="C72" s="30"/>
      <c r="D72" s="31"/>
      <c r="E72" s="32"/>
      <c r="F72" s="31"/>
      <c r="G72" s="33"/>
      <c r="H72" s="34"/>
      <c r="I72" s="35"/>
      <c r="J72" s="32"/>
      <c r="K72" s="34"/>
      <c r="L72" s="35"/>
      <c r="M72" s="32"/>
    </row>
    <row r="73" spans="1:13" x14ac:dyDescent="0.25">
      <c r="A73" s="28"/>
      <c r="B73" s="29"/>
      <c r="C73" s="30"/>
      <c r="D73" s="31"/>
      <c r="E73" s="32"/>
      <c r="F73" s="31"/>
      <c r="G73" s="33"/>
      <c r="H73" s="34"/>
      <c r="I73" s="35"/>
      <c r="J73" s="32"/>
      <c r="K73" s="34"/>
      <c r="L73" s="35"/>
      <c r="M73" s="32"/>
    </row>
    <row r="74" spans="1:13" x14ac:dyDescent="0.25">
      <c r="A74" s="28"/>
      <c r="B74" s="29"/>
      <c r="C74" s="30"/>
      <c r="D74" s="31"/>
      <c r="E74" s="32"/>
      <c r="F74" s="31"/>
      <c r="G74" s="33"/>
      <c r="H74" s="34"/>
      <c r="I74" s="35"/>
      <c r="J74" s="32"/>
      <c r="K74" s="34"/>
      <c r="L74" s="35"/>
      <c r="M74" s="32"/>
    </row>
    <row r="75" spans="1:13" x14ac:dyDescent="0.25">
      <c r="A75" s="28"/>
      <c r="B75" s="29"/>
      <c r="C75" s="30"/>
      <c r="D75" s="31"/>
      <c r="E75" s="32"/>
      <c r="F75" s="31"/>
      <c r="G75" s="33"/>
      <c r="H75" s="34"/>
      <c r="I75" s="35"/>
      <c r="J75" s="32"/>
      <c r="K75" s="34"/>
      <c r="L75" s="35"/>
      <c r="M75" s="32"/>
    </row>
    <row r="76" spans="1:13" x14ac:dyDescent="0.25">
      <c r="A76" s="28"/>
      <c r="B76" s="29"/>
      <c r="C76" s="30"/>
      <c r="D76" s="31"/>
      <c r="E76" s="32"/>
      <c r="F76" s="31"/>
      <c r="G76" s="33"/>
      <c r="H76" s="34"/>
      <c r="I76" s="35"/>
      <c r="J76" s="32"/>
      <c r="K76" s="34"/>
      <c r="L76" s="35"/>
      <c r="M76" s="32"/>
    </row>
    <row r="77" spans="1:13" x14ac:dyDescent="0.25">
      <c r="A77" s="28"/>
      <c r="B77" s="29"/>
      <c r="C77" s="30"/>
      <c r="D77" s="31"/>
      <c r="E77" s="32"/>
      <c r="F77" s="31"/>
      <c r="G77" s="33"/>
      <c r="H77" s="34"/>
      <c r="I77" s="35"/>
      <c r="J77" s="32"/>
      <c r="K77" s="34"/>
      <c r="L77" s="35"/>
      <c r="M77" s="32"/>
    </row>
    <row r="78" spans="1:13" x14ac:dyDescent="0.25">
      <c r="A78" s="28"/>
      <c r="B78" s="29"/>
      <c r="C78" s="30"/>
      <c r="D78" s="31"/>
      <c r="E78" s="32"/>
      <c r="F78" s="31"/>
      <c r="G78" s="33"/>
      <c r="H78" s="34"/>
      <c r="I78" s="35"/>
      <c r="J78" s="32"/>
      <c r="K78" s="34"/>
      <c r="L78" s="35"/>
      <c r="M78" s="32"/>
    </row>
    <row r="79" spans="1:13" x14ac:dyDescent="0.25">
      <c r="A79" s="28"/>
      <c r="B79" s="29"/>
      <c r="C79" s="30"/>
      <c r="D79" s="31"/>
      <c r="E79" s="32"/>
      <c r="F79" s="31"/>
      <c r="G79" s="33"/>
      <c r="H79" s="34"/>
      <c r="I79" s="35"/>
      <c r="J79" s="32"/>
      <c r="K79" s="34"/>
      <c r="L79" s="35"/>
      <c r="M79" s="32"/>
    </row>
    <row r="80" spans="1:13" x14ac:dyDescent="0.25">
      <c r="A80" s="28"/>
      <c r="B80" s="29"/>
      <c r="C80" s="30"/>
      <c r="D80" s="31"/>
      <c r="E80" s="32"/>
      <c r="F80" s="31"/>
      <c r="G80" s="33"/>
      <c r="H80" s="34"/>
      <c r="I80" s="35"/>
      <c r="J80" s="32"/>
      <c r="K80" s="34"/>
      <c r="L80" s="35"/>
      <c r="M80" s="32"/>
    </row>
    <row r="81" spans="1:13" x14ac:dyDescent="0.25">
      <c r="A81" s="28"/>
      <c r="B81" s="29"/>
      <c r="C81" s="30"/>
      <c r="D81" s="31"/>
      <c r="E81" s="32"/>
      <c r="F81" s="31"/>
      <c r="G81" s="33"/>
      <c r="H81" s="34"/>
      <c r="I81" s="35"/>
      <c r="J81" s="32"/>
      <c r="K81" s="34"/>
      <c r="L81" s="35"/>
      <c r="M81" s="32"/>
    </row>
    <row r="82" spans="1:13" x14ac:dyDescent="0.25">
      <c r="A82" s="28"/>
      <c r="B82" s="29"/>
      <c r="C82" s="30"/>
      <c r="D82" s="31"/>
      <c r="E82" s="32"/>
      <c r="F82" s="31"/>
      <c r="G82" s="33"/>
      <c r="H82" s="34"/>
      <c r="I82" s="35"/>
      <c r="J82" s="32"/>
      <c r="K82" s="34"/>
      <c r="L82" s="35"/>
      <c r="M82" s="32"/>
    </row>
    <row r="83" spans="1:13" x14ac:dyDescent="0.25">
      <c r="A83" s="28"/>
      <c r="B83" s="29"/>
      <c r="C83" s="30"/>
      <c r="D83" s="31"/>
      <c r="E83" s="32"/>
      <c r="F83" s="31"/>
      <c r="G83" s="33"/>
      <c r="H83" s="34"/>
      <c r="I83" s="35"/>
      <c r="J83" s="32"/>
      <c r="K83" s="34"/>
      <c r="L83" s="35"/>
      <c r="M83" s="32"/>
    </row>
    <row r="84" spans="1:13" x14ac:dyDescent="0.25">
      <c r="A84" s="28"/>
      <c r="B84" s="29"/>
      <c r="C84" s="30"/>
      <c r="D84" s="31"/>
      <c r="E84" s="32"/>
      <c r="F84" s="31"/>
      <c r="G84" s="33"/>
      <c r="H84" s="34"/>
      <c r="I84" s="35"/>
      <c r="J84" s="32"/>
      <c r="K84" s="34"/>
      <c r="L84" s="35"/>
      <c r="M84" s="32"/>
    </row>
    <row r="85" spans="1:13" x14ac:dyDescent="0.25">
      <c r="A85" s="28"/>
      <c r="B85" s="29"/>
      <c r="C85" s="30"/>
      <c r="D85" s="31"/>
      <c r="E85" s="32"/>
      <c r="F85" s="31"/>
      <c r="G85" s="33"/>
      <c r="H85" s="34"/>
      <c r="I85" s="35"/>
      <c r="J85" s="32"/>
      <c r="K85" s="34"/>
      <c r="L85" s="35"/>
      <c r="M85" s="32"/>
    </row>
    <row r="86" spans="1:13" x14ac:dyDescent="0.25">
      <c r="A86" s="28"/>
      <c r="B86" s="29"/>
      <c r="C86" s="30"/>
      <c r="D86" s="31"/>
      <c r="E86" s="32"/>
      <c r="F86" s="31"/>
      <c r="G86" s="33"/>
      <c r="H86" s="34"/>
      <c r="I86" s="35"/>
      <c r="J86" s="32"/>
      <c r="K86" s="34"/>
      <c r="L86" s="35"/>
      <c r="M86" s="32"/>
    </row>
    <row r="87" spans="1:13" x14ac:dyDescent="0.25">
      <c r="A87" s="28"/>
      <c r="B87" s="29"/>
      <c r="C87" s="30"/>
      <c r="D87" s="31"/>
      <c r="E87" s="32"/>
      <c r="F87" s="31"/>
      <c r="G87" s="33"/>
      <c r="H87" s="34"/>
      <c r="I87" s="35"/>
      <c r="J87" s="32"/>
      <c r="K87" s="34"/>
      <c r="L87" s="35"/>
      <c r="M87" s="32"/>
    </row>
    <row r="88" spans="1:13" x14ac:dyDescent="0.25">
      <c r="A88" s="28"/>
      <c r="B88" s="29"/>
      <c r="C88" s="30"/>
      <c r="D88" s="31"/>
      <c r="E88" s="32"/>
      <c r="F88" s="31"/>
      <c r="G88" s="33"/>
      <c r="H88" s="34"/>
      <c r="I88" s="35"/>
      <c r="J88" s="32"/>
      <c r="K88" s="34"/>
      <c r="L88" s="35"/>
      <c r="M88" s="32"/>
    </row>
    <row r="89" spans="1:13" x14ac:dyDescent="0.25">
      <c r="A89" s="28"/>
      <c r="B89" s="29"/>
      <c r="C89" s="30"/>
      <c r="D89" s="31"/>
      <c r="E89" s="32"/>
      <c r="F89" s="31"/>
      <c r="G89" s="33"/>
      <c r="H89" s="34"/>
      <c r="I89" s="35"/>
      <c r="J89" s="32"/>
      <c r="K89" s="34"/>
      <c r="L89" s="35"/>
      <c r="M89" s="32"/>
    </row>
    <row r="90" spans="1:13" x14ac:dyDescent="0.25">
      <c r="A90" s="28"/>
      <c r="B90" s="29"/>
      <c r="C90" s="30"/>
      <c r="D90" s="31"/>
      <c r="E90" s="32"/>
      <c r="F90" s="31"/>
      <c r="G90" s="33"/>
      <c r="H90" s="34"/>
      <c r="I90" s="35"/>
      <c r="J90" s="32"/>
      <c r="K90" s="34"/>
      <c r="L90" s="35"/>
      <c r="M90" s="32"/>
    </row>
    <row r="91" spans="1:13" x14ac:dyDescent="0.25">
      <c r="A91" s="28"/>
      <c r="B91" s="29"/>
      <c r="C91" s="30"/>
      <c r="D91" s="31"/>
      <c r="E91" s="32"/>
      <c r="F91" s="31"/>
      <c r="G91" s="33"/>
      <c r="H91" s="34"/>
      <c r="I91" s="35"/>
      <c r="J91" s="32"/>
      <c r="K91" s="34"/>
      <c r="L91" s="35"/>
      <c r="M91" s="32"/>
    </row>
    <row r="92" spans="1:13" x14ac:dyDescent="0.25">
      <c r="A92" s="28"/>
      <c r="B92" s="29"/>
      <c r="C92" s="30"/>
      <c r="D92" s="31"/>
      <c r="E92" s="32"/>
      <c r="F92" s="31"/>
      <c r="G92" s="33"/>
      <c r="H92" s="34"/>
      <c r="I92" s="35"/>
      <c r="J92" s="32"/>
      <c r="K92" s="34"/>
      <c r="L92" s="35"/>
      <c r="M92" s="32"/>
    </row>
    <row r="93" spans="1:13" x14ac:dyDescent="0.25">
      <c r="A93" s="28"/>
      <c r="B93" s="29"/>
      <c r="C93" s="30"/>
      <c r="D93" s="31"/>
      <c r="E93" s="32"/>
      <c r="F93" s="31"/>
      <c r="G93" s="33"/>
      <c r="H93" s="34"/>
      <c r="I93" s="35"/>
      <c r="J93" s="32"/>
      <c r="K93" s="34"/>
      <c r="L93" s="35"/>
      <c r="M93" s="32"/>
    </row>
    <row r="94" spans="1:13" x14ac:dyDescent="0.25">
      <c r="A94" s="28"/>
      <c r="B94" s="29"/>
      <c r="C94" s="30"/>
      <c r="D94" s="31"/>
      <c r="E94" s="32"/>
      <c r="F94" s="31"/>
      <c r="G94" s="33"/>
      <c r="H94" s="34"/>
      <c r="I94" s="35"/>
      <c r="J94" s="32"/>
      <c r="K94" s="34"/>
      <c r="L94" s="35"/>
      <c r="M94" s="32"/>
    </row>
    <row r="95" spans="1:13" x14ac:dyDescent="0.25">
      <c r="A95" s="28"/>
      <c r="B95" s="29"/>
      <c r="C95" s="30"/>
      <c r="D95" s="31"/>
      <c r="E95" s="32"/>
      <c r="F95" s="31"/>
      <c r="G95" s="33"/>
      <c r="H95" s="34"/>
      <c r="I95" s="35"/>
      <c r="J95" s="32"/>
      <c r="K95" s="34"/>
      <c r="L95" s="35"/>
      <c r="M95" s="32"/>
    </row>
    <row r="96" spans="1:13" x14ac:dyDescent="0.25">
      <c r="A96" s="28"/>
      <c r="B96" s="29"/>
      <c r="C96" s="30"/>
      <c r="D96" s="31"/>
      <c r="E96" s="32"/>
      <c r="F96" s="31"/>
      <c r="G96" s="33"/>
      <c r="H96" s="34"/>
      <c r="I96" s="35"/>
      <c r="J96" s="32"/>
      <c r="K96" s="34"/>
      <c r="L96" s="35"/>
      <c r="M96" s="32"/>
    </row>
    <row r="97" spans="1:13" x14ac:dyDescent="0.25">
      <c r="A97" s="28"/>
      <c r="B97" s="29"/>
      <c r="C97" s="30"/>
      <c r="D97" s="31"/>
      <c r="E97" s="32"/>
      <c r="F97" s="31"/>
      <c r="G97" s="33"/>
      <c r="H97" s="34"/>
      <c r="I97" s="35"/>
      <c r="J97" s="32"/>
      <c r="K97" s="34"/>
      <c r="L97" s="35"/>
      <c r="M97" s="32"/>
    </row>
    <row r="98" spans="1:13" x14ac:dyDescent="0.25">
      <c r="A98" s="28"/>
      <c r="B98" s="29"/>
      <c r="C98" s="30"/>
      <c r="D98" s="31"/>
      <c r="E98" s="32"/>
      <c r="F98" s="31"/>
      <c r="G98" s="33"/>
      <c r="H98" s="34"/>
      <c r="I98" s="35"/>
      <c r="J98" s="32"/>
      <c r="K98" s="34"/>
      <c r="L98" s="35"/>
      <c r="M98" s="32"/>
    </row>
    <row r="99" spans="1:13" x14ac:dyDescent="0.25">
      <c r="A99" s="28"/>
      <c r="B99" s="29"/>
      <c r="C99" s="30"/>
      <c r="D99" s="31"/>
      <c r="E99" s="32"/>
      <c r="F99" s="31"/>
      <c r="G99" s="33"/>
      <c r="H99" s="34"/>
      <c r="I99" s="35"/>
      <c r="J99" s="32"/>
      <c r="K99" s="34"/>
      <c r="L99" s="35"/>
      <c r="M99" s="32"/>
    </row>
    <row r="100" spans="1:13" x14ac:dyDescent="0.25">
      <c r="A100" s="28"/>
      <c r="B100" s="29"/>
      <c r="C100" s="30"/>
      <c r="D100" s="31"/>
      <c r="E100" s="32"/>
      <c r="F100" s="31"/>
      <c r="G100" s="33"/>
      <c r="H100" s="34"/>
      <c r="I100" s="35"/>
      <c r="J100" s="32"/>
      <c r="K100" s="34"/>
      <c r="L100" s="35"/>
      <c r="M100" s="32"/>
    </row>
    <row r="101" spans="1:13" x14ac:dyDescent="0.25">
      <c r="A101" s="28"/>
      <c r="B101" s="29"/>
      <c r="C101" s="30"/>
      <c r="D101" s="31"/>
      <c r="E101" s="32"/>
      <c r="F101" s="31"/>
      <c r="G101" s="33"/>
      <c r="H101" s="34"/>
      <c r="I101" s="35"/>
      <c r="J101" s="32"/>
      <c r="K101" s="34"/>
      <c r="L101" s="35"/>
      <c r="M101" s="32"/>
    </row>
    <row r="102" spans="1:13" x14ac:dyDescent="0.25">
      <c r="A102" s="28"/>
      <c r="B102" s="29"/>
      <c r="C102" s="30"/>
      <c r="D102" s="31"/>
      <c r="E102" s="32"/>
      <c r="F102" s="31"/>
      <c r="G102" s="33"/>
      <c r="H102" s="34"/>
      <c r="I102" s="35"/>
      <c r="J102" s="32"/>
      <c r="K102" s="34"/>
      <c r="L102" s="35"/>
      <c r="M102" s="32"/>
    </row>
    <row r="103" spans="1:13" x14ac:dyDescent="0.25">
      <c r="A103" s="28"/>
      <c r="B103" s="29"/>
      <c r="C103" s="30"/>
      <c r="D103" s="31"/>
      <c r="E103" s="32"/>
      <c r="F103" s="31"/>
      <c r="G103" s="33"/>
      <c r="H103" s="34"/>
      <c r="I103" s="35"/>
      <c r="J103" s="32"/>
      <c r="K103" s="34"/>
      <c r="L103" s="35"/>
      <c r="M103" s="32"/>
    </row>
    <row r="104" spans="1:13" x14ac:dyDescent="0.25">
      <c r="A104" s="28"/>
      <c r="B104" s="29"/>
      <c r="C104" s="30"/>
      <c r="D104" s="31"/>
      <c r="E104" s="32"/>
      <c r="F104" s="31"/>
      <c r="G104" s="33"/>
      <c r="H104" s="34"/>
      <c r="I104" s="35"/>
      <c r="J104" s="32"/>
      <c r="K104" s="34"/>
      <c r="L104" s="35"/>
      <c r="M104" s="32"/>
    </row>
    <row r="105" spans="1:13" x14ac:dyDescent="0.25">
      <c r="A105" s="28"/>
      <c r="B105" s="29"/>
      <c r="C105" s="30"/>
      <c r="D105" s="31"/>
      <c r="E105" s="32"/>
      <c r="F105" s="31"/>
      <c r="G105" s="33"/>
      <c r="H105" s="34"/>
      <c r="I105" s="35"/>
      <c r="J105" s="32"/>
      <c r="K105" s="34"/>
      <c r="L105" s="35"/>
      <c r="M105" s="32"/>
    </row>
    <row r="106" spans="1:13" x14ac:dyDescent="0.25">
      <c r="A106" s="28"/>
      <c r="B106" s="29"/>
      <c r="C106" s="30"/>
      <c r="D106" s="31"/>
      <c r="E106" s="32"/>
      <c r="F106" s="31"/>
      <c r="G106" s="33"/>
      <c r="H106" s="34"/>
      <c r="I106" s="35"/>
      <c r="J106" s="32"/>
      <c r="K106" s="34"/>
      <c r="L106" s="35"/>
      <c r="M106" s="32"/>
    </row>
    <row r="107" spans="1:13" x14ac:dyDescent="0.25">
      <c r="A107" s="28"/>
      <c r="B107" s="29"/>
      <c r="C107" s="30"/>
      <c r="D107" s="31"/>
      <c r="E107" s="32"/>
      <c r="F107" s="31"/>
      <c r="G107" s="33"/>
      <c r="H107" s="34"/>
      <c r="I107" s="35"/>
      <c r="J107" s="32"/>
      <c r="K107" s="34"/>
      <c r="L107" s="35"/>
      <c r="M107" s="32"/>
    </row>
    <row r="108" spans="1:13" x14ac:dyDescent="0.25">
      <c r="A108" s="28"/>
      <c r="B108" s="29"/>
      <c r="C108" s="30"/>
      <c r="D108" s="31"/>
      <c r="E108" s="32"/>
      <c r="F108" s="31"/>
      <c r="G108" s="33"/>
      <c r="H108" s="34"/>
      <c r="I108" s="35"/>
      <c r="J108" s="32"/>
      <c r="K108" s="34"/>
      <c r="L108" s="35"/>
      <c r="M108" s="32"/>
    </row>
    <row r="109" spans="1:13" x14ac:dyDescent="0.25">
      <c r="A109" s="28"/>
      <c r="B109" s="29"/>
      <c r="C109" s="30"/>
      <c r="D109" s="31"/>
      <c r="E109" s="32"/>
      <c r="F109" s="31"/>
      <c r="G109" s="33"/>
      <c r="H109" s="34"/>
      <c r="I109" s="35"/>
      <c r="J109" s="32"/>
      <c r="K109" s="34"/>
      <c r="L109" s="35"/>
      <c r="M109" s="32"/>
    </row>
    <row r="110" spans="1:13" x14ac:dyDescent="0.25">
      <c r="A110" s="28"/>
      <c r="B110" s="29"/>
      <c r="C110" s="30"/>
      <c r="D110" s="31"/>
      <c r="E110" s="32"/>
      <c r="F110" s="31"/>
      <c r="G110" s="33"/>
      <c r="H110" s="34"/>
      <c r="I110" s="35"/>
      <c r="J110" s="32"/>
      <c r="K110" s="34"/>
      <c r="L110" s="35"/>
      <c r="M110" s="32"/>
    </row>
    <row r="111" spans="1:13" x14ac:dyDescent="0.25">
      <c r="A111" s="28"/>
      <c r="B111" s="29"/>
      <c r="C111" s="30"/>
      <c r="D111" s="31"/>
      <c r="E111" s="32"/>
      <c r="F111" s="31"/>
      <c r="G111" s="33"/>
      <c r="H111" s="34"/>
      <c r="I111" s="35"/>
      <c r="J111" s="32"/>
      <c r="K111" s="34"/>
      <c r="L111" s="35"/>
      <c r="M111" s="32"/>
    </row>
    <row r="112" spans="1:13" x14ac:dyDescent="0.25">
      <c r="A112" s="28"/>
      <c r="B112" s="29"/>
      <c r="C112" s="30"/>
      <c r="D112" s="31"/>
      <c r="E112" s="32"/>
      <c r="F112" s="31"/>
      <c r="G112" s="33"/>
      <c r="H112" s="34"/>
      <c r="I112" s="35"/>
      <c r="J112" s="32"/>
      <c r="K112" s="34"/>
      <c r="L112" s="35"/>
      <c r="M112" s="32"/>
    </row>
    <row r="113" spans="1:13" x14ac:dyDescent="0.25">
      <c r="A113" s="28"/>
      <c r="B113" s="29"/>
      <c r="C113" s="30"/>
      <c r="D113" s="31"/>
      <c r="E113" s="32"/>
      <c r="F113" s="31"/>
      <c r="G113" s="33"/>
      <c r="H113" s="34"/>
      <c r="I113" s="35"/>
      <c r="J113" s="32"/>
      <c r="K113" s="34"/>
      <c r="L113" s="35"/>
      <c r="M113" s="32"/>
    </row>
    <row r="114" spans="1:13" x14ac:dyDescent="0.25">
      <c r="A114" s="28"/>
      <c r="B114" s="29"/>
      <c r="C114" s="30"/>
      <c r="D114" s="31"/>
      <c r="E114" s="32"/>
      <c r="F114" s="31"/>
      <c r="G114" s="33"/>
      <c r="H114" s="34"/>
      <c r="I114" s="35"/>
      <c r="J114" s="32"/>
      <c r="K114" s="34"/>
      <c r="L114" s="35"/>
      <c r="M114" s="32"/>
    </row>
    <row r="115" spans="1:13" x14ac:dyDescent="0.25">
      <c r="A115" s="28"/>
      <c r="B115" s="29"/>
      <c r="C115" s="30"/>
      <c r="D115" s="31"/>
      <c r="E115" s="32"/>
      <c r="F115" s="31"/>
      <c r="G115" s="33"/>
      <c r="H115" s="34"/>
      <c r="I115" s="35"/>
      <c r="J115" s="32"/>
      <c r="K115" s="34"/>
      <c r="L115" s="35"/>
      <c r="M115" s="32"/>
    </row>
    <row r="116" spans="1:13" x14ac:dyDescent="0.25">
      <c r="A116" s="28"/>
      <c r="B116" s="29"/>
      <c r="C116" s="30"/>
      <c r="D116" s="31"/>
      <c r="E116" s="32"/>
      <c r="F116" s="31"/>
      <c r="G116" s="33"/>
      <c r="H116" s="34"/>
      <c r="I116" s="35"/>
      <c r="J116" s="32"/>
      <c r="K116" s="34"/>
      <c r="L116" s="35"/>
      <c r="M116" s="32"/>
    </row>
    <row r="117" spans="1:13" x14ac:dyDescent="0.25">
      <c r="A117" s="28"/>
      <c r="B117" s="29"/>
      <c r="C117" s="30"/>
      <c r="D117" s="31"/>
      <c r="E117" s="32"/>
      <c r="F117" s="31"/>
      <c r="G117" s="33"/>
      <c r="H117" s="34"/>
      <c r="I117" s="35"/>
      <c r="J117" s="32"/>
      <c r="K117" s="34"/>
      <c r="L117" s="35"/>
      <c r="M117" s="32"/>
    </row>
    <row r="118" spans="1:13" x14ac:dyDescent="0.25">
      <c r="A118" s="28"/>
      <c r="B118" s="29"/>
      <c r="C118" s="30"/>
      <c r="D118" s="31"/>
      <c r="E118" s="32"/>
      <c r="F118" s="31"/>
      <c r="G118" s="33"/>
      <c r="H118" s="34"/>
      <c r="I118" s="35"/>
      <c r="J118" s="32"/>
      <c r="K118" s="34"/>
      <c r="L118" s="35"/>
      <c r="M118" s="32"/>
    </row>
    <row r="119" spans="1:13" x14ac:dyDescent="0.25">
      <c r="A119" s="28"/>
      <c r="B119" s="29"/>
      <c r="C119" s="30"/>
      <c r="D119" s="31"/>
      <c r="E119" s="32"/>
      <c r="F119" s="31"/>
      <c r="G119" s="33"/>
      <c r="H119" s="34"/>
      <c r="I119" s="35"/>
      <c r="J119" s="32"/>
      <c r="K119" s="34"/>
      <c r="L119" s="35"/>
      <c r="M119" s="32"/>
    </row>
    <row r="120" spans="1:13" x14ac:dyDescent="0.25">
      <c r="A120" s="28"/>
      <c r="B120" s="29"/>
      <c r="C120" s="30"/>
      <c r="D120" s="31"/>
      <c r="E120" s="32"/>
      <c r="F120" s="31"/>
      <c r="G120" s="33"/>
      <c r="H120" s="34"/>
      <c r="I120" s="35"/>
      <c r="J120" s="32"/>
      <c r="K120" s="34"/>
      <c r="L120" s="35"/>
      <c r="M120" s="32"/>
    </row>
    <row r="121" spans="1:13" x14ac:dyDescent="0.25">
      <c r="A121" s="28"/>
      <c r="B121" s="29"/>
      <c r="C121" s="30"/>
      <c r="D121" s="31"/>
      <c r="E121" s="32"/>
      <c r="F121" s="31"/>
      <c r="G121" s="33"/>
      <c r="H121" s="34"/>
      <c r="I121" s="35"/>
      <c r="J121" s="32"/>
      <c r="K121" s="34"/>
      <c r="L121" s="35"/>
      <c r="M121" s="32"/>
    </row>
    <row r="122" spans="1:13" x14ac:dyDescent="0.25">
      <c r="A122" s="28"/>
      <c r="B122" s="29"/>
      <c r="C122" s="30"/>
      <c r="D122" s="31"/>
      <c r="E122" s="32"/>
      <c r="F122" s="31"/>
      <c r="G122" s="33"/>
      <c r="H122" s="34"/>
      <c r="I122" s="35"/>
      <c r="J122" s="32"/>
      <c r="K122" s="34"/>
      <c r="L122" s="35"/>
      <c r="M122" s="32"/>
    </row>
    <row r="123" spans="1:13" x14ac:dyDescent="0.25">
      <c r="A123" s="28"/>
      <c r="B123" s="29"/>
      <c r="C123" s="30"/>
      <c r="D123" s="31"/>
      <c r="E123" s="32"/>
      <c r="F123" s="31"/>
      <c r="G123" s="33"/>
      <c r="H123" s="34"/>
      <c r="I123" s="35"/>
      <c r="J123" s="32"/>
      <c r="K123" s="34"/>
      <c r="L123" s="35"/>
      <c r="M123" s="32"/>
    </row>
    <row r="124" spans="1:13" x14ac:dyDescent="0.25">
      <c r="A124" s="28"/>
      <c r="B124" s="29"/>
      <c r="C124" s="30"/>
      <c r="D124" s="31"/>
      <c r="E124" s="32"/>
      <c r="F124" s="31"/>
      <c r="G124" s="33"/>
      <c r="H124" s="34"/>
      <c r="I124" s="35"/>
      <c r="J124" s="32"/>
      <c r="K124" s="34"/>
      <c r="L124" s="35"/>
      <c r="M124" s="32"/>
    </row>
    <row r="125" spans="1:13" x14ac:dyDescent="0.25">
      <c r="A125" s="28"/>
      <c r="B125" s="29"/>
      <c r="C125" s="30"/>
      <c r="D125" s="31"/>
      <c r="E125" s="32"/>
      <c r="F125" s="31"/>
      <c r="G125" s="33"/>
      <c r="H125" s="34"/>
      <c r="I125" s="35"/>
      <c r="J125" s="32"/>
      <c r="K125" s="34"/>
      <c r="L125" s="35"/>
      <c r="M125" s="32"/>
    </row>
    <row r="126" spans="1:13" x14ac:dyDescent="0.25">
      <c r="A126" s="28"/>
      <c r="B126" s="29"/>
      <c r="C126" s="30"/>
      <c r="D126" s="31"/>
      <c r="E126" s="32"/>
      <c r="F126" s="31"/>
      <c r="G126" s="33"/>
      <c r="H126" s="34"/>
      <c r="I126" s="35"/>
      <c r="J126" s="32"/>
      <c r="K126" s="34"/>
      <c r="L126" s="35"/>
      <c r="M126" s="32"/>
    </row>
    <row r="127" spans="1:13" x14ac:dyDescent="0.25">
      <c r="A127" s="28"/>
      <c r="B127" s="29"/>
      <c r="C127" s="30"/>
      <c r="D127" s="31"/>
      <c r="E127" s="32"/>
      <c r="F127" s="31"/>
      <c r="G127" s="33"/>
      <c r="H127" s="34"/>
      <c r="I127" s="35"/>
      <c r="J127" s="32"/>
      <c r="K127" s="34"/>
      <c r="L127" s="35"/>
      <c r="M127" s="32"/>
    </row>
    <row r="128" spans="1:13" x14ac:dyDescent="0.25">
      <c r="A128" s="28"/>
      <c r="B128" s="29"/>
      <c r="C128" s="30"/>
      <c r="D128" s="31"/>
      <c r="E128" s="32"/>
      <c r="F128" s="31"/>
      <c r="G128" s="33"/>
      <c r="H128" s="34"/>
      <c r="I128" s="35"/>
      <c r="J128" s="32"/>
      <c r="K128" s="34"/>
      <c r="L128" s="35"/>
      <c r="M128" s="32"/>
    </row>
    <row r="129" spans="1:13" x14ac:dyDescent="0.25">
      <c r="A129" s="28"/>
      <c r="B129" s="29"/>
      <c r="C129" s="30"/>
      <c r="D129" s="31"/>
      <c r="E129" s="32"/>
      <c r="F129" s="31"/>
      <c r="G129" s="33"/>
      <c r="H129" s="34"/>
      <c r="I129" s="35"/>
      <c r="J129" s="32"/>
      <c r="K129" s="34"/>
      <c r="L129" s="35"/>
      <c r="M129" s="32"/>
    </row>
    <row r="130" spans="1:13" x14ac:dyDescent="0.25">
      <c r="A130" s="28"/>
      <c r="B130" s="29"/>
      <c r="C130" s="30"/>
      <c r="D130" s="31"/>
      <c r="E130" s="32"/>
      <c r="F130" s="31"/>
      <c r="G130" s="33"/>
      <c r="H130" s="34"/>
      <c r="I130" s="35"/>
      <c r="J130" s="32"/>
      <c r="K130" s="34"/>
      <c r="L130" s="35"/>
      <c r="M130" s="32"/>
    </row>
    <row r="131" spans="1:13" x14ac:dyDescent="0.25">
      <c r="A131" s="28"/>
      <c r="B131" s="29"/>
      <c r="C131" s="30"/>
      <c r="D131" s="31"/>
      <c r="E131" s="32"/>
      <c r="F131" s="31"/>
      <c r="G131" s="33"/>
      <c r="H131" s="34"/>
      <c r="I131" s="35"/>
      <c r="J131" s="32"/>
      <c r="K131" s="34"/>
      <c r="L131" s="35"/>
      <c r="M131" s="32"/>
    </row>
    <row r="132" spans="1:13" x14ac:dyDescent="0.25">
      <c r="A132" s="28"/>
      <c r="B132" s="29"/>
      <c r="C132" s="30"/>
      <c r="D132" s="31"/>
      <c r="E132" s="32"/>
      <c r="F132" s="31"/>
      <c r="G132" s="33"/>
      <c r="H132" s="34"/>
      <c r="I132" s="35"/>
      <c r="J132" s="32"/>
      <c r="K132" s="34"/>
      <c r="L132" s="35"/>
      <c r="M132" s="32"/>
    </row>
    <row r="133" spans="1:13" x14ac:dyDescent="0.25">
      <c r="A133" s="28"/>
      <c r="B133" s="29"/>
      <c r="C133" s="30"/>
      <c r="D133" s="31"/>
      <c r="E133" s="32"/>
      <c r="F133" s="31"/>
      <c r="G133" s="33"/>
      <c r="H133" s="34"/>
      <c r="I133" s="35"/>
      <c r="J133" s="32"/>
      <c r="K133" s="34"/>
      <c r="L133" s="35"/>
      <c r="M133" s="32"/>
    </row>
    <row r="134" spans="1:13" x14ac:dyDescent="0.25">
      <c r="A134" s="28"/>
      <c r="B134" s="29"/>
      <c r="C134" s="30"/>
      <c r="D134" s="31"/>
      <c r="E134" s="32"/>
      <c r="F134" s="31"/>
      <c r="G134" s="33"/>
      <c r="H134" s="34"/>
      <c r="I134" s="35"/>
      <c r="J134" s="32"/>
      <c r="K134" s="34"/>
      <c r="L134" s="35"/>
      <c r="M134" s="32"/>
    </row>
    <row r="135" spans="1:13" x14ac:dyDescent="0.25">
      <c r="A135" s="28"/>
      <c r="B135" s="29"/>
      <c r="C135" s="30"/>
      <c r="D135" s="31"/>
      <c r="E135" s="32"/>
      <c r="F135" s="31"/>
      <c r="G135" s="33"/>
      <c r="H135" s="34"/>
      <c r="I135" s="35"/>
      <c r="J135" s="32"/>
      <c r="K135" s="34"/>
      <c r="L135" s="35"/>
      <c r="M135" s="32"/>
    </row>
    <row r="136" spans="1:13" x14ac:dyDescent="0.25">
      <c r="A136" s="28"/>
      <c r="B136" s="29"/>
      <c r="C136" s="30"/>
      <c r="D136" s="31"/>
      <c r="E136" s="32"/>
      <c r="F136" s="31"/>
      <c r="G136" s="33"/>
      <c r="H136" s="34"/>
      <c r="I136" s="35"/>
      <c r="J136" s="32"/>
      <c r="K136" s="34"/>
      <c r="L136" s="35"/>
      <c r="M136" s="32"/>
    </row>
    <row r="137" spans="1:13" x14ac:dyDescent="0.25">
      <c r="A137" s="28"/>
      <c r="B137" s="29"/>
      <c r="C137" s="30"/>
      <c r="D137" s="31"/>
      <c r="E137" s="32"/>
      <c r="F137" s="31"/>
      <c r="G137" s="33"/>
      <c r="H137" s="34"/>
      <c r="I137" s="35"/>
      <c r="J137" s="32"/>
      <c r="K137" s="34"/>
      <c r="L137" s="35"/>
      <c r="M137" s="32"/>
    </row>
    <row r="138" spans="1:13" x14ac:dyDescent="0.25">
      <c r="A138" s="28"/>
      <c r="B138" s="29"/>
      <c r="C138" s="30"/>
      <c r="D138" s="31"/>
      <c r="E138" s="32"/>
      <c r="F138" s="31"/>
      <c r="G138" s="33"/>
      <c r="H138" s="34"/>
      <c r="I138" s="35"/>
      <c r="J138" s="32"/>
      <c r="K138" s="34"/>
      <c r="L138" s="35"/>
      <c r="M138" s="32"/>
    </row>
    <row r="139" spans="1:13" x14ac:dyDescent="0.25">
      <c r="A139" s="28"/>
      <c r="B139" s="29"/>
      <c r="C139" s="30"/>
      <c r="D139" s="31"/>
      <c r="E139" s="32"/>
      <c r="F139" s="31"/>
      <c r="G139" s="33"/>
      <c r="H139" s="34"/>
      <c r="I139" s="35"/>
      <c r="J139" s="32"/>
      <c r="K139" s="34"/>
      <c r="L139" s="35"/>
      <c r="M139" s="32"/>
    </row>
    <row r="140" spans="1:13" x14ac:dyDescent="0.25">
      <c r="A140" s="28"/>
      <c r="B140" s="29"/>
      <c r="C140" s="30"/>
      <c r="D140" s="31"/>
      <c r="E140" s="32"/>
      <c r="F140" s="31"/>
      <c r="G140" s="33"/>
      <c r="H140" s="34"/>
      <c r="I140" s="35"/>
      <c r="J140" s="32"/>
      <c r="K140" s="34"/>
      <c r="L140" s="35"/>
      <c r="M140" s="32"/>
    </row>
    <row r="141" spans="1:13" x14ac:dyDescent="0.25">
      <c r="A141" s="28"/>
      <c r="B141" s="29"/>
      <c r="C141" s="30"/>
      <c r="D141" s="31"/>
      <c r="E141" s="32"/>
      <c r="F141" s="31"/>
      <c r="G141" s="33"/>
      <c r="H141" s="34"/>
      <c r="I141" s="35"/>
      <c r="J141" s="32"/>
      <c r="K141" s="34"/>
      <c r="L141" s="35"/>
      <c r="M141" s="32"/>
    </row>
    <row r="142" spans="1:13" x14ac:dyDescent="0.25">
      <c r="A142" s="28"/>
      <c r="B142" s="29"/>
      <c r="C142" s="30"/>
      <c r="D142" s="31"/>
      <c r="E142" s="32"/>
      <c r="F142" s="31"/>
      <c r="G142" s="33"/>
      <c r="H142" s="34"/>
      <c r="I142" s="35"/>
      <c r="J142" s="32"/>
      <c r="K142" s="34"/>
      <c r="L142" s="35"/>
      <c r="M142" s="32"/>
    </row>
    <row r="143" spans="1:13" x14ac:dyDescent="0.25">
      <c r="A143" s="28"/>
      <c r="B143" s="29"/>
      <c r="C143" s="30"/>
      <c r="D143" s="31"/>
      <c r="E143" s="32"/>
      <c r="F143" s="31"/>
      <c r="G143" s="33"/>
      <c r="H143" s="34"/>
      <c r="I143" s="35"/>
      <c r="J143" s="32"/>
      <c r="K143" s="34"/>
      <c r="L143" s="35"/>
      <c r="M143" s="32"/>
    </row>
    <row r="144" spans="1:13" x14ac:dyDescent="0.25">
      <c r="A144" s="28"/>
      <c r="B144" s="29"/>
      <c r="C144" s="30"/>
      <c r="D144" s="31"/>
      <c r="E144" s="32"/>
      <c r="F144" s="31"/>
      <c r="G144" s="33"/>
      <c r="H144" s="34"/>
      <c r="I144" s="35"/>
      <c r="J144" s="32"/>
      <c r="K144" s="34"/>
      <c r="L144" s="35"/>
      <c r="M144" s="32"/>
    </row>
    <row r="145" spans="1:13" x14ac:dyDescent="0.25">
      <c r="A145" s="28"/>
      <c r="B145" s="29"/>
      <c r="C145" s="30"/>
      <c r="D145" s="31"/>
      <c r="E145" s="32"/>
      <c r="F145" s="31"/>
      <c r="G145" s="33"/>
      <c r="H145" s="34"/>
      <c r="I145" s="35"/>
      <c r="J145" s="32"/>
      <c r="K145" s="34"/>
      <c r="L145" s="35"/>
      <c r="M145" s="32"/>
    </row>
    <row r="146" spans="1:13" x14ac:dyDescent="0.25">
      <c r="A146" s="28"/>
      <c r="B146" s="29"/>
      <c r="C146" s="30"/>
      <c r="D146" s="31"/>
      <c r="E146" s="32"/>
      <c r="F146" s="31"/>
      <c r="G146" s="33"/>
      <c r="H146" s="34"/>
      <c r="I146" s="35"/>
      <c r="J146" s="32"/>
      <c r="K146" s="34"/>
      <c r="L146" s="35"/>
      <c r="M146" s="32"/>
    </row>
    <row r="147" spans="1:13" x14ac:dyDescent="0.25">
      <c r="A147" s="28"/>
      <c r="B147" s="29"/>
      <c r="C147" s="30"/>
      <c r="D147" s="31"/>
      <c r="E147" s="32"/>
      <c r="F147" s="31"/>
      <c r="G147" s="33"/>
      <c r="H147" s="34"/>
      <c r="I147" s="35"/>
      <c r="J147" s="32"/>
      <c r="K147" s="34"/>
      <c r="L147" s="35"/>
      <c r="M147" s="32"/>
    </row>
    <row r="148" spans="1:13" x14ac:dyDescent="0.25">
      <c r="A148" s="28"/>
      <c r="B148" s="29"/>
      <c r="C148" s="30"/>
      <c r="D148" s="31"/>
      <c r="E148" s="32"/>
      <c r="F148" s="31"/>
      <c r="G148" s="33"/>
      <c r="H148" s="34"/>
      <c r="I148" s="35"/>
      <c r="J148" s="32"/>
      <c r="K148" s="34"/>
      <c r="L148" s="35"/>
      <c r="M148" s="32"/>
    </row>
    <row r="149" spans="1:13" x14ac:dyDescent="0.25">
      <c r="A149" s="28"/>
      <c r="B149" s="29"/>
      <c r="C149" s="30"/>
      <c r="D149" s="31"/>
      <c r="E149" s="32"/>
      <c r="F149" s="31"/>
      <c r="G149" s="33"/>
      <c r="H149" s="34"/>
      <c r="I149" s="35"/>
      <c r="J149" s="32"/>
      <c r="K149" s="34"/>
      <c r="L149" s="35"/>
      <c r="M149" s="32"/>
    </row>
    <row r="150" spans="1:13" x14ac:dyDescent="0.25">
      <c r="A150" s="28"/>
      <c r="B150" s="29"/>
      <c r="C150" s="30"/>
      <c r="D150" s="31"/>
      <c r="E150" s="32"/>
      <c r="F150" s="31"/>
      <c r="G150" s="33"/>
      <c r="H150" s="34"/>
      <c r="I150" s="35"/>
      <c r="J150" s="32"/>
      <c r="K150" s="34"/>
      <c r="L150" s="35"/>
      <c r="M150" s="32"/>
    </row>
    <row r="151" spans="1:13" x14ac:dyDescent="0.25">
      <c r="A151" s="28"/>
      <c r="B151" s="29"/>
      <c r="C151" s="30"/>
      <c r="D151" s="31"/>
      <c r="E151" s="32"/>
      <c r="F151" s="31"/>
      <c r="G151" s="33"/>
      <c r="H151" s="34"/>
      <c r="I151" s="35"/>
      <c r="J151" s="32"/>
      <c r="K151" s="34"/>
      <c r="L151" s="35"/>
      <c r="M151" s="32"/>
    </row>
    <row r="152" spans="1:13" x14ac:dyDescent="0.25">
      <c r="A152" s="28"/>
      <c r="B152" s="29"/>
      <c r="C152" s="30"/>
      <c r="D152" s="31"/>
      <c r="E152" s="32"/>
      <c r="F152" s="31"/>
      <c r="G152" s="33"/>
      <c r="H152" s="34"/>
      <c r="I152" s="35"/>
      <c r="J152" s="32"/>
      <c r="K152" s="34"/>
      <c r="L152" s="35"/>
      <c r="M152" s="32"/>
    </row>
    <row r="153" spans="1:13" x14ac:dyDescent="0.25">
      <c r="A153" s="28"/>
      <c r="B153" s="29"/>
      <c r="C153" s="30"/>
      <c r="D153" s="31"/>
      <c r="E153" s="32"/>
      <c r="F153" s="31"/>
      <c r="G153" s="33"/>
      <c r="H153" s="34"/>
      <c r="I153" s="35"/>
      <c r="J153" s="32"/>
      <c r="K153" s="34"/>
      <c r="L153" s="35"/>
      <c r="M153" s="32"/>
    </row>
    <row r="154" spans="1:13" x14ac:dyDescent="0.25">
      <c r="A154" s="28"/>
      <c r="B154" s="29"/>
      <c r="C154" s="30"/>
      <c r="D154" s="31"/>
      <c r="E154" s="32"/>
      <c r="F154" s="31"/>
      <c r="G154" s="33"/>
      <c r="H154" s="34"/>
      <c r="I154" s="35"/>
      <c r="J154" s="32"/>
      <c r="K154" s="34"/>
      <c r="L154" s="35"/>
      <c r="M154" s="32"/>
    </row>
    <row r="155" spans="1:13" x14ac:dyDescent="0.25">
      <c r="A155" s="28"/>
      <c r="B155" s="29"/>
      <c r="C155" s="30"/>
      <c r="D155" s="31"/>
      <c r="E155" s="32"/>
      <c r="F155" s="31"/>
      <c r="G155" s="33"/>
      <c r="H155" s="34"/>
      <c r="I155" s="35"/>
      <c r="J155" s="32"/>
      <c r="K155" s="34"/>
      <c r="L155" s="35"/>
      <c r="M155" s="32"/>
    </row>
    <row r="156" spans="1:13" x14ac:dyDescent="0.25">
      <c r="A156" s="28"/>
      <c r="B156" s="29"/>
      <c r="C156" s="30"/>
      <c r="D156" s="31"/>
      <c r="E156" s="32"/>
      <c r="F156" s="31"/>
      <c r="G156" s="33"/>
      <c r="H156" s="34"/>
      <c r="I156" s="35"/>
      <c r="J156" s="32"/>
      <c r="K156" s="34"/>
      <c r="L156" s="35"/>
      <c r="M156" s="32"/>
    </row>
    <row r="157" spans="1:13" x14ac:dyDescent="0.25">
      <c r="A157" s="28"/>
      <c r="B157" s="29"/>
      <c r="C157" s="30"/>
      <c r="D157" s="31"/>
      <c r="E157" s="32"/>
      <c r="F157" s="31"/>
      <c r="G157" s="33"/>
      <c r="H157" s="34"/>
      <c r="I157" s="35"/>
      <c r="J157" s="32"/>
      <c r="K157" s="34"/>
      <c r="L157" s="35"/>
      <c r="M157" s="32"/>
    </row>
    <row r="158" spans="1:13" x14ac:dyDescent="0.25">
      <c r="A158" s="28"/>
      <c r="B158" s="29"/>
      <c r="C158" s="30"/>
      <c r="D158" s="31"/>
      <c r="E158" s="32"/>
      <c r="F158" s="31"/>
      <c r="G158" s="33"/>
      <c r="H158" s="34"/>
      <c r="I158" s="35"/>
      <c r="J158" s="32"/>
      <c r="K158" s="34"/>
      <c r="L158" s="35"/>
      <c r="M158" s="32"/>
    </row>
    <row r="159" spans="1:13" x14ac:dyDescent="0.25">
      <c r="A159" s="28"/>
      <c r="B159" s="29"/>
      <c r="C159" s="30"/>
      <c r="D159" s="31"/>
      <c r="E159" s="32"/>
      <c r="F159" s="31"/>
      <c r="G159" s="33"/>
      <c r="H159" s="34"/>
      <c r="I159" s="35"/>
      <c r="J159" s="32"/>
      <c r="K159" s="34"/>
      <c r="L159" s="35"/>
      <c r="M159" s="32"/>
    </row>
    <row r="160" spans="1:13" x14ac:dyDescent="0.25">
      <c r="A160" s="28"/>
      <c r="B160" s="29"/>
      <c r="C160" s="30"/>
      <c r="D160" s="31"/>
      <c r="E160" s="32"/>
      <c r="F160" s="31"/>
      <c r="G160" s="33"/>
      <c r="H160" s="34"/>
      <c r="I160" s="35"/>
      <c r="J160" s="32"/>
      <c r="K160" s="34"/>
      <c r="L160" s="35"/>
      <c r="M160" s="32"/>
    </row>
    <row r="161" spans="1:13" x14ac:dyDescent="0.25">
      <c r="A161" s="28"/>
      <c r="B161" s="29"/>
      <c r="C161" s="30"/>
      <c r="D161" s="31"/>
      <c r="E161" s="32"/>
      <c r="F161" s="31"/>
      <c r="G161" s="33"/>
      <c r="H161" s="34"/>
      <c r="I161" s="35"/>
      <c r="J161" s="32"/>
      <c r="K161" s="34"/>
      <c r="L161" s="35"/>
      <c r="M161" s="32"/>
    </row>
    <row r="162" spans="1:13" x14ac:dyDescent="0.25">
      <c r="A162" s="28"/>
      <c r="B162" s="29"/>
      <c r="C162" s="30"/>
      <c r="D162" s="31"/>
      <c r="E162" s="32"/>
      <c r="F162" s="31"/>
      <c r="G162" s="33"/>
      <c r="H162" s="34"/>
      <c r="I162" s="35"/>
      <c r="J162" s="32"/>
      <c r="K162" s="34"/>
      <c r="L162" s="35"/>
      <c r="M162" s="32"/>
    </row>
    <row r="163" spans="1:13" x14ac:dyDescent="0.25">
      <c r="A163" s="28"/>
      <c r="B163" s="29"/>
      <c r="C163" s="30"/>
      <c r="D163" s="31"/>
      <c r="E163" s="32"/>
      <c r="F163" s="31"/>
      <c r="G163" s="33"/>
      <c r="H163" s="34"/>
      <c r="I163" s="35"/>
      <c r="J163" s="32"/>
      <c r="K163" s="34"/>
      <c r="L163" s="35"/>
      <c r="M163" s="32"/>
    </row>
    <row r="164" spans="1:13" x14ac:dyDescent="0.25">
      <c r="A164" s="28"/>
      <c r="B164" s="29"/>
      <c r="C164" s="30"/>
      <c r="D164" s="31"/>
      <c r="E164" s="32"/>
      <c r="F164" s="31"/>
      <c r="G164" s="33"/>
      <c r="H164" s="34"/>
      <c r="I164" s="35"/>
      <c r="J164" s="32"/>
      <c r="K164" s="34"/>
      <c r="L164" s="35"/>
      <c r="M164" s="32"/>
    </row>
    <row r="165" spans="1:13" x14ac:dyDescent="0.25">
      <c r="A165" s="28"/>
      <c r="B165" s="29"/>
      <c r="C165" s="30"/>
      <c r="D165" s="31"/>
      <c r="E165" s="32"/>
      <c r="F165" s="31"/>
      <c r="G165" s="33"/>
      <c r="H165" s="34"/>
      <c r="I165" s="35"/>
      <c r="J165" s="32"/>
      <c r="K165" s="34"/>
      <c r="L165" s="35"/>
      <c r="M165" s="32"/>
    </row>
    <row r="166" spans="1:13" x14ac:dyDescent="0.25">
      <c r="A166" s="28"/>
      <c r="B166" s="29"/>
      <c r="C166" s="30"/>
      <c r="D166" s="31"/>
      <c r="E166" s="32"/>
      <c r="F166" s="31"/>
      <c r="G166" s="33"/>
      <c r="H166" s="34"/>
      <c r="I166" s="35"/>
      <c r="J166" s="32"/>
      <c r="K166" s="34"/>
      <c r="L166" s="35"/>
      <c r="M166" s="32"/>
    </row>
    <row r="167" spans="1:13" x14ac:dyDescent="0.25">
      <c r="A167" s="28"/>
      <c r="B167" s="29"/>
      <c r="C167" s="30"/>
      <c r="D167" s="31"/>
      <c r="E167" s="32"/>
      <c r="F167" s="31"/>
      <c r="G167" s="33"/>
      <c r="H167" s="34"/>
      <c r="I167" s="35"/>
      <c r="J167" s="32"/>
      <c r="K167" s="34"/>
      <c r="L167" s="35"/>
      <c r="M167" s="32"/>
    </row>
    <row r="168" spans="1:13" x14ac:dyDescent="0.25">
      <c r="A168" s="28"/>
      <c r="B168" s="29"/>
      <c r="C168" s="30"/>
      <c r="D168" s="31"/>
      <c r="E168" s="32"/>
      <c r="F168" s="31"/>
      <c r="G168" s="33"/>
      <c r="H168" s="34"/>
      <c r="I168" s="35"/>
      <c r="J168" s="32"/>
      <c r="K168" s="34"/>
      <c r="L168" s="35"/>
      <c r="M168" s="32"/>
    </row>
    <row r="169" spans="1:13" x14ac:dyDescent="0.25">
      <c r="A169" s="28"/>
      <c r="B169" s="29"/>
      <c r="C169" s="30"/>
      <c r="D169" s="31"/>
      <c r="E169" s="32"/>
      <c r="F169" s="31"/>
      <c r="G169" s="33"/>
      <c r="H169" s="34"/>
      <c r="I169" s="35"/>
      <c r="J169" s="32"/>
      <c r="K169" s="34"/>
      <c r="L169" s="35"/>
      <c r="M169" s="32"/>
    </row>
    <row r="170" spans="1:13" x14ac:dyDescent="0.25">
      <c r="A170" s="28"/>
      <c r="B170" s="29"/>
      <c r="C170" s="30"/>
      <c r="D170" s="31"/>
      <c r="E170" s="32"/>
      <c r="F170" s="31"/>
      <c r="G170" s="33"/>
      <c r="H170" s="34"/>
      <c r="I170" s="35"/>
      <c r="J170" s="32"/>
      <c r="K170" s="34"/>
      <c r="L170" s="35"/>
      <c r="M170" s="32"/>
    </row>
    <row r="171" spans="1:13" x14ac:dyDescent="0.25">
      <c r="A171" s="28"/>
      <c r="B171" s="29"/>
      <c r="C171" s="30"/>
      <c r="D171" s="31"/>
      <c r="E171" s="32"/>
      <c r="F171" s="31"/>
      <c r="G171" s="33"/>
      <c r="H171" s="34"/>
      <c r="I171" s="35"/>
      <c r="J171" s="32"/>
      <c r="K171" s="34"/>
      <c r="L171" s="35"/>
      <c r="M171" s="32"/>
    </row>
    <row r="172" spans="1:13" x14ac:dyDescent="0.25">
      <c r="A172" s="28"/>
      <c r="B172" s="29"/>
      <c r="C172" s="30"/>
      <c r="D172" s="31"/>
      <c r="E172" s="32"/>
      <c r="F172" s="31"/>
      <c r="G172" s="33"/>
      <c r="H172" s="34"/>
      <c r="I172" s="35"/>
      <c r="J172" s="32"/>
      <c r="K172" s="34"/>
      <c r="L172" s="35"/>
      <c r="M172" s="32"/>
    </row>
    <row r="173" spans="1:13" x14ac:dyDescent="0.25">
      <c r="A173" s="28"/>
      <c r="B173" s="29"/>
      <c r="C173" s="30"/>
      <c r="D173" s="31"/>
      <c r="E173" s="32"/>
      <c r="F173" s="31"/>
      <c r="G173" s="33"/>
      <c r="H173" s="34"/>
      <c r="I173" s="35"/>
      <c r="J173" s="32"/>
      <c r="K173" s="34"/>
      <c r="L173" s="35"/>
      <c r="M173" s="32"/>
    </row>
    <row r="174" spans="1:13" x14ac:dyDescent="0.25">
      <c r="A174" s="28"/>
      <c r="B174" s="29"/>
      <c r="C174" s="30"/>
      <c r="D174" s="31"/>
      <c r="E174" s="32"/>
      <c r="F174" s="31"/>
      <c r="G174" s="33"/>
      <c r="H174" s="34"/>
      <c r="I174" s="35"/>
      <c r="J174" s="32"/>
      <c r="K174" s="34"/>
      <c r="L174" s="35"/>
      <c r="M174" s="32"/>
    </row>
    <row r="175" spans="1:13" x14ac:dyDescent="0.25">
      <c r="A175" s="28"/>
      <c r="B175" s="29"/>
      <c r="C175" s="30"/>
      <c r="D175" s="31"/>
      <c r="E175" s="32"/>
      <c r="F175" s="31"/>
      <c r="G175" s="33"/>
      <c r="H175" s="34"/>
      <c r="I175" s="35"/>
      <c r="J175" s="32"/>
      <c r="K175" s="34"/>
      <c r="L175" s="35"/>
      <c r="M175" s="32"/>
    </row>
    <row r="176" spans="1:13" x14ac:dyDescent="0.25">
      <c r="A176" s="28"/>
      <c r="B176" s="29"/>
      <c r="C176" s="30"/>
      <c r="D176" s="31"/>
      <c r="E176" s="32"/>
      <c r="F176" s="31"/>
      <c r="G176" s="33"/>
      <c r="H176" s="34"/>
      <c r="I176" s="35"/>
      <c r="J176" s="32"/>
      <c r="K176" s="34"/>
      <c r="L176" s="35"/>
      <c r="M176" s="32"/>
    </row>
    <row r="177" spans="1:13" x14ac:dyDescent="0.25">
      <c r="A177" s="28"/>
      <c r="B177" s="29"/>
      <c r="C177" s="30"/>
      <c r="D177" s="31"/>
      <c r="E177" s="32"/>
      <c r="F177" s="31"/>
      <c r="G177" s="33"/>
      <c r="H177" s="34"/>
      <c r="I177" s="35"/>
      <c r="J177" s="32"/>
      <c r="K177" s="34"/>
      <c r="L177" s="35"/>
      <c r="M177" s="32"/>
    </row>
    <row r="178" spans="1:13" x14ac:dyDescent="0.25">
      <c r="A178" s="28"/>
      <c r="B178" s="29"/>
      <c r="C178" s="30"/>
      <c r="D178" s="31"/>
      <c r="E178" s="32"/>
      <c r="F178" s="31"/>
      <c r="G178" s="33"/>
      <c r="H178" s="34"/>
      <c r="I178" s="35"/>
      <c r="J178" s="32"/>
      <c r="K178" s="34"/>
      <c r="L178" s="35"/>
      <c r="M178" s="32"/>
    </row>
    <row r="179" spans="1:13" x14ac:dyDescent="0.25">
      <c r="A179" s="28"/>
      <c r="B179" s="29"/>
      <c r="C179" s="30"/>
      <c r="D179" s="31"/>
      <c r="E179" s="32"/>
      <c r="F179" s="31"/>
      <c r="G179" s="33"/>
      <c r="H179" s="34"/>
      <c r="I179" s="35"/>
      <c r="J179" s="32"/>
      <c r="K179" s="34"/>
      <c r="L179" s="35"/>
      <c r="M179" s="32"/>
    </row>
    <row r="180" spans="1:13" x14ac:dyDescent="0.25">
      <c r="A180" s="28"/>
      <c r="B180" s="29"/>
      <c r="C180" s="30"/>
      <c r="D180" s="31"/>
      <c r="E180" s="32"/>
      <c r="F180" s="31"/>
      <c r="G180" s="33"/>
      <c r="H180" s="34"/>
      <c r="I180" s="35"/>
      <c r="J180" s="32"/>
      <c r="K180" s="34"/>
      <c r="L180" s="35"/>
      <c r="M180" s="32"/>
    </row>
    <row r="181" spans="1:13" x14ac:dyDescent="0.25">
      <c r="A181" s="28"/>
      <c r="B181" s="29"/>
      <c r="C181" s="30"/>
      <c r="D181" s="31"/>
      <c r="E181" s="32"/>
      <c r="F181" s="31"/>
      <c r="G181" s="33"/>
      <c r="H181" s="34"/>
      <c r="I181" s="35"/>
      <c r="J181" s="32"/>
      <c r="K181" s="34"/>
      <c r="L181" s="35"/>
      <c r="M181" s="32"/>
    </row>
    <row r="182" spans="1:13" x14ac:dyDescent="0.25">
      <c r="A182" s="28"/>
      <c r="B182" s="29"/>
      <c r="C182" s="30"/>
      <c r="D182" s="31"/>
      <c r="E182" s="32"/>
      <c r="F182" s="31"/>
      <c r="G182" s="33"/>
      <c r="H182" s="34"/>
      <c r="I182" s="35"/>
      <c r="J182" s="32"/>
      <c r="K182" s="34"/>
      <c r="L182" s="35"/>
      <c r="M182" s="32"/>
    </row>
    <row r="183" spans="1:13" x14ac:dyDescent="0.25">
      <c r="A183" s="28"/>
      <c r="B183" s="29"/>
      <c r="C183" s="30"/>
      <c r="D183" s="31"/>
      <c r="E183" s="32"/>
      <c r="F183" s="31"/>
      <c r="G183" s="33"/>
      <c r="H183" s="34"/>
      <c r="I183" s="35"/>
      <c r="J183" s="32"/>
      <c r="K183" s="34"/>
      <c r="L183" s="35"/>
      <c r="M183" s="32"/>
    </row>
    <row r="184" spans="1:13" x14ac:dyDescent="0.25">
      <c r="A184" s="28"/>
      <c r="B184" s="29"/>
      <c r="C184" s="30"/>
      <c r="D184" s="31"/>
      <c r="E184" s="32"/>
      <c r="F184" s="31"/>
      <c r="G184" s="33"/>
      <c r="H184" s="34"/>
      <c r="I184" s="35"/>
      <c r="J184" s="32"/>
      <c r="K184" s="34"/>
      <c r="L184" s="35"/>
      <c r="M184" s="32"/>
    </row>
    <row r="185" spans="1:13" x14ac:dyDescent="0.25">
      <c r="A185" s="28"/>
      <c r="B185" s="29"/>
      <c r="C185" s="30"/>
      <c r="D185" s="31"/>
      <c r="E185" s="32"/>
      <c r="F185" s="31"/>
      <c r="G185" s="33"/>
      <c r="H185" s="34"/>
      <c r="I185" s="35"/>
      <c r="J185" s="32"/>
      <c r="K185" s="34"/>
      <c r="L185" s="35"/>
      <c r="M185" s="32"/>
    </row>
    <row r="186" spans="1:13" x14ac:dyDescent="0.25">
      <c r="A186" s="28"/>
      <c r="B186" s="29"/>
      <c r="C186" s="30"/>
      <c r="D186" s="31"/>
      <c r="E186" s="32"/>
      <c r="F186" s="31"/>
      <c r="G186" s="33"/>
      <c r="H186" s="34"/>
      <c r="I186" s="35"/>
      <c r="J186" s="32"/>
      <c r="K186" s="34"/>
      <c r="L186" s="35"/>
      <c r="M186" s="32"/>
    </row>
    <row r="187" spans="1:13" x14ac:dyDescent="0.25">
      <c r="A187" s="28"/>
      <c r="B187" s="29"/>
      <c r="C187" s="30"/>
      <c r="D187" s="31"/>
      <c r="E187" s="32"/>
      <c r="F187" s="31"/>
      <c r="G187" s="33"/>
      <c r="H187" s="34"/>
      <c r="I187" s="35"/>
      <c r="J187" s="32"/>
      <c r="K187" s="34"/>
      <c r="L187" s="35"/>
      <c r="M187" s="32"/>
    </row>
    <row r="188" spans="1:13" x14ac:dyDescent="0.25">
      <c r="A188" s="28"/>
      <c r="B188" s="29"/>
      <c r="C188" s="30"/>
      <c r="D188" s="31"/>
      <c r="E188" s="32"/>
      <c r="F188" s="31"/>
      <c r="G188" s="33"/>
      <c r="H188" s="34"/>
      <c r="I188" s="35"/>
      <c r="J188" s="32"/>
      <c r="K188" s="34"/>
      <c r="L188" s="35"/>
      <c r="M188" s="32"/>
    </row>
    <row r="189" spans="1:13" x14ac:dyDescent="0.25">
      <c r="A189" s="28"/>
      <c r="B189" s="29"/>
      <c r="C189" s="30"/>
      <c r="D189" s="31"/>
      <c r="E189" s="32"/>
      <c r="F189" s="31"/>
      <c r="G189" s="33"/>
      <c r="H189" s="34"/>
      <c r="I189" s="35"/>
      <c r="J189" s="32"/>
      <c r="K189" s="34"/>
      <c r="L189" s="35"/>
      <c r="M189" s="32"/>
    </row>
    <row r="190" spans="1:13" x14ac:dyDescent="0.25">
      <c r="A190" s="28"/>
      <c r="B190" s="29"/>
      <c r="C190" s="30"/>
      <c r="D190" s="31"/>
      <c r="E190" s="32"/>
      <c r="F190" s="31"/>
      <c r="G190" s="33"/>
      <c r="H190" s="34"/>
      <c r="I190" s="35"/>
      <c r="J190" s="32"/>
      <c r="K190" s="34"/>
      <c r="L190" s="35"/>
      <c r="M190" s="32"/>
    </row>
    <row r="191" spans="1:13" x14ac:dyDescent="0.25">
      <c r="A191" s="28"/>
      <c r="B191" s="29"/>
      <c r="C191" s="30"/>
      <c r="D191" s="31"/>
      <c r="E191" s="32"/>
      <c r="F191" s="31"/>
      <c r="G191" s="33"/>
      <c r="H191" s="34"/>
      <c r="I191" s="35"/>
      <c r="J191" s="32"/>
      <c r="K191" s="34"/>
      <c r="L191" s="35"/>
      <c r="M191" s="32"/>
    </row>
    <row r="192" spans="1:13" x14ac:dyDescent="0.25">
      <c r="A192" s="28"/>
      <c r="B192" s="29"/>
      <c r="C192" s="30"/>
      <c r="D192" s="31"/>
      <c r="E192" s="32"/>
      <c r="F192" s="31"/>
      <c r="G192" s="33"/>
      <c r="H192" s="34"/>
      <c r="I192" s="35"/>
      <c r="J192" s="32"/>
      <c r="K192" s="34"/>
      <c r="L192" s="35"/>
      <c r="M192" s="32"/>
    </row>
    <row r="193" spans="1:13" x14ac:dyDescent="0.25">
      <c r="A193" s="28"/>
      <c r="B193" s="29"/>
      <c r="C193" s="30"/>
      <c r="D193" s="31"/>
      <c r="E193" s="32"/>
      <c r="F193" s="31"/>
      <c r="G193" s="33"/>
      <c r="H193" s="34"/>
      <c r="I193" s="35"/>
      <c r="J193" s="32"/>
      <c r="K193" s="34"/>
      <c r="L193" s="35"/>
      <c r="M193" s="32"/>
    </row>
    <row r="194" spans="1:13" x14ac:dyDescent="0.25">
      <c r="A194" s="28"/>
      <c r="B194" s="29"/>
      <c r="C194" s="30"/>
      <c r="D194" s="31"/>
      <c r="E194" s="32"/>
      <c r="F194" s="31"/>
      <c r="G194" s="33"/>
      <c r="H194" s="34"/>
      <c r="I194" s="35"/>
      <c r="J194" s="32"/>
      <c r="K194" s="34"/>
      <c r="L194" s="35"/>
      <c r="M194" s="32"/>
    </row>
    <row r="195" spans="1:13" x14ac:dyDescent="0.25">
      <c r="A195" s="28"/>
      <c r="B195" s="29"/>
      <c r="C195" s="30"/>
      <c r="D195" s="31"/>
      <c r="E195" s="32"/>
      <c r="F195" s="31"/>
      <c r="G195" s="33"/>
      <c r="H195" s="34"/>
      <c r="I195" s="35"/>
      <c r="J195" s="32"/>
      <c r="K195" s="34"/>
      <c r="L195" s="35"/>
      <c r="M195" s="32"/>
    </row>
    <row r="196" spans="1:13" x14ac:dyDescent="0.25">
      <c r="A196" s="28"/>
      <c r="B196" s="29"/>
      <c r="C196" s="30"/>
      <c r="D196" s="31"/>
      <c r="E196" s="32"/>
      <c r="F196" s="31"/>
      <c r="G196" s="33"/>
      <c r="H196" s="34"/>
      <c r="I196" s="35"/>
      <c r="J196" s="32"/>
      <c r="K196" s="34"/>
      <c r="L196" s="35"/>
      <c r="M196" s="32"/>
    </row>
    <row r="197" spans="1:13" x14ac:dyDescent="0.25">
      <c r="A197" s="28"/>
      <c r="B197" s="29"/>
      <c r="C197" s="30"/>
      <c r="D197" s="31"/>
      <c r="E197" s="32"/>
      <c r="F197" s="31"/>
      <c r="G197" s="33"/>
      <c r="H197" s="34"/>
      <c r="I197" s="35"/>
      <c r="J197" s="32"/>
      <c r="K197" s="34"/>
      <c r="L197" s="35"/>
      <c r="M197" s="32"/>
    </row>
    <row r="198" spans="1:13" x14ac:dyDescent="0.25">
      <c r="A198" s="28"/>
      <c r="B198" s="29"/>
      <c r="C198" s="30"/>
      <c r="D198" s="31"/>
      <c r="E198" s="32"/>
      <c r="F198" s="31"/>
      <c r="G198" s="33"/>
      <c r="H198" s="34"/>
      <c r="I198" s="35"/>
      <c r="J198" s="32"/>
      <c r="K198" s="34"/>
      <c r="L198" s="35"/>
      <c r="M198" s="32"/>
    </row>
    <row r="199" spans="1:13" x14ac:dyDescent="0.25">
      <c r="A199" s="28"/>
      <c r="B199" s="29"/>
      <c r="C199" s="30"/>
      <c r="D199" s="31"/>
      <c r="E199" s="32"/>
      <c r="F199" s="31"/>
      <c r="G199" s="33"/>
      <c r="H199" s="34"/>
      <c r="I199" s="35"/>
      <c r="J199" s="32"/>
      <c r="K199" s="34"/>
      <c r="L199" s="35"/>
      <c r="M199" s="32"/>
    </row>
    <row r="200" spans="1:13" x14ac:dyDescent="0.25">
      <c r="A200" s="28"/>
      <c r="B200" s="29"/>
      <c r="C200" s="30"/>
      <c r="D200" s="31"/>
      <c r="E200" s="32"/>
      <c r="F200" s="31"/>
      <c r="G200" s="33"/>
      <c r="H200" s="34"/>
      <c r="I200" s="35"/>
      <c r="J200" s="32"/>
      <c r="K200" s="34"/>
      <c r="L200" s="35"/>
      <c r="M200" s="32"/>
    </row>
    <row r="201" spans="1:13" x14ac:dyDescent="0.25">
      <c r="A201" s="28"/>
      <c r="B201" s="29"/>
      <c r="C201" s="30"/>
      <c r="D201" s="31"/>
      <c r="E201" s="32"/>
      <c r="F201" s="31"/>
      <c r="G201" s="33"/>
      <c r="H201" s="34"/>
      <c r="I201" s="35"/>
      <c r="J201" s="32"/>
      <c r="K201" s="34"/>
      <c r="L201" s="35"/>
      <c r="M201" s="32"/>
    </row>
    <row r="202" spans="1:13" x14ac:dyDescent="0.25">
      <c r="A202" s="28"/>
      <c r="B202" s="29"/>
      <c r="C202" s="30"/>
      <c r="D202" s="31"/>
      <c r="E202" s="32"/>
      <c r="F202" s="31"/>
      <c r="G202" s="33"/>
      <c r="H202" s="34"/>
      <c r="I202" s="35"/>
      <c r="J202" s="32"/>
      <c r="K202" s="34"/>
      <c r="L202" s="35"/>
      <c r="M202" s="32"/>
    </row>
    <row r="203" spans="1:13" x14ac:dyDescent="0.25">
      <c r="A203" s="28"/>
      <c r="B203" s="29"/>
      <c r="C203" s="30"/>
      <c r="D203" s="31"/>
      <c r="E203" s="32"/>
      <c r="F203" s="31"/>
      <c r="G203" s="33"/>
      <c r="H203" s="34"/>
      <c r="I203" s="35"/>
      <c r="J203" s="32"/>
      <c r="K203" s="34"/>
      <c r="L203" s="35"/>
      <c r="M203" s="32"/>
    </row>
    <row r="204" spans="1:13" ht="15.75" thickBot="1" x14ac:dyDescent="0.3">
      <c r="A204" s="36"/>
      <c r="B204" s="37"/>
      <c r="C204" s="38"/>
      <c r="D204" s="39"/>
      <c r="E204" s="40"/>
      <c r="F204" s="39"/>
      <c r="G204" s="41"/>
      <c r="H204" s="42"/>
      <c r="I204" s="43"/>
      <c r="J204" s="40"/>
      <c r="K204" s="42"/>
      <c r="L204" s="43"/>
      <c r="M204" s="40"/>
    </row>
    <row r="205" spans="1:13" ht="39.950000000000003" customHeight="1" thickBot="1" x14ac:dyDescent="0.3">
      <c r="A205" s="44"/>
      <c r="B205" s="45"/>
      <c r="C205" s="45"/>
      <c r="D205" s="46"/>
      <c r="E205" s="46"/>
      <c r="F205" s="46"/>
      <c r="G205" s="45"/>
      <c r="H205" s="46"/>
      <c r="I205" s="46"/>
      <c r="J205" s="46"/>
      <c r="K205" s="46"/>
      <c r="L205" s="46"/>
      <c r="M205" s="47"/>
    </row>
  </sheetData>
  <sheetProtection algorithmName="SHA-512" hashValue="5HyxnPh5yZRUkaWc2XLTyVHPHTS5Fc4WhHk1Fh5uX5m0suvz7RtiYyehg/T4JJFFV4iGc1g6l1M182ZPJauT1w==" saltValue="yRnkkifJD8nuYBd7XdQIRw==" spinCount="100000" sheet="1" objects="1" insertRows="0"/>
  <mergeCells count="12">
    <mergeCell ref="H11:J11"/>
    <mergeCell ref="K11:M11"/>
    <mergeCell ref="A10:C10"/>
    <mergeCell ref="D10:E10"/>
    <mergeCell ref="F10:M10"/>
    <mergeCell ref="A11:A12"/>
    <mergeCell ref="B11:B12"/>
    <mergeCell ref="C11:C12"/>
    <mergeCell ref="D11:D12"/>
    <mergeCell ref="E11:E12"/>
    <mergeCell ref="F11:F12"/>
    <mergeCell ref="G11:G12"/>
  </mergeCells>
  <phoneticPr fontId="28" type="noConversion"/>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AE7A3-D078-4E63-B906-A63E41D7026D}">
  <dimension ref="A8:O576"/>
  <sheetViews>
    <sheetView topLeftCell="L1" workbookViewId="0">
      <selection activeCell="Y15" sqref="Y15"/>
    </sheetView>
  </sheetViews>
  <sheetFormatPr defaultRowHeight="15" x14ac:dyDescent="0.25"/>
  <cols>
    <col min="1" max="1" width="22.5703125" style="5" customWidth="1"/>
    <col min="2" max="2" width="16.85546875" style="7" customWidth="1"/>
    <col min="3" max="3" width="49.5703125" style="2" bestFit="1" customWidth="1"/>
    <col min="4" max="4" width="2.42578125" style="1" hidden="1" customWidth="1"/>
    <col min="5" max="5" width="9.140625" style="253" customWidth="1"/>
    <col min="6" max="6" width="25.5703125" style="1" customWidth="1"/>
    <col min="7" max="7" width="18.5703125" style="120" customWidth="1"/>
    <col min="8" max="8" width="18.5703125" style="5" customWidth="1"/>
    <col min="9" max="9" width="60.5703125" customWidth="1"/>
    <col min="10" max="15" width="18.5703125" style="120" customWidth="1"/>
  </cols>
  <sheetData>
    <row r="8" spans="1:15" ht="15.75" thickBot="1" x14ac:dyDescent="0.3"/>
    <row r="9" spans="1:15" ht="20.100000000000001" customHeight="1" thickBot="1" x14ac:dyDescent="0.35">
      <c r="A9" s="246"/>
      <c r="B9" s="49"/>
      <c r="C9" s="254"/>
      <c r="D9" s="48"/>
      <c r="E9" s="249"/>
      <c r="F9" s="50"/>
      <c r="G9" s="140"/>
      <c r="H9" s="254"/>
      <c r="I9" s="50"/>
      <c r="J9" s="799" t="s">
        <v>725</v>
      </c>
      <c r="K9" s="800"/>
      <c r="L9" s="800"/>
      <c r="M9" s="800"/>
      <c r="N9" s="800"/>
      <c r="O9" s="801"/>
    </row>
    <row r="10" spans="1:15" ht="21" thickBot="1" x14ac:dyDescent="0.3">
      <c r="A10" s="802" t="s">
        <v>726</v>
      </c>
      <c r="B10" s="805" t="s">
        <v>110</v>
      </c>
      <c r="C10" s="782"/>
      <c r="D10" s="806"/>
      <c r="E10" s="809" t="s">
        <v>727</v>
      </c>
      <c r="F10" s="812" t="s">
        <v>728</v>
      </c>
      <c r="G10" s="813"/>
      <c r="H10" s="813"/>
      <c r="I10" s="814"/>
      <c r="J10" s="815" t="s">
        <v>729</v>
      </c>
      <c r="K10" s="816"/>
      <c r="L10" s="817"/>
      <c r="M10" s="821" t="s">
        <v>730</v>
      </c>
      <c r="N10" s="822"/>
      <c r="O10" s="823"/>
    </row>
    <row r="11" spans="1:15" ht="18.75" thickBot="1" x14ac:dyDescent="0.3">
      <c r="A11" s="803"/>
      <c r="B11" s="807"/>
      <c r="C11" s="783"/>
      <c r="D11" s="808"/>
      <c r="E11" s="810"/>
      <c r="F11" s="827" t="s">
        <v>731</v>
      </c>
      <c r="G11" s="828"/>
      <c r="H11" s="829" t="s">
        <v>3</v>
      </c>
      <c r="I11" s="831" t="s">
        <v>732</v>
      </c>
      <c r="J11" s="818"/>
      <c r="K11" s="819"/>
      <c r="L11" s="820"/>
      <c r="M11" s="824"/>
      <c r="N11" s="825"/>
      <c r="O11" s="826"/>
    </row>
    <row r="12" spans="1:15" ht="20.100000000000001" customHeight="1" thickBot="1" x14ac:dyDescent="0.3">
      <c r="A12" s="804"/>
      <c r="B12" s="52" t="s">
        <v>733</v>
      </c>
      <c r="C12" s="260" t="s">
        <v>112</v>
      </c>
      <c r="D12" s="54" t="s">
        <v>734</v>
      </c>
      <c r="E12" s="811"/>
      <c r="F12" s="55" t="s">
        <v>735</v>
      </c>
      <c r="G12" s="141" t="s">
        <v>736</v>
      </c>
      <c r="H12" s="830"/>
      <c r="I12" s="832"/>
      <c r="J12" s="121" t="s">
        <v>654</v>
      </c>
      <c r="K12" s="122" t="s">
        <v>737</v>
      </c>
      <c r="L12" s="123" t="s">
        <v>656</v>
      </c>
      <c r="M12" s="124" t="s">
        <v>654</v>
      </c>
      <c r="N12" s="122" t="s">
        <v>737</v>
      </c>
      <c r="O12" s="125" t="s">
        <v>656</v>
      </c>
    </row>
    <row r="13" spans="1:15" ht="15.75" customHeight="1" x14ac:dyDescent="0.25">
      <c r="A13" s="247" t="s">
        <v>657</v>
      </c>
      <c r="B13" s="62" t="s">
        <v>738</v>
      </c>
      <c r="C13" s="261" t="str">
        <f>IFERROR(IF(B13="No CAS","",INDEX('DEQ Pollutant List'!$C$7:$C$611,MATCH('3. Pollutant Emissions - EF'!B13,'DEQ Pollutant List'!$B$7:$B$611,0))),"")</f>
        <v/>
      </c>
      <c r="D13" s="16" t="str">
        <f>IFERROR(IF(OR($B13="",$B13="No CAS",$B13="18540-29-9",$B13="7440-02-0"),INDEX('DEQ Pollutant List'!$A$7:$A$611,MATCH($C13,'DEQ Pollutant List'!$C$7:$C$611,0)),INDEX('DEQ Pollutant List'!$A$7:$A$611,MATCH($B13,'DEQ Pollutant List'!$B$7:$B$611,0))),"")</f>
        <v/>
      </c>
      <c r="E13" s="250">
        <v>0.97499999999999998</v>
      </c>
      <c r="F13" s="64">
        <v>2.5</v>
      </c>
      <c r="G13" s="142"/>
      <c r="H13" s="164" t="s">
        <v>374</v>
      </c>
      <c r="I13" s="65" t="s">
        <v>739</v>
      </c>
      <c r="J13" s="126">
        <f>$F13*'2. Emissions Units &amp; Activities'!H$13*(1-$E13)</f>
        <v>6.2500000000000053</v>
      </c>
      <c r="K13" s="127">
        <f>$F13*'2. Emissions Units &amp; Activities'!I$13*(1-$E13)</f>
        <v>8.7500000000000071</v>
      </c>
      <c r="L13" s="128">
        <f>$F13*'2. Emissions Units &amp; Activities'!J$13*(1-$E13)</f>
        <v>12.500000000000011</v>
      </c>
      <c r="M13" s="126">
        <f>$F13*'2. Emissions Units &amp; Activities'!K$13*(1-$E13)</f>
        <v>1.8750000000000017E-2</v>
      </c>
      <c r="N13" s="127">
        <f>$F13*'2. Emissions Units &amp; Activities'!L$13*(1-$E13)</f>
        <v>3.1250000000000028E-2</v>
      </c>
      <c r="O13" s="128">
        <f>$F13*'2. Emissions Units &amp; Activities'!M$13*(1-$E13)</f>
        <v>5.0000000000000044E-2</v>
      </c>
    </row>
    <row r="14" spans="1:15" x14ac:dyDescent="0.25">
      <c r="A14" s="247" t="s">
        <v>657</v>
      </c>
      <c r="B14" s="68" t="s">
        <v>262</v>
      </c>
      <c r="C14" s="262" t="str">
        <f>IFERROR(IF(B14="No CAS","",INDEX('DEQ Pollutant List'!$C$7:$C$611,MATCH('3. Pollutant Emissions - EF'!B14,'DEQ Pollutant List'!$B$7:$B$611,0))),"")</f>
        <v/>
      </c>
      <c r="D14" s="16" t="str">
        <f>IFERROR(IF(OR($B14="",$B14="No CAS"),INDEX('DEQ Pollutant List'!$A$7:$A$611,MATCH($C14,'DEQ Pollutant List'!$C$7:$C$611,0)),INDEX('DEQ Pollutant List'!$A$7:$A$611,MATCH($B14,'DEQ Pollutant List'!$B$7:$B$611,0))),"")</f>
        <v/>
      </c>
      <c r="E14" s="251">
        <v>0</v>
      </c>
      <c r="F14" s="69">
        <v>0.1</v>
      </c>
      <c r="G14" s="143"/>
      <c r="H14" s="164" t="s">
        <v>374</v>
      </c>
      <c r="I14" s="65" t="s">
        <v>740</v>
      </c>
      <c r="J14" s="129">
        <f>$F14*'2. Emissions Units &amp; Activities'!H$13*(1-$E14)</f>
        <v>10</v>
      </c>
      <c r="K14" s="130">
        <f>$F14*'2. Emissions Units &amp; Activities'!I$13*(1-$E14)</f>
        <v>14</v>
      </c>
      <c r="L14" s="128">
        <f>$F14*'2. Emissions Units &amp; Activities'!J$13*(1-$E14)</f>
        <v>20</v>
      </c>
      <c r="M14" s="129">
        <f>$F14*'2. Emissions Units &amp; Activities'!K$13*(1-$E14)</f>
        <v>0.03</v>
      </c>
      <c r="N14" s="130">
        <f>$F14*'2. Emissions Units &amp; Activities'!L$13*(1-$E14)</f>
        <v>0.05</v>
      </c>
      <c r="O14" s="128">
        <f>$F14*'2. Emissions Units &amp; Activities'!M$13*(1-$E14)</f>
        <v>8.0000000000000016E-2</v>
      </c>
    </row>
    <row r="15" spans="1:15" ht="47.25" customHeight="1" thickBot="1" x14ac:dyDescent="0.3">
      <c r="A15" s="248"/>
      <c r="B15" s="71"/>
      <c r="C15" s="263" t="str">
        <f>IFERROR(IF(B15="No CAS","",INDEX(#REF!,MATCH('3. Pollutant Emissions - EF'!B15,#REF!,0))),"")</f>
        <v/>
      </c>
      <c r="D15" s="16" t="str">
        <f>IFERROR(IF(OR($B15="",$B15="No CAS"),INDEX('DEQ Pollutant List'!$A$7:$A$611,MATCH($C15,'DEQ Pollutant List'!$C$7:$C$611,0)),INDEX('DEQ Pollutant List'!$A$7:$A$611,MATCH($B15,'DEQ Pollutant List'!$B$7:$B$611,0))),"")</f>
        <v/>
      </c>
      <c r="E15" s="252"/>
      <c r="F15" s="72"/>
      <c r="G15" s="144"/>
      <c r="H15" s="255"/>
      <c r="I15" s="73"/>
      <c r="J15" s="131"/>
      <c r="K15" s="132"/>
      <c r="L15" s="133"/>
      <c r="M15" s="131"/>
      <c r="N15" s="132"/>
      <c r="O15" s="133"/>
    </row>
    <row r="16" spans="1:15" s="3" customFormat="1" x14ac:dyDescent="0.25">
      <c r="A16" s="171" t="s">
        <v>663</v>
      </c>
      <c r="B16" s="315" t="s">
        <v>741</v>
      </c>
      <c r="C16" s="264" t="str">
        <f>IFERROR(IF(B16="No CAS","",INDEX('DEQ Pollutant List'!$B$7:$B$611,MATCH('3. Pollutant Emissions - EF'!B16,'DEQ Pollutant List'!$A$7:$A$611,0))),"")</f>
        <v>1,1,1-Trichloroethane (methyl chloroform)</v>
      </c>
      <c r="D16" s="5"/>
      <c r="E16" s="163">
        <v>0</v>
      </c>
      <c r="F16" s="151">
        <f>Dryer!D15</f>
        <v>2.3599999999999999E-4</v>
      </c>
      <c r="G16" s="151">
        <f>F16</f>
        <v>2.3599999999999999E-4</v>
      </c>
      <c r="H16" s="193" t="s">
        <v>742</v>
      </c>
      <c r="I16" s="316" t="s">
        <v>315</v>
      </c>
      <c r="J16" s="317">
        <f>(F16*'2. Emissions Units &amp; Activities'!$H$15)</f>
        <v>4.0844048000000001E-2</v>
      </c>
      <c r="K16" s="153">
        <f>(F16*'2. Emissions Units &amp; Activities'!$I$15)</f>
        <v>9.6287999999999999E-2</v>
      </c>
      <c r="L16" s="151">
        <f>K16</f>
        <v>9.6287999999999999E-2</v>
      </c>
      <c r="M16" s="153">
        <f>G16*'2. Emissions Units &amp; Activities'!$K$15</f>
        <v>2.6380273972602739E-4</v>
      </c>
      <c r="N16" s="153">
        <f>G16*'2. Emissions Units &amp; Activities'!$L$15</f>
        <v>2.6380273972602739E-4</v>
      </c>
      <c r="O16" s="307">
        <f>N16</f>
        <v>2.6380273972602739E-4</v>
      </c>
    </row>
    <row r="17" spans="1:15" x14ac:dyDescent="0.25">
      <c r="A17" s="171" t="s">
        <v>663</v>
      </c>
      <c r="B17" s="318" t="s">
        <v>743</v>
      </c>
      <c r="C17" s="161" t="str">
        <f>IFERROR(IF(B17="No CAS","",INDEX('DEQ Pollutant List'!$B$7:$B$611,MATCH('3. Pollutant Emissions - EF'!B17,'DEQ Pollutant List'!$A$7:$A$611,0))),"")</f>
        <v>Acenaphthene</v>
      </c>
      <c r="D17" s="164"/>
      <c r="E17" s="163">
        <v>0</v>
      </c>
      <c r="F17" s="151">
        <f>Dryer!D16</f>
        <v>2.1100000000000001E-5</v>
      </c>
      <c r="G17" s="151">
        <f t="shared" ref="G17:G55" si="0">F17</f>
        <v>2.1100000000000001E-5</v>
      </c>
      <c r="H17" s="193" t="s">
        <v>742</v>
      </c>
      <c r="I17" s="154" t="s">
        <v>315</v>
      </c>
      <c r="J17" s="317">
        <f>(F17*'2. Emissions Units &amp; Activities'!$H$15)</f>
        <v>3.6517348000000005E-3</v>
      </c>
      <c r="K17" s="153">
        <f>(F17*'2. Emissions Units &amp; Activities'!$I$15)</f>
        <v>8.6087999999999998E-3</v>
      </c>
      <c r="L17" s="151">
        <f t="shared" ref="L17:L55" si="1">K17</f>
        <v>8.6087999999999998E-3</v>
      </c>
      <c r="M17" s="153">
        <f>G17*'2. Emissions Units &amp; Activities'!$K$15</f>
        <v>2.3585753424657537E-5</v>
      </c>
      <c r="N17" s="153">
        <f>G17*'2. Emissions Units &amp; Activities'!$L$15</f>
        <v>2.3585753424657537E-5</v>
      </c>
      <c r="O17" s="307">
        <f t="shared" ref="O17:O55" si="2">N17</f>
        <v>2.3585753424657537E-5</v>
      </c>
    </row>
    <row r="18" spans="1:15" s="3" customFormat="1" x14ac:dyDescent="0.25">
      <c r="A18" s="171" t="s">
        <v>663</v>
      </c>
      <c r="B18" s="165" t="s">
        <v>744</v>
      </c>
      <c r="C18" s="161" t="str">
        <f>IFERROR(IF(B18="No CAS","",INDEX('DEQ Pollutant List'!$B$7:$B$611,MATCH('3. Pollutant Emissions - EF'!B18,'DEQ Pollutant List'!$A$7:$A$611,0))),"")</f>
        <v>Acenaphthylene</v>
      </c>
      <c r="D18" s="164" t="str">
        <f>IFERROR(IF(OR($B18="",$B18="No CAS"),INDEX('DEQ Pollutant List'!$A$7:$A$611,MATCH($C18,'DEQ Pollutant List'!$C$7:$C$611,0)),INDEX('DEQ Pollutant List'!$A$7:$A$611,MATCH($B18,'DEQ Pollutant List'!$B$7:$B$611,0))),"")</f>
        <v/>
      </c>
      <c r="E18" s="163">
        <v>0</v>
      </c>
      <c r="F18" s="151">
        <f>Dryer!D17</f>
        <v>2.53E-7</v>
      </c>
      <c r="G18" s="151">
        <f t="shared" si="0"/>
        <v>2.53E-7</v>
      </c>
      <c r="H18" s="193" t="s">
        <v>742</v>
      </c>
      <c r="I18" s="154" t="s">
        <v>315</v>
      </c>
      <c r="J18" s="317">
        <f>(F18*'2. Emissions Units &amp; Activities'!$H$15)</f>
        <v>4.3786204000000002E-5</v>
      </c>
      <c r="K18" s="153">
        <f>(F18*'2. Emissions Units &amp; Activities'!$I$15)</f>
        <v>1.03224E-4</v>
      </c>
      <c r="L18" s="151">
        <f t="shared" si="1"/>
        <v>1.03224E-4</v>
      </c>
      <c r="M18" s="153">
        <f>G18*'2. Emissions Units &amp; Activities'!$K$15</f>
        <v>2.828054794520548E-7</v>
      </c>
      <c r="N18" s="153">
        <f>G18*'2. Emissions Units &amp; Activities'!$L$15</f>
        <v>2.828054794520548E-7</v>
      </c>
      <c r="O18" s="307">
        <f t="shared" si="2"/>
        <v>2.828054794520548E-7</v>
      </c>
    </row>
    <row r="19" spans="1:15" x14ac:dyDescent="0.25">
      <c r="A19" s="171" t="s">
        <v>663</v>
      </c>
      <c r="B19" s="165" t="s">
        <v>577</v>
      </c>
      <c r="C19" s="161" t="str">
        <f>IFERROR(IF(B19="No CAS","",INDEX('DEQ Pollutant List'!$B$7:$B$611,MATCH('3. Pollutant Emissions - EF'!B19,'DEQ Pollutant List'!$A$7:$A$611,0))),"")</f>
        <v>Anthracene</v>
      </c>
      <c r="D19" s="164" t="str">
        <f>IFERROR(IF(OR($B19="",$B19="No CAS"),INDEX('DEQ Pollutant List'!$A$7:$A$611,MATCH($C19,'DEQ Pollutant List'!$C$7:$C$611,0)),INDEX('DEQ Pollutant List'!$A$7:$A$611,MATCH($B19,'DEQ Pollutant List'!$B$7:$B$611,0))),"")</f>
        <v/>
      </c>
      <c r="E19" s="163">
        <v>0</v>
      </c>
      <c r="F19" s="151">
        <f>Dryer!D18</f>
        <v>1.22E-6</v>
      </c>
      <c r="G19" s="151">
        <f t="shared" si="0"/>
        <v>1.22E-6</v>
      </c>
      <c r="H19" s="193" t="s">
        <v>742</v>
      </c>
      <c r="I19" s="154" t="s">
        <v>315</v>
      </c>
      <c r="J19" s="317">
        <f>(F19*'2. Emissions Units &amp; Activities'!$H$15)</f>
        <v>2.1114296E-4</v>
      </c>
      <c r="K19" s="153">
        <f>(F19*'2. Emissions Units &amp; Activities'!$I$15)</f>
        <v>4.9775999999999998E-4</v>
      </c>
      <c r="L19" s="151">
        <f t="shared" si="1"/>
        <v>4.9775999999999998E-4</v>
      </c>
      <c r="M19" s="153">
        <f>G19*'2. Emissions Units &amp; Activities'!$K$15</f>
        <v>1.3637260273972604E-6</v>
      </c>
      <c r="N19" s="153">
        <f>G19*'2. Emissions Units &amp; Activities'!$L$15</f>
        <v>1.3637260273972604E-6</v>
      </c>
      <c r="O19" s="307">
        <f t="shared" si="2"/>
        <v>1.3637260273972604E-6</v>
      </c>
    </row>
    <row r="20" spans="1:15" x14ac:dyDescent="0.25">
      <c r="A20" s="171" t="s">
        <v>663</v>
      </c>
      <c r="B20" s="165" t="s">
        <v>267</v>
      </c>
      <c r="C20" s="161" t="s">
        <v>745</v>
      </c>
      <c r="D20" s="164" t="str">
        <f>IFERROR(IF(OR($B20="",$B20="No CAS"),INDEX('DEQ Pollutant List'!$A$7:$A$611,MATCH($C20,'DEQ Pollutant List'!$C$7:$C$611,0)),INDEX('DEQ Pollutant List'!$A$7:$A$611,MATCH($B20,'DEQ Pollutant List'!$B$7:$B$611,0))),"")</f>
        <v/>
      </c>
      <c r="E20" s="163">
        <v>0</v>
      </c>
      <c r="F20" s="151">
        <f>Dryer!D19</f>
        <v>5.2500000000000003E-3</v>
      </c>
      <c r="G20" s="151">
        <f t="shared" si="0"/>
        <v>5.2500000000000003E-3</v>
      </c>
      <c r="H20" s="193" t="s">
        <v>742</v>
      </c>
      <c r="I20" s="154" t="s">
        <v>315</v>
      </c>
      <c r="J20" s="317">
        <f>(F20*'2. Emissions Units &amp; Activities'!$H$15)</f>
        <v>0.90860700000000016</v>
      </c>
      <c r="K20" s="153">
        <f>(F20*'2. Emissions Units &amp; Activities'!$I$15)</f>
        <v>2.1420000000000003</v>
      </c>
      <c r="L20" s="151">
        <f t="shared" si="1"/>
        <v>2.1420000000000003</v>
      </c>
      <c r="M20" s="153">
        <f>G20*'2. Emissions Units &amp; Activities'!$K$15</f>
        <v>5.8684931506849322E-3</v>
      </c>
      <c r="N20" s="153">
        <f>G20*'2. Emissions Units &amp; Activities'!$L$15</f>
        <v>5.8684931506849322E-3</v>
      </c>
      <c r="O20" s="307">
        <f t="shared" si="2"/>
        <v>5.8684931506849322E-3</v>
      </c>
    </row>
    <row r="21" spans="1:15" s="6" customFormat="1" x14ac:dyDescent="0.25">
      <c r="A21" s="171" t="s">
        <v>663</v>
      </c>
      <c r="B21" s="165" t="s">
        <v>262</v>
      </c>
      <c r="C21" s="161" t="str">
        <f>IFERROR(IF(B21="No CAS","",INDEX('DEQ Pollutant List'!$B$7:$B$611,MATCH('3. Pollutant Emissions - EF'!B21,'DEQ Pollutant List'!$A$7:$A$611,0))),"")</f>
        <v>Arsenic and compounds</v>
      </c>
      <c r="D21" s="164" t="str">
        <f>IFERROR(IF(OR($B21="",$B21="No CAS"),INDEX('DEQ Pollutant List'!$A$7:$A$611,MATCH($C21,'DEQ Pollutant List'!$C$7:$C$611,0)),INDEX('DEQ Pollutant List'!$A$7:$A$611,MATCH($B21,'DEQ Pollutant List'!$B$7:$B$611,0))),"")</f>
        <v/>
      </c>
      <c r="E21" s="163">
        <v>0</v>
      </c>
      <c r="F21" s="151">
        <f>Dryer!D20</f>
        <v>3.9399999999999999E-3</v>
      </c>
      <c r="G21" s="151">
        <f t="shared" si="0"/>
        <v>3.9399999999999999E-3</v>
      </c>
      <c r="H21" s="193" t="s">
        <v>742</v>
      </c>
      <c r="I21" s="154" t="s">
        <v>319</v>
      </c>
      <c r="J21" s="317">
        <f>(F21*'2. Emissions Units &amp; Activities'!$H$15)</f>
        <v>0.68188791999999998</v>
      </c>
      <c r="K21" s="153">
        <f>(F21*'2. Emissions Units &amp; Activities'!$I$15)</f>
        <v>1.6075200000000001</v>
      </c>
      <c r="L21" s="151">
        <f t="shared" si="1"/>
        <v>1.6075200000000001</v>
      </c>
      <c r="M21" s="153">
        <f>G21*'2. Emissions Units &amp; Activities'!$K$15</f>
        <v>4.4041643835616437E-3</v>
      </c>
      <c r="N21" s="153">
        <f>G21*'2. Emissions Units &amp; Activities'!$L$15</f>
        <v>4.4041643835616437E-3</v>
      </c>
      <c r="O21" s="307">
        <f t="shared" si="2"/>
        <v>4.4041643835616437E-3</v>
      </c>
    </row>
    <row r="22" spans="1:15" x14ac:dyDescent="0.25">
      <c r="A22" s="171" t="s">
        <v>663</v>
      </c>
      <c r="B22" s="165" t="s">
        <v>137</v>
      </c>
      <c r="C22" s="161" t="str">
        <f>IFERROR(IF(B22="No CAS","",INDEX('DEQ Pollutant List'!$B$7:$B$611,MATCH('3. Pollutant Emissions - EF'!B22,'DEQ Pollutant List'!$A$7:$A$611,0))),"")</f>
        <v>Barium and compounds</v>
      </c>
      <c r="D22" s="164" t="str">
        <f>IFERROR(IF(OR($B22="",$B22="No CAS"),INDEX('DEQ Pollutant List'!$A$7:$A$611,MATCH($C22,'DEQ Pollutant List'!$C$7:$C$611,0)),INDEX('DEQ Pollutant List'!$A$7:$A$611,MATCH($B22,'DEQ Pollutant List'!$B$7:$B$611,0))),"")</f>
        <v/>
      </c>
      <c r="E22" s="163">
        <v>0</v>
      </c>
      <c r="F22" s="151">
        <f>Dryer!D21</f>
        <v>2.5699999999999998E-3</v>
      </c>
      <c r="G22" s="151">
        <f t="shared" si="0"/>
        <v>2.5699999999999998E-3</v>
      </c>
      <c r="H22" s="193" t="s">
        <v>742</v>
      </c>
      <c r="I22" s="154" t="s">
        <v>315</v>
      </c>
      <c r="J22" s="317">
        <f>(F22*'2. Emissions Units &amp; Activities'!$H$15)</f>
        <v>0.44478476</v>
      </c>
      <c r="K22" s="153">
        <f>(F22*'2. Emissions Units &amp; Activities'!$I$15)</f>
        <v>1.0485599999999999</v>
      </c>
      <c r="L22" s="151">
        <f t="shared" si="1"/>
        <v>1.0485599999999999</v>
      </c>
      <c r="M22" s="153">
        <f>G22*'2. Emissions Units &amp; Activities'!$K$15</f>
        <v>2.8727671232876713E-3</v>
      </c>
      <c r="N22" s="153">
        <f>G22*'2. Emissions Units &amp; Activities'!$L$15</f>
        <v>2.8727671232876713E-3</v>
      </c>
      <c r="O22" s="307">
        <f t="shared" si="2"/>
        <v>2.8727671232876713E-3</v>
      </c>
    </row>
    <row r="23" spans="1:15" x14ac:dyDescent="0.25">
      <c r="A23" s="171" t="s">
        <v>663</v>
      </c>
      <c r="B23" s="165" t="s">
        <v>746</v>
      </c>
      <c r="C23" s="161" t="str">
        <f>IFERROR(IF(B23="No CAS","",INDEX('DEQ Pollutant List'!$B$7:$B$611,MATCH('3. Pollutant Emissions - EF'!B23,'DEQ Pollutant List'!$A$7:$A$611,0))),"")</f>
        <v>Benz[a]anthracene</v>
      </c>
      <c r="D23" s="164" t="str">
        <f>IFERROR(IF(OR($B23="",$B23="No CAS"),INDEX('DEQ Pollutant List'!$A$7:$A$611,MATCH($C23,'DEQ Pollutant List'!$C$7:$C$611,0)),INDEX('DEQ Pollutant List'!$A$7:$A$611,MATCH($B23,'DEQ Pollutant List'!$B$7:$B$611,0))),"")</f>
        <v/>
      </c>
      <c r="E23" s="163">
        <v>0</v>
      </c>
      <c r="F23" s="151">
        <f>Dryer!D22</f>
        <v>4.0099999999999997E-6</v>
      </c>
      <c r="G23" s="151">
        <f t="shared" si="0"/>
        <v>4.0099999999999997E-6</v>
      </c>
      <c r="H23" s="193" t="s">
        <v>742</v>
      </c>
      <c r="I23" s="154" t="s">
        <v>315</v>
      </c>
      <c r="J23" s="317">
        <f>(F23*'2. Emissions Units &amp; Activities'!$H$15)</f>
        <v>6.9400267999999998E-4</v>
      </c>
      <c r="K23" s="153">
        <f>(F23*'2. Emissions Units &amp; Activities'!$I$15)</f>
        <v>1.6360799999999998E-3</v>
      </c>
      <c r="L23" s="151">
        <f t="shared" si="1"/>
        <v>1.6360799999999998E-3</v>
      </c>
      <c r="M23" s="153">
        <f>G23*'2. Emissions Units &amp; Activities'!$K$15</f>
        <v>4.4824109589041092E-6</v>
      </c>
      <c r="N23" s="153">
        <f>G23*'2. Emissions Units &amp; Activities'!$L$15</f>
        <v>4.4824109589041092E-6</v>
      </c>
      <c r="O23" s="307">
        <f t="shared" si="2"/>
        <v>4.4824109589041092E-6</v>
      </c>
    </row>
    <row r="24" spans="1:15" x14ac:dyDescent="0.25">
      <c r="A24" s="171" t="s">
        <v>663</v>
      </c>
      <c r="B24" s="165" t="s">
        <v>439</v>
      </c>
      <c r="C24" s="161" t="str">
        <f>IFERROR(IF(B24="No CAS","",INDEX('DEQ Pollutant List'!$B$7:$B$611,MATCH('3. Pollutant Emissions - EF'!B24,'DEQ Pollutant List'!$A$7:$A$611,0))),"")</f>
        <v>Benzene</v>
      </c>
      <c r="D24" s="164" t="str">
        <f>IFERROR(IF(OR($B24="",$B24="No CAS"),INDEX('DEQ Pollutant List'!$A$7:$A$611,MATCH($C24,'DEQ Pollutant List'!$C$7:$C$611,0)),INDEX('DEQ Pollutant List'!$A$7:$A$611,MATCH($B24,'DEQ Pollutant List'!$B$7:$B$611,0))),"")</f>
        <v/>
      </c>
      <c r="E24" s="163">
        <v>0</v>
      </c>
      <c r="F24" s="151">
        <f>Dryer!D23</f>
        <v>2.14E-4</v>
      </c>
      <c r="G24" s="151">
        <f t="shared" si="0"/>
        <v>2.14E-4</v>
      </c>
      <c r="H24" s="193" t="s">
        <v>742</v>
      </c>
      <c r="I24" s="154" t="s">
        <v>315</v>
      </c>
      <c r="J24" s="317">
        <f>(F24*'2. Emissions Units &amp; Activities'!$H$15)</f>
        <v>3.7036552E-2</v>
      </c>
      <c r="K24" s="153">
        <f>(F24*'2. Emissions Units &amp; Activities'!$I$15)</f>
        <v>8.7312000000000001E-2</v>
      </c>
      <c r="L24" s="151">
        <f t="shared" si="1"/>
        <v>8.7312000000000001E-2</v>
      </c>
      <c r="M24" s="153">
        <f>G24*'2. Emissions Units &amp; Activities'!$K$15</f>
        <v>2.3921095890410961E-4</v>
      </c>
      <c r="N24" s="153">
        <f>G24*'2. Emissions Units &amp; Activities'!$L$15</f>
        <v>2.3921095890410961E-4</v>
      </c>
      <c r="O24" s="307">
        <f t="shared" si="2"/>
        <v>2.3921095890410961E-4</v>
      </c>
    </row>
    <row r="25" spans="1:15" s="3" customFormat="1" x14ac:dyDescent="0.25">
      <c r="A25" s="171" t="s">
        <v>663</v>
      </c>
      <c r="B25" s="165" t="s">
        <v>747</v>
      </c>
      <c r="C25" s="161" t="str">
        <f>IFERROR(IF(B25="No CAS","",INDEX('DEQ Pollutant List'!$B$7:$B$611,MATCH('3. Pollutant Emissions - EF'!B25,'DEQ Pollutant List'!$A$7:$A$611,0))),"")</f>
        <v>Benzo[b]fluoranthene</v>
      </c>
      <c r="D25" s="164" t="str">
        <f>IFERROR(IF(OR($B25="",$B25="No CAS"),INDEX('DEQ Pollutant List'!$A$7:$A$611,MATCH($C25,'DEQ Pollutant List'!$C$7:$C$611,0)),INDEX('DEQ Pollutant List'!$A$7:$A$611,MATCH($B25,'DEQ Pollutant List'!$B$7:$B$611,0))),"")</f>
        <v/>
      </c>
      <c r="E25" s="163">
        <v>0</v>
      </c>
      <c r="F25" s="151">
        <f>Dryer!D24</f>
        <v>1.48E-6</v>
      </c>
      <c r="G25" s="151">
        <f t="shared" si="0"/>
        <v>1.48E-6</v>
      </c>
      <c r="H25" s="193" t="s">
        <v>742</v>
      </c>
      <c r="I25" s="154" t="s">
        <v>315</v>
      </c>
      <c r="J25" s="317">
        <f>(F25*'2. Emissions Units &amp; Activities'!$H$15)</f>
        <v>2.5614064000000001E-4</v>
      </c>
      <c r="K25" s="153">
        <f>(F25*'2. Emissions Units &amp; Activities'!$I$15)</f>
        <v>6.0384000000000002E-4</v>
      </c>
      <c r="L25" s="151">
        <f t="shared" si="1"/>
        <v>6.0384000000000002E-4</v>
      </c>
      <c r="M25" s="153">
        <f>G25*'2. Emissions Units &amp; Activities'!$K$15</f>
        <v>1.6543561643835617E-6</v>
      </c>
      <c r="N25" s="153">
        <f>G25*'2. Emissions Units &amp; Activities'!$L$15</f>
        <v>1.6543561643835617E-6</v>
      </c>
      <c r="O25" s="307">
        <f t="shared" si="2"/>
        <v>1.6543561643835617E-6</v>
      </c>
    </row>
    <row r="26" spans="1:15" x14ac:dyDescent="0.25">
      <c r="A26" s="171" t="s">
        <v>663</v>
      </c>
      <c r="B26" s="165" t="s">
        <v>440</v>
      </c>
      <c r="C26" s="161" t="str">
        <f>IFERROR(IF(B26="No CAS","",INDEX('DEQ Pollutant List'!$B$7:$B$611,MATCH('3. Pollutant Emissions - EF'!B26,'DEQ Pollutant List'!$A$7:$A$611,0))),"")</f>
        <v>Benzo[g,h,i]perylene</v>
      </c>
      <c r="D26" s="164" t="str">
        <f>IFERROR(IF(OR($B26="",$B26="No CAS"),INDEX('DEQ Pollutant List'!$A$7:$A$611,MATCH($C26,'DEQ Pollutant List'!$C$7:$C$611,0)),INDEX('DEQ Pollutant List'!$A$7:$A$611,MATCH($B26,'DEQ Pollutant List'!$B$7:$B$611,0))),"")</f>
        <v/>
      </c>
      <c r="E26" s="163">
        <v>0</v>
      </c>
      <c r="F26" s="151">
        <f>Dryer!D25</f>
        <v>2.26E-6</v>
      </c>
      <c r="G26" s="151">
        <f t="shared" si="0"/>
        <v>2.26E-6</v>
      </c>
      <c r="H26" s="193" t="s">
        <v>742</v>
      </c>
      <c r="I26" s="154" t="s">
        <v>315</v>
      </c>
      <c r="J26" s="317">
        <f>(F26*'2. Emissions Units &amp; Activities'!$H$15)</f>
        <v>3.9113368000000004E-4</v>
      </c>
      <c r="K26" s="153">
        <f>(F26*'2. Emissions Units &amp; Activities'!$I$15)</f>
        <v>9.2208000000000004E-4</v>
      </c>
      <c r="L26" s="151">
        <f t="shared" si="1"/>
        <v>9.2208000000000004E-4</v>
      </c>
      <c r="M26" s="153">
        <f>G26*'2. Emissions Units &amp; Activities'!$K$15</f>
        <v>2.5262465753424657E-6</v>
      </c>
      <c r="N26" s="153">
        <f>G26*'2. Emissions Units &amp; Activities'!$L$15</f>
        <v>2.5262465753424657E-6</v>
      </c>
      <c r="O26" s="307">
        <f t="shared" si="2"/>
        <v>2.5262465753424657E-6</v>
      </c>
    </row>
    <row r="27" spans="1:15" x14ac:dyDescent="0.25">
      <c r="A27" s="171" t="s">
        <v>663</v>
      </c>
      <c r="B27" s="165" t="s">
        <v>263</v>
      </c>
      <c r="C27" s="161" t="str">
        <f>IFERROR(IF(B27="No CAS","",INDEX('DEQ Pollutant List'!$B$7:$B$611,MATCH('3. Pollutant Emissions - EF'!B27,'DEQ Pollutant List'!$A$7:$A$611,0))),"")</f>
        <v>Beryllium and compounds</v>
      </c>
      <c r="D27" s="164" t="str">
        <f>IFERROR(IF(OR($B27="",$B27="No CAS"),INDEX('DEQ Pollutant List'!$A$7:$A$611,MATCH($C27,'DEQ Pollutant List'!$C$7:$C$611,0)),INDEX('DEQ Pollutant List'!$A$7:$A$611,MATCH($B27,'DEQ Pollutant List'!$B$7:$B$611,0))),"")</f>
        <v/>
      </c>
      <c r="E27" s="163">
        <v>0</v>
      </c>
      <c r="F27" s="151">
        <f>Dryer!D26</f>
        <v>2.7800000000000001E-5</v>
      </c>
      <c r="G27" s="151">
        <f t="shared" si="0"/>
        <v>2.7800000000000001E-5</v>
      </c>
      <c r="H27" s="193" t="s">
        <v>742</v>
      </c>
      <c r="I27" s="154" t="s">
        <v>315</v>
      </c>
      <c r="J27" s="317">
        <f>(F27*'2. Emissions Units &amp; Activities'!$H$15)</f>
        <v>4.8112904000000003E-3</v>
      </c>
      <c r="K27" s="153">
        <f>(F27*'2. Emissions Units &amp; Activities'!$I$15)</f>
        <v>1.1342400000000001E-2</v>
      </c>
      <c r="L27" s="151">
        <f t="shared" si="1"/>
        <v>1.1342400000000001E-2</v>
      </c>
      <c r="M27" s="153">
        <f>G27*'2. Emissions Units &amp; Activities'!$K$15</f>
        <v>3.1075068493150689E-5</v>
      </c>
      <c r="N27" s="153">
        <f>G27*'2. Emissions Units &amp; Activities'!$L$15</f>
        <v>3.1075068493150689E-5</v>
      </c>
      <c r="O27" s="307">
        <f t="shared" si="2"/>
        <v>3.1075068493150689E-5</v>
      </c>
    </row>
    <row r="28" spans="1:15" x14ac:dyDescent="0.25">
      <c r="A28" s="171" t="s">
        <v>663</v>
      </c>
      <c r="B28" s="165" t="s">
        <v>264</v>
      </c>
      <c r="C28" s="161" t="str">
        <f>IFERROR(IF(B28="No CAS","",INDEX('DEQ Pollutant List'!$B$7:$B$611,MATCH('3. Pollutant Emissions - EF'!B28,'DEQ Pollutant List'!$A$7:$A$611,0))),"")</f>
        <v>Cadmium and compounds</v>
      </c>
      <c r="D28" s="164" t="str">
        <f>IFERROR(IF(OR($B28="",$B28="No CAS"),INDEX('DEQ Pollutant List'!$A$7:$A$611,MATCH($C28,'DEQ Pollutant List'!$C$7:$C$611,0)),INDEX('DEQ Pollutant List'!$A$7:$A$611,MATCH($B28,'DEQ Pollutant List'!$B$7:$B$611,0))),"")</f>
        <v/>
      </c>
      <c r="E28" s="163">
        <v>0</v>
      </c>
      <c r="F28" s="151">
        <f>Dryer!D27</f>
        <v>3.9399999999999998E-4</v>
      </c>
      <c r="G28" s="151">
        <f t="shared" si="0"/>
        <v>3.9399999999999998E-4</v>
      </c>
      <c r="H28" s="193" t="s">
        <v>742</v>
      </c>
      <c r="I28" s="154" t="s">
        <v>324</v>
      </c>
      <c r="J28" s="317">
        <f>(F28*'2. Emissions Units &amp; Activities'!$H$15)</f>
        <v>6.8188791999999998E-2</v>
      </c>
      <c r="K28" s="153">
        <f>(F28*'2. Emissions Units &amp; Activities'!$I$15)</f>
        <v>0.16075200000000001</v>
      </c>
      <c r="L28" s="151">
        <f t="shared" si="1"/>
        <v>0.16075200000000001</v>
      </c>
      <c r="M28" s="153">
        <f>G28*'2. Emissions Units &amp; Activities'!$K$15</f>
        <v>4.4041643835616442E-4</v>
      </c>
      <c r="N28" s="153">
        <f>G28*'2. Emissions Units &amp; Activities'!$L$15</f>
        <v>4.4041643835616442E-4</v>
      </c>
      <c r="O28" s="307">
        <f t="shared" si="2"/>
        <v>4.4041643835616442E-4</v>
      </c>
    </row>
    <row r="29" spans="1:15" x14ac:dyDescent="0.25">
      <c r="A29" s="171" t="s">
        <v>663</v>
      </c>
      <c r="B29" s="165" t="s">
        <v>55</v>
      </c>
      <c r="C29" s="161" t="str">
        <f>IFERROR(IF(B29="No CAS","",INDEX('DEQ Pollutant List'!$B$7:$B$611,MATCH('3. Pollutant Emissions - EF'!B29,'DEQ Pollutant List'!$A$7:$A$611,0))),"")</f>
        <v>Chromium VI, chromate and dichromate particulate</v>
      </c>
      <c r="D29" s="164" t="str">
        <f>IFERROR(IF(OR($B29="",$B29="No CAS"),INDEX('DEQ Pollutant List'!$A$7:$A$611,MATCH($C29,'DEQ Pollutant List'!$C$7:$C$611,0)),INDEX('DEQ Pollutant List'!$A$7:$A$611,MATCH($B29,'DEQ Pollutant List'!$B$7:$B$611,0))),"")</f>
        <v/>
      </c>
      <c r="E29" s="163">
        <v>0</v>
      </c>
      <c r="F29" s="151">
        <f>Dryer!D28</f>
        <v>2.4800000000000001E-4</v>
      </c>
      <c r="G29" s="151">
        <f t="shared" si="0"/>
        <v>2.4800000000000001E-4</v>
      </c>
      <c r="H29" s="193" t="s">
        <v>742</v>
      </c>
      <c r="I29" s="154" t="s">
        <v>315</v>
      </c>
      <c r="J29" s="317">
        <f>(F29*'2. Emissions Units &amp; Activities'!$H$15)</f>
        <v>4.2920864000000003E-2</v>
      </c>
      <c r="K29" s="153">
        <f>(F29*'2. Emissions Units &amp; Activities'!$I$15)</f>
        <v>0.10118400000000001</v>
      </c>
      <c r="L29" s="151">
        <f t="shared" si="1"/>
        <v>0.10118400000000001</v>
      </c>
      <c r="M29" s="153">
        <f>G29*'2. Emissions Units &amp; Activities'!$K$15</f>
        <v>2.7721643835616441E-4</v>
      </c>
      <c r="N29" s="153">
        <f>G29*'2. Emissions Units &amp; Activities'!$L$15</f>
        <v>2.7721643835616441E-4</v>
      </c>
      <c r="O29" s="307">
        <f t="shared" si="2"/>
        <v>2.7721643835616441E-4</v>
      </c>
    </row>
    <row r="30" spans="1:15" x14ac:dyDescent="0.25">
      <c r="A30" s="171" t="s">
        <v>663</v>
      </c>
      <c r="B30" s="165" t="s">
        <v>443</v>
      </c>
      <c r="C30" s="161" t="str">
        <f>IFERROR(IF(B30="No CAS","",INDEX('DEQ Pollutant List'!$B$7:$B$611,MATCH('3. Pollutant Emissions - EF'!B30,'DEQ Pollutant List'!$A$7:$A$611,0))),"")</f>
        <v>Chrysene</v>
      </c>
      <c r="D30" s="164" t="str">
        <f>IFERROR(IF(OR($B30="",$B30="No CAS"),INDEX('DEQ Pollutant List'!$A$7:$A$611,MATCH($C30,'DEQ Pollutant List'!$C$7:$C$611,0)),INDEX('DEQ Pollutant List'!$A$7:$A$611,MATCH($B30,'DEQ Pollutant List'!$B$7:$B$611,0))),"")</f>
        <v/>
      </c>
      <c r="E30" s="163">
        <v>0</v>
      </c>
      <c r="F30" s="151">
        <f>Dryer!D29</f>
        <v>2.3800000000000001E-6</v>
      </c>
      <c r="G30" s="151">
        <f t="shared" si="0"/>
        <v>2.3800000000000001E-6</v>
      </c>
      <c r="H30" s="193" t="s">
        <v>742</v>
      </c>
      <c r="I30" s="154" t="s">
        <v>315</v>
      </c>
      <c r="J30" s="317">
        <f>(F30*'2. Emissions Units &amp; Activities'!$H$15)</f>
        <v>4.1190184000000006E-4</v>
      </c>
      <c r="K30" s="153">
        <f>(F30*'2. Emissions Units &amp; Activities'!$I$15)</f>
        <v>9.7104000000000005E-4</v>
      </c>
      <c r="L30" s="151">
        <f t="shared" si="1"/>
        <v>9.7104000000000005E-4</v>
      </c>
      <c r="M30" s="153">
        <f>G30*'2. Emissions Units &amp; Activities'!$K$15</f>
        <v>2.660383561643836E-6</v>
      </c>
      <c r="N30" s="153">
        <f>G30*'2. Emissions Units &amp; Activities'!$L$15</f>
        <v>2.660383561643836E-6</v>
      </c>
      <c r="O30" s="307">
        <f t="shared" si="2"/>
        <v>2.660383561643836E-6</v>
      </c>
    </row>
    <row r="31" spans="1:15" x14ac:dyDescent="0.25">
      <c r="A31" s="171" t="s">
        <v>663</v>
      </c>
      <c r="B31" s="165" t="s">
        <v>142</v>
      </c>
      <c r="C31" s="161" t="str">
        <f>IFERROR(IF(B31="No CAS","",INDEX('DEQ Pollutant List'!$B$7:$B$611,MATCH('3. Pollutant Emissions - EF'!B31,'DEQ Pollutant List'!$A$7:$A$611,0))),"")</f>
        <v>Cobalt and compounds</v>
      </c>
      <c r="D31" s="164" t="str">
        <f>IFERROR(IF(OR($B31="",$B31="No CAS"),INDEX('DEQ Pollutant List'!$A$7:$A$611,MATCH($C31,'DEQ Pollutant List'!$C$7:$C$611,0)),INDEX('DEQ Pollutant List'!$A$7:$A$611,MATCH($B31,'DEQ Pollutant List'!$B$7:$B$611,0))),"")</f>
        <v/>
      </c>
      <c r="E31" s="163">
        <v>0</v>
      </c>
      <c r="F31" s="151">
        <f>Dryer!D30</f>
        <v>6.0200000000000002E-3</v>
      </c>
      <c r="G31" s="151">
        <f t="shared" si="0"/>
        <v>6.0200000000000002E-3</v>
      </c>
      <c r="H31" s="193" t="s">
        <v>742</v>
      </c>
      <c r="I31" s="154" t="s">
        <v>315</v>
      </c>
      <c r="J31" s="317">
        <f>(F31*'2. Emissions Units &amp; Activities'!$H$15)</f>
        <v>1.0418693600000002</v>
      </c>
      <c r="K31" s="153">
        <f>(F31*'2. Emissions Units &amp; Activities'!$I$15)</f>
        <v>2.4561600000000001</v>
      </c>
      <c r="L31" s="151">
        <f t="shared" si="1"/>
        <v>2.4561600000000001</v>
      </c>
      <c r="M31" s="153">
        <f>G31*'2. Emissions Units &amp; Activities'!$K$15</f>
        <v>6.7292054794520556E-3</v>
      </c>
      <c r="N31" s="153">
        <f>G31*'2. Emissions Units &amp; Activities'!$L$15</f>
        <v>6.7292054794520556E-3</v>
      </c>
      <c r="O31" s="307">
        <f t="shared" si="2"/>
        <v>6.7292054794520556E-3</v>
      </c>
    </row>
    <row r="32" spans="1:15" s="6" customFormat="1" x14ac:dyDescent="0.25">
      <c r="A32" s="171" t="s">
        <v>663</v>
      </c>
      <c r="B32" s="165" t="s">
        <v>185</v>
      </c>
      <c r="C32" s="161" t="str">
        <f>IFERROR(IF(B32="No CAS","",INDEX('DEQ Pollutant List'!$B$7:$B$611,MATCH('3. Pollutant Emissions - EF'!B32,'DEQ Pollutant List'!$A$7:$A$611,0))),"")</f>
        <v>Copper and compounds</v>
      </c>
      <c r="D32" s="164" t="str">
        <f>IFERROR(IF(OR($B32="",$B32="No CAS"),INDEX('DEQ Pollutant List'!$A$7:$A$611,MATCH($C32,'DEQ Pollutant List'!$C$7:$C$611,0)),INDEX('DEQ Pollutant List'!$A$7:$A$611,MATCH($B32,'DEQ Pollutant List'!$B$7:$B$611,0))),"")</f>
        <v/>
      </c>
      <c r="E32" s="163">
        <v>0</v>
      </c>
      <c r="F32" s="151">
        <f>Dryer!D31</f>
        <v>1.7600000000000001E-3</v>
      </c>
      <c r="G32" s="151">
        <f t="shared" si="0"/>
        <v>1.7600000000000001E-3</v>
      </c>
      <c r="H32" s="193" t="s">
        <v>742</v>
      </c>
      <c r="I32" s="154" t="s">
        <v>315</v>
      </c>
      <c r="J32" s="317">
        <f>(F32*'2. Emissions Units &amp; Activities'!$H$15)</f>
        <v>0.30459968000000004</v>
      </c>
      <c r="K32" s="153">
        <f>(F32*'2. Emissions Units &amp; Activities'!$I$15)</f>
        <v>0.71808000000000005</v>
      </c>
      <c r="L32" s="151">
        <f t="shared" si="1"/>
        <v>0.71808000000000005</v>
      </c>
      <c r="M32" s="153">
        <f>G32*'2. Emissions Units &amp; Activities'!$K$15</f>
        <v>1.9673424657534249E-3</v>
      </c>
      <c r="N32" s="153">
        <f>G32*'2. Emissions Units &amp; Activities'!$L$15</f>
        <v>1.9673424657534249E-3</v>
      </c>
      <c r="O32" s="307">
        <f t="shared" si="2"/>
        <v>1.9673424657534249E-3</v>
      </c>
    </row>
    <row r="33" spans="1:15" s="6" customFormat="1" x14ac:dyDescent="0.25">
      <c r="A33" s="171" t="s">
        <v>663</v>
      </c>
      <c r="B33" s="165" t="s">
        <v>748</v>
      </c>
      <c r="C33" s="161" t="str">
        <f>IFERROR(IF(B33="No CAS","",INDEX('DEQ Pollutant List'!$B$7:$B$611,MATCH('3. Pollutant Emissions - EF'!B33,'DEQ Pollutant List'!$A$7:$A$611,0))),"")</f>
        <v>Dibenz[a,h]anthracene</v>
      </c>
      <c r="D33" s="164"/>
      <c r="E33" s="163">
        <v>0</v>
      </c>
      <c r="F33" s="151">
        <f>Dryer!D32</f>
        <v>1.6700000000000001E-6</v>
      </c>
      <c r="G33" s="151">
        <f t="shared" si="0"/>
        <v>1.6700000000000001E-6</v>
      </c>
      <c r="H33" s="193" t="s">
        <v>742</v>
      </c>
      <c r="I33" s="154" t="s">
        <v>315</v>
      </c>
      <c r="J33" s="317">
        <f>(F33*'2. Emissions Units &amp; Activities'!$H$15)</f>
        <v>2.8902356000000005E-4</v>
      </c>
      <c r="K33" s="153">
        <f>(F33*'2. Emissions Units &amp; Activities'!$I$15)</f>
        <v>6.8136E-4</v>
      </c>
      <c r="L33" s="151">
        <f t="shared" si="1"/>
        <v>6.8136E-4</v>
      </c>
      <c r="M33" s="153">
        <f>G33*'2. Emissions Units &amp; Activities'!$K$15</f>
        <v>1.8667397260273975E-6</v>
      </c>
      <c r="N33" s="153">
        <f>G33*'2. Emissions Units &amp; Activities'!$L$15</f>
        <v>1.8667397260273975E-6</v>
      </c>
      <c r="O33" s="307">
        <f t="shared" si="2"/>
        <v>1.8667397260273975E-6</v>
      </c>
    </row>
    <row r="34" spans="1:15" s="6" customFormat="1" x14ac:dyDescent="0.25">
      <c r="A34" s="171" t="s">
        <v>663</v>
      </c>
      <c r="B34" s="165" t="s">
        <v>145</v>
      </c>
      <c r="C34" s="161" t="str">
        <f>IFERROR(IF(B34="No CAS","",INDEX('DEQ Pollutant List'!$B$7:$B$611,MATCH('3. Pollutant Emissions - EF'!B34,'DEQ Pollutant List'!$A$7:$A$611,0))),"")</f>
        <v>Ethyl benzene</v>
      </c>
      <c r="D34" s="164"/>
      <c r="E34" s="163">
        <v>0</v>
      </c>
      <c r="F34" s="151">
        <f>Dryer!D33</f>
        <v>6.3600000000000001E-5</v>
      </c>
      <c r="G34" s="151">
        <f t="shared" si="0"/>
        <v>6.3600000000000001E-5</v>
      </c>
      <c r="H34" s="193" t="s">
        <v>742</v>
      </c>
      <c r="I34" s="154" t="s">
        <v>315</v>
      </c>
      <c r="J34" s="317">
        <f>(F34*'2. Emissions Units &amp; Activities'!$H$15)</f>
        <v>1.10071248E-2</v>
      </c>
      <c r="K34" s="153">
        <f>(F34*'2. Emissions Units &amp; Activities'!$I$15)</f>
        <v>2.5948800000000001E-2</v>
      </c>
      <c r="L34" s="151">
        <f t="shared" si="1"/>
        <v>2.5948800000000001E-2</v>
      </c>
      <c r="M34" s="153">
        <f>G34*'2. Emissions Units &amp; Activities'!$K$15</f>
        <v>7.1092602739726039E-5</v>
      </c>
      <c r="N34" s="153">
        <f>G34*'2. Emissions Units &amp; Activities'!$L$15</f>
        <v>7.1092602739726039E-5</v>
      </c>
      <c r="O34" s="307">
        <f t="shared" si="2"/>
        <v>7.1092602739726039E-5</v>
      </c>
    </row>
    <row r="35" spans="1:15" s="6" customFormat="1" x14ac:dyDescent="0.25">
      <c r="A35" s="171" t="s">
        <v>663</v>
      </c>
      <c r="B35" s="165" t="s">
        <v>749</v>
      </c>
      <c r="C35" s="161" t="str">
        <f>IFERROR(IF(B35="No CAS","",INDEX('DEQ Pollutant List'!$B$7:$B$611,MATCH('3. Pollutant Emissions - EF'!B35,'DEQ Pollutant List'!$A$7:$A$611,0))),"")</f>
        <v>Fluoranthene</v>
      </c>
      <c r="D35" s="164"/>
      <c r="E35" s="163">
        <v>0</v>
      </c>
      <c r="F35" s="151">
        <f>Dryer!D34</f>
        <v>4.8400000000000002E-6</v>
      </c>
      <c r="G35" s="151">
        <f t="shared" si="0"/>
        <v>4.8400000000000002E-6</v>
      </c>
      <c r="H35" s="193" t="s">
        <v>742</v>
      </c>
      <c r="I35" s="154" t="s">
        <v>315</v>
      </c>
      <c r="J35" s="317">
        <f>(F35*'2. Emissions Units &amp; Activities'!$H$15)</f>
        <v>8.3764912000000005E-4</v>
      </c>
      <c r="K35" s="153">
        <f>(F35*'2. Emissions Units &amp; Activities'!$I$15)</f>
        <v>1.9747200000000001E-3</v>
      </c>
      <c r="L35" s="151">
        <f t="shared" si="1"/>
        <v>1.9747200000000001E-3</v>
      </c>
      <c r="M35" s="153">
        <f>G35*'2. Emissions Units &amp; Activities'!$K$15</f>
        <v>5.4101917808219181E-6</v>
      </c>
      <c r="N35" s="153">
        <f>G35*'2. Emissions Units &amp; Activities'!$L$15</f>
        <v>5.4101917808219181E-6</v>
      </c>
      <c r="O35" s="307">
        <f t="shared" si="2"/>
        <v>5.4101917808219181E-6</v>
      </c>
    </row>
    <row r="36" spans="1:15" s="6" customFormat="1" x14ac:dyDescent="0.25">
      <c r="A36" s="171" t="s">
        <v>663</v>
      </c>
      <c r="B36" s="165" t="s">
        <v>750</v>
      </c>
      <c r="C36" s="161" t="str">
        <f>IFERROR(IF(B36="No CAS","",INDEX('DEQ Pollutant List'!$B$7:$B$611,MATCH('3. Pollutant Emissions - EF'!B36,'DEQ Pollutant List'!$A$7:$A$611,0))),"")</f>
        <v>Fluorene</v>
      </c>
      <c r="D36" s="164"/>
      <c r="E36" s="163">
        <v>0</v>
      </c>
      <c r="F36" s="151">
        <f>Dryer!D35</f>
        <v>4.4700000000000004E-6</v>
      </c>
      <c r="G36" s="151">
        <f t="shared" si="0"/>
        <v>4.4700000000000004E-6</v>
      </c>
      <c r="H36" s="193" t="s">
        <v>742</v>
      </c>
      <c r="I36" s="154" t="s">
        <v>315</v>
      </c>
      <c r="J36" s="317">
        <f>(F36*'2. Emissions Units &amp; Activities'!$H$15)</f>
        <v>7.736139600000001E-4</v>
      </c>
      <c r="K36" s="153">
        <f>(F36*'2. Emissions Units &amp; Activities'!$I$15)</f>
        <v>1.8237600000000002E-3</v>
      </c>
      <c r="L36" s="151">
        <f t="shared" si="1"/>
        <v>1.8237600000000002E-3</v>
      </c>
      <c r="M36" s="153">
        <f>G36*'2. Emissions Units &amp; Activities'!$K$15</f>
        <v>4.996602739726028E-6</v>
      </c>
      <c r="N36" s="153">
        <f>G36*'2. Emissions Units &amp; Activities'!$L$15</f>
        <v>4.996602739726028E-6</v>
      </c>
      <c r="O36" s="307">
        <f t="shared" si="2"/>
        <v>4.996602739726028E-6</v>
      </c>
    </row>
    <row r="37" spans="1:15" s="6" customFormat="1" x14ac:dyDescent="0.25">
      <c r="A37" s="171" t="s">
        <v>663</v>
      </c>
      <c r="B37" s="165">
        <v>239</v>
      </c>
      <c r="C37" s="161" t="str">
        <f>IFERROR(IF(B37="No CAS","",INDEX('DEQ Pollutant List'!$B$7:$B$611,MATCH('3. Pollutant Emissions - EF'!B37,'DEQ Pollutant List'!$A$7:$A$611,0))),"")</f>
        <v>Fluorides</v>
      </c>
      <c r="D37" s="164"/>
      <c r="E37" s="163">
        <v>0</v>
      </c>
      <c r="F37" s="151">
        <f>Dryer!D36</f>
        <v>3.73E-2</v>
      </c>
      <c r="G37" s="151">
        <f t="shared" si="0"/>
        <v>3.73E-2</v>
      </c>
      <c r="H37" s="193" t="s">
        <v>742</v>
      </c>
      <c r="I37" s="154" t="s">
        <v>315</v>
      </c>
      <c r="J37" s="317">
        <f>(F37*'2. Emissions Units &amp; Activities'!$H$15)</f>
        <v>6.4554364000000009</v>
      </c>
      <c r="K37" s="153">
        <f>(F37*'2. Emissions Units &amp; Activities'!$I$15)</f>
        <v>15.218399999999999</v>
      </c>
      <c r="L37" s="151">
        <f t="shared" si="1"/>
        <v>15.218399999999999</v>
      </c>
      <c r="M37" s="153">
        <f>G37*'2. Emissions Units &amp; Activities'!$K$15</f>
        <v>4.1694246575342465E-2</v>
      </c>
      <c r="N37" s="153">
        <f>G37*'2. Emissions Units &amp; Activities'!$L$15</f>
        <v>4.1694246575342465E-2</v>
      </c>
      <c r="O37" s="307">
        <f t="shared" si="2"/>
        <v>4.1694246575342465E-2</v>
      </c>
    </row>
    <row r="38" spans="1:15" s="191" customFormat="1" x14ac:dyDescent="0.25">
      <c r="A38" s="171" t="s">
        <v>663</v>
      </c>
      <c r="B38" s="318" t="s">
        <v>751</v>
      </c>
      <c r="C38" s="161" t="str">
        <f>IFERROR(IF(B38="No CAS","",INDEX('DEQ Pollutant List'!$B$7:$B$611,MATCH('3. Pollutant Emissions - EF'!B38,'DEQ Pollutant List'!$A$7:$A$611,0))),"")</f>
        <v>Formaldehyde</v>
      </c>
      <c r="D38" s="164"/>
      <c r="E38" s="163">
        <v>0</v>
      </c>
      <c r="F38" s="151">
        <f>Dryer!D37</f>
        <v>3.3000000000000002E-2</v>
      </c>
      <c r="G38" s="151">
        <f t="shared" si="0"/>
        <v>3.3000000000000002E-2</v>
      </c>
      <c r="H38" s="193" t="s">
        <v>742</v>
      </c>
      <c r="I38" s="319" t="s">
        <v>315</v>
      </c>
      <c r="J38" s="317">
        <f>(F38*'2. Emissions Units &amp; Activities'!$H$15)</f>
        <v>5.7112440000000007</v>
      </c>
      <c r="K38" s="153">
        <f>(F38*'2. Emissions Units &amp; Activities'!$I$15)</f>
        <v>13.464</v>
      </c>
      <c r="L38" s="151">
        <f t="shared" si="1"/>
        <v>13.464</v>
      </c>
      <c r="M38" s="153">
        <f>G38*'2. Emissions Units &amp; Activities'!$K$15</f>
        <v>3.6887671232876715E-2</v>
      </c>
      <c r="N38" s="153">
        <f>G38*'2. Emissions Units &amp; Activities'!$L$15</f>
        <v>3.6887671232876715E-2</v>
      </c>
      <c r="O38" s="307">
        <f t="shared" si="2"/>
        <v>3.6887671232876715E-2</v>
      </c>
    </row>
    <row r="39" spans="1:15" x14ac:dyDescent="0.25">
      <c r="A39" s="171" t="s">
        <v>663</v>
      </c>
      <c r="B39" s="318" t="s">
        <v>752</v>
      </c>
      <c r="C39" s="161" t="str">
        <f>IFERROR(IF(B39="No CAS","",INDEX('DEQ Pollutant List'!$B$7:$B$611,MATCH('3. Pollutant Emissions - EF'!B39,'DEQ Pollutant List'!$A$7:$A$611,0))),"")</f>
        <v>Indeno[1,2,3-cd]pyrene</v>
      </c>
      <c r="D39" s="5"/>
      <c r="E39" s="163">
        <v>0</v>
      </c>
      <c r="F39" s="151">
        <f>Dryer!D38</f>
        <v>2.1399999999999998E-6</v>
      </c>
      <c r="G39" s="151">
        <f t="shared" si="0"/>
        <v>2.1399999999999998E-6</v>
      </c>
      <c r="H39" s="193" t="s">
        <v>742</v>
      </c>
      <c r="I39" s="319" t="s">
        <v>315</v>
      </c>
      <c r="J39" s="317">
        <f>(F39*'2. Emissions Units &amp; Activities'!$H$15)</f>
        <v>3.7036551999999998E-4</v>
      </c>
      <c r="K39" s="153">
        <f>(F39*'2. Emissions Units &amp; Activities'!$I$15)</f>
        <v>8.7311999999999991E-4</v>
      </c>
      <c r="L39" s="151">
        <f t="shared" si="1"/>
        <v>8.7311999999999991E-4</v>
      </c>
      <c r="M39" s="153">
        <f>G39*'2. Emissions Units &amp; Activities'!$K$15</f>
        <v>2.3921095890410958E-6</v>
      </c>
      <c r="N39" s="153">
        <f>G39*'2. Emissions Units &amp; Activities'!$L$15</f>
        <v>2.3921095890410958E-6</v>
      </c>
      <c r="O39" s="307">
        <f t="shared" si="2"/>
        <v>2.3921095890410958E-6</v>
      </c>
    </row>
    <row r="40" spans="1:15" x14ac:dyDescent="0.25">
      <c r="A40" s="171" t="s">
        <v>663</v>
      </c>
      <c r="B40" s="318" t="s">
        <v>266</v>
      </c>
      <c r="C40" s="161" t="str">
        <f>IFERROR(IF(B40="No CAS","",INDEX('DEQ Pollutant List'!$B$7:$B$611,MATCH('3. Pollutant Emissions - EF'!B40,'DEQ Pollutant List'!$A$7:$A$611,0))),"")</f>
        <v>Lead and compounds</v>
      </c>
      <c r="D40" s="164"/>
      <c r="E40" s="163">
        <v>0</v>
      </c>
      <c r="F40" s="151">
        <f>Dryer!D39</f>
        <v>0.11268400000000001</v>
      </c>
      <c r="G40" s="151">
        <f t="shared" si="0"/>
        <v>0.11268400000000001</v>
      </c>
      <c r="H40" s="193" t="s">
        <v>742</v>
      </c>
      <c r="I40" s="154" t="s">
        <v>319</v>
      </c>
      <c r="J40" s="317">
        <f>(F40*'2. Emissions Units &amp; Activities'!$H$15)</f>
        <v>19.501994512000003</v>
      </c>
      <c r="K40" s="153">
        <f>(F40*'2. Emissions Units &amp; Activities'!$I$15)</f>
        <v>45.975072000000004</v>
      </c>
      <c r="L40" s="151">
        <f t="shared" si="1"/>
        <v>45.975072000000004</v>
      </c>
      <c r="M40" s="153">
        <f>G40*'2. Emissions Units &amp; Activities'!$K$15</f>
        <v>0.12595910136986302</v>
      </c>
      <c r="N40" s="153">
        <f>G40*'2. Emissions Units &amp; Activities'!$L$15</f>
        <v>0.12595910136986302</v>
      </c>
      <c r="O40" s="307">
        <f t="shared" si="2"/>
        <v>0.12595910136986302</v>
      </c>
    </row>
    <row r="41" spans="1:15" s="3" customFormat="1" x14ac:dyDescent="0.25">
      <c r="A41" s="171" t="s">
        <v>663</v>
      </c>
      <c r="B41" s="165" t="s">
        <v>169</v>
      </c>
      <c r="C41" s="161" t="str">
        <f>IFERROR(IF(B41="No CAS","",INDEX('DEQ Pollutant List'!$B$7:$B$611,MATCH('3. Pollutant Emissions - EF'!B41,'DEQ Pollutant List'!$A$7:$A$611,0))),"")</f>
        <v>Manganese and compounds</v>
      </c>
      <c r="D41" s="164" t="str">
        <f>IFERROR(IF(OR($B41="",$B41="No CAS"),INDEX('DEQ Pollutant List'!$A$7:$A$611,MATCH($C41,'DEQ Pollutant List'!$C$7:$C$611,0)),INDEX('DEQ Pollutant List'!$A$7:$A$611,MATCH($B41,'DEQ Pollutant List'!$B$7:$B$611,0))),"")</f>
        <v/>
      </c>
      <c r="E41" s="163">
        <v>0</v>
      </c>
      <c r="F41" s="151">
        <f>Dryer!D40</f>
        <v>3.0000000000000001E-3</v>
      </c>
      <c r="G41" s="151">
        <f t="shared" si="0"/>
        <v>3.0000000000000001E-3</v>
      </c>
      <c r="H41" s="193" t="s">
        <v>742</v>
      </c>
      <c r="I41" s="154" t="s">
        <v>315</v>
      </c>
      <c r="J41" s="317">
        <f>(F41*'2. Emissions Units &amp; Activities'!$H$15)</f>
        <v>0.519204</v>
      </c>
      <c r="K41" s="153">
        <f>(F41*'2. Emissions Units &amp; Activities'!$I$15)</f>
        <v>1.224</v>
      </c>
      <c r="L41" s="151">
        <f t="shared" si="1"/>
        <v>1.224</v>
      </c>
      <c r="M41" s="153">
        <f>G41*'2. Emissions Units &amp; Activities'!$K$15</f>
        <v>3.3534246575342469E-3</v>
      </c>
      <c r="N41" s="153">
        <f>G41*'2. Emissions Units &amp; Activities'!$L$15</f>
        <v>3.3534246575342469E-3</v>
      </c>
      <c r="O41" s="307">
        <f t="shared" si="2"/>
        <v>3.3534246575342469E-3</v>
      </c>
    </row>
    <row r="42" spans="1:15" x14ac:dyDescent="0.25">
      <c r="A42" s="171" t="s">
        <v>663</v>
      </c>
      <c r="B42" s="165" t="s">
        <v>265</v>
      </c>
      <c r="C42" s="161" t="str">
        <f>IFERROR(IF(B42="No CAS","",INDEX('DEQ Pollutant List'!$B$7:$B$611,MATCH('3. Pollutant Emissions - EF'!B42,'DEQ Pollutant List'!$A$7:$A$611,0))),"")</f>
        <v>Mercury and compounds</v>
      </c>
      <c r="D42" s="164" t="str">
        <f>IFERROR(IF(OR($B42="",$B42="No CAS"),INDEX('DEQ Pollutant List'!$A$7:$A$611,MATCH($C42,'DEQ Pollutant List'!$C$7:$C$611,0)),INDEX('DEQ Pollutant List'!$A$7:$A$611,MATCH($B42,'DEQ Pollutant List'!$B$7:$B$611,0))),"")</f>
        <v/>
      </c>
      <c r="E42" s="163">
        <v>0</v>
      </c>
      <c r="F42" s="151">
        <f>Dryer!D41</f>
        <v>1.13E-4</v>
      </c>
      <c r="G42" s="151">
        <f t="shared" si="0"/>
        <v>1.13E-4</v>
      </c>
      <c r="H42" s="193" t="s">
        <v>742</v>
      </c>
      <c r="I42" s="154" t="s">
        <v>315</v>
      </c>
      <c r="J42" s="317">
        <f>(F42*'2. Emissions Units &amp; Activities'!$H$15)</f>
        <v>1.9556684000000001E-2</v>
      </c>
      <c r="K42" s="153">
        <f>(F42*'2. Emissions Units &amp; Activities'!$I$15)</f>
        <v>4.6103999999999999E-2</v>
      </c>
      <c r="L42" s="151">
        <f t="shared" si="1"/>
        <v>4.6103999999999999E-2</v>
      </c>
      <c r="M42" s="153">
        <f>G42*'2. Emissions Units &amp; Activities'!$K$15</f>
        <v>1.2631232876712329E-4</v>
      </c>
      <c r="N42" s="153">
        <f>G42*'2. Emissions Units &amp; Activities'!$L$15</f>
        <v>1.2631232876712329E-4</v>
      </c>
      <c r="O42" s="307">
        <f t="shared" si="2"/>
        <v>1.2631232876712329E-4</v>
      </c>
    </row>
    <row r="43" spans="1:15" x14ac:dyDescent="0.25">
      <c r="A43" s="171" t="s">
        <v>663</v>
      </c>
      <c r="B43" s="165" t="s">
        <v>65</v>
      </c>
      <c r="C43" s="161" t="s">
        <v>745</v>
      </c>
      <c r="D43" s="164" t="str">
        <f>IFERROR(IF(OR($B43="",$B43="No CAS"),INDEX('DEQ Pollutant List'!$A$7:$A$611,MATCH($C43,'DEQ Pollutant List'!$C$7:$C$611,0)),INDEX('DEQ Pollutant List'!$A$7:$A$611,MATCH($B43,'DEQ Pollutant List'!$B$7:$B$611,0))),"")</f>
        <v/>
      </c>
      <c r="E43" s="163">
        <v>0</v>
      </c>
      <c r="F43" s="151">
        <f>Dryer!D42</f>
        <v>1.1805000000000001E-3</v>
      </c>
      <c r="G43" s="151">
        <f t="shared" si="0"/>
        <v>1.1805000000000001E-3</v>
      </c>
      <c r="H43" s="193" t="s">
        <v>742</v>
      </c>
      <c r="I43" s="154" t="s">
        <v>315</v>
      </c>
      <c r="J43" s="317">
        <f>(F43*'2. Emissions Units &amp; Activities'!$H$15)</f>
        <v>0.20430677400000002</v>
      </c>
      <c r="K43" s="153">
        <f>(F43*'2. Emissions Units &amp; Activities'!$I$15)</f>
        <v>0.48164400000000007</v>
      </c>
      <c r="L43" s="151">
        <f t="shared" si="1"/>
        <v>0.48164400000000007</v>
      </c>
      <c r="M43" s="153">
        <f>G43*'2. Emissions Units &amp; Activities'!$K$15</f>
        <v>1.3195726027397262E-3</v>
      </c>
      <c r="N43" s="153">
        <f>G43*'2. Emissions Units &amp; Activities'!$L$15</f>
        <v>1.3195726027397262E-3</v>
      </c>
      <c r="O43" s="307">
        <f t="shared" si="2"/>
        <v>1.3195726027397262E-3</v>
      </c>
    </row>
    <row r="44" spans="1:15" x14ac:dyDescent="0.25">
      <c r="A44" s="171" t="s">
        <v>663</v>
      </c>
      <c r="B44" s="165" t="s">
        <v>442</v>
      </c>
      <c r="C44" s="161" t="str">
        <f>IFERROR(IF(B44="No CAS","",INDEX('DEQ Pollutant List'!$B$7:$B$611,MATCH('3. Pollutant Emissions - EF'!B44,'DEQ Pollutant List'!$A$7:$A$611,0))),"")</f>
        <v>Naphthalene</v>
      </c>
      <c r="D44" s="164" t="str">
        <f>IFERROR(IF(OR($B44="",$B44="No CAS"),INDEX('DEQ Pollutant List'!$A$7:$A$611,MATCH($C44,'DEQ Pollutant List'!$C$7:$C$611,0)),INDEX('DEQ Pollutant List'!$A$7:$A$611,MATCH($B44,'DEQ Pollutant List'!$B$7:$B$611,0))),"")</f>
        <v/>
      </c>
      <c r="E44" s="163">
        <v>0</v>
      </c>
      <c r="F44" s="151">
        <f>Dryer!D43</f>
        <v>1.1299999999999999E-3</v>
      </c>
      <c r="G44" s="151">
        <f t="shared" si="0"/>
        <v>1.1299999999999999E-3</v>
      </c>
      <c r="H44" s="193" t="s">
        <v>742</v>
      </c>
      <c r="I44" s="154" t="s">
        <v>315</v>
      </c>
      <c r="J44" s="317">
        <f>(F44*'2. Emissions Units &amp; Activities'!$H$15)</f>
        <v>0.19556683999999999</v>
      </c>
      <c r="K44" s="153">
        <f>(F44*'2. Emissions Units &amp; Activities'!$I$15)</f>
        <v>0.46103999999999995</v>
      </c>
      <c r="L44" s="151">
        <f t="shared" si="1"/>
        <v>0.46103999999999995</v>
      </c>
      <c r="M44" s="153">
        <f>G44*'2. Emissions Units &amp; Activities'!$K$15</f>
        <v>1.2631232876712329E-3</v>
      </c>
      <c r="N44" s="153">
        <f>G44*'2. Emissions Units &amp; Activities'!$L$15</f>
        <v>1.2631232876712329E-3</v>
      </c>
      <c r="O44" s="307">
        <f t="shared" si="2"/>
        <v>1.2631232876712329E-3</v>
      </c>
    </row>
    <row r="45" spans="1:15" x14ac:dyDescent="0.25">
      <c r="A45" s="171" t="s">
        <v>663</v>
      </c>
      <c r="B45" s="165" t="s">
        <v>192</v>
      </c>
      <c r="C45" s="161" t="str">
        <f>IFERROR(IF(B45="No CAS","",INDEX('DEQ Pollutant List'!$B$7:$B$611,MATCH('3. Pollutant Emissions - EF'!B45,'DEQ Pollutant List'!$A$7:$A$611,0))),"")</f>
        <v>Nickel and compounds</v>
      </c>
      <c r="D45" s="164" t="str">
        <f>IFERROR(IF(OR($B45="",$B45="No CAS"),INDEX('DEQ Pollutant List'!$A$7:$A$611,MATCH($C45,'DEQ Pollutant List'!$C$7:$C$611,0)),INDEX('DEQ Pollutant List'!$A$7:$A$611,MATCH($B45,'DEQ Pollutant List'!$B$7:$B$611,0))),"")</f>
        <v/>
      </c>
      <c r="E45" s="163">
        <v>0</v>
      </c>
      <c r="F45" s="151">
        <f>Dryer!D44</f>
        <v>8.4500000000000006E-2</v>
      </c>
      <c r="G45" s="151">
        <f t="shared" si="0"/>
        <v>8.4500000000000006E-2</v>
      </c>
      <c r="H45" s="193" t="s">
        <v>742</v>
      </c>
      <c r="I45" s="154" t="s">
        <v>315</v>
      </c>
      <c r="J45" s="317">
        <f>(F45*'2. Emissions Units &amp; Activities'!$H$15)</f>
        <v>14.624246000000001</v>
      </c>
      <c r="K45" s="153">
        <f>(F45*'2. Emissions Units &amp; Activities'!$I$15)</f>
        <v>34.475999999999999</v>
      </c>
      <c r="L45" s="151">
        <f t="shared" si="1"/>
        <v>34.475999999999999</v>
      </c>
      <c r="M45" s="153">
        <f>G45*'2. Emissions Units &amp; Activities'!$K$15</f>
        <v>9.4454794520547961E-2</v>
      </c>
      <c r="N45" s="153">
        <f>G45*'2. Emissions Units &amp; Activities'!$L$15</f>
        <v>9.4454794520547961E-2</v>
      </c>
      <c r="O45" s="307">
        <f t="shared" si="2"/>
        <v>9.4454794520547961E-2</v>
      </c>
    </row>
    <row r="46" spans="1:15" x14ac:dyDescent="0.25">
      <c r="A46" s="171" t="s">
        <v>663</v>
      </c>
      <c r="B46" s="165" t="s">
        <v>753</v>
      </c>
      <c r="C46" s="161" t="str">
        <f>IFERROR(IF(B46="No CAS","",INDEX('DEQ Pollutant List'!$B$7:$B$611,MATCH('3. Pollutant Emissions - EF'!B46,'DEQ Pollutant List'!$A$7:$A$611,0))),"")</f>
        <v>Octachlorodibenzo-p-dioxin (OCDD)</v>
      </c>
      <c r="D46" s="164" t="str">
        <f>IFERROR(IF(OR($B46="",$B46="No CAS"),INDEX('DEQ Pollutant List'!$A$7:$A$611,MATCH($C46,'DEQ Pollutant List'!$C$7:$C$611,0)),INDEX('DEQ Pollutant List'!$A$7:$A$611,MATCH($B46,'DEQ Pollutant List'!$B$7:$B$611,0))),"")</f>
        <v/>
      </c>
      <c r="E46" s="163">
        <v>0</v>
      </c>
      <c r="F46" s="151">
        <f>Dryer!D45</f>
        <v>3.1E-9</v>
      </c>
      <c r="G46" s="151">
        <f t="shared" si="0"/>
        <v>3.1E-9</v>
      </c>
      <c r="H46" s="193" t="s">
        <v>742</v>
      </c>
      <c r="I46" s="154" t="s">
        <v>315</v>
      </c>
      <c r="J46" s="317">
        <f>(F46*'2. Emissions Units &amp; Activities'!$H$15)</f>
        <v>5.3651080000000007E-7</v>
      </c>
      <c r="K46" s="153">
        <f>(F46*'2. Emissions Units &amp; Activities'!$I$15)</f>
        <v>1.2647999999999999E-6</v>
      </c>
      <c r="L46" s="151">
        <f t="shared" si="1"/>
        <v>1.2647999999999999E-6</v>
      </c>
      <c r="M46" s="153">
        <f>G46*'2. Emissions Units &amp; Activities'!$K$15</f>
        <v>3.4652054794520549E-9</v>
      </c>
      <c r="N46" s="153">
        <f>G46*'2. Emissions Units &amp; Activities'!$L$15</f>
        <v>3.4652054794520549E-9</v>
      </c>
      <c r="O46" s="307">
        <f t="shared" si="2"/>
        <v>3.4652054794520549E-9</v>
      </c>
    </row>
    <row r="47" spans="1:15" s="3" customFormat="1" x14ac:dyDescent="0.25">
      <c r="A47" s="171" t="s">
        <v>663</v>
      </c>
      <c r="B47" s="165" t="s">
        <v>139</v>
      </c>
      <c r="C47" s="161" t="str">
        <f>IFERROR(IF(B47="No CAS","",INDEX('DEQ Pollutant List'!$B$7:$B$611,MATCH('3. Pollutant Emissions - EF'!B47,'DEQ Pollutant List'!$A$7:$A$611,0))),"")</f>
        <v>Xylene (mixture), including m-xylene, o-xylene, p-xylene</v>
      </c>
      <c r="D47" s="164" t="str">
        <f>IFERROR(IF(OR($B47="",$B47="No CAS"),INDEX('DEQ Pollutant List'!$A$7:$A$611,MATCH($C47,'DEQ Pollutant List'!$C$7:$C$611,0)),INDEX('DEQ Pollutant List'!$A$7:$A$611,MATCH($B47,'DEQ Pollutant List'!$B$7:$B$611,0))),"")</f>
        <v/>
      </c>
      <c r="E47" s="163">
        <v>0</v>
      </c>
      <c r="F47" s="151">
        <f>Dryer!D46</f>
        <v>1.0900000000000001E-4</v>
      </c>
      <c r="G47" s="151">
        <f t="shared" si="0"/>
        <v>1.0900000000000001E-4</v>
      </c>
      <c r="H47" s="193" t="s">
        <v>742</v>
      </c>
      <c r="I47" s="154" t="s">
        <v>315</v>
      </c>
      <c r="J47" s="317">
        <f>(F47*'2. Emissions Units &amp; Activities'!$H$15)</f>
        <v>1.8864412000000004E-2</v>
      </c>
      <c r="K47" s="153">
        <f>(F47*'2. Emissions Units &amp; Activities'!$I$15)</f>
        <v>4.4472000000000005E-2</v>
      </c>
      <c r="L47" s="151">
        <f t="shared" si="1"/>
        <v>4.4472000000000005E-2</v>
      </c>
      <c r="M47" s="153">
        <f>G47*'2. Emissions Units &amp; Activities'!$K$15</f>
        <v>1.2184109589041097E-4</v>
      </c>
      <c r="N47" s="153">
        <f>G47*'2. Emissions Units &amp; Activities'!$L$15</f>
        <v>1.2184109589041097E-4</v>
      </c>
      <c r="O47" s="307">
        <f t="shared" si="2"/>
        <v>1.2184109589041097E-4</v>
      </c>
    </row>
    <row r="48" spans="1:15" s="3" customFormat="1" x14ac:dyDescent="0.25">
      <c r="A48" s="171" t="s">
        <v>663</v>
      </c>
      <c r="B48" s="165" t="s">
        <v>754</v>
      </c>
      <c r="C48" s="161" t="str">
        <f>IFERROR(IF(B48="No CAS","",INDEX('DEQ Pollutant List'!$B$7:$B$611,MATCH('3. Pollutant Emissions - EF'!B48,'DEQ Pollutant List'!$A$7:$A$611,0))),"")</f>
        <v>Polychlorinated biphenyls (PCBs)</v>
      </c>
      <c r="D48" s="164" t="str">
        <f>IFERROR(IF(OR($B48="",$B48="No CAS"),INDEX('DEQ Pollutant List'!$A$7:$A$611,MATCH($C48,'DEQ Pollutant List'!$C$7:$C$611,0)),INDEX('DEQ Pollutant List'!$A$7:$A$611,MATCH($B48,'DEQ Pollutant List'!$B$7:$B$611,0))),"")</f>
        <v/>
      </c>
      <c r="E48" s="163">
        <v>0</v>
      </c>
      <c r="F48" s="151">
        <f>Dryer!D47</f>
        <v>3.9399999999999999E-3</v>
      </c>
      <c r="G48" s="151">
        <f t="shared" si="0"/>
        <v>3.9399999999999999E-3</v>
      </c>
      <c r="H48" s="193" t="s">
        <v>742</v>
      </c>
      <c r="I48" s="154" t="s">
        <v>319</v>
      </c>
      <c r="J48" s="317">
        <f>(F48*'2. Emissions Units &amp; Activities'!$H$15)</f>
        <v>0.68188791999999998</v>
      </c>
      <c r="K48" s="153">
        <f>(F48*'2. Emissions Units &amp; Activities'!$I$15)</f>
        <v>1.6075200000000001</v>
      </c>
      <c r="L48" s="151">
        <f t="shared" si="1"/>
        <v>1.6075200000000001</v>
      </c>
      <c r="M48" s="153">
        <f>G48*'2. Emissions Units &amp; Activities'!$K$15</f>
        <v>4.4041643835616437E-3</v>
      </c>
      <c r="N48" s="153">
        <f>G48*'2. Emissions Units &amp; Activities'!$L$15</f>
        <v>4.4041643835616437E-3</v>
      </c>
      <c r="O48" s="307">
        <f t="shared" si="2"/>
        <v>4.4041643835616437E-3</v>
      </c>
    </row>
    <row r="49" spans="1:15" x14ac:dyDescent="0.25">
      <c r="A49" s="171" t="s">
        <v>663</v>
      </c>
      <c r="B49" s="165" t="s">
        <v>598</v>
      </c>
      <c r="C49" s="161" t="str">
        <f>IFERROR(IF(B49="No CAS","",INDEX('DEQ Pollutant List'!$B$7:$B$611,MATCH('3. Pollutant Emissions - EF'!B49,'DEQ Pollutant List'!$A$7:$A$611,0))),"")</f>
        <v>Phenanthrene</v>
      </c>
      <c r="D49" s="164" t="str">
        <f>IFERROR(IF(OR($B49="",$B49="No CAS"),INDEX('DEQ Pollutant List'!$A$7:$A$611,MATCH($C49,'DEQ Pollutant List'!$C$7:$C$611,0)),INDEX('DEQ Pollutant List'!$A$7:$A$611,MATCH($B49,'DEQ Pollutant List'!$B$7:$B$611,0))),"")</f>
        <v/>
      </c>
      <c r="E49" s="163">
        <v>0</v>
      </c>
      <c r="F49" s="151">
        <f>Dryer!D48</f>
        <v>1.0499999999999999E-5</v>
      </c>
      <c r="G49" s="151">
        <f t="shared" si="0"/>
        <v>1.0499999999999999E-5</v>
      </c>
      <c r="H49" s="193" t="s">
        <v>742</v>
      </c>
      <c r="I49" s="154" t="s">
        <v>315</v>
      </c>
      <c r="J49" s="317">
        <f>(F49*'2. Emissions Units &amp; Activities'!$H$15)</f>
        <v>1.8172139999999999E-3</v>
      </c>
      <c r="K49" s="153">
        <f>(F49*'2. Emissions Units &amp; Activities'!$I$15)</f>
        <v>4.2839999999999996E-3</v>
      </c>
      <c r="L49" s="151">
        <f t="shared" si="1"/>
        <v>4.2839999999999996E-3</v>
      </c>
      <c r="M49" s="153">
        <f>G49*'2. Emissions Units &amp; Activities'!$K$15</f>
        <v>1.1736986301369863E-5</v>
      </c>
      <c r="N49" s="153">
        <f>G49*'2. Emissions Units &amp; Activities'!$L$15</f>
        <v>1.1736986301369863E-5</v>
      </c>
      <c r="O49" s="307">
        <f t="shared" si="2"/>
        <v>1.1736986301369863E-5</v>
      </c>
    </row>
    <row r="50" spans="1:15" x14ac:dyDescent="0.25">
      <c r="A50" s="171" t="s">
        <v>663</v>
      </c>
      <c r="B50" s="165">
        <v>504</v>
      </c>
      <c r="C50" s="161" t="str">
        <f>IFERROR(IF(B50="No CAS","",INDEX('DEQ Pollutant List'!$B$7:$B$611,MATCH('3. Pollutant Emissions - EF'!B50,'DEQ Pollutant List'!$A$7:$A$611,0))),"")</f>
        <v>Phosphorus and compounds</v>
      </c>
      <c r="D50" s="164" t="str">
        <f>IFERROR(IF(OR($B50="",$B50="No CAS"),INDEX('DEQ Pollutant List'!$A$7:$A$611,MATCH($C50,'DEQ Pollutant List'!$C$7:$C$611,0)),INDEX('DEQ Pollutant List'!$A$7:$A$611,MATCH($B50,'DEQ Pollutant List'!$B$7:$B$611,0))),"")</f>
        <v/>
      </c>
      <c r="E50" s="163">
        <v>0</v>
      </c>
      <c r="F50" s="151">
        <f>Dryer!D49</f>
        <v>9.4599999999999997E-3</v>
      </c>
      <c r="G50" s="151">
        <f t="shared" si="0"/>
        <v>9.4599999999999997E-3</v>
      </c>
      <c r="H50" s="193" t="s">
        <v>742</v>
      </c>
      <c r="I50" s="154" t="s">
        <v>315</v>
      </c>
      <c r="J50" s="317">
        <f>(F50*'2. Emissions Units &amp; Activities'!$H$15)</f>
        <v>1.6372232799999999</v>
      </c>
      <c r="K50" s="153">
        <f>(F50*'2. Emissions Units &amp; Activities'!$I$15)</f>
        <v>3.85968</v>
      </c>
      <c r="L50" s="151">
        <f t="shared" si="1"/>
        <v>3.85968</v>
      </c>
      <c r="M50" s="153">
        <f>G50*'2. Emissions Units &amp; Activities'!$K$15</f>
        <v>1.0574465753424658E-2</v>
      </c>
      <c r="N50" s="153">
        <f>G50*'2. Emissions Units &amp; Activities'!$L$15</f>
        <v>1.0574465753424658E-2</v>
      </c>
      <c r="O50" s="307">
        <f t="shared" si="2"/>
        <v>1.0574465753424658E-2</v>
      </c>
    </row>
    <row r="51" spans="1:15" s="3" customFormat="1" x14ac:dyDescent="0.25">
      <c r="A51" s="171" t="s">
        <v>663</v>
      </c>
      <c r="B51" s="165" t="s">
        <v>755</v>
      </c>
      <c r="C51" s="161" t="str">
        <f>IFERROR(IF(B51="No CAS","",INDEX('DEQ Pollutant List'!$B$7:$B$611,MATCH('3. Pollutant Emissions - EF'!B51,'DEQ Pollutant List'!$A$7:$A$611,0))),"")</f>
        <v>Pyrene</v>
      </c>
      <c r="D51" s="164" t="str">
        <f>IFERROR(IF(OR($B51="",$B51="No CAS"),INDEX('DEQ Pollutant List'!$A$7:$A$611,MATCH($C51,'DEQ Pollutant List'!$C$7:$C$611,0)),INDEX('DEQ Pollutant List'!$A$7:$A$611,MATCH($B51,'DEQ Pollutant List'!$B$7:$B$611,0))),"")</f>
        <v/>
      </c>
      <c r="E51" s="163">
        <v>0</v>
      </c>
      <c r="F51" s="151">
        <f>Dryer!D50</f>
        <v>4.25E-6</v>
      </c>
      <c r="G51" s="151">
        <f t="shared" si="0"/>
        <v>4.25E-6</v>
      </c>
      <c r="H51" s="193" t="s">
        <v>742</v>
      </c>
      <c r="I51" s="154" t="s">
        <v>315</v>
      </c>
      <c r="J51" s="317">
        <f>(F51*'2. Emissions Units &amp; Activities'!$H$15)</f>
        <v>7.3553900000000001E-4</v>
      </c>
      <c r="K51" s="153">
        <f>(F51*'2. Emissions Units &amp; Activities'!$I$15)</f>
        <v>1.7340000000000001E-3</v>
      </c>
      <c r="L51" s="151">
        <f t="shared" si="1"/>
        <v>1.7340000000000001E-3</v>
      </c>
      <c r="M51" s="153">
        <f>G51*'2. Emissions Units &amp; Activities'!$K$15</f>
        <v>4.7506849315068499E-6</v>
      </c>
      <c r="N51" s="153">
        <f>G51*'2. Emissions Units &amp; Activities'!$L$15</f>
        <v>4.7506849315068499E-6</v>
      </c>
      <c r="O51" s="307">
        <f t="shared" si="2"/>
        <v>4.7506849315068499E-6</v>
      </c>
    </row>
    <row r="52" spans="1:15" x14ac:dyDescent="0.25">
      <c r="A52" s="171" t="s">
        <v>663</v>
      </c>
      <c r="B52" s="165" t="s">
        <v>268</v>
      </c>
      <c r="C52" s="161" t="str">
        <f>IFERROR(IF(B52="No CAS","",INDEX('DEQ Pollutant List'!$B$7:$B$611,MATCH('3. Pollutant Emissions - EF'!B52,'DEQ Pollutant List'!$A$7:$A$611,0))),"")</f>
        <v>Selenium and compounds</v>
      </c>
      <c r="D52" s="164" t="str">
        <f>IFERROR(IF(OR($B52="",$B52="No CAS"),INDEX('DEQ Pollutant List'!$A$7:$A$611,MATCH($C52,'DEQ Pollutant List'!$C$7:$C$611,0)),INDEX('DEQ Pollutant List'!$A$7:$A$611,MATCH($B52,'DEQ Pollutant List'!$B$7:$B$611,0))),"")</f>
        <v/>
      </c>
      <c r="E52" s="163">
        <v>0</v>
      </c>
      <c r="F52" s="151">
        <f>Dryer!D51</f>
        <v>6.8300000000000001E-4</v>
      </c>
      <c r="G52" s="151">
        <f t="shared" si="0"/>
        <v>6.8300000000000001E-4</v>
      </c>
      <c r="H52" s="193" t="s">
        <v>742</v>
      </c>
      <c r="I52" s="154" t="s">
        <v>315</v>
      </c>
      <c r="J52" s="317">
        <f>(F52*'2. Emissions Units &amp; Activities'!$H$15)</f>
        <v>0.11820544400000001</v>
      </c>
      <c r="K52" s="153">
        <f>(F52*'2. Emissions Units &amp; Activities'!$I$15)</f>
        <v>0.27866400000000002</v>
      </c>
      <c r="L52" s="151">
        <f t="shared" si="1"/>
        <v>0.27866400000000002</v>
      </c>
      <c r="M52" s="153">
        <f>G52*'2. Emissions Units &amp; Activities'!$K$15</f>
        <v>7.6346301369863015E-4</v>
      </c>
      <c r="N52" s="153">
        <f>G52*'2. Emissions Units &amp; Activities'!$L$15</f>
        <v>7.6346301369863015E-4</v>
      </c>
      <c r="O52" s="307">
        <f t="shared" si="2"/>
        <v>7.6346301369863015E-4</v>
      </c>
    </row>
    <row r="53" spans="1:15" x14ac:dyDescent="0.25">
      <c r="A53" s="171" t="s">
        <v>663</v>
      </c>
      <c r="B53" s="165" t="s">
        <v>444</v>
      </c>
      <c r="C53" s="161" t="str">
        <f>IFERROR(IF(B53="No CAS","",INDEX('DEQ Pollutant List'!$B$7:$B$611,MATCH('3. Pollutant Emissions - EF'!B53,'DEQ Pollutant List'!$A$7:$A$611,0))),"")</f>
        <v>Toluene</v>
      </c>
      <c r="D53" s="164" t="str">
        <f>IFERROR(IF(OR($B53="",$B53="No CAS"),INDEX('DEQ Pollutant List'!$A$7:$A$611,MATCH($C53,'DEQ Pollutant List'!$C$7:$C$611,0)),INDEX('DEQ Pollutant List'!$A$7:$A$611,MATCH($B53,'DEQ Pollutant List'!$B$7:$B$611,0))),"")</f>
        <v/>
      </c>
      <c r="E53" s="163">
        <v>0</v>
      </c>
      <c r="F53" s="151">
        <f>Dryer!D52</f>
        <v>6.1999999999999998E-3</v>
      </c>
      <c r="G53" s="151">
        <f t="shared" si="0"/>
        <v>6.1999999999999998E-3</v>
      </c>
      <c r="H53" s="193" t="s">
        <v>742</v>
      </c>
      <c r="I53" s="154" t="s">
        <v>315</v>
      </c>
      <c r="J53" s="317">
        <f>(F53*'2. Emissions Units &amp; Activities'!$H$15)</f>
        <v>1.0730216000000001</v>
      </c>
      <c r="K53" s="153">
        <f>(F53*'2. Emissions Units &amp; Activities'!$I$15)</f>
        <v>2.5295999999999998</v>
      </c>
      <c r="L53" s="151">
        <f t="shared" si="1"/>
        <v>2.5295999999999998</v>
      </c>
      <c r="M53" s="153">
        <f>G53*'2. Emissions Units &amp; Activities'!$K$15</f>
        <v>6.9304109589041095E-3</v>
      </c>
      <c r="N53" s="153">
        <f>G53*'2. Emissions Units &amp; Activities'!$L$15</f>
        <v>6.9304109589041095E-3</v>
      </c>
      <c r="O53" s="307">
        <f t="shared" si="2"/>
        <v>6.9304109589041095E-3</v>
      </c>
    </row>
    <row r="54" spans="1:15" x14ac:dyDescent="0.25">
      <c r="A54" s="171" t="s">
        <v>663</v>
      </c>
      <c r="B54" s="165" t="s">
        <v>194</v>
      </c>
      <c r="C54" s="161" t="str">
        <f>IFERROR(IF(B54="No CAS","",INDEX('DEQ Pollutant List'!$B$7:$B$611,MATCH('3. Pollutant Emissions - EF'!B54,'DEQ Pollutant List'!$A$7:$A$611,0))),"")</f>
        <v>Vanadium (fume or dust)</v>
      </c>
      <c r="D54" s="164" t="str">
        <f>IFERROR(IF(OR($B54="",$B54="No CAS"),INDEX('DEQ Pollutant List'!$A$7:$A$611,MATCH($C54,'DEQ Pollutant List'!$C$7:$C$611,0)),INDEX('DEQ Pollutant List'!$A$7:$A$611,MATCH($B54,'DEQ Pollutant List'!$B$7:$B$611,0))),"")</f>
        <v/>
      </c>
      <c r="E54" s="163">
        <v>0</v>
      </c>
      <c r="F54" s="151">
        <f>Dryer!D53</f>
        <v>3.1800000000000002E-2</v>
      </c>
      <c r="G54" s="151">
        <f t="shared" si="0"/>
        <v>3.1800000000000002E-2</v>
      </c>
      <c r="H54" s="193" t="s">
        <v>742</v>
      </c>
      <c r="I54" s="154" t="s">
        <v>315</v>
      </c>
      <c r="J54" s="317">
        <f>(F54*'2. Emissions Units &amp; Activities'!$H$15)</f>
        <v>5.5035624000000007</v>
      </c>
      <c r="K54" s="153">
        <f>(F54*'2. Emissions Units &amp; Activities'!$I$15)</f>
        <v>12.974400000000001</v>
      </c>
      <c r="L54" s="151">
        <f t="shared" si="1"/>
        <v>12.974400000000001</v>
      </c>
      <c r="M54" s="153">
        <f>G54*'2. Emissions Units &amp; Activities'!$K$15</f>
        <v>3.5546301369863018E-2</v>
      </c>
      <c r="N54" s="153">
        <f>G54*'2. Emissions Units &amp; Activities'!$L$15</f>
        <v>3.5546301369863018E-2</v>
      </c>
      <c r="O54" s="307">
        <f t="shared" si="2"/>
        <v>3.5546301369863018E-2</v>
      </c>
    </row>
    <row r="55" spans="1:15" ht="15.75" thickBot="1" x14ac:dyDescent="0.3">
      <c r="A55" s="231" t="s">
        <v>663</v>
      </c>
      <c r="B55" s="320" t="s">
        <v>271</v>
      </c>
      <c r="C55" s="265" t="str">
        <f>IFERROR(IF(B55="No CAS","",INDEX('DEQ Pollutant List'!$B$7:$B$611,MATCH('3. Pollutant Emissions - EF'!B55,'DEQ Pollutant List'!$A$7:$A$611,0))),"")</f>
        <v>Zinc and compounds</v>
      </c>
      <c r="D55" s="232" t="str">
        <f>IFERROR(IF(OR($B55="",$B55="No CAS"),INDEX('DEQ Pollutant List'!$A$7:$A$611,MATCH($C55,'DEQ Pollutant List'!$C$7:$C$611,0)),INDEX('DEQ Pollutant List'!$A$7:$A$611,MATCH($B55,'DEQ Pollutant List'!$B$7:$B$611,0))),"")</f>
        <v/>
      </c>
      <c r="E55" s="233">
        <v>0</v>
      </c>
      <c r="F55" s="278">
        <f>Dryer!D54</f>
        <v>2.9100000000000001E-2</v>
      </c>
      <c r="G55" s="278">
        <f t="shared" si="0"/>
        <v>2.9100000000000001E-2</v>
      </c>
      <c r="H55" s="256" t="s">
        <v>742</v>
      </c>
      <c r="I55" s="244" t="s">
        <v>315</v>
      </c>
      <c r="J55" s="275">
        <f>(F55*'2. Emissions Units &amp; Activities'!$H$15)</f>
        <v>5.0362788000000007</v>
      </c>
      <c r="K55" s="245">
        <f>(F55*'2. Emissions Units &amp; Activities'!$I$15)</f>
        <v>11.8728</v>
      </c>
      <c r="L55" s="278">
        <f t="shared" si="1"/>
        <v>11.8728</v>
      </c>
      <c r="M55" s="245">
        <f>G55*'2. Emissions Units &amp; Activities'!$K$15</f>
        <v>3.2528219178082192E-2</v>
      </c>
      <c r="N55" s="245">
        <f>G55*'2. Emissions Units &amp; Activities'!$L$15</f>
        <v>3.2528219178082192E-2</v>
      </c>
      <c r="O55" s="321">
        <f t="shared" si="2"/>
        <v>3.2528219178082192E-2</v>
      </c>
    </row>
    <row r="56" spans="1:15" x14ac:dyDescent="0.25">
      <c r="A56" s="234" t="s">
        <v>667</v>
      </c>
      <c r="B56" s="322" t="s">
        <v>261</v>
      </c>
      <c r="C56" s="257" t="str">
        <f>IFERROR(IF(B56="No CAS","",INDEX('DEQ Pollutant List'!$B$7:$B$611,MATCH('3. Pollutant Emissions - EF'!B56,'DEQ Pollutant List'!$A$7:$A$611,0))),"")</f>
        <v>Silver and compounds</v>
      </c>
      <c r="D56" s="235" t="str">
        <f>IFERROR(IF(OR($B56="",$B56="No CAS"),INDEX('DEQ Pollutant List'!$A$7:$A$611,MATCH($C56,'DEQ Pollutant List'!$C$7:$C$611,0)),INDEX('DEQ Pollutant List'!$A$7:$A$611,MATCH($B56,'DEQ Pollutant List'!$B$7:$B$611,0))),"")</f>
        <v/>
      </c>
      <c r="E56" s="236">
        <v>0</v>
      </c>
      <c r="F56" s="240">
        <f>Baghouses!E13</f>
        <v>8.9999999999999999E-10</v>
      </c>
      <c r="G56" s="237">
        <f t="shared" ref="G56:G79" si="3">F56</f>
        <v>8.9999999999999999E-10</v>
      </c>
      <c r="H56" s="238" t="s">
        <v>374</v>
      </c>
      <c r="I56" s="239" t="s">
        <v>756</v>
      </c>
      <c r="J56" s="240">
        <f>F56*'2. Emissions Units &amp; Activities'!$H$16</f>
        <v>9.9890100000000001E-5</v>
      </c>
      <c r="K56" s="371">
        <f>F56*'2. Emissions Units &amp; Activities'!$I$16</f>
        <v>2.3651999999999999E-4</v>
      </c>
      <c r="L56" s="325">
        <f t="shared" ref="L56" si="4">K56</f>
        <v>2.3651999999999999E-4</v>
      </c>
      <c r="M56" s="326">
        <f>G56*'2. Emissions Units &amp; Activities'!$K$16</f>
        <v>7.1999999999999999E-7</v>
      </c>
      <c r="N56" s="327">
        <f>G56*'2. Emissions Units &amp; Activities'!$L$16</f>
        <v>7.1999999999999999E-7</v>
      </c>
      <c r="O56" s="328">
        <f>N56</f>
        <v>7.1999999999999999E-7</v>
      </c>
    </row>
    <row r="57" spans="1:15" s="192" customFormat="1" x14ac:dyDescent="0.25">
      <c r="A57" s="162" t="s">
        <v>667</v>
      </c>
      <c r="B57" s="165" t="s">
        <v>172</v>
      </c>
      <c r="C57" s="160" t="str">
        <f>IFERROR(IF(B57="No CAS","",INDEX('DEQ Pollutant List'!$B$7:$B$611,MATCH('3. Pollutant Emissions - EF'!B57,'DEQ Pollutant List'!$A$7:$A$611,0))),"")</f>
        <v>Aluminum and compounds</v>
      </c>
      <c r="D57" s="164" t="str">
        <f>IFERROR(IF(OR($B57="",$B57="No CAS"),INDEX('DEQ Pollutant List'!$A$7:$A$611,MATCH($C57,'DEQ Pollutant List'!$C$7:$C$611,0)),INDEX('DEQ Pollutant List'!$A$7:$A$611,MATCH($B57,'DEQ Pollutant List'!$B$7:$B$611,0))),"")</f>
        <v/>
      </c>
      <c r="E57" s="163">
        <v>0</v>
      </c>
      <c r="F57" s="153">
        <f>Baghouses!E14</f>
        <v>2.2940999999999994E-3</v>
      </c>
      <c r="G57" s="166">
        <f t="shared" si="3"/>
        <v>2.2940999999999994E-3</v>
      </c>
      <c r="H57" s="152" t="s">
        <v>374</v>
      </c>
      <c r="I57" s="154" t="s">
        <v>756</v>
      </c>
      <c r="J57" s="153">
        <f>F57*'2. Emissions Units &amp; Activities'!$H$16</f>
        <v>254.61986489999993</v>
      </c>
      <c r="K57" s="335">
        <f>G57*'2. Emissions Units &amp; Activities'!$I$16</f>
        <v>602.88947999999982</v>
      </c>
      <c r="L57" s="151">
        <f t="shared" ref="L57:L79" si="5">K57</f>
        <v>602.88947999999982</v>
      </c>
      <c r="M57" s="155">
        <f>G57*'2. Emissions Units &amp; Activities'!$K$16</f>
        <v>1.8352799999999996</v>
      </c>
      <c r="N57" s="156">
        <f>G57*'2. Emissions Units &amp; Activities'!$L$16</f>
        <v>1.8352799999999996</v>
      </c>
      <c r="O57" s="157">
        <f t="shared" ref="O57:O79" si="6">N57</f>
        <v>1.8352799999999996</v>
      </c>
    </row>
    <row r="58" spans="1:15" x14ac:dyDescent="0.25">
      <c r="A58" s="162" t="s">
        <v>667</v>
      </c>
      <c r="B58" s="165" t="s">
        <v>262</v>
      </c>
      <c r="C58" s="160" t="str">
        <f>IFERROR(IF(B58="No CAS","",INDEX('DEQ Pollutant List'!$B$7:$B$611,MATCH('3. Pollutant Emissions - EF'!B58,'DEQ Pollutant List'!$A$7:$A$611,0))),"")</f>
        <v>Arsenic and compounds</v>
      </c>
      <c r="D58" s="164" t="str">
        <f>IFERROR(IF(OR($B58="",$B58="No CAS"),INDEX('DEQ Pollutant List'!$A$7:$A$611,MATCH($C58,'DEQ Pollutant List'!$C$7:$C$611,0)),INDEX('DEQ Pollutant List'!$A$7:$A$611,MATCH($B58,'DEQ Pollutant List'!$B$7:$B$611,0))),"")</f>
        <v/>
      </c>
      <c r="E58" s="163">
        <v>0</v>
      </c>
      <c r="F58" s="153">
        <f>Baghouses!E15</f>
        <v>9.3600000000000018E-8</v>
      </c>
      <c r="G58" s="166">
        <f t="shared" si="3"/>
        <v>9.3600000000000018E-8</v>
      </c>
      <c r="H58" s="152" t="s">
        <v>374</v>
      </c>
      <c r="I58" s="154" t="s">
        <v>756</v>
      </c>
      <c r="J58" s="153">
        <f>F58*'2. Emissions Units &amp; Activities'!$H$16</f>
        <v>1.0388570400000002E-2</v>
      </c>
      <c r="K58" s="335">
        <f>G58*'2. Emissions Units &amp; Activities'!$I$16</f>
        <v>2.4598080000000005E-2</v>
      </c>
      <c r="L58" s="151">
        <f t="shared" si="5"/>
        <v>2.4598080000000005E-2</v>
      </c>
      <c r="M58" s="155">
        <f>G58*'2. Emissions Units &amp; Activities'!$K$16</f>
        <v>7.4880000000000015E-5</v>
      </c>
      <c r="N58" s="156">
        <f>G58*'2. Emissions Units &amp; Activities'!$L$16</f>
        <v>7.4880000000000015E-5</v>
      </c>
      <c r="O58" s="157">
        <f t="shared" si="6"/>
        <v>7.4880000000000015E-5</v>
      </c>
    </row>
    <row r="59" spans="1:15" x14ac:dyDescent="0.25">
      <c r="A59" s="162" t="s">
        <v>667</v>
      </c>
      <c r="B59" s="165" t="s">
        <v>137</v>
      </c>
      <c r="C59" s="160" t="str">
        <f>IFERROR(IF(B59="No CAS","",INDEX('DEQ Pollutant List'!$B$7:$B$611,MATCH('3. Pollutant Emissions - EF'!B59,'DEQ Pollutant List'!$A$7:$A$611,0))),"")</f>
        <v>Barium and compounds</v>
      </c>
      <c r="D59" s="164" t="str">
        <f>IFERROR(IF(OR($B59="",$B59="No CAS"),INDEX('DEQ Pollutant List'!$A$7:$A$611,MATCH($C59,'DEQ Pollutant List'!$C$7:$C$611,0)),INDEX('DEQ Pollutant List'!$A$7:$A$611,MATCH($B59,'DEQ Pollutant List'!$B$7:$B$611,0))),"")</f>
        <v/>
      </c>
      <c r="E59" s="163">
        <v>0</v>
      </c>
      <c r="F59" s="153">
        <f>Baghouses!E16</f>
        <v>1.008E-5</v>
      </c>
      <c r="G59" s="166">
        <f t="shared" si="3"/>
        <v>1.008E-5</v>
      </c>
      <c r="H59" s="152" t="s">
        <v>374</v>
      </c>
      <c r="I59" s="154" t="s">
        <v>756</v>
      </c>
      <c r="J59" s="153">
        <f>F59*'2. Emissions Units &amp; Activities'!$H$16</f>
        <v>1.1187691200000001</v>
      </c>
      <c r="K59" s="335">
        <f>G59*'2. Emissions Units &amp; Activities'!$I$16</f>
        <v>2.6490239999999998</v>
      </c>
      <c r="L59" s="151">
        <f t="shared" si="5"/>
        <v>2.6490239999999998</v>
      </c>
      <c r="M59" s="155">
        <f>G59*'2. Emissions Units &amp; Activities'!$K$16</f>
        <v>8.064E-3</v>
      </c>
      <c r="N59" s="156">
        <f>G59*'2. Emissions Units &amp; Activities'!$L$16</f>
        <v>8.064E-3</v>
      </c>
      <c r="O59" s="157">
        <f t="shared" si="6"/>
        <v>8.064E-3</v>
      </c>
    </row>
    <row r="60" spans="1:15" s="3" customFormat="1" x14ac:dyDescent="0.25">
      <c r="A60" s="162" t="s">
        <v>667</v>
      </c>
      <c r="B60" s="165" t="s">
        <v>263</v>
      </c>
      <c r="C60" s="160" t="str">
        <f>IFERROR(IF(B60="No CAS","",INDEX('DEQ Pollutant List'!$B$7:$B$611,MATCH('3. Pollutant Emissions - EF'!B60,'DEQ Pollutant List'!$A$7:$A$611,0))),"")</f>
        <v>Beryllium and compounds</v>
      </c>
      <c r="D60" s="164" t="str">
        <f>IFERROR(IF(OR($B60="",$B60="No CAS"),INDEX('DEQ Pollutant List'!$A$7:$A$611,MATCH($C60,'DEQ Pollutant List'!$C$7:$C$611,0)),INDEX('DEQ Pollutant List'!$A$7:$A$611,MATCH($B60,'DEQ Pollutant List'!$B$7:$B$611,0))),"")</f>
        <v/>
      </c>
      <c r="E60" s="163">
        <v>0</v>
      </c>
      <c r="F60" s="153">
        <f>Baghouses!E17</f>
        <v>1.1015999999999999E-7</v>
      </c>
      <c r="G60" s="166">
        <f t="shared" si="3"/>
        <v>1.1015999999999999E-7</v>
      </c>
      <c r="H60" s="152" t="s">
        <v>374</v>
      </c>
      <c r="I60" s="154" t="s">
        <v>756</v>
      </c>
      <c r="J60" s="153">
        <f>F60*'2. Emissions Units &amp; Activities'!$H$16</f>
        <v>1.2226548239999999E-2</v>
      </c>
      <c r="K60" s="335">
        <f>G60*'2. Emissions Units &amp; Activities'!$I$16</f>
        <v>2.8950047999999996E-2</v>
      </c>
      <c r="L60" s="151">
        <f t="shared" si="5"/>
        <v>2.8950047999999996E-2</v>
      </c>
      <c r="M60" s="155">
        <f>G60*'2. Emissions Units &amp; Activities'!$K$16</f>
        <v>8.8127999999999994E-5</v>
      </c>
      <c r="N60" s="156">
        <f>G60*'2. Emissions Units &amp; Activities'!$L$16</f>
        <v>8.8127999999999994E-5</v>
      </c>
      <c r="O60" s="157">
        <f t="shared" si="6"/>
        <v>8.8127999999999994E-5</v>
      </c>
    </row>
    <row r="61" spans="1:15" x14ac:dyDescent="0.25">
      <c r="A61" s="162" t="s">
        <v>667</v>
      </c>
      <c r="B61" s="165" t="s">
        <v>264</v>
      </c>
      <c r="C61" s="160" t="str">
        <f>IFERROR(IF(B61="No CAS","",INDEX('DEQ Pollutant List'!$B$7:$B$611,MATCH('3. Pollutant Emissions - EF'!B61,'DEQ Pollutant List'!$A$7:$A$611,0))),"")</f>
        <v>Cadmium and compounds</v>
      </c>
      <c r="D61" s="164" t="str">
        <f>IFERROR(IF(OR($B61="",$B61="No CAS"),INDEX('DEQ Pollutant List'!$A$7:$A$611,MATCH($C61,'DEQ Pollutant List'!$C$7:$C$611,0)),INDEX('DEQ Pollutant List'!$A$7:$A$611,MATCH($B61,'DEQ Pollutant List'!$B$7:$B$611,0))),"")</f>
        <v/>
      </c>
      <c r="E61" s="163">
        <v>0</v>
      </c>
      <c r="F61" s="153">
        <f>Baghouses!E18</f>
        <v>2.88E-9</v>
      </c>
      <c r="G61" s="166">
        <f t="shared" si="3"/>
        <v>2.88E-9</v>
      </c>
      <c r="H61" s="152" t="s">
        <v>374</v>
      </c>
      <c r="I61" s="154" t="s">
        <v>756</v>
      </c>
      <c r="J61" s="153">
        <f>F61*'2. Emissions Units &amp; Activities'!$H$16</f>
        <v>3.1964831999999998E-4</v>
      </c>
      <c r="K61" s="335">
        <f>G61*'2. Emissions Units &amp; Activities'!$I$16</f>
        <v>7.56864E-4</v>
      </c>
      <c r="L61" s="151">
        <f t="shared" si="5"/>
        <v>7.56864E-4</v>
      </c>
      <c r="M61" s="155">
        <f>G61*'2. Emissions Units &amp; Activities'!$K$16</f>
        <v>2.3039999999999999E-6</v>
      </c>
      <c r="N61" s="156">
        <f>G61*'2. Emissions Units &amp; Activities'!$L$16</f>
        <v>2.3039999999999999E-6</v>
      </c>
      <c r="O61" s="157">
        <f t="shared" si="6"/>
        <v>2.3039999999999999E-6</v>
      </c>
    </row>
    <row r="62" spans="1:15" x14ac:dyDescent="0.25">
      <c r="A62" s="162" t="s">
        <v>667</v>
      </c>
      <c r="B62" s="165" t="s">
        <v>142</v>
      </c>
      <c r="C62" s="160" t="str">
        <f>IFERROR(IF(B62="No CAS","",INDEX('DEQ Pollutant List'!$B$7:$B$611,MATCH('3. Pollutant Emissions - EF'!B62,'DEQ Pollutant List'!$A$7:$A$611,0))),"")</f>
        <v>Cobalt and compounds</v>
      </c>
      <c r="D62" s="164" t="str">
        <f>IFERROR(IF(OR($B62="",$B62="No CAS"),INDEX('DEQ Pollutant List'!$A$7:$A$611,MATCH($C62,'DEQ Pollutant List'!$C$7:$C$611,0)),INDEX('DEQ Pollutant List'!$A$7:$A$611,MATCH($B62,'DEQ Pollutant List'!$B$7:$B$611,0))),"")</f>
        <v/>
      </c>
      <c r="E62" s="163">
        <v>0</v>
      </c>
      <c r="F62" s="153">
        <f>Baghouses!E19</f>
        <v>3.6E-9</v>
      </c>
      <c r="G62" s="166">
        <f t="shared" si="3"/>
        <v>3.6E-9</v>
      </c>
      <c r="H62" s="152" t="s">
        <v>374</v>
      </c>
      <c r="I62" s="154" t="s">
        <v>756</v>
      </c>
      <c r="J62" s="153">
        <f>F62*'2. Emissions Units &amp; Activities'!$H$16</f>
        <v>3.995604E-4</v>
      </c>
      <c r="K62" s="335">
        <f>G62*'2. Emissions Units &amp; Activities'!$I$16</f>
        <v>9.4607999999999997E-4</v>
      </c>
      <c r="L62" s="151">
        <f t="shared" si="5"/>
        <v>9.4607999999999997E-4</v>
      </c>
      <c r="M62" s="155">
        <f>G62*'2. Emissions Units &amp; Activities'!$K$16</f>
        <v>2.88E-6</v>
      </c>
      <c r="N62" s="156">
        <f>G62*'2. Emissions Units &amp; Activities'!$L$16</f>
        <v>2.88E-6</v>
      </c>
      <c r="O62" s="157">
        <f t="shared" si="6"/>
        <v>2.88E-6</v>
      </c>
    </row>
    <row r="63" spans="1:15" x14ac:dyDescent="0.25">
      <c r="A63" s="162" t="s">
        <v>667</v>
      </c>
      <c r="B63" s="165" t="s">
        <v>185</v>
      </c>
      <c r="C63" s="160" t="str">
        <f>IFERROR(IF(B63="No CAS","",INDEX('DEQ Pollutant List'!$B$7:$B$611,MATCH('3. Pollutant Emissions - EF'!B63,'DEQ Pollutant List'!$A$7:$A$611,0))),"")</f>
        <v>Copper and compounds</v>
      </c>
      <c r="D63" s="164" t="str">
        <f>IFERROR(IF(OR($B63="",$B63="No CAS"),INDEX('DEQ Pollutant List'!$A$7:$A$611,MATCH($C63,'DEQ Pollutant List'!$C$7:$C$611,0)),INDEX('DEQ Pollutant List'!$A$7:$A$611,MATCH($B63,'DEQ Pollutant List'!$B$7:$B$611,0))),"")</f>
        <v/>
      </c>
      <c r="E63" s="163">
        <v>0</v>
      </c>
      <c r="F63" s="153">
        <f>Baghouses!E20</f>
        <v>1.8720000000000004E-7</v>
      </c>
      <c r="G63" s="166">
        <f t="shared" si="3"/>
        <v>1.8720000000000004E-7</v>
      </c>
      <c r="H63" s="152" t="s">
        <v>374</v>
      </c>
      <c r="I63" s="154" t="s">
        <v>756</v>
      </c>
      <c r="J63" s="153">
        <f>F63*'2. Emissions Units &amp; Activities'!$H$16</f>
        <v>2.0777140800000003E-2</v>
      </c>
      <c r="K63" s="335">
        <f>G63*'2. Emissions Units &amp; Activities'!$I$16</f>
        <v>4.919616000000001E-2</v>
      </c>
      <c r="L63" s="151">
        <f t="shared" si="5"/>
        <v>4.919616000000001E-2</v>
      </c>
      <c r="M63" s="155">
        <f>G63*'2. Emissions Units &amp; Activities'!$K$16</f>
        <v>1.4976000000000003E-4</v>
      </c>
      <c r="N63" s="156">
        <f>G63*'2. Emissions Units &amp; Activities'!$L$16</f>
        <v>1.4976000000000003E-4</v>
      </c>
      <c r="O63" s="157">
        <f t="shared" si="6"/>
        <v>1.4976000000000003E-4</v>
      </c>
    </row>
    <row r="64" spans="1:15" x14ac:dyDescent="0.25">
      <c r="A64" s="162" t="s">
        <v>667</v>
      </c>
      <c r="B64" s="165" t="s">
        <v>55</v>
      </c>
      <c r="C64" s="160" t="str">
        <f>IFERROR(IF(B64="No CAS","",INDEX('DEQ Pollutant List'!$B$7:$B$611,MATCH('3. Pollutant Emissions - EF'!B64,'DEQ Pollutant List'!$A$7:$A$611,0))),"")</f>
        <v>Chromium VI, chromate and dichromate particulate</v>
      </c>
      <c r="D64" s="164" t="str">
        <f>IFERROR(IF(OR($B64="",$B64="No CAS"),INDEX('DEQ Pollutant List'!$A$7:$A$611,MATCH($C64,'DEQ Pollutant List'!$C$7:$C$611,0)),INDEX('DEQ Pollutant List'!$A$7:$A$611,MATCH($B64,'DEQ Pollutant List'!$B$7:$B$611,0))),"")</f>
        <v/>
      </c>
      <c r="E64" s="163">
        <v>0</v>
      </c>
      <c r="F64" s="153">
        <f>Baghouses!E21</f>
        <v>2.8677600000000003E-7</v>
      </c>
      <c r="G64" s="166">
        <f t="shared" si="3"/>
        <v>2.8677600000000003E-7</v>
      </c>
      <c r="H64" s="152" t="s">
        <v>374</v>
      </c>
      <c r="I64" s="154" t="s">
        <v>756</v>
      </c>
      <c r="J64" s="153">
        <f>F64*'2. Emissions Units &amp; Activities'!$H$16</f>
        <v>3.1828981464000004E-2</v>
      </c>
      <c r="K64" s="335">
        <f>G64*'2. Emissions Units &amp; Activities'!$I$16</f>
        <v>7.5364732800000001E-2</v>
      </c>
      <c r="L64" s="151">
        <f t="shared" si="5"/>
        <v>7.5364732800000001E-2</v>
      </c>
      <c r="M64" s="155">
        <f>G64*'2. Emissions Units &amp; Activities'!$K$16</f>
        <v>2.2942080000000001E-4</v>
      </c>
      <c r="N64" s="156">
        <f>G64*'2. Emissions Units &amp; Activities'!$L$16</f>
        <v>2.2942080000000001E-4</v>
      </c>
      <c r="O64" s="157">
        <f t="shared" si="6"/>
        <v>2.2942080000000001E-4</v>
      </c>
    </row>
    <row r="65" spans="1:15" x14ac:dyDescent="0.25">
      <c r="A65" s="162" t="s">
        <v>667</v>
      </c>
      <c r="B65" s="165" t="s">
        <v>265</v>
      </c>
      <c r="C65" s="160" t="str">
        <f>IFERROR(IF(B65="No CAS","",INDEX('DEQ Pollutant List'!$B$7:$B$611,MATCH('3. Pollutant Emissions - EF'!B65,'DEQ Pollutant List'!$A$7:$A$611,0))),"")</f>
        <v>Mercury and compounds</v>
      </c>
      <c r="D65" s="164" t="str">
        <f>IFERROR(IF(OR($B65="",$B65="No CAS"),INDEX('DEQ Pollutant List'!$A$7:$A$611,MATCH($C65,'DEQ Pollutant List'!$C$7:$C$611,0)),INDEX('DEQ Pollutant List'!$A$7:$A$611,MATCH($B65,'DEQ Pollutant List'!$B$7:$B$611,0))),"")</f>
        <v/>
      </c>
      <c r="E65" s="163">
        <v>0</v>
      </c>
      <c r="F65" s="153">
        <f>Baghouses!E22</f>
        <v>7.2E-10</v>
      </c>
      <c r="G65" s="166">
        <f t="shared" si="3"/>
        <v>7.2E-10</v>
      </c>
      <c r="H65" s="152" t="s">
        <v>374</v>
      </c>
      <c r="I65" s="154" t="s">
        <v>756</v>
      </c>
      <c r="J65" s="153">
        <f>F65*'2. Emissions Units &amp; Activities'!$H$16</f>
        <v>7.9912079999999995E-5</v>
      </c>
      <c r="K65" s="335">
        <f>G65*'2. Emissions Units &amp; Activities'!$I$16</f>
        <v>1.89216E-4</v>
      </c>
      <c r="L65" s="151">
        <f t="shared" si="5"/>
        <v>1.89216E-4</v>
      </c>
      <c r="M65" s="155">
        <f>G65*'2. Emissions Units &amp; Activities'!$K$16</f>
        <v>5.7599999999999997E-7</v>
      </c>
      <c r="N65" s="156">
        <f>G65*'2. Emissions Units &amp; Activities'!$L$16</f>
        <v>5.7599999999999997E-7</v>
      </c>
      <c r="O65" s="157">
        <f t="shared" si="6"/>
        <v>5.7599999999999997E-7</v>
      </c>
    </row>
    <row r="66" spans="1:15" x14ac:dyDescent="0.25">
      <c r="A66" s="162" t="s">
        <v>667</v>
      </c>
      <c r="B66" s="165" t="s">
        <v>169</v>
      </c>
      <c r="C66" s="160" t="str">
        <f>IFERROR(IF(B66="No CAS","",INDEX('DEQ Pollutant List'!$B$7:$B$611,MATCH('3. Pollutant Emissions - EF'!B66,'DEQ Pollutant List'!$A$7:$A$611,0))),"")</f>
        <v>Manganese and compounds</v>
      </c>
      <c r="D66" s="164" t="str">
        <f>IFERROR(IF(OR($B66="",$B66="No CAS"),INDEX('DEQ Pollutant List'!$A$7:$A$611,MATCH($C66,'DEQ Pollutant List'!$C$7:$C$611,0)),INDEX('DEQ Pollutant List'!$A$7:$A$611,MATCH($B66,'DEQ Pollutant List'!$B$7:$B$611,0))),"")</f>
        <v/>
      </c>
      <c r="E66" s="163">
        <v>0</v>
      </c>
      <c r="F66" s="153">
        <f>Baghouses!E23</f>
        <v>1.8107999999999997E-5</v>
      </c>
      <c r="G66" s="166">
        <f t="shared" si="3"/>
        <v>1.8107999999999997E-5</v>
      </c>
      <c r="H66" s="152" t="s">
        <v>374</v>
      </c>
      <c r="I66" s="154" t="s">
        <v>756</v>
      </c>
      <c r="J66" s="153">
        <f>F66*'2. Emissions Units &amp; Activities'!$H$16</f>
        <v>2.0097888119999996</v>
      </c>
      <c r="K66" s="335">
        <f>G66*'2. Emissions Units &amp; Activities'!$I$16</f>
        <v>4.7587823999999994</v>
      </c>
      <c r="L66" s="151">
        <f t="shared" si="5"/>
        <v>4.7587823999999994</v>
      </c>
      <c r="M66" s="155">
        <f>G66*'2. Emissions Units &amp; Activities'!$K$16</f>
        <v>1.4486399999999997E-2</v>
      </c>
      <c r="N66" s="156">
        <f>G66*'2. Emissions Units &amp; Activities'!$L$16</f>
        <v>1.4486399999999997E-2</v>
      </c>
      <c r="O66" s="157">
        <f t="shared" si="6"/>
        <v>1.4486399999999997E-2</v>
      </c>
    </row>
    <row r="67" spans="1:15" s="3" customFormat="1" x14ac:dyDescent="0.25">
      <c r="A67" s="162" t="s">
        <v>667</v>
      </c>
      <c r="B67" s="165" t="s">
        <v>65</v>
      </c>
      <c r="C67" s="160" t="str">
        <f>IFERROR(IF(B67="No CAS","",INDEX('DEQ Pollutant List'!$B$7:$B$611,MATCH('3. Pollutant Emissions - EF'!B67,'DEQ Pollutant List'!$A$7:$A$611,0))),"")</f>
        <v>Molybdenum trioxide</v>
      </c>
      <c r="D67" s="164" t="str">
        <f>IFERROR(IF(OR($B67="",$B67="No CAS"),INDEX('DEQ Pollutant List'!$A$7:$A$611,MATCH($C67,'DEQ Pollutant List'!$C$7:$C$611,0)),INDEX('DEQ Pollutant List'!$A$7:$A$611,MATCH($B67,'DEQ Pollutant List'!$B$7:$B$611,0))),"")</f>
        <v/>
      </c>
      <c r="E67" s="163">
        <v>0</v>
      </c>
      <c r="F67" s="153">
        <f>Baghouses!E24</f>
        <v>3.3463885180163097E-7</v>
      </c>
      <c r="G67" s="166">
        <f t="shared" si="3"/>
        <v>3.3463885180163097E-7</v>
      </c>
      <c r="H67" s="152" t="s">
        <v>374</v>
      </c>
      <c r="I67" s="154" t="s">
        <v>756</v>
      </c>
      <c r="J67" s="153">
        <f>F67*'2. Emissions Units &amp; Activities'!$H$16</f>
        <v>3.7141231522611222E-2</v>
      </c>
      <c r="K67" s="335">
        <f>G67*'2. Emissions Units &amp; Activities'!$I$16</f>
        <v>8.7943090253468623E-2</v>
      </c>
      <c r="L67" s="151">
        <f t="shared" si="5"/>
        <v>8.7943090253468623E-2</v>
      </c>
      <c r="M67" s="155">
        <f>G67*'2. Emissions Units &amp; Activities'!$K$16</f>
        <v>2.6771108144130478E-4</v>
      </c>
      <c r="N67" s="156">
        <f>G67*'2. Emissions Units &amp; Activities'!$L$16</f>
        <v>2.6771108144130478E-4</v>
      </c>
      <c r="O67" s="157">
        <f t="shared" si="6"/>
        <v>2.6771108144130478E-4</v>
      </c>
    </row>
    <row r="68" spans="1:15" x14ac:dyDescent="0.25">
      <c r="A68" s="162" t="s">
        <v>667</v>
      </c>
      <c r="B68" s="165" t="s">
        <v>192</v>
      </c>
      <c r="C68" s="160" t="str">
        <f>IFERROR(IF(B68="No CAS","",INDEX('DEQ Pollutant List'!$B$7:$B$611,MATCH('3. Pollutant Emissions - EF'!B68,'DEQ Pollutant List'!$A$7:$A$611,0))),"")</f>
        <v>Nickel and compounds</v>
      </c>
      <c r="D68" s="164" t="str">
        <f>IFERROR(IF(OR($B68="",$B68="No CAS"),INDEX('DEQ Pollutant List'!$A$7:$A$611,MATCH($C68,'DEQ Pollutant List'!$C$7:$C$611,0)),INDEX('DEQ Pollutant List'!$A$7:$A$611,MATCH($B68,'DEQ Pollutant List'!$B$7:$B$611,0))),"")</f>
        <v/>
      </c>
      <c r="E68" s="163">
        <v>0</v>
      </c>
      <c r="F68" s="153">
        <f>Baghouses!E25</f>
        <v>7.1999999999999996E-8</v>
      </c>
      <c r="G68" s="166">
        <f t="shared" si="3"/>
        <v>7.1999999999999996E-8</v>
      </c>
      <c r="H68" s="152" t="s">
        <v>374</v>
      </c>
      <c r="I68" s="154" t="s">
        <v>756</v>
      </c>
      <c r="J68" s="153">
        <f>F68*'2. Emissions Units &amp; Activities'!$H$16</f>
        <v>7.9912079999999996E-3</v>
      </c>
      <c r="K68" s="335">
        <f>G68*'2. Emissions Units &amp; Activities'!$I$16</f>
        <v>1.89216E-2</v>
      </c>
      <c r="L68" s="151">
        <f t="shared" si="5"/>
        <v>1.89216E-2</v>
      </c>
      <c r="M68" s="155">
        <f>G68*'2. Emissions Units &amp; Activities'!$K$16</f>
        <v>5.7599999999999997E-5</v>
      </c>
      <c r="N68" s="156">
        <f>G68*'2. Emissions Units &amp; Activities'!$L$16</f>
        <v>5.7599999999999997E-5</v>
      </c>
      <c r="O68" s="157">
        <f t="shared" si="6"/>
        <v>5.7599999999999997E-5</v>
      </c>
    </row>
    <row r="69" spans="1:15" x14ac:dyDescent="0.25">
      <c r="A69" s="162" t="s">
        <v>667</v>
      </c>
      <c r="B69" s="165" t="s">
        <v>266</v>
      </c>
      <c r="C69" s="160" t="str">
        <f>IFERROR(IF(B69="No CAS","",INDEX('DEQ Pollutant List'!$B$7:$B$611,MATCH('3. Pollutant Emissions - EF'!B69,'DEQ Pollutant List'!$A$7:$A$611,0))),"")</f>
        <v>Lead and compounds</v>
      </c>
      <c r="D69" s="164" t="str">
        <f>IFERROR(IF(OR($B69="",$B69="No CAS"),INDEX('DEQ Pollutant List'!$A$7:$A$611,MATCH($C69,'DEQ Pollutant List'!$C$7:$C$611,0)),INDEX('DEQ Pollutant List'!$A$7:$A$611,MATCH($B69,'DEQ Pollutant List'!$B$7:$B$611,0))),"")</f>
        <v/>
      </c>
      <c r="E69" s="163">
        <v>0</v>
      </c>
      <c r="F69" s="153">
        <f>Baghouses!E26</f>
        <v>8.9999999999999996E-7</v>
      </c>
      <c r="G69" s="166">
        <f t="shared" si="3"/>
        <v>8.9999999999999996E-7</v>
      </c>
      <c r="H69" s="152" t="s">
        <v>374</v>
      </c>
      <c r="I69" s="154" t="s">
        <v>756</v>
      </c>
      <c r="J69" s="153">
        <f>F69*'2. Emissions Units &amp; Activities'!$H$16</f>
        <v>9.9890099999999996E-2</v>
      </c>
      <c r="K69" s="335">
        <f>G69*'2. Emissions Units &amp; Activities'!$I$16</f>
        <v>0.23651999999999998</v>
      </c>
      <c r="L69" s="151">
        <f t="shared" si="5"/>
        <v>0.23651999999999998</v>
      </c>
      <c r="M69" s="155">
        <f>G69*'2. Emissions Units &amp; Activities'!$K$16</f>
        <v>7.1999999999999994E-4</v>
      </c>
      <c r="N69" s="156">
        <f>G69*'2. Emissions Units &amp; Activities'!$L$16</f>
        <v>7.1999999999999994E-4</v>
      </c>
      <c r="O69" s="157">
        <f t="shared" si="6"/>
        <v>7.1999999999999994E-4</v>
      </c>
    </row>
    <row r="70" spans="1:15" s="3" customFormat="1" x14ac:dyDescent="0.25">
      <c r="A70" s="162" t="s">
        <v>667</v>
      </c>
      <c r="B70" s="165" t="s">
        <v>267</v>
      </c>
      <c r="C70" s="160" t="str">
        <f>IFERROR(IF(B70="No CAS","",INDEX('DEQ Pollutant List'!$B$7:$B$611,MATCH('3. Pollutant Emissions - EF'!B70,'DEQ Pollutant List'!$A$7:$A$611,0))),"")</f>
        <v>Antimony and compounds</v>
      </c>
      <c r="D70" s="164" t="str">
        <f>IFERROR(IF(OR($B70="",$B70="No CAS"),INDEX('DEQ Pollutant List'!$A$7:$A$611,MATCH($C70,'DEQ Pollutant List'!$C$7:$C$611,0)),INDEX('DEQ Pollutant List'!$A$7:$A$611,MATCH($B70,'DEQ Pollutant List'!$B$7:$B$611,0))),"")</f>
        <v/>
      </c>
      <c r="E70" s="163">
        <v>0</v>
      </c>
      <c r="F70" s="153">
        <f>Baghouses!E27</f>
        <v>1.3319999999999999E-8</v>
      </c>
      <c r="G70" s="166">
        <f t="shared" si="3"/>
        <v>1.3319999999999999E-8</v>
      </c>
      <c r="H70" s="152" t="s">
        <v>374</v>
      </c>
      <c r="I70" s="154" t="s">
        <v>756</v>
      </c>
      <c r="J70" s="153">
        <f>F70*'2. Emissions Units &amp; Activities'!$H$16</f>
        <v>1.4783734799999999E-3</v>
      </c>
      <c r="K70" s="335">
        <f>G70*'2. Emissions Units &amp; Activities'!$I$16</f>
        <v>3.5004960000000001E-3</v>
      </c>
      <c r="L70" s="151">
        <f t="shared" si="5"/>
        <v>3.5004960000000001E-3</v>
      </c>
      <c r="M70" s="155">
        <f>G70*'2. Emissions Units &amp; Activities'!$K$16</f>
        <v>1.0655999999999999E-5</v>
      </c>
      <c r="N70" s="156">
        <f>G70*'2. Emissions Units &amp; Activities'!$L$16</f>
        <v>1.0655999999999999E-5</v>
      </c>
      <c r="O70" s="157">
        <f t="shared" si="6"/>
        <v>1.0655999999999999E-5</v>
      </c>
    </row>
    <row r="71" spans="1:15" x14ac:dyDescent="0.25">
      <c r="A71" s="162" t="s">
        <v>667</v>
      </c>
      <c r="B71" s="323" t="s">
        <v>268</v>
      </c>
      <c r="C71" s="160" t="str">
        <f>IFERROR(IF(B71="No CAS","",INDEX('DEQ Pollutant List'!$B$7:$B$611,MATCH('3. Pollutant Emissions - EF'!B71,'DEQ Pollutant List'!$A$7:$A$611,0))),"")</f>
        <v>Selenium and compounds</v>
      </c>
      <c r="D71" s="164" t="str">
        <f>IFERROR(IF(OR($B71="",$B71="No CAS"),INDEX('DEQ Pollutant List'!$A$7:$A$611,MATCH($C71,'DEQ Pollutant List'!$C$7:$C$611,0)),INDEX('DEQ Pollutant List'!$A$7:$A$611,MATCH($B71,'DEQ Pollutant List'!$B$7:$B$611,0))),"")</f>
        <v/>
      </c>
      <c r="E71" s="163">
        <v>0</v>
      </c>
      <c r="F71" s="153">
        <f>Baghouses!E28</f>
        <v>6.8399999999999995E-9</v>
      </c>
      <c r="G71" s="166">
        <f t="shared" si="3"/>
        <v>6.8399999999999995E-9</v>
      </c>
      <c r="H71" s="152" t="s">
        <v>374</v>
      </c>
      <c r="I71" s="154" t="s">
        <v>756</v>
      </c>
      <c r="J71" s="153">
        <f>F71*'2. Emissions Units &amp; Activities'!$H$16</f>
        <v>7.5916476E-4</v>
      </c>
      <c r="K71" s="335">
        <f>G71*'2. Emissions Units &amp; Activities'!$I$16</f>
        <v>1.7975519999999998E-3</v>
      </c>
      <c r="L71" s="151">
        <f t="shared" si="5"/>
        <v>1.7975519999999998E-3</v>
      </c>
      <c r="M71" s="155">
        <f>G71*'2. Emissions Units &amp; Activities'!$K$16</f>
        <v>5.4719999999999994E-6</v>
      </c>
      <c r="N71" s="156">
        <f>G71*'2. Emissions Units &amp; Activities'!$L$16</f>
        <v>5.4719999999999994E-6</v>
      </c>
      <c r="O71" s="157">
        <f t="shared" si="6"/>
        <v>5.4719999999999994E-6</v>
      </c>
    </row>
    <row r="72" spans="1:15" x14ac:dyDescent="0.25">
      <c r="A72" s="162" t="s">
        <v>667</v>
      </c>
      <c r="B72" s="323" t="s">
        <v>270</v>
      </c>
      <c r="C72" s="160" t="str">
        <f>IFERROR(IF(B72="No CAS","",INDEX('DEQ Pollutant List'!$B$7:$B$611,MATCH('3. Pollutant Emissions - EF'!B72,'DEQ Pollutant List'!$A$7:$A$611,0))),"")</f>
        <v>Thallium and compounds</v>
      </c>
      <c r="D72" s="164" t="str">
        <f>IFERROR(IF(OR($B72="",$B72="No CAS"),INDEX('DEQ Pollutant List'!$A$7:$A$611,MATCH($C72,'DEQ Pollutant List'!$C$7:$C$611,0)),INDEX('DEQ Pollutant List'!$A$7:$A$611,MATCH($B72,'DEQ Pollutant List'!$B$7:$B$611,0))),"")</f>
        <v/>
      </c>
      <c r="E72" s="163">
        <v>0</v>
      </c>
      <c r="F72" s="153">
        <f>Baghouses!E29</f>
        <v>1.5804E-8</v>
      </c>
      <c r="G72" s="166">
        <f t="shared" si="3"/>
        <v>1.5804E-8</v>
      </c>
      <c r="H72" s="152" t="s">
        <v>374</v>
      </c>
      <c r="I72" s="154" t="s">
        <v>756</v>
      </c>
      <c r="J72" s="153">
        <f>F72*'2. Emissions Units &amp; Activities'!$H$16</f>
        <v>1.754070156E-3</v>
      </c>
      <c r="K72" s="335">
        <f>G72*'2. Emissions Units &amp; Activities'!$I$16</f>
        <v>4.1532912E-3</v>
      </c>
      <c r="L72" s="151">
        <f t="shared" si="5"/>
        <v>4.1532912E-3</v>
      </c>
      <c r="M72" s="155">
        <f>G72*'2. Emissions Units &amp; Activities'!$K$16</f>
        <v>1.2643200000000001E-5</v>
      </c>
      <c r="N72" s="156">
        <f>G72*'2. Emissions Units &amp; Activities'!$L$16</f>
        <v>1.2643200000000001E-5</v>
      </c>
      <c r="O72" s="157">
        <f t="shared" si="6"/>
        <v>1.2643200000000001E-5</v>
      </c>
    </row>
    <row r="73" spans="1:15" x14ac:dyDescent="0.25">
      <c r="A73" s="162" t="s">
        <v>667</v>
      </c>
      <c r="B73" s="323" t="s">
        <v>271</v>
      </c>
      <c r="C73" s="160" t="str">
        <f>IFERROR(IF(B73="No CAS","",INDEX('DEQ Pollutant List'!$B$7:$B$611,MATCH('3. Pollutant Emissions - EF'!B73,'DEQ Pollutant List'!$A$7:$A$611,0))),"")</f>
        <v>Zinc and compounds</v>
      </c>
      <c r="D73" s="164" t="str">
        <f>IFERROR(IF(OR($B73="",$B73="No CAS"),INDEX('DEQ Pollutant List'!$A$7:$A$611,MATCH($C73,'DEQ Pollutant List'!$C$7:$C$611,0)),INDEX('DEQ Pollutant List'!$A$7:$A$611,MATCH($B73,'DEQ Pollutant List'!$B$7:$B$611,0))),"")</f>
        <v/>
      </c>
      <c r="E73" s="163">
        <v>0</v>
      </c>
      <c r="F73" s="153">
        <f>Baghouses!E30</f>
        <v>1.08E-6</v>
      </c>
      <c r="G73" s="166">
        <f t="shared" si="3"/>
        <v>1.08E-6</v>
      </c>
      <c r="H73" s="152" t="s">
        <v>374</v>
      </c>
      <c r="I73" s="154" t="s">
        <v>756</v>
      </c>
      <c r="J73" s="153">
        <f>F73*'2. Emissions Units &amp; Activities'!$H$16</f>
        <v>0.11986812000000001</v>
      </c>
      <c r="K73" s="335">
        <f>G73*'2. Emissions Units &amp; Activities'!$I$16</f>
        <v>0.28382400000000002</v>
      </c>
      <c r="L73" s="151">
        <f t="shared" si="5"/>
        <v>0.28382400000000002</v>
      </c>
      <c r="M73" s="155">
        <f>G73*'2. Emissions Units &amp; Activities'!$K$16</f>
        <v>8.6400000000000008E-4</v>
      </c>
      <c r="N73" s="156">
        <f>G73*'2. Emissions Units &amp; Activities'!$L$16</f>
        <v>8.6400000000000008E-4</v>
      </c>
      <c r="O73" s="157">
        <f t="shared" si="6"/>
        <v>8.6400000000000008E-4</v>
      </c>
    </row>
    <row r="74" spans="1:15" x14ac:dyDescent="0.25">
      <c r="A74" s="162" t="s">
        <v>667</v>
      </c>
      <c r="B74" s="323" t="s">
        <v>137</v>
      </c>
      <c r="C74" s="160" t="str">
        <f>IFERROR(IF(B74="No CAS","",INDEX('DEQ Pollutant List'!$B$7:$B$611,MATCH('3. Pollutant Emissions - EF'!B74,'DEQ Pollutant List'!$A$7:$A$611,0))),"")</f>
        <v>Barium and compounds</v>
      </c>
      <c r="D74" s="164" t="str">
        <f>IFERROR(IF(OR($B74="",$B74="No CAS"),INDEX('DEQ Pollutant List'!$A$7:$A$611,MATCH($C74,'DEQ Pollutant List'!$C$7:$C$611,0)),INDEX('DEQ Pollutant List'!$A$7:$A$611,MATCH($B74,'DEQ Pollutant List'!$B$7:$B$611,0))),"")</f>
        <v/>
      </c>
      <c r="E74" s="163">
        <v>0</v>
      </c>
      <c r="F74" s="153">
        <f>Baghouses!E31</f>
        <v>7.1999999999999997E-6</v>
      </c>
      <c r="G74" s="166">
        <f t="shared" si="3"/>
        <v>7.1999999999999997E-6</v>
      </c>
      <c r="H74" s="152" t="s">
        <v>374</v>
      </c>
      <c r="I74" s="154" t="s">
        <v>756</v>
      </c>
      <c r="J74" s="153">
        <f>F74*'2. Emissions Units &amp; Activities'!$H$16</f>
        <v>0.79912079999999996</v>
      </c>
      <c r="K74" s="335">
        <f>G74*'2. Emissions Units &amp; Activities'!$I$16</f>
        <v>1.8921599999999998</v>
      </c>
      <c r="L74" s="151">
        <f t="shared" si="5"/>
        <v>1.8921599999999998</v>
      </c>
      <c r="M74" s="155">
        <f>G74*'2. Emissions Units &amp; Activities'!$K$16</f>
        <v>5.7599999999999995E-3</v>
      </c>
      <c r="N74" s="156">
        <f>G74*'2. Emissions Units &amp; Activities'!$L$16</f>
        <v>5.7599999999999995E-3</v>
      </c>
      <c r="O74" s="157">
        <f t="shared" si="6"/>
        <v>5.7599999999999995E-3</v>
      </c>
    </row>
    <row r="75" spans="1:15" x14ac:dyDescent="0.25">
      <c r="A75" s="162" t="s">
        <v>667</v>
      </c>
      <c r="B75" s="323">
        <v>504</v>
      </c>
      <c r="C75" s="160" t="str">
        <f>IFERROR(IF(B75="No CAS","",INDEX('DEQ Pollutant List'!$B$7:$B$611,MATCH('3. Pollutant Emissions - EF'!B75,'DEQ Pollutant List'!$A$7:$A$611,0))),"")</f>
        <v>Phosphorus and compounds</v>
      </c>
      <c r="D75" s="164" t="str">
        <f>IFERROR(IF(OR($B75="",$B75="No CAS"),INDEX('DEQ Pollutant List'!$A$7:$A$611,MATCH($C75,'DEQ Pollutant List'!$C$7:$C$611,0)),INDEX('DEQ Pollutant List'!$A$7:$A$611,MATCH($B75,'DEQ Pollutant List'!$B$7:$B$611,0))),"")</f>
        <v/>
      </c>
      <c r="E75" s="163">
        <v>0</v>
      </c>
      <c r="F75" s="153">
        <f>Baghouses!E32</f>
        <v>1.1880000000000001E-6</v>
      </c>
      <c r="G75" s="166">
        <f t="shared" si="3"/>
        <v>1.1880000000000001E-6</v>
      </c>
      <c r="H75" s="152" t="s">
        <v>374</v>
      </c>
      <c r="I75" s="154" t="s">
        <v>756</v>
      </c>
      <c r="J75" s="153">
        <f>F75*'2. Emissions Units &amp; Activities'!$H$16</f>
        <v>0.13185493200000001</v>
      </c>
      <c r="K75" s="335">
        <f>G75*'2. Emissions Units &amp; Activities'!$I$16</f>
        <v>0.31220640000000005</v>
      </c>
      <c r="L75" s="151">
        <f t="shared" si="5"/>
        <v>0.31220640000000005</v>
      </c>
      <c r="M75" s="155">
        <f>G75*'2. Emissions Units &amp; Activities'!$K$16</f>
        <v>9.5040000000000012E-4</v>
      </c>
      <c r="N75" s="156">
        <f>G75*'2. Emissions Units &amp; Activities'!$L$16</f>
        <v>9.5040000000000012E-4</v>
      </c>
      <c r="O75" s="157">
        <f t="shared" si="6"/>
        <v>9.5040000000000012E-4</v>
      </c>
    </row>
    <row r="76" spans="1:15" x14ac:dyDescent="0.25">
      <c r="A76" s="162" t="s">
        <v>667</v>
      </c>
      <c r="B76" s="323" t="s">
        <v>272</v>
      </c>
      <c r="C76" s="160" t="str">
        <f>IFERROR(IF(B76="No CAS","",INDEX('DEQ Pollutant List'!$B$7:$B$611,MATCH('3. Pollutant Emissions - EF'!B76,'DEQ Pollutant List'!$A$7:$A$611,0))),"")</f>
        <v>Phosphorus pentoxide</v>
      </c>
      <c r="D76" s="164"/>
      <c r="E76" s="163">
        <v>0</v>
      </c>
      <c r="F76" s="153">
        <f>Baghouses!E33</f>
        <v>2.88E-6</v>
      </c>
      <c r="G76" s="166">
        <f t="shared" si="3"/>
        <v>2.88E-6</v>
      </c>
      <c r="H76" s="152" t="s">
        <v>374</v>
      </c>
      <c r="I76" s="154" t="s">
        <v>756</v>
      </c>
      <c r="J76" s="153">
        <f>F76*'2. Emissions Units &amp; Activities'!$H$16</f>
        <v>0.31964831999999999</v>
      </c>
      <c r="K76" s="335">
        <f>G76*'2. Emissions Units &amp; Activities'!$I$16</f>
        <v>0.75686399999999998</v>
      </c>
      <c r="L76" s="151">
        <f t="shared" si="5"/>
        <v>0.75686399999999998</v>
      </c>
      <c r="M76" s="155">
        <f>G76*'2. Emissions Units &amp; Activities'!$K$16</f>
        <v>2.3040000000000001E-3</v>
      </c>
      <c r="N76" s="156">
        <f>G76*'2. Emissions Units &amp; Activities'!$L$16</f>
        <v>2.3040000000000001E-3</v>
      </c>
      <c r="O76" s="157">
        <f t="shared" si="6"/>
        <v>2.3040000000000001E-3</v>
      </c>
    </row>
    <row r="77" spans="1:15" x14ac:dyDescent="0.25">
      <c r="A77" s="162" t="s">
        <v>667</v>
      </c>
      <c r="B77" s="323" t="s">
        <v>171</v>
      </c>
      <c r="C77" s="160" t="str">
        <f>IFERROR(IF(B77="No CAS","",INDEX('DEQ Pollutant List'!$B$7:$B$611,MATCH('3. Pollutant Emissions - EF'!B77,'DEQ Pollutant List'!$A$7:$A$611,0))),"")</f>
        <v>Silica, crystalline (respirable)</v>
      </c>
      <c r="D77" s="164"/>
      <c r="E77" s="163">
        <v>0</v>
      </c>
      <c r="F77" s="153">
        <f>Baghouses!E34</f>
        <v>1.3415399999999998E-3</v>
      </c>
      <c r="G77" s="166">
        <f t="shared" si="3"/>
        <v>1.3415399999999998E-3</v>
      </c>
      <c r="H77" s="152" t="s">
        <v>374</v>
      </c>
      <c r="I77" s="154" t="s">
        <v>756</v>
      </c>
      <c r="J77" s="153">
        <f>F77*'2. Emissions Units &amp; Activities'!$H$16</f>
        <v>148.89618305999997</v>
      </c>
      <c r="K77" s="335">
        <f>G77*'2. Emissions Units &amp; Activities'!$I$16</f>
        <v>352.55671199999995</v>
      </c>
      <c r="L77" s="151">
        <f t="shared" si="5"/>
        <v>352.55671199999995</v>
      </c>
      <c r="M77" s="155">
        <f>G77*'2. Emissions Units &amp; Activities'!$K$16</f>
        <v>1.0732319999999997</v>
      </c>
      <c r="N77" s="156">
        <f>G77*'2. Emissions Units &amp; Activities'!$L$16</f>
        <v>1.0732319999999997</v>
      </c>
      <c r="O77" s="157">
        <f t="shared" si="6"/>
        <v>1.0732319999999997</v>
      </c>
    </row>
    <row r="78" spans="1:15" s="3" customFormat="1" x14ac:dyDescent="0.25">
      <c r="A78" s="162" t="s">
        <v>667</v>
      </c>
      <c r="B78" s="323" t="s">
        <v>273</v>
      </c>
      <c r="C78" s="160" t="str">
        <f>IFERROR(IF(B78="No CAS","",INDEX('DEQ Pollutant List'!$B$7:$B$611,MATCH('3. Pollutant Emissions - EF'!B78,'DEQ Pollutant List'!$A$7:$A$611,0))),"")</f>
        <v>Sulfur trioxide</v>
      </c>
      <c r="D78" s="164"/>
      <c r="E78" s="163">
        <v>0</v>
      </c>
      <c r="F78" s="153">
        <f>Baghouses!E35</f>
        <v>8.9999999999999996E-7</v>
      </c>
      <c r="G78" s="166">
        <f t="shared" si="3"/>
        <v>8.9999999999999996E-7</v>
      </c>
      <c r="H78" s="152" t="s">
        <v>374</v>
      </c>
      <c r="I78" s="154" t="s">
        <v>756</v>
      </c>
      <c r="J78" s="153">
        <f>F78*'2. Emissions Units &amp; Activities'!$H$16</f>
        <v>9.9890099999999996E-2</v>
      </c>
      <c r="K78" s="335">
        <f>G78*'2. Emissions Units &amp; Activities'!$I$16</f>
        <v>0.23651999999999998</v>
      </c>
      <c r="L78" s="151">
        <f t="shared" si="5"/>
        <v>0.23651999999999998</v>
      </c>
      <c r="M78" s="155">
        <f>G78*'2. Emissions Units &amp; Activities'!$K$16</f>
        <v>7.1999999999999994E-4</v>
      </c>
      <c r="N78" s="156">
        <f>G78*'2. Emissions Units &amp; Activities'!$L$16</f>
        <v>7.1999999999999994E-4</v>
      </c>
      <c r="O78" s="157">
        <f t="shared" si="6"/>
        <v>7.1999999999999994E-4</v>
      </c>
    </row>
    <row r="79" spans="1:15" ht="15.75" thickBot="1" x14ac:dyDescent="0.3">
      <c r="A79" s="241" t="s">
        <v>667</v>
      </c>
      <c r="B79" s="324" t="s">
        <v>274</v>
      </c>
      <c r="C79" s="259" t="str">
        <f>IFERROR(IF(B79="No CAS","",INDEX('DEQ Pollutant List'!$B$7:$B$611,MATCH('3. Pollutant Emissions - EF'!B79,'DEQ Pollutant List'!$A$7:$A$611,0))),"")</f>
        <v>Vanadium pentoxide</v>
      </c>
      <c r="D79" s="232"/>
      <c r="E79" s="233">
        <v>0</v>
      </c>
      <c r="F79" s="245">
        <f>Baghouses!E36</f>
        <v>8.9999999999999996E-7</v>
      </c>
      <c r="G79" s="242">
        <f t="shared" si="3"/>
        <v>8.9999999999999996E-7</v>
      </c>
      <c r="H79" s="243" t="s">
        <v>374</v>
      </c>
      <c r="I79" s="244" t="s">
        <v>756</v>
      </c>
      <c r="J79" s="245">
        <f>F79*'2. Emissions Units &amp; Activities'!$H$16</f>
        <v>9.9890099999999996E-2</v>
      </c>
      <c r="K79" s="339">
        <f>G79*'2. Emissions Units &amp; Activities'!$I$16</f>
        <v>0.23651999999999998</v>
      </c>
      <c r="L79" s="278">
        <f t="shared" si="5"/>
        <v>0.23651999999999998</v>
      </c>
      <c r="M79" s="276">
        <f>G79*'2. Emissions Units &amp; Activities'!$K$16</f>
        <v>7.1999999999999994E-4</v>
      </c>
      <c r="N79" s="279">
        <f>G79*'2. Emissions Units &amp; Activities'!$L$16</f>
        <v>7.1999999999999994E-4</v>
      </c>
      <c r="O79" s="280">
        <f t="shared" si="6"/>
        <v>7.1999999999999994E-4</v>
      </c>
    </row>
    <row r="80" spans="1:15" x14ac:dyDescent="0.25">
      <c r="A80" s="234" t="s">
        <v>671</v>
      </c>
      <c r="B80" s="329" t="s">
        <v>261</v>
      </c>
      <c r="C80" s="257" t="str">
        <f>IFERROR(IF(B80="No CAS","",INDEX('DEQ Pollutant List'!$B$7:$B$611,MATCH('3. Pollutant Emissions - EF'!B80,'DEQ Pollutant List'!$A$7:$A$611,0))),"")</f>
        <v>Silver and compounds</v>
      </c>
      <c r="D80" s="235"/>
      <c r="E80" s="236">
        <v>0</v>
      </c>
      <c r="F80" s="240">
        <f>Baghouses!K13</f>
        <v>5.0000000000000003E-10</v>
      </c>
      <c r="G80" s="237">
        <f>F80</f>
        <v>5.0000000000000003E-10</v>
      </c>
      <c r="H80" s="238" t="s">
        <v>374</v>
      </c>
      <c r="I80" s="239" t="s">
        <v>756</v>
      </c>
      <c r="J80" s="326">
        <f>F80*'2. Emissions Units &amp; Activities'!$H$17</f>
        <v>5.5494500000000002E-5</v>
      </c>
      <c r="K80" s="330">
        <f>F80*'2. Emissions Units &amp; Activities'!$I$17</f>
        <v>1.314E-4</v>
      </c>
      <c r="L80" s="325">
        <f>K80</f>
        <v>1.314E-4</v>
      </c>
      <c r="M80" s="326">
        <f>G80*'2. Emissions Units &amp; Activities'!$K$17</f>
        <v>4.0000000000000003E-7</v>
      </c>
      <c r="N80" s="327">
        <f>G80*'2. Emissions Units &amp; Activities'!$L$17</f>
        <v>4.0000000000000003E-7</v>
      </c>
      <c r="O80" s="328">
        <f t="shared" ref="O80" si="7">N80</f>
        <v>4.0000000000000003E-7</v>
      </c>
    </row>
    <row r="81" spans="1:15" s="191" customFormat="1" x14ac:dyDescent="0.25">
      <c r="A81" s="162" t="s">
        <v>671</v>
      </c>
      <c r="B81" s="323" t="s">
        <v>172</v>
      </c>
      <c r="C81" s="160" t="str">
        <f>IFERROR(IF(B81="No CAS","",INDEX('DEQ Pollutant List'!$B$7:$B$611,MATCH('3. Pollutant Emissions - EF'!B81,'DEQ Pollutant List'!$A$7:$A$611,0))),"")</f>
        <v>Aluminum and compounds</v>
      </c>
      <c r="D81" s="164"/>
      <c r="E81" s="163">
        <v>0</v>
      </c>
      <c r="F81" s="153">
        <f>Baghouses!K14</f>
        <v>1.2744999999999998E-3</v>
      </c>
      <c r="G81" s="166">
        <f t="shared" ref="G81:G102" si="8">F81</f>
        <v>1.2744999999999998E-3</v>
      </c>
      <c r="H81" s="152" t="s">
        <v>374</v>
      </c>
      <c r="I81" s="154" t="s">
        <v>756</v>
      </c>
      <c r="J81" s="155">
        <f>F81*'2. Emissions Units &amp; Activities'!$H$17</f>
        <v>141.45548049999996</v>
      </c>
      <c r="K81" s="158">
        <f>F81*'2. Emissions Units &amp; Activities'!$I$17</f>
        <v>334.93859999999995</v>
      </c>
      <c r="L81" s="151">
        <f t="shared" ref="L81:L103" si="9">K81</f>
        <v>334.93859999999995</v>
      </c>
      <c r="M81" s="155">
        <f>G81*'2. Emissions Units &amp; Activities'!$K$17</f>
        <v>1.0195999999999998</v>
      </c>
      <c r="N81" s="156">
        <f>G81*'2. Emissions Units &amp; Activities'!$L$17</f>
        <v>1.0195999999999998</v>
      </c>
      <c r="O81" s="157">
        <f t="shared" ref="O81:O103" si="10">N81</f>
        <v>1.0195999999999998</v>
      </c>
    </row>
    <row r="82" spans="1:15" x14ac:dyDescent="0.25">
      <c r="A82" s="162" t="s">
        <v>671</v>
      </c>
      <c r="B82" s="323" t="s">
        <v>262</v>
      </c>
      <c r="C82" s="160" t="str">
        <f>IFERROR(IF(B82="No CAS","",INDEX('DEQ Pollutant List'!$B$7:$B$611,MATCH('3. Pollutant Emissions - EF'!B82,'DEQ Pollutant List'!$A$7:$A$611,0))),"")</f>
        <v>Arsenic and compounds</v>
      </c>
      <c r="D82" s="164"/>
      <c r="E82" s="163">
        <v>0</v>
      </c>
      <c r="F82" s="153">
        <f>Baghouses!K15</f>
        <v>5.2000000000000009E-8</v>
      </c>
      <c r="G82" s="166">
        <f t="shared" si="8"/>
        <v>5.2000000000000009E-8</v>
      </c>
      <c r="H82" s="152" t="s">
        <v>374</v>
      </c>
      <c r="I82" s="154" t="s">
        <v>756</v>
      </c>
      <c r="J82" s="155">
        <f>F82*'2. Emissions Units &amp; Activities'!$H$17</f>
        <v>5.7714280000000012E-3</v>
      </c>
      <c r="K82" s="158">
        <f>F82*'2. Emissions Units &amp; Activities'!$I$17</f>
        <v>1.3665600000000002E-2</v>
      </c>
      <c r="L82" s="151">
        <f t="shared" si="9"/>
        <v>1.3665600000000002E-2</v>
      </c>
      <c r="M82" s="155">
        <f>G82*'2. Emissions Units &amp; Activities'!$K$17</f>
        <v>4.1600000000000008E-5</v>
      </c>
      <c r="N82" s="156">
        <f>G82*'2. Emissions Units &amp; Activities'!$L$17</f>
        <v>4.1600000000000008E-5</v>
      </c>
      <c r="O82" s="157">
        <f t="shared" si="10"/>
        <v>4.1600000000000008E-5</v>
      </c>
    </row>
    <row r="83" spans="1:15" x14ac:dyDescent="0.25">
      <c r="A83" s="162" t="s">
        <v>671</v>
      </c>
      <c r="B83" s="323" t="s">
        <v>137</v>
      </c>
      <c r="C83" s="160" t="str">
        <f>IFERROR(IF(B83="No CAS","",INDEX('DEQ Pollutant List'!$B$7:$B$611,MATCH('3. Pollutant Emissions - EF'!B83,'DEQ Pollutant List'!$A$7:$A$611,0))),"")</f>
        <v>Barium and compounds</v>
      </c>
      <c r="D83" s="164"/>
      <c r="E83" s="163">
        <v>0</v>
      </c>
      <c r="F83" s="153">
        <f>Baghouses!K16</f>
        <v>5.6000000000000006E-6</v>
      </c>
      <c r="G83" s="166">
        <f t="shared" si="8"/>
        <v>5.6000000000000006E-6</v>
      </c>
      <c r="H83" s="152" t="s">
        <v>374</v>
      </c>
      <c r="I83" s="154" t="s">
        <v>756</v>
      </c>
      <c r="J83" s="155">
        <f>F83*'2. Emissions Units &amp; Activities'!$H$17</f>
        <v>0.62153840000000005</v>
      </c>
      <c r="K83" s="158">
        <f>F83*'2. Emissions Units &amp; Activities'!$I$17</f>
        <v>1.4716800000000001</v>
      </c>
      <c r="L83" s="151">
        <f t="shared" si="9"/>
        <v>1.4716800000000001</v>
      </c>
      <c r="M83" s="155">
        <f>G83*'2. Emissions Units &amp; Activities'!$K$17</f>
        <v>4.4800000000000005E-3</v>
      </c>
      <c r="N83" s="156">
        <f>G83*'2. Emissions Units &amp; Activities'!$L$17</f>
        <v>4.4800000000000005E-3</v>
      </c>
      <c r="O83" s="157">
        <f t="shared" si="10"/>
        <v>4.4800000000000005E-3</v>
      </c>
    </row>
    <row r="84" spans="1:15" s="3" customFormat="1" x14ac:dyDescent="0.25">
      <c r="A84" s="162" t="s">
        <v>671</v>
      </c>
      <c r="B84" s="323" t="s">
        <v>263</v>
      </c>
      <c r="C84" s="160" t="str">
        <f>IFERROR(IF(B84="No CAS","",INDEX('DEQ Pollutant List'!$B$7:$B$611,MATCH('3. Pollutant Emissions - EF'!B84,'DEQ Pollutant List'!$A$7:$A$611,0))),"")</f>
        <v>Beryllium and compounds</v>
      </c>
      <c r="D84" s="164"/>
      <c r="E84" s="163">
        <v>0</v>
      </c>
      <c r="F84" s="153">
        <f>Baghouses!K17</f>
        <v>6.1200000000000005E-8</v>
      </c>
      <c r="G84" s="166">
        <f t="shared" si="8"/>
        <v>6.1200000000000005E-8</v>
      </c>
      <c r="H84" s="152" t="s">
        <v>374</v>
      </c>
      <c r="I84" s="154" t="s">
        <v>756</v>
      </c>
      <c r="J84" s="155">
        <f>F84*'2. Emissions Units &amp; Activities'!$H$17</f>
        <v>6.7925268000000004E-3</v>
      </c>
      <c r="K84" s="158">
        <f>F84*'2. Emissions Units &amp; Activities'!$I$17</f>
        <v>1.6083360000000001E-2</v>
      </c>
      <c r="L84" s="151">
        <f t="shared" si="9"/>
        <v>1.6083360000000001E-2</v>
      </c>
      <c r="M84" s="155">
        <f>G84*'2. Emissions Units &amp; Activities'!$K$17</f>
        <v>4.8960000000000006E-5</v>
      </c>
      <c r="N84" s="156">
        <f>G84*'2. Emissions Units &amp; Activities'!$L$17</f>
        <v>4.8960000000000006E-5</v>
      </c>
      <c r="O84" s="157">
        <f t="shared" si="10"/>
        <v>4.8960000000000006E-5</v>
      </c>
    </row>
    <row r="85" spans="1:15" x14ac:dyDescent="0.25">
      <c r="A85" s="162" t="s">
        <v>671</v>
      </c>
      <c r="B85" s="323" t="s">
        <v>264</v>
      </c>
      <c r="C85" s="160" t="str">
        <f>IFERROR(IF(B85="No CAS","",INDEX('DEQ Pollutant List'!$B$7:$B$611,MATCH('3. Pollutant Emissions - EF'!B85,'DEQ Pollutant List'!$A$7:$A$611,0))),"")</f>
        <v>Cadmium and compounds</v>
      </c>
      <c r="D85" s="164" t="str">
        <f>IFERROR(IF(OR($B85="",$B85="No CAS"),INDEX('DEQ Pollutant List'!$A$7:$A$611,MATCH($C85,'DEQ Pollutant List'!$C$7:$C$611,0)),INDEX('DEQ Pollutant List'!$A$7:$A$611,MATCH($B85,'DEQ Pollutant List'!$B$7:$B$611,0))),"")</f>
        <v/>
      </c>
      <c r="E85" s="163">
        <v>0</v>
      </c>
      <c r="F85" s="153">
        <f>Baghouses!K18</f>
        <v>1.6000000000000001E-9</v>
      </c>
      <c r="G85" s="166">
        <f t="shared" si="8"/>
        <v>1.6000000000000001E-9</v>
      </c>
      <c r="H85" s="152" t="s">
        <v>374</v>
      </c>
      <c r="I85" s="154" t="s">
        <v>756</v>
      </c>
      <c r="J85" s="155">
        <f>F85*'2. Emissions Units &amp; Activities'!$H$17</f>
        <v>1.775824E-4</v>
      </c>
      <c r="K85" s="158">
        <f>F85*'2. Emissions Units &amp; Activities'!$I$17</f>
        <v>4.2048000000000004E-4</v>
      </c>
      <c r="L85" s="151">
        <f t="shared" si="9"/>
        <v>4.2048000000000004E-4</v>
      </c>
      <c r="M85" s="155">
        <f>G85*'2. Emissions Units &amp; Activities'!$K$17</f>
        <v>1.28E-6</v>
      </c>
      <c r="N85" s="156">
        <f>G85*'2. Emissions Units &amp; Activities'!$L$17</f>
        <v>1.28E-6</v>
      </c>
      <c r="O85" s="157">
        <f t="shared" si="10"/>
        <v>1.28E-6</v>
      </c>
    </row>
    <row r="86" spans="1:15" x14ac:dyDescent="0.25">
      <c r="A86" s="258" t="s">
        <v>671</v>
      </c>
      <c r="B86" s="323" t="s">
        <v>142</v>
      </c>
      <c r="C86" s="160" t="str">
        <f>IFERROR(IF(B86="No CAS","",INDEX('DEQ Pollutant List'!$B$7:$B$611,MATCH('3. Pollutant Emissions - EF'!B86,'DEQ Pollutant List'!$A$7:$A$611,0))),"")</f>
        <v>Cobalt and compounds</v>
      </c>
      <c r="D86" s="164" t="str">
        <f>IFERROR(IF(OR($B86="",$B86="No CAS"),INDEX('DEQ Pollutant List'!$A$7:$A$611,MATCH($C86,'DEQ Pollutant List'!$C$7:$C$611,0)),INDEX('DEQ Pollutant List'!$A$7:$A$611,MATCH($B86,'DEQ Pollutant List'!$B$7:$B$611,0))),"")</f>
        <v/>
      </c>
      <c r="E86" s="163">
        <v>0</v>
      </c>
      <c r="F86" s="153">
        <f>Baghouses!K19</f>
        <v>2.0000000000000001E-9</v>
      </c>
      <c r="G86" s="166">
        <f t="shared" si="8"/>
        <v>2.0000000000000001E-9</v>
      </c>
      <c r="H86" s="152" t="s">
        <v>374</v>
      </c>
      <c r="I86" s="154" t="s">
        <v>756</v>
      </c>
      <c r="J86" s="155">
        <f>F86*'2. Emissions Units &amp; Activities'!$H$17</f>
        <v>2.2197800000000001E-4</v>
      </c>
      <c r="K86" s="158">
        <f>F86*'2. Emissions Units &amp; Activities'!$I$17</f>
        <v>5.2559999999999998E-4</v>
      </c>
      <c r="L86" s="151">
        <f t="shared" si="9"/>
        <v>5.2559999999999998E-4</v>
      </c>
      <c r="M86" s="155">
        <f>G86*'2. Emissions Units &amp; Activities'!$K$17</f>
        <v>1.6000000000000001E-6</v>
      </c>
      <c r="N86" s="156">
        <f>G86*'2. Emissions Units &amp; Activities'!$L$17</f>
        <v>1.6000000000000001E-6</v>
      </c>
      <c r="O86" s="157">
        <f t="shared" si="10"/>
        <v>1.6000000000000001E-6</v>
      </c>
    </row>
    <row r="87" spans="1:15" x14ac:dyDescent="0.25">
      <c r="A87" s="162" t="s">
        <v>671</v>
      </c>
      <c r="B87" s="323" t="s">
        <v>185</v>
      </c>
      <c r="C87" s="160" t="str">
        <f>IFERROR(IF(B87="No CAS","",INDEX('DEQ Pollutant List'!$B$7:$B$611,MATCH('3. Pollutant Emissions - EF'!B87,'DEQ Pollutant List'!$A$7:$A$611,0))),"")</f>
        <v>Copper and compounds</v>
      </c>
      <c r="D87" s="164" t="str">
        <f>IFERROR(IF(OR($B87="",$B87="No CAS"),INDEX('DEQ Pollutant List'!$A$7:$A$611,MATCH($C87,'DEQ Pollutant List'!$C$7:$C$611,0)),INDEX('DEQ Pollutant List'!$A$7:$A$611,MATCH($B87,'DEQ Pollutant List'!$B$7:$B$611,0))),"")</f>
        <v/>
      </c>
      <c r="E87" s="163">
        <v>0</v>
      </c>
      <c r="F87" s="153">
        <f>Baghouses!K20</f>
        <v>1.0400000000000002E-7</v>
      </c>
      <c r="G87" s="166">
        <f t="shared" si="8"/>
        <v>1.0400000000000002E-7</v>
      </c>
      <c r="H87" s="152" t="s">
        <v>374</v>
      </c>
      <c r="I87" s="154" t="s">
        <v>756</v>
      </c>
      <c r="J87" s="155">
        <f>F87*'2. Emissions Units &amp; Activities'!$H$17</f>
        <v>1.1542856000000002E-2</v>
      </c>
      <c r="K87" s="158">
        <f>F87*'2. Emissions Units &amp; Activities'!$I$17</f>
        <v>2.7331200000000003E-2</v>
      </c>
      <c r="L87" s="151">
        <f t="shared" si="9"/>
        <v>2.7331200000000003E-2</v>
      </c>
      <c r="M87" s="155">
        <f>G87*'2. Emissions Units &amp; Activities'!$K$17</f>
        <v>8.3200000000000017E-5</v>
      </c>
      <c r="N87" s="156">
        <f>G87*'2. Emissions Units &amp; Activities'!$L$17</f>
        <v>8.3200000000000017E-5</v>
      </c>
      <c r="O87" s="157">
        <f t="shared" si="10"/>
        <v>8.3200000000000017E-5</v>
      </c>
    </row>
    <row r="88" spans="1:15" x14ac:dyDescent="0.25">
      <c r="A88" s="162" t="s">
        <v>671</v>
      </c>
      <c r="B88" s="323" t="s">
        <v>55</v>
      </c>
      <c r="C88" s="160" t="str">
        <f>IFERROR(IF(B88="No CAS","",INDEX('DEQ Pollutant List'!$B$7:$B$611,MATCH('3. Pollutant Emissions - EF'!B88,'DEQ Pollutant List'!$A$7:$A$611,0))),"")</f>
        <v>Chromium VI, chromate and dichromate particulate</v>
      </c>
      <c r="D88" s="164" t="str">
        <f>IFERROR(IF(OR($B88="",$B88="No CAS"),INDEX('DEQ Pollutant List'!$A$7:$A$611,MATCH($C88,'DEQ Pollutant List'!$C$7:$C$611,0)),INDEX('DEQ Pollutant List'!$A$7:$A$611,MATCH($B88,'DEQ Pollutant List'!$B$7:$B$611,0))),"")</f>
        <v/>
      </c>
      <c r="E88" s="163">
        <v>0</v>
      </c>
      <c r="F88" s="153">
        <f>Baghouses!K21</f>
        <v>1.5932000000000003E-7</v>
      </c>
      <c r="G88" s="166">
        <f t="shared" si="8"/>
        <v>1.5932000000000003E-7</v>
      </c>
      <c r="H88" s="152" t="s">
        <v>374</v>
      </c>
      <c r="I88" s="154" t="s">
        <v>756</v>
      </c>
      <c r="J88" s="155">
        <f>F88*'2. Emissions Units &amp; Activities'!$H$17</f>
        <v>1.7682767480000004E-2</v>
      </c>
      <c r="K88" s="158">
        <f>F88*'2. Emissions Units &amp; Activities'!$I$17</f>
        <v>4.1869296000000007E-2</v>
      </c>
      <c r="L88" s="151">
        <f t="shared" si="9"/>
        <v>4.1869296000000007E-2</v>
      </c>
      <c r="M88" s="155">
        <f>G88*'2. Emissions Units &amp; Activities'!$K$17</f>
        <v>1.2745600000000002E-4</v>
      </c>
      <c r="N88" s="156">
        <f>G88*'2. Emissions Units &amp; Activities'!$L$17</f>
        <v>1.2745600000000002E-4</v>
      </c>
      <c r="O88" s="157">
        <f t="shared" si="10"/>
        <v>1.2745600000000002E-4</v>
      </c>
    </row>
    <row r="89" spans="1:15" x14ac:dyDescent="0.25">
      <c r="A89" s="162" t="s">
        <v>671</v>
      </c>
      <c r="B89" s="323" t="s">
        <v>265</v>
      </c>
      <c r="C89" s="160" t="str">
        <f>IFERROR(IF(B89="No CAS","",INDEX('DEQ Pollutant List'!$B$7:$B$611,MATCH('3. Pollutant Emissions - EF'!B89,'DEQ Pollutant List'!$A$7:$A$611,0))),"")</f>
        <v>Mercury and compounds</v>
      </c>
      <c r="D89" s="164" t="str">
        <f>IFERROR(IF(OR($B89="",$B89="No CAS"),INDEX('DEQ Pollutant List'!$A$7:$A$611,MATCH($C89,'DEQ Pollutant List'!$C$7:$C$611,0)),INDEX('DEQ Pollutant List'!$A$7:$A$611,MATCH($B89,'DEQ Pollutant List'!$B$7:$B$611,0))),"")</f>
        <v/>
      </c>
      <c r="E89" s="163">
        <v>0</v>
      </c>
      <c r="F89" s="153">
        <f>Baghouses!K22</f>
        <v>4.0000000000000001E-10</v>
      </c>
      <c r="G89" s="166">
        <f t="shared" si="8"/>
        <v>4.0000000000000001E-10</v>
      </c>
      <c r="H89" s="152" t="s">
        <v>374</v>
      </c>
      <c r="I89" s="154" t="s">
        <v>756</v>
      </c>
      <c r="J89" s="155">
        <f>F89*'2. Emissions Units &amp; Activities'!$H$17</f>
        <v>4.4395599999999999E-5</v>
      </c>
      <c r="K89" s="158">
        <f>F89*'2. Emissions Units &amp; Activities'!$I$17</f>
        <v>1.0512000000000001E-4</v>
      </c>
      <c r="L89" s="151">
        <f t="shared" si="9"/>
        <v>1.0512000000000001E-4</v>
      </c>
      <c r="M89" s="155">
        <f>G89*'2. Emissions Units &amp; Activities'!$K$17</f>
        <v>3.2000000000000001E-7</v>
      </c>
      <c r="N89" s="156">
        <f>G89*'2. Emissions Units &amp; Activities'!$L$17</f>
        <v>3.2000000000000001E-7</v>
      </c>
      <c r="O89" s="157">
        <f t="shared" si="10"/>
        <v>3.2000000000000001E-7</v>
      </c>
    </row>
    <row r="90" spans="1:15" x14ac:dyDescent="0.25">
      <c r="A90" s="162" t="s">
        <v>671</v>
      </c>
      <c r="B90" s="323" t="s">
        <v>169</v>
      </c>
      <c r="C90" s="160" t="str">
        <f>IFERROR(IF(B90="No CAS","",INDEX('DEQ Pollutant List'!$B$7:$B$611,MATCH('3. Pollutant Emissions - EF'!B90,'DEQ Pollutant List'!$A$7:$A$611,0))),"")</f>
        <v>Manganese and compounds</v>
      </c>
      <c r="D90" s="164" t="str">
        <f>IFERROR(IF(OR($B90="",$B90="No CAS"),INDEX('DEQ Pollutant List'!$A$7:$A$611,MATCH($C90,'DEQ Pollutant List'!$C$7:$C$611,0)),INDEX('DEQ Pollutant List'!$A$7:$A$611,MATCH($B90,'DEQ Pollutant List'!$B$7:$B$611,0))),"")</f>
        <v/>
      </c>
      <c r="E90" s="163">
        <v>0</v>
      </c>
      <c r="F90" s="153">
        <f>Baghouses!K23</f>
        <v>1.006E-5</v>
      </c>
      <c r="G90" s="166">
        <f t="shared" si="8"/>
        <v>1.006E-5</v>
      </c>
      <c r="H90" s="152" t="s">
        <v>374</v>
      </c>
      <c r="I90" s="154" t="s">
        <v>756</v>
      </c>
      <c r="J90" s="155">
        <f>F90*'2. Emissions Units &amp; Activities'!$H$17</f>
        <v>1.1165493399999999</v>
      </c>
      <c r="K90" s="158">
        <f>F90*'2. Emissions Units &amp; Activities'!$I$17</f>
        <v>2.6437680000000001</v>
      </c>
      <c r="L90" s="151">
        <f t="shared" si="9"/>
        <v>2.6437680000000001</v>
      </c>
      <c r="M90" s="155">
        <f>G90*'2. Emissions Units &amp; Activities'!$K$17</f>
        <v>8.0479999999999996E-3</v>
      </c>
      <c r="N90" s="156">
        <f>G90*'2. Emissions Units &amp; Activities'!$L$17</f>
        <v>8.0479999999999996E-3</v>
      </c>
      <c r="O90" s="157">
        <f t="shared" si="10"/>
        <v>8.0479999999999996E-3</v>
      </c>
    </row>
    <row r="91" spans="1:15" s="3" customFormat="1" x14ac:dyDescent="0.25">
      <c r="A91" s="162" t="s">
        <v>671</v>
      </c>
      <c r="B91" s="323" t="s">
        <v>65</v>
      </c>
      <c r="C91" s="160" t="str">
        <f>IFERROR(IF(B91="No CAS","",INDEX('DEQ Pollutant List'!$B$7:$B$611,MATCH('3. Pollutant Emissions - EF'!B91,'DEQ Pollutant List'!$A$7:$A$611,0))),"")</f>
        <v>Molybdenum trioxide</v>
      </c>
      <c r="D91" s="164" t="str">
        <f>IFERROR(IF(OR($B91="",$B91="No CAS"),INDEX('DEQ Pollutant List'!$A$7:$A$611,MATCH($C91,'DEQ Pollutant List'!$C$7:$C$611,0)),INDEX('DEQ Pollutant List'!$A$7:$A$611,MATCH($B91,'DEQ Pollutant List'!$B$7:$B$611,0))),"")</f>
        <v/>
      </c>
      <c r="E91" s="163">
        <v>0</v>
      </c>
      <c r="F91" s="153">
        <f>Baghouses!K24</f>
        <v>1.8591047322312833E-7</v>
      </c>
      <c r="G91" s="166">
        <f t="shared" si="8"/>
        <v>1.8591047322312833E-7</v>
      </c>
      <c r="H91" s="152" t="s">
        <v>374</v>
      </c>
      <c r="I91" s="154" t="s">
        <v>756</v>
      </c>
      <c r="J91" s="155">
        <f>F91*'2. Emissions Units &amp; Activities'!$H$17</f>
        <v>2.0634017512561789E-2</v>
      </c>
      <c r="K91" s="158">
        <f>F91*'2. Emissions Units &amp; Activities'!$I$17</f>
        <v>4.8857272363038128E-2</v>
      </c>
      <c r="L91" s="151">
        <f t="shared" si="9"/>
        <v>4.8857272363038128E-2</v>
      </c>
      <c r="M91" s="155">
        <f>G91*'2. Emissions Units &amp; Activities'!$K$17</f>
        <v>1.4872837857850266E-4</v>
      </c>
      <c r="N91" s="156">
        <f>G91*'2. Emissions Units &amp; Activities'!$L$17</f>
        <v>1.4872837857850266E-4</v>
      </c>
      <c r="O91" s="157">
        <f t="shared" si="10"/>
        <v>1.4872837857850266E-4</v>
      </c>
    </row>
    <row r="92" spans="1:15" x14ac:dyDescent="0.25">
      <c r="A92" s="162" t="s">
        <v>671</v>
      </c>
      <c r="B92" s="323" t="s">
        <v>192</v>
      </c>
      <c r="C92" s="160" t="str">
        <f>IFERROR(IF(B92="No CAS","",INDEX('DEQ Pollutant List'!$B$7:$B$611,MATCH('3. Pollutant Emissions - EF'!B92,'DEQ Pollutant List'!$A$7:$A$611,0))),"")</f>
        <v>Nickel and compounds</v>
      </c>
      <c r="D92" s="164" t="str">
        <f>IFERROR(IF(OR($B92="",$B92="No CAS"),INDEX('DEQ Pollutant List'!$A$7:$A$611,MATCH($C92,'DEQ Pollutant List'!$C$7:$C$611,0)),INDEX('DEQ Pollutant List'!$A$7:$A$611,MATCH($B92,'DEQ Pollutant List'!$B$7:$B$611,0))),"")</f>
        <v/>
      </c>
      <c r="E92" s="163">
        <v>0</v>
      </c>
      <c r="F92" s="153">
        <f>Baghouses!K25</f>
        <v>4.0000000000000001E-8</v>
      </c>
      <c r="G92" s="166">
        <f t="shared" si="8"/>
        <v>4.0000000000000001E-8</v>
      </c>
      <c r="H92" s="152" t="s">
        <v>374</v>
      </c>
      <c r="I92" s="154" t="s">
        <v>756</v>
      </c>
      <c r="J92" s="155">
        <f>F92*'2. Emissions Units &amp; Activities'!$H$17</f>
        <v>4.4395600000000004E-3</v>
      </c>
      <c r="K92" s="158">
        <f>F92*'2. Emissions Units &amp; Activities'!$I$17</f>
        <v>1.0512000000000001E-2</v>
      </c>
      <c r="L92" s="151">
        <f t="shared" si="9"/>
        <v>1.0512000000000001E-2</v>
      </c>
      <c r="M92" s="155">
        <f>G92*'2. Emissions Units &amp; Activities'!$K$17</f>
        <v>3.1999999999999999E-5</v>
      </c>
      <c r="N92" s="156">
        <f>G92*'2. Emissions Units &amp; Activities'!$L$17</f>
        <v>3.1999999999999999E-5</v>
      </c>
      <c r="O92" s="157">
        <f t="shared" si="10"/>
        <v>3.1999999999999999E-5</v>
      </c>
    </row>
    <row r="93" spans="1:15" x14ac:dyDescent="0.25">
      <c r="A93" s="162" t="s">
        <v>671</v>
      </c>
      <c r="B93" s="323" t="s">
        <v>266</v>
      </c>
      <c r="C93" s="160" t="str">
        <f>IFERROR(IF(B93="No CAS","",INDEX('DEQ Pollutant List'!$B$7:$B$611,MATCH('3. Pollutant Emissions - EF'!B93,'DEQ Pollutant List'!$A$7:$A$611,0))),"")</f>
        <v>Lead and compounds</v>
      </c>
      <c r="D93" s="164" t="str">
        <f>IFERROR(IF(OR($B93="",$B93="No CAS"),INDEX('DEQ Pollutant List'!$A$7:$A$611,MATCH($C93,'DEQ Pollutant List'!$C$7:$C$611,0)),INDEX('DEQ Pollutant List'!$A$7:$A$611,MATCH($B93,'DEQ Pollutant List'!$B$7:$B$611,0))),"")</f>
        <v/>
      </c>
      <c r="E93" s="163">
        <v>0</v>
      </c>
      <c r="F93" s="153">
        <f>Baghouses!K26</f>
        <v>5.0000000000000008E-7</v>
      </c>
      <c r="G93" s="166">
        <f t="shared" si="8"/>
        <v>5.0000000000000008E-7</v>
      </c>
      <c r="H93" s="152" t="s">
        <v>374</v>
      </c>
      <c r="I93" s="154" t="s">
        <v>756</v>
      </c>
      <c r="J93" s="155">
        <f>F93*'2. Emissions Units &amp; Activities'!$H$17</f>
        <v>5.5494500000000009E-2</v>
      </c>
      <c r="K93" s="158">
        <f>F93*'2. Emissions Units &amp; Activities'!$I$17</f>
        <v>0.13140000000000002</v>
      </c>
      <c r="L93" s="151">
        <f t="shared" si="9"/>
        <v>0.13140000000000002</v>
      </c>
      <c r="M93" s="155">
        <f>G93*'2. Emissions Units &amp; Activities'!$K$17</f>
        <v>4.0000000000000007E-4</v>
      </c>
      <c r="N93" s="156">
        <f>G93*'2. Emissions Units &amp; Activities'!$L$17</f>
        <v>4.0000000000000007E-4</v>
      </c>
      <c r="O93" s="157">
        <f t="shared" si="10"/>
        <v>4.0000000000000007E-4</v>
      </c>
    </row>
    <row r="94" spans="1:15" s="3" customFormat="1" x14ac:dyDescent="0.25">
      <c r="A94" s="162" t="s">
        <v>671</v>
      </c>
      <c r="B94" s="323" t="s">
        <v>267</v>
      </c>
      <c r="C94" s="160" t="str">
        <f>IFERROR(IF(B94="No CAS","",INDEX('DEQ Pollutant List'!$B$7:$B$611,MATCH('3. Pollutant Emissions - EF'!B94,'DEQ Pollutant List'!$A$7:$A$611,0))),"")</f>
        <v>Antimony and compounds</v>
      </c>
      <c r="D94" s="164" t="str">
        <f>IFERROR(IF(OR($B94="",$B94="No CAS"),INDEX('DEQ Pollutant List'!$A$7:$A$611,MATCH($C94,'DEQ Pollutant List'!$C$7:$C$611,0)),INDEX('DEQ Pollutant List'!$A$7:$A$611,MATCH($B94,'DEQ Pollutant List'!$B$7:$B$611,0))),"")</f>
        <v/>
      </c>
      <c r="E94" s="163">
        <v>0</v>
      </c>
      <c r="F94" s="153">
        <f>Baghouses!K27</f>
        <v>7.4000000000000001E-9</v>
      </c>
      <c r="G94" s="166">
        <f t="shared" si="8"/>
        <v>7.4000000000000001E-9</v>
      </c>
      <c r="H94" s="152" t="s">
        <v>374</v>
      </c>
      <c r="I94" s="154" t="s">
        <v>756</v>
      </c>
      <c r="J94" s="155">
        <f>F94*'2. Emissions Units &amp; Activities'!$H$17</f>
        <v>8.2131860000000001E-4</v>
      </c>
      <c r="K94" s="158">
        <f>F94*'2. Emissions Units &amp; Activities'!$I$17</f>
        <v>1.94472E-3</v>
      </c>
      <c r="L94" s="151">
        <f t="shared" si="9"/>
        <v>1.94472E-3</v>
      </c>
      <c r="M94" s="155">
        <f>G94*'2. Emissions Units &amp; Activities'!$K$17</f>
        <v>5.9200000000000001E-6</v>
      </c>
      <c r="N94" s="156">
        <f>G94*'2. Emissions Units &amp; Activities'!$L$17</f>
        <v>5.9200000000000001E-6</v>
      </c>
      <c r="O94" s="157">
        <f t="shared" si="10"/>
        <v>5.9200000000000001E-6</v>
      </c>
    </row>
    <row r="95" spans="1:15" x14ac:dyDescent="0.25">
      <c r="A95" s="162" t="s">
        <v>671</v>
      </c>
      <c r="B95" s="323" t="s">
        <v>268</v>
      </c>
      <c r="C95" s="160" t="str">
        <f>IFERROR(IF(B95="No CAS","",INDEX('DEQ Pollutant List'!$B$7:$B$611,MATCH('3. Pollutant Emissions - EF'!B95,'DEQ Pollutant List'!$A$7:$A$611,0))),"")</f>
        <v>Selenium and compounds</v>
      </c>
      <c r="D95" s="164" t="str">
        <f>IFERROR(IF(OR($B95="",$B95="No CAS"),INDEX('DEQ Pollutant List'!$A$7:$A$611,MATCH($C95,'DEQ Pollutant List'!$C$7:$C$611,0)),INDEX('DEQ Pollutant List'!$A$7:$A$611,MATCH($B95,'DEQ Pollutant List'!$B$7:$B$611,0))),"")</f>
        <v/>
      </c>
      <c r="E95" s="163">
        <v>0</v>
      </c>
      <c r="F95" s="153">
        <f>Baghouses!K28</f>
        <v>3.8000000000000001E-9</v>
      </c>
      <c r="G95" s="166">
        <f t="shared" si="8"/>
        <v>3.8000000000000001E-9</v>
      </c>
      <c r="H95" s="152" t="s">
        <v>374</v>
      </c>
      <c r="I95" s="154" t="s">
        <v>756</v>
      </c>
      <c r="J95" s="155">
        <f>F95*'2. Emissions Units &amp; Activities'!$H$17</f>
        <v>4.2175820000000001E-4</v>
      </c>
      <c r="K95" s="158">
        <f>F95*'2. Emissions Units &amp; Activities'!$I$17</f>
        <v>9.9864000000000007E-4</v>
      </c>
      <c r="L95" s="151">
        <f t="shared" si="9"/>
        <v>9.9864000000000007E-4</v>
      </c>
      <c r="M95" s="155">
        <f>G95*'2. Emissions Units &amp; Activities'!$K$17</f>
        <v>3.0400000000000001E-6</v>
      </c>
      <c r="N95" s="156">
        <f>G95*'2. Emissions Units &amp; Activities'!$L$17</f>
        <v>3.0400000000000001E-6</v>
      </c>
      <c r="O95" s="157">
        <f t="shared" si="10"/>
        <v>3.0400000000000001E-6</v>
      </c>
    </row>
    <row r="96" spans="1:15" x14ac:dyDescent="0.25">
      <c r="A96" s="162" t="s">
        <v>671</v>
      </c>
      <c r="B96" s="323" t="s">
        <v>270</v>
      </c>
      <c r="C96" s="160" t="str">
        <f>IFERROR(IF(B96="No CAS","",INDEX('DEQ Pollutant List'!$B$7:$B$611,MATCH('3. Pollutant Emissions - EF'!B96,'DEQ Pollutant List'!$A$7:$A$611,0))),"")</f>
        <v>Thallium and compounds</v>
      </c>
      <c r="D96" s="164" t="str">
        <f>IFERROR(IF(OR($B96="",$B96="No CAS"),INDEX('DEQ Pollutant List'!$A$7:$A$611,MATCH($C96,'DEQ Pollutant List'!$C$7:$C$611,0)),INDEX('DEQ Pollutant List'!$A$7:$A$611,MATCH($B96,'DEQ Pollutant List'!$B$7:$B$611,0))),"")</f>
        <v/>
      </c>
      <c r="E96" s="163">
        <v>0</v>
      </c>
      <c r="F96" s="153">
        <f>Baghouses!K29</f>
        <v>8.7800000000000015E-9</v>
      </c>
      <c r="G96" s="166">
        <f t="shared" si="8"/>
        <v>8.7800000000000015E-9</v>
      </c>
      <c r="H96" s="152" t="s">
        <v>374</v>
      </c>
      <c r="I96" s="154" t="s">
        <v>756</v>
      </c>
      <c r="J96" s="155">
        <f>F96*'2. Emissions Units &amp; Activities'!$H$17</f>
        <v>9.7448342000000022E-4</v>
      </c>
      <c r="K96" s="158">
        <f>F96*'2. Emissions Units &amp; Activities'!$I$17</f>
        <v>2.3073840000000004E-3</v>
      </c>
      <c r="L96" s="151">
        <f t="shared" si="9"/>
        <v>2.3073840000000004E-3</v>
      </c>
      <c r="M96" s="155">
        <f>G96*'2. Emissions Units &amp; Activities'!$K$17</f>
        <v>7.0240000000000009E-6</v>
      </c>
      <c r="N96" s="156">
        <f>G96*'2. Emissions Units &amp; Activities'!$L$17</f>
        <v>7.0240000000000009E-6</v>
      </c>
      <c r="O96" s="157">
        <f t="shared" si="10"/>
        <v>7.0240000000000009E-6</v>
      </c>
    </row>
    <row r="97" spans="1:15" x14ac:dyDescent="0.25">
      <c r="A97" s="162" t="s">
        <v>671</v>
      </c>
      <c r="B97" s="323" t="s">
        <v>271</v>
      </c>
      <c r="C97" s="160" t="str">
        <f>IFERROR(IF(B97="No CAS","",INDEX('DEQ Pollutant List'!$B$7:$B$611,MATCH('3. Pollutant Emissions - EF'!B97,'DEQ Pollutant List'!$A$7:$A$611,0))),"")</f>
        <v>Zinc and compounds</v>
      </c>
      <c r="D97" s="164" t="str">
        <f>IFERROR(IF(OR($B97="",$B97="No CAS"),INDEX('DEQ Pollutant List'!$A$7:$A$611,MATCH($C97,'DEQ Pollutant List'!$C$7:$C$611,0)),INDEX('DEQ Pollutant List'!$A$7:$A$611,MATCH($B97,'DEQ Pollutant List'!$B$7:$B$611,0))),"")</f>
        <v/>
      </c>
      <c r="E97" s="163">
        <v>0</v>
      </c>
      <c r="F97" s="153">
        <f>Baghouses!K30</f>
        <v>6.0000000000000008E-7</v>
      </c>
      <c r="G97" s="166">
        <f t="shared" si="8"/>
        <v>6.0000000000000008E-7</v>
      </c>
      <c r="H97" s="152" t="s">
        <v>374</v>
      </c>
      <c r="I97" s="154" t="s">
        <v>756</v>
      </c>
      <c r="J97" s="155">
        <f>F97*'2. Emissions Units &amp; Activities'!$H$17</f>
        <v>6.6593400000000011E-2</v>
      </c>
      <c r="K97" s="158">
        <f>F97*'2. Emissions Units &amp; Activities'!$I$17</f>
        <v>0.15768000000000001</v>
      </c>
      <c r="L97" s="151">
        <f t="shared" si="9"/>
        <v>0.15768000000000001</v>
      </c>
      <c r="M97" s="155">
        <f>G97*'2. Emissions Units &amp; Activities'!$K$17</f>
        <v>4.8000000000000007E-4</v>
      </c>
      <c r="N97" s="156">
        <f>G97*'2. Emissions Units &amp; Activities'!$L$17</f>
        <v>4.8000000000000007E-4</v>
      </c>
      <c r="O97" s="157">
        <f t="shared" si="10"/>
        <v>4.8000000000000007E-4</v>
      </c>
    </row>
    <row r="98" spans="1:15" x14ac:dyDescent="0.25">
      <c r="A98" s="162" t="s">
        <v>671</v>
      </c>
      <c r="B98" s="323" t="s">
        <v>137</v>
      </c>
      <c r="C98" s="160" t="str">
        <f>IFERROR(IF(B98="No CAS","",INDEX('DEQ Pollutant List'!$B$7:$B$611,MATCH('3. Pollutant Emissions - EF'!B98,'DEQ Pollutant List'!$A$7:$A$611,0))),"")</f>
        <v>Barium and compounds</v>
      </c>
      <c r="D98" s="164" t="str">
        <f>IFERROR(IF(OR($B98="",$B98="No CAS"),INDEX('DEQ Pollutant List'!$A$7:$A$611,MATCH($C98,'DEQ Pollutant List'!$C$7:$C$611,0)),INDEX('DEQ Pollutant List'!$A$7:$A$611,MATCH($B98,'DEQ Pollutant List'!$B$7:$B$611,0))),"")</f>
        <v/>
      </c>
      <c r="E98" s="163">
        <v>0</v>
      </c>
      <c r="F98" s="153">
        <f>Baghouses!K31</f>
        <v>4.0000000000000007E-6</v>
      </c>
      <c r="G98" s="166">
        <f t="shared" si="8"/>
        <v>4.0000000000000007E-6</v>
      </c>
      <c r="H98" s="152" t="s">
        <v>374</v>
      </c>
      <c r="I98" s="154" t="s">
        <v>756</v>
      </c>
      <c r="J98" s="155">
        <f>F98*'2. Emissions Units &amp; Activities'!$H$17</f>
        <v>0.44395600000000007</v>
      </c>
      <c r="K98" s="158">
        <f>F98*'2. Emissions Units &amp; Activities'!$I$17</f>
        <v>1.0512000000000001</v>
      </c>
      <c r="L98" s="151">
        <f t="shared" si="9"/>
        <v>1.0512000000000001</v>
      </c>
      <c r="M98" s="155">
        <f>G98*'2. Emissions Units &amp; Activities'!$K$17</f>
        <v>3.2000000000000006E-3</v>
      </c>
      <c r="N98" s="156">
        <f>G98*'2. Emissions Units &amp; Activities'!$L$17</f>
        <v>3.2000000000000006E-3</v>
      </c>
      <c r="O98" s="157">
        <f t="shared" si="10"/>
        <v>3.2000000000000006E-3</v>
      </c>
    </row>
    <row r="99" spans="1:15" x14ac:dyDescent="0.25">
      <c r="A99" s="162" t="s">
        <v>671</v>
      </c>
      <c r="B99" s="323">
        <v>504</v>
      </c>
      <c r="C99" s="160" t="str">
        <f>IFERROR(IF(B99="No CAS","",INDEX('DEQ Pollutant List'!$B$7:$B$611,MATCH('3. Pollutant Emissions - EF'!B99,'DEQ Pollutant List'!$A$7:$A$611,0))),"")</f>
        <v>Phosphorus and compounds</v>
      </c>
      <c r="D99" s="164" t="str">
        <f>IFERROR(IF(OR($B99="",$B99="No CAS"),INDEX('DEQ Pollutant List'!$A$7:$A$611,MATCH($C99,'DEQ Pollutant List'!$C$7:$C$611,0)),INDEX('DEQ Pollutant List'!$A$7:$A$611,MATCH($B99,'DEQ Pollutant List'!$B$7:$B$611,0))),"")</f>
        <v/>
      </c>
      <c r="E99" s="163">
        <v>0</v>
      </c>
      <c r="F99" s="153">
        <f>Baghouses!K32</f>
        <v>6.6000000000000003E-7</v>
      </c>
      <c r="G99" s="166">
        <f>F99</f>
        <v>6.6000000000000003E-7</v>
      </c>
      <c r="H99" s="152" t="s">
        <v>374</v>
      </c>
      <c r="I99" s="154" t="s">
        <v>756</v>
      </c>
      <c r="J99" s="155">
        <f>F99*'2. Emissions Units &amp; Activities'!$H$17</f>
        <v>7.3252740000000011E-2</v>
      </c>
      <c r="K99" s="158">
        <f>F99*'2. Emissions Units &amp; Activities'!$I$17</f>
        <v>0.17344800000000002</v>
      </c>
      <c r="L99" s="151">
        <f t="shared" si="9"/>
        <v>0.17344800000000002</v>
      </c>
      <c r="M99" s="155">
        <f>G99*'2. Emissions Units &amp; Activities'!$K$17</f>
        <v>5.2800000000000004E-4</v>
      </c>
      <c r="N99" s="156">
        <f>G99*'2. Emissions Units &amp; Activities'!$L$17</f>
        <v>5.2800000000000004E-4</v>
      </c>
      <c r="O99" s="157">
        <f t="shared" si="10"/>
        <v>5.2800000000000004E-4</v>
      </c>
    </row>
    <row r="100" spans="1:15" x14ac:dyDescent="0.25">
      <c r="A100" s="162" t="s">
        <v>671</v>
      </c>
      <c r="B100" s="323" t="s">
        <v>272</v>
      </c>
      <c r="C100" s="160" t="str">
        <f>IFERROR(IF(B100="No CAS","",INDEX('DEQ Pollutant List'!$B$7:$B$611,MATCH('3. Pollutant Emissions - EF'!B100,'DEQ Pollutant List'!$A$7:$A$611,0))),"")</f>
        <v>Phosphorus pentoxide</v>
      </c>
      <c r="D100" s="164" t="str">
        <f>IFERROR(IF(OR($B100="",$B100="No CAS"),INDEX('DEQ Pollutant List'!$A$7:$A$611,MATCH($C100,'DEQ Pollutant List'!$C$7:$C$611,0)),INDEX('DEQ Pollutant List'!$A$7:$A$611,MATCH($B100,'DEQ Pollutant List'!$B$7:$B$611,0))),"")</f>
        <v/>
      </c>
      <c r="E100" s="163">
        <v>0</v>
      </c>
      <c r="F100" s="153">
        <f>Baghouses!K33</f>
        <v>1.6000000000000001E-6</v>
      </c>
      <c r="G100" s="166">
        <f t="shared" si="8"/>
        <v>1.6000000000000001E-6</v>
      </c>
      <c r="H100" s="152" t="s">
        <v>374</v>
      </c>
      <c r="I100" s="154" t="s">
        <v>756</v>
      </c>
      <c r="J100" s="155">
        <f>F100*'2. Emissions Units &amp; Activities'!$H$17</f>
        <v>0.17758240000000003</v>
      </c>
      <c r="K100" s="158">
        <f>F100*'2. Emissions Units &amp; Activities'!$I$17</f>
        <v>0.42048000000000002</v>
      </c>
      <c r="L100" s="151">
        <f t="shared" si="9"/>
        <v>0.42048000000000002</v>
      </c>
      <c r="M100" s="155">
        <f>G100*'2. Emissions Units &amp; Activities'!$K$17</f>
        <v>1.2800000000000001E-3</v>
      </c>
      <c r="N100" s="156">
        <f>G100*'2. Emissions Units &amp; Activities'!$L$17</f>
        <v>1.2800000000000001E-3</v>
      </c>
      <c r="O100" s="157">
        <f t="shared" si="10"/>
        <v>1.2800000000000001E-3</v>
      </c>
    </row>
    <row r="101" spans="1:15" x14ac:dyDescent="0.25">
      <c r="A101" s="162" t="s">
        <v>671</v>
      </c>
      <c r="B101" s="323" t="s">
        <v>171</v>
      </c>
      <c r="C101" s="160" t="str">
        <f>IFERROR(IF(B101="No CAS","",INDEX('DEQ Pollutant List'!$B$7:$B$611,MATCH('3. Pollutant Emissions - EF'!B101,'DEQ Pollutant List'!$A$7:$A$611,0))),"")</f>
        <v>Silica, crystalline (respirable)</v>
      </c>
      <c r="D101" s="164" t="str">
        <f>IFERROR(IF(OR($B101="",$B101="No CAS"),INDEX('DEQ Pollutant List'!$A$7:$A$611,MATCH($C101,'DEQ Pollutant List'!$C$7:$C$611,0)),INDEX('DEQ Pollutant List'!$A$7:$A$611,MATCH($B101,'DEQ Pollutant List'!$B$7:$B$611,0))),"")</f>
        <v/>
      </c>
      <c r="E101" s="163">
        <v>0</v>
      </c>
      <c r="F101" s="153">
        <f>Baghouses!K34</f>
        <v>7.4529999999999996E-4</v>
      </c>
      <c r="G101" s="166">
        <f t="shared" si="8"/>
        <v>7.4529999999999996E-4</v>
      </c>
      <c r="H101" s="152" t="s">
        <v>374</v>
      </c>
      <c r="I101" s="154" t="s">
        <v>756</v>
      </c>
      <c r="J101" s="155">
        <f>F101*'2. Emissions Units &amp; Activities'!$H$17</f>
        <v>82.720101700000001</v>
      </c>
      <c r="K101" s="158">
        <f>F101*'2. Emissions Units &amp; Activities'!$I$17</f>
        <v>195.86483999999999</v>
      </c>
      <c r="L101" s="151">
        <f t="shared" si="9"/>
        <v>195.86483999999999</v>
      </c>
      <c r="M101" s="155">
        <f>G101*'2. Emissions Units &amp; Activities'!$K$17</f>
        <v>0.59623999999999999</v>
      </c>
      <c r="N101" s="156">
        <f>G101*'2. Emissions Units &amp; Activities'!$L$17</f>
        <v>0.59623999999999999</v>
      </c>
      <c r="O101" s="157">
        <f t="shared" si="10"/>
        <v>0.59623999999999999</v>
      </c>
    </row>
    <row r="102" spans="1:15" s="3" customFormat="1" x14ac:dyDescent="0.25">
      <c r="A102" s="162" t="s">
        <v>671</v>
      </c>
      <c r="B102" s="323" t="s">
        <v>273</v>
      </c>
      <c r="C102" s="160" t="str">
        <f>IFERROR(IF(B102="No CAS","",INDEX('DEQ Pollutant List'!$B$7:$B$611,MATCH('3. Pollutant Emissions - EF'!B102,'DEQ Pollutant List'!$A$7:$A$611,0))),"")</f>
        <v>Sulfur trioxide</v>
      </c>
      <c r="D102" s="164" t="str">
        <f>IFERROR(IF(OR($B102="",$B102="No CAS"),INDEX('DEQ Pollutant List'!$A$7:$A$611,MATCH($C102,'DEQ Pollutant List'!$C$7:$C$611,0)),INDEX('DEQ Pollutant List'!$A$7:$A$611,MATCH($B102,'DEQ Pollutant List'!$B$7:$B$611,0))),"")</f>
        <v/>
      </c>
      <c r="E102" s="163">
        <v>0</v>
      </c>
      <c r="F102" s="153">
        <f>Baghouses!K35</f>
        <v>5.0000000000000008E-7</v>
      </c>
      <c r="G102" s="166">
        <f t="shared" si="8"/>
        <v>5.0000000000000008E-7</v>
      </c>
      <c r="H102" s="152" t="s">
        <v>374</v>
      </c>
      <c r="I102" s="154" t="s">
        <v>756</v>
      </c>
      <c r="J102" s="155">
        <f>F102*'2. Emissions Units &amp; Activities'!$H$17</f>
        <v>5.5494500000000009E-2</v>
      </c>
      <c r="K102" s="158">
        <f>F102*'2. Emissions Units &amp; Activities'!$I$17</f>
        <v>0.13140000000000002</v>
      </c>
      <c r="L102" s="151">
        <f t="shared" si="9"/>
        <v>0.13140000000000002</v>
      </c>
      <c r="M102" s="155">
        <f>G102*'2. Emissions Units &amp; Activities'!$K$17</f>
        <v>4.0000000000000007E-4</v>
      </c>
      <c r="N102" s="156">
        <f>G102*'2. Emissions Units &amp; Activities'!$L$17</f>
        <v>4.0000000000000007E-4</v>
      </c>
      <c r="O102" s="157">
        <f t="shared" si="10"/>
        <v>4.0000000000000007E-4</v>
      </c>
    </row>
    <row r="103" spans="1:15" ht="15.75" thickBot="1" x14ac:dyDescent="0.3">
      <c r="A103" s="241" t="s">
        <v>671</v>
      </c>
      <c r="B103" s="324" t="s">
        <v>274</v>
      </c>
      <c r="C103" s="259" t="str">
        <f>IFERROR(IF(B103="No CAS","",INDEX('DEQ Pollutant List'!$B$7:$B$611,MATCH('3. Pollutant Emissions - EF'!B103,'DEQ Pollutant List'!$A$7:$A$611,0))),"")</f>
        <v>Vanadium pentoxide</v>
      </c>
      <c r="D103" s="232" t="str">
        <f>IFERROR(IF(OR($B103="",$B103="No CAS"),INDEX('DEQ Pollutant List'!$A$7:$A$611,MATCH($C103,'DEQ Pollutant List'!$C$7:$C$611,0)),INDEX('DEQ Pollutant List'!$A$7:$A$611,MATCH($B103,'DEQ Pollutant List'!$B$7:$B$611,0))),"")</f>
        <v/>
      </c>
      <c r="E103" s="233">
        <v>0</v>
      </c>
      <c r="F103" s="245">
        <f>Baghouses!K36</f>
        <v>5.0000000000000008E-7</v>
      </c>
      <c r="G103" s="242">
        <f>F103</f>
        <v>5.0000000000000008E-7</v>
      </c>
      <c r="H103" s="243" t="s">
        <v>374</v>
      </c>
      <c r="I103" s="244" t="s">
        <v>756</v>
      </c>
      <c r="J103" s="276">
        <f>F103*'2. Emissions Units &amp; Activities'!$H$17</f>
        <v>5.5494500000000009E-2</v>
      </c>
      <c r="K103" s="277">
        <f>F103*'2. Emissions Units &amp; Activities'!$I$17</f>
        <v>0.13140000000000002</v>
      </c>
      <c r="L103" s="278">
        <f t="shared" si="9"/>
        <v>0.13140000000000002</v>
      </c>
      <c r="M103" s="276">
        <f>G103*'2. Emissions Units &amp; Activities'!$K$17</f>
        <v>4.0000000000000007E-4</v>
      </c>
      <c r="N103" s="279">
        <f>G103*'2. Emissions Units &amp; Activities'!$L$17</f>
        <v>4.0000000000000007E-4</v>
      </c>
      <c r="O103" s="280">
        <f t="shared" si="10"/>
        <v>4.0000000000000007E-4</v>
      </c>
    </row>
    <row r="104" spans="1:15" x14ac:dyDescent="0.25">
      <c r="A104" s="162" t="s">
        <v>757</v>
      </c>
      <c r="B104" s="323" t="s">
        <v>261</v>
      </c>
      <c r="C104" s="160" t="str">
        <f>IFERROR(IF(B104="No CAS","",INDEX('DEQ Pollutant List'!$B$7:$B$611,MATCH('3. Pollutant Emissions - EF'!B104,'DEQ Pollutant List'!$A$7:$A$611,0))),"")</f>
        <v>Silver and compounds</v>
      </c>
      <c r="D104" s="164"/>
      <c r="E104" s="163">
        <v>0.9</v>
      </c>
      <c r="F104" s="153">
        <f>Baghouses!E52</f>
        <v>7.8124999999999924E-10</v>
      </c>
      <c r="G104" s="166">
        <f>F104</f>
        <v>7.8124999999999924E-10</v>
      </c>
      <c r="H104" s="152" t="s">
        <v>374</v>
      </c>
      <c r="I104" s="154" t="s">
        <v>758</v>
      </c>
      <c r="J104" s="326">
        <f>F104*'2. Emissions Units &amp; Activities'!$H$18</f>
        <v>8.6710156249999919E-5</v>
      </c>
      <c r="K104" s="330">
        <f>F104*'2. Emissions Units &amp; Activities'!$I$18</f>
        <v>2.0531249999999979E-4</v>
      </c>
      <c r="L104" s="325">
        <f>K104</f>
        <v>2.0531249999999979E-4</v>
      </c>
      <c r="M104" s="326">
        <f>G104*'2. Emissions Units &amp; Activities'!$K$18</f>
        <v>6.2499999999999942E-7</v>
      </c>
      <c r="N104" s="327">
        <f>G104*'2. Emissions Units &amp; Activities'!$L$18</f>
        <v>6.2499999999999942E-7</v>
      </c>
      <c r="O104" s="328">
        <f>N104</f>
        <v>6.2499999999999942E-7</v>
      </c>
    </row>
    <row r="105" spans="1:15" x14ac:dyDescent="0.25">
      <c r="A105" s="162" t="s">
        <v>757</v>
      </c>
      <c r="B105" s="323" t="s">
        <v>172</v>
      </c>
      <c r="C105" s="160" t="str">
        <f>IFERROR(IF(B105="No CAS","",INDEX('DEQ Pollutant List'!$B$7:$B$611,MATCH('3. Pollutant Emissions - EF'!B105,'DEQ Pollutant List'!$A$7:$A$611,0))),"")</f>
        <v>Aluminum and compounds</v>
      </c>
      <c r="D105" s="164"/>
      <c r="E105" s="163">
        <v>0.9</v>
      </c>
      <c r="F105" s="153">
        <f>Baghouses!E53</f>
        <v>1.9914062499999975E-3</v>
      </c>
      <c r="G105" s="166">
        <f t="shared" ref="G105:G127" si="11">F105</f>
        <v>1.9914062499999975E-3</v>
      </c>
      <c r="H105" s="152" t="s">
        <v>374</v>
      </c>
      <c r="I105" s="154" t="s">
        <v>758</v>
      </c>
      <c r="J105" s="155">
        <f>F105*'2. Emissions Units &amp; Activities'!$H$18</f>
        <v>221.02418828124974</v>
      </c>
      <c r="K105" s="158">
        <f>F105*'2. Emissions Units &amp; Activities'!$I$18</f>
        <v>523.34156249999933</v>
      </c>
      <c r="L105" s="151">
        <f t="shared" ref="L105:L126" si="12">K105</f>
        <v>523.34156249999933</v>
      </c>
      <c r="M105" s="155">
        <f>G105*'2. Emissions Units &amp; Activities'!$K$18</f>
        <v>1.5931249999999979</v>
      </c>
      <c r="N105" s="156">
        <f>G105*'2. Emissions Units &amp; Activities'!$L$18</f>
        <v>1.5931249999999979</v>
      </c>
      <c r="O105" s="157">
        <f t="shared" ref="O105:O126" si="13">N105</f>
        <v>1.5931249999999979</v>
      </c>
    </row>
    <row r="106" spans="1:15" s="3" customFormat="1" x14ac:dyDescent="0.25">
      <c r="A106" s="162" t="s">
        <v>757</v>
      </c>
      <c r="B106" s="323" t="s">
        <v>262</v>
      </c>
      <c r="C106" s="160" t="str">
        <f>IFERROR(IF(B106="No CAS","",INDEX('DEQ Pollutant List'!$B$7:$B$611,MATCH('3. Pollutant Emissions - EF'!B106,'DEQ Pollutant List'!$A$7:$A$611,0))),"")</f>
        <v>Arsenic and compounds</v>
      </c>
      <c r="D106" s="164"/>
      <c r="E106" s="163">
        <v>0.9</v>
      </c>
      <c r="F106" s="153">
        <f>Baghouses!E54</f>
        <v>8.1249999999999924E-8</v>
      </c>
      <c r="G106" s="166">
        <f t="shared" si="11"/>
        <v>8.1249999999999924E-8</v>
      </c>
      <c r="H106" s="152" t="s">
        <v>374</v>
      </c>
      <c r="I106" s="154" t="s">
        <v>758</v>
      </c>
      <c r="J106" s="155">
        <f>F106*'2. Emissions Units &amp; Activities'!$H$18</f>
        <v>9.0178562499999924E-3</v>
      </c>
      <c r="K106" s="158">
        <f>F106*'2. Emissions Units &amp; Activities'!$I$18</f>
        <v>2.1352499999999979E-2</v>
      </c>
      <c r="L106" s="151">
        <f t="shared" si="12"/>
        <v>2.1352499999999979E-2</v>
      </c>
      <c r="M106" s="155">
        <f>G106*'2. Emissions Units &amp; Activities'!$K$18</f>
        <v>6.499999999999994E-5</v>
      </c>
      <c r="N106" s="156">
        <f>G106*'2. Emissions Units &amp; Activities'!$L$18</f>
        <v>6.499999999999994E-5</v>
      </c>
      <c r="O106" s="157">
        <f t="shared" si="13"/>
        <v>6.499999999999994E-5</v>
      </c>
    </row>
    <row r="107" spans="1:15" x14ac:dyDescent="0.25">
      <c r="A107" s="162" t="s">
        <v>757</v>
      </c>
      <c r="B107" s="323" t="s">
        <v>137</v>
      </c>
      <c r="C107" s="160" t="str">
        <f>IFERROR(IF(B107="No CAS","",INDEX('DEQ Pollutant List'!$B$7:$B$611,MATCH('3. Pollutant Emissions - EF'!B107,'DEQ Pollutant List'!$A$7:$A$611,0))),"")</f>
        <v>Barium and compounds</v>
      </c>
      <c r="D107" s="164"/>
      <c r="E107" s="163">
        <v>0.9</v>
      </c>
      <c r="F107" s="153">
        <f>Baghouses!E55</f>
        <v>8.7499999999999908E-6</v>
      </c>
      <c r="G107" s="166">
        <f t="shared" si="11"/>
        <v>8.7499999999999908E-6</v>
      </c>
      <c r="H107" s="152" t="s">
        <v>374</v>
      </c>
      <c r="I107" s="154" t="s">
        <v>758</v>
      </c>
      <c r="J107" s="155">
        <f>F107*'2. Emissions Units &amp; Activities'!$H$18</f>
        <v>0.97115374999999893</v>
      </c>
      <c r="K107" s="158">
        <f>F107*'2. Emissions Units &amp; Activities'!$I$18</f>
        <v>2.2994999999999974</v>
      </c>
      <c r="L107" s="151">
        <f t="shared" si="12"/>
        <v>2.2994999999999974</v>
      </c>
      <c r="M107" s="155">
        <f>G107*'2. Emissions Units &amp; Activities'!$K$18</f>
        <v>6.9999999999999923E-3</v>
      </c>
      <c r="N107" s="156">
        <f>G107*'2. Emissions Units &amp; Activities'!$L$18</f>
        <v>6.9999999999999923E-3</v>
      </c>
      <c r="O107" s="157">
        <f t="shared" si="13"/>
        <v>6.9999999999999923E-3</v>
      </c>
    </row>
    <row r="108" spans="1:15" x14ac:dyDescent="0.25">
      <c r="A108" s="162" t="s">
        <v>757</v>
      </c>
      <c r="B108" s="323" t="s">
        <v>263</v>
      </c>
      <c r="C108" s="160" t="str">
        <f>IFERROR(IF(B108="No CAS","",INDEX('DEQ Pollutant List'!$B$7:$B$611,MATCH('3. Pollutant Emissions - EF'!B108,'DEQ Pollutant List'!$A$7:$A$611,0))),"")</f>
        <v>Beryllium and compounds</v>
      </c>
      <c r="D108" s="164"/>
      <c r="E108" s="163">
        <v>0.9</v>
      </c>
      <c r="F108" s="153">
        <f>Baghouses!E56</f>
        <v>9.5624999999999892E-8</v>
      </c>
      <c r="G108" s="166">
        <f t="shared" si="11"/>
        <v>9.5624999999999892E-8</v>
      </c>
      <c r="H108" s="152" t="s">
        <v>374</v>
      </c>
      <c r="I108" s="154" t="s">
        <v>758</v>
      </c>
      <c r="J108" s="155">
        <f>F108*'2. Emissions Units &amp; Activities'!$H$18</f>
        <v>1.0613323124999989E-2</v>
      </c>
      <c r="K108" s="158">
        <f>F108*'2. Emissions Units &amp; Activities'!$I$18</f>
        <v>2.5130249999999972E-2</v>
      </c>
      <c r="L108" s="151">
        <f t="shared" si="12"/>
        <v>2.5130249999999972E-2</v>
      </c>
      <c r="M108" s="155">
        <f>G108*'2. Emissions Units &amp; Activities'!$K$18</f>
        <v>7.6499999999999908E-5</v>
      </c>
      <c r="N108" s="156">
        <f>G108*'2. Emissions Units &amp; Activities'!$L$18</f>
        <v>7.6499999999999908E-5</v>
      </c>
      <c r="O108" s="157">
        <f t="shared" si="13"/>
        <v>7.6499999999999908E-5</v>
      </c>
    </row>
    <row r="109" spans="1:15" x14ac:dyDescent="0.25">
      <c r="A109" s="162" t="s">
        <v>757</v>
      </c>
      <c r="B109" s="323" t="s">
        <v>264</v>
      </c>
      <c r="C109" s="160" t="str">
        <f>IFERROR(IF(B109="No CAS","",INDEX('DEQ Pollutant List'!$B$7:$B$611,MATCH('3. Pollutant Emissions - EF'!B109,'DEQ Pollutant List'!$A$7:$A$611,0))),"")</f>
        <v>Cadmium and compounds</v>
      </c>
      <c r="D109" s="164" t="str">
        <f>IFERROR(IF(OR($B109="",$B109="No CAS"),INDEX('DEQ Pollutant List'!$A$7:$A$611,MATCH($C109,'DEQ Pollutant List'!$C$7:$C$611,0)),INDEX('DEQ Pollutant List'!$A$7:$A$611,MATCH($B109,'DEQ Pollutant List'!$B$7:$B$611,0))),"")</f>
        <v/>
      </c>
      <c r="E109" s="163">
        <v>0.9</v>
      </c>
      <c r="F109" s="153">
        <f>Baghouses!E57</f>
        <v>2.4999999999999972E-9</v>
      </c>
      <c r="G109" s="166">
        <f t="shared" si="11"/>
        <v>2.4999999999999972E-9</v>
      </c>
      <c r="H109" s="152" t="s">
        <v>374</v>
      </c>
      <c r="I109" s="154" t="s">
        <v>758</v>
      </c>
      <c r="J109" s="155">
        <f>F109*'2. Emissions Units &amp; Activities'!$H$18</f>
        <v>2.774724999999997E-4</v>
      </c>
      <c r="K109" s="158">
        <f>F109*'2. Emissions Units &amp; Activities'!$I$18</f>
        <v>6.5699999999999927E-4</v>
      </c>
      <c r="L109" s="151">
        <f t="shared" si="12"/>
        <v>6.5699999999999927E-4</v>
      </c>
      <c r="M109" s="155">
        <f>G109*'2. Emissions Units &amp; Activities'!$K$18</f>
        <v>1.9999999999999978E-6</v>
      </c>
      <c r="N109" s="156">
        <f>G109*'2. Emissions Units &amp; Activities'!$L$18</f>
        <v>1.9999999999999978E-6</v>
      </c>
      <c r="O109" s="157">
        <f t="shared" si="13"/>
        <v>1.9999999999999978E-6</v>
      </c>
    </row>
    <row r="110" spans="1:15" x14ac:dyDescent="0.25">
      <c r="A110" s="162" t="s">
        <v>757</v>
      </c>
      <c r="B110" s="323" t="s">
        <v>142</v>
      </c>
      <c r="C110" s="160" t="str">
        <f>IFERROR(IF(B110="No CAS","",INDEX('DEQ Pollutant List'!$B$7:$B$611,MATCH('3. Pollutant Emissions - EF'!B110,'DEQ Pollutant List'!$A$7:$A$611,0))),"")</f>
        <v>Cobalt and compounds</v>
      </c>
      <c r="D110" s="164" t="str">
        <f>IFERROR(IF(OR($B110="",$B110="No CAS"),INDEX('DEQ Pollutant List'!$A$7:$A$611,MATCH($C110,'DEQ Pollutant List'!$C$7:$C$611,0)),INDEX('DEQ Pollutant List'!$A$7:$A$611,MATCH($B110,'DEQ Pollutant List'!$B$7:$B$611,0))),"")</f>
        <v/>
      </c>
      <c r="E110" s="163">
        <v>0.9</v>
      </c>
      <c r="F110" s="153">
        <f>Baghouses!E58</f>
        <v>3.124999999999997E-9</v>
      </c>
      <c r="G110" s="166">
        <f t="shared" si="11"/>
        <v>3.124999999999997E-9</v>
      </c>
      <c r="H110" s="152" t="s">
        <v>374</v>
      </c>
      <c r="I110" s="154" t="s">
        <v>758</v>
      </c>
      <c r="J110" s="155">
        <f>F110*'2. Emissions Units &amp; Activities'!$H$18</f>
        <v>3.4684062499999968E-4</v>
      </c>
      <c r="K110" s="158">
        <f>F110*'2. Emissions Units &amp; Activities'!$I$18</f>
        <v>8.2124999999999917E-4</v>
      </c>
      <c r="L110" s="151">
        <f t="shared" si="12"/>
        <v>8.2124999999999917E-4</v>
      </c>
      <c r="M110" s="155">
        <f>G110*'2. Emissions Units &amp; Activities'!$K$18</f>
        <v>2.4999999999999977E-6</v>
      </c>
      <c r="N110" s="156">
        <f>G110*'2. Emissions Units &amp; Activities'!$L$18</f>
        <v>2.4999999999999977E-6</v>
      </c>
      <c r="O110" s="157">
        <f t="shared" si="13"/>
        <v>2.4999999999999977E-6</v>
      </c>
    </row>
    <row r="111" spans="1:15" x14ac:dyDescent="0.25">
      <c r="A111" s="162" t="s">
        <v>757</v>
      </c>
      <c r="B111" s="323" t="s">
        <v>185</v>
      </c>
      <c r="C111" s="160" t="str">
        <f>IFERROR(IF(B111="No CAS","",INDEX('DEQ Pollutant List'!$B$7:$B$611,MATCH('3. Pollutant Emissions - EF'!B111,'DEQ Pollutant List'!$A$7:$A$611,0))),"")</f>
        <v>Copper and compounds</v>
      </c>
      <c r="D111" s="164" t="str">
        <f>IFERROR(IF(OR($B111="",$B111="No CAS"),INDEX('DEQ Pollutant List'!$A$7:$A$611,MATCH($C111,'DEQ Pollutant List'!$C$7:$C$611,0)),INDEX('DEQ Pollutant List'!$A$7:$A$611,MATCH($B111,'DEQ Pollutant List'!$B$7:$B$611,0))),"")</f>
        <v/>
      </c>
      <c r="E111" s="163">
        <v>0.9</v>
      </c>
      <c r="F111" s="153">
        <f>Baghouses!E59</f>
        <v>1.6249999999999985E-7</v>
      </c>
      <c r="G111" s="166">
        <f t="shared" si="11"/>
        <v>1.6249999999999985E-7</v>
      </c>
      <c r="H111" s="152" t="s">
        <v>374</v>
      </c>
      <c r="I111" s="154" t="s">
        <v>758</v>
      </c>
      <c r="J111" s="155">
        <f>F111*'2. Emissions Units &amp; Activities'!$H$18</f>
        <v>1.8035712499999985E-2</v>
      </c>
      <c r="K111" s="158">
        <f>F111*'2. Emissions Units &amp; Activities'!$I$18</f>
        <v>4.2704999999999958E-2</v>
      </c>
      <c r="L111" s="151">
        <f t="shared" si="12"/>
        <v>4.2704999999999958E-2</v>
      </c>
      <c r="M111" s="155">
        <f>G111*'2. Emissions Units &amp; Activities'!$K$18</f>
        <v>1.2999999999999988E-4</v>
      </c>
      <c r="N111" s="156">
        <f>G111*'2. Emissions Units &amp; Activities'!$L$18</f>
        <v>1.2999999999999988E-4</v>
      </c>
      <c r="O111" s="157">
        <f t="shared" si="13"/>
        <v>1.2999999999999988E-4</v>
      </c>
    </row>
    <row r="112" spans="1:15" x14ac:dyDescent="0.25">
      <c r="A112" s="162" t="s">
        <v>757</v>
      </c>
      <c r="B112" s="323" t="s">
        <v>55</v>
      </c>
      <c r="C112" s="160" t="str">
        <f>IFERROR(IF(B112="No CAS","",INDEX('DEQ Pollutant List'!$B$7:$B$611,MATCH('3. Pollutant Emissions - EF'!B112,'DEQ Pollutant List'!$A$7:$A$611,0))),"")</f>
        <v>Chromium VI, chromate and dichromate particulate</v>
      </c>
      <c r="D112" s="164" t="str">
        <f>IFERROR(IF(OR($B112="",$B112="No CAS"),INDEX('DEQ Pollutant List'!$A$7:$A$611,MATCH($C112,'DEQ Pollutant List'!$C$7:$C$611,0)),INDEX('DEQ Pollutant List'!$A$7:$A$611,MATCH($B112,'DEQ Pollutant List'!$B$7:$B$611,0))),"")</f>
        <v/>
      </c>
      <c r="E112" s="163">
        <v>0.9</v>
      </c>
      <c r="F112" s="153">
        <f>Baghouses!E60</f>
        <v>2.4893749999999978E-7</v>
      </c>
      <c r="G112" s="166">
        <f t="shared" si="11"/>
        <v>2.4893749999999978E-7</v>
      </c>
      <c r="H112" s="152" t="s">
        <v>374</v>
      </c>
      <c r="I112" s="154" t="s">
        <v>758</v>
      </c>
      <c r="J112" s="155">
        <f>F112*'2. Emissions Units &amp; Activities'!$H$18</f>
        <v>2.7629324187499974E-2</v>
      </c>
      <c r="K112" s="158">
        <f>F112*'2. Emissions Units &amp; Activities'!$I$18</f>
        <v>6.5420774999999945E-2</v>
      </c>
      <c r="L112" s="151">
        <f t="shared" si="12"/>
        <v>6.5420774999999945E-2</v>
      </c>
      <c r="M112" s="155">
        <f>G112*'2. Emissions Units &amp; Activities'!$K$18</f>
        <v>1.9914999999999983E-4</v>
      </c>
      <c r="N112" s="156">
        <f>G112*'2. Emissions Units &amp; Activities'!$L$18</f>
        <v>1.9914999999999983E-4</v>
      </c>
      <c r="O112" s="157">
        <f t="shared" si="13"/>
        <v>1.9914999999999983E-4</v>
      </c>
    </row>
    <row r="113" spans="1:15" s="3" customFormat="1" x14ac:dyDescent="0.25">
      <c r="A113" s="162" t="s">
        <v>757</v>
      </c>
      <c r="B113" s="323" t="s">
        <v>265</v>
      </c>
      <c r="C113" s="160" t="str">
        <f>IFERROR(IF(B113="No CAS","",INDEX('DEQ Pollutant List'!$B$7:$B$611,MATCH('3. Pollutant Emissions - EF'!B113,'DEQ Pollutant List'!$A$7:$A$611,0))),"")</f>
        <v>Mercury and compounds</v>
      </c>
      <c r="D113" s="164" t="str">
        <f>IFERROR(IF(OR($B113="",$B113="No CAS"),INDEX('DEQ Pollutant List'!$A$7:$A$611,MATCH($C113,'DEQ Pollutant List'!$C$7:$C$611,0)),INDEX('DEQ Pollutant List'!$A$7:$A$611,MATCH($B113,'DEQ Pollutant List'!$B$7:$B$611,0))),"")</f>
        <v/>
      </c>
      <c r="E113" s="163">
        <v>0.9</v>
      </c>
      <c r="F113" s="153">
        <f>Baghouses!E61</f>
        <v>6.2499999999999929E-10</v>
      </c>
      <c r="G113" s="166">
        <f t="shared" si="11"/>
        <v>6.2499999999999929E-10</v>
      </c>
      <c r="H113" s="152" t="s">
        <v>374</v>
      </c>
      <c r="I113" s="154" t="s">
        <v>758</v>
      </c>
      <c r="J113" s="155">
        <f>F113*'2. Emissions Units &amp; Activities'!$H$18</f>
        <v>6.9368124999999925E-5</v>
      </c>
      <c r="K113" s="158">
        <f>F113*'2. Emissions Units &amp; Activities'!$I$18</f>
        <v>1.6424999999999982E-4</v>
      </c>
      <c r="L113" s="151">
        <f t="shared" si="12"/>
        <v>1.6424999999999982E-4</v>
      </c>
      <c r="M113" s="155">
        <f>G113*'2. Emissions Units &amp; Activities'!$K$18</f>
        <v>4.9999999999999945E-7</v>
      </c>
      <c r="N113" s="156">
        <f>G113*'2. Emissions Units &amp; Activities'!$L$18</f>
        <v>4.9999999999999945E-7</v>
      </c>
      <c r="O113" s="157">
        <f t="shared" si="13"/>
        <v>4.9999999999999945E-7</v>
      </c>
    </row>
    <row r="114" spans="1:15" x14ac:dyDescent="0.25">
      <c r="A114" s="162" t="s">
        <v>757</v>
      </c>
      <c r="B114" s="323" t="s">
        <v>169</v>
      </c>
      <c r="C114" s="160" t="str">
        <f>IFERROR(IF(B114="No CAS","",INDEX('DEQ Pollutant List'!$B$7:$B$611,MATCH('3. Pollutant Emissions - EF'!B114,'DEQ Pollutant List'!$A$7:$A$611,0))),"")</f>
        <v>Manganese and compounds</v>
      </c>
      <c r="D114" s="164" t="str">
        <f>IFERROR(IF(OR($B114="",$B114="No CAS"),INDEX('DEQ Pollutant List'!$A$7:$A$611,MATCH($C114,'DEQ Pollutant List'!$C$7:$C$611,0)),INDEX('DEQ Pollutant List'!$A$7:$A$611,MATCH($B114,'DEQ Pollutant List'!$B$7:$B$611,0))),"")</f>
        <v/>
      </c>
      <c r="E114" s="163">
        <v>0.9</v>
      </c>
      <c r="F114" s="153">
        <f>Baghouses!E62</f>
        <v>1.5718749999999982E-5</v>
      </c>
      <c r="G114" s="166">
        <f t="shared" si="11"/>
        <v>1.5718749999999982E-5</v>
      </c>
      <c r="H114" s="152" t="s">
        <v>374</v>
      </c>
      <c r="I114" s="154" t="s">
        <v>758</v>
      </c>
      <c r="J114" s="155">
        <f>F114*'2. Emissions Units &amp; Activities'!$H$18</f>
        <v>1.744608343749998</v>
      </c>
      <c r="K114" s="158">
        <f>F114*'2. Emissions Units &amp; Activities'!$I$18</f>
        <v>4.1308874999999956</v>
      </c>
      <c r="L114" s="151">
        <f t="shared" si="12"/>
        <v>4.1308874999999956</v>
      </c>
      <c r="M114" s="155">
        <f>G114*'2. Emissions Units &amp; Activities'!$K$18</f>
        <v>1.2574999999999985E-2</v>
      </c>
      <c r="N114" s="156">
        <f>G114*'2. Emissions Units &amp; Activities'!$L$18</f>
        <v>1.2574999999999985E-2</v>
      </c>
      <c r="O114" s="157">
        <f t="shared" si="13"/>
        <v>1.2574999999999985E-2</v>
      </c>
    </row>
    <row r="115" spans="1:15" x14ac:dyDescent="0.25">
      <c r="A115" s="162" t="s">
        <v>757</v>
      </c>
      <c r="B115" s="323" t="s">
        <v>65</v>
      </c>
      <c r="C115" s="160" t="str">
        <f>IFERROR(IF(B115="No CAS","",INDEX('DEQ Pollutant List'!$B$7:$B$611,MATCH('3. Pollutant Emissions - EF'!B115,'DEQ Pollutant List'!$A$7:$A$611,0))),"")</f>
        <v>Molybdenum trioxide</v>
      </c>
      <c r="D115" s="164" t="str">
        <f>IFERROR(IF(OR($B115="",$B115="No CAS"),INDEX('DEQ Pollutant List'!$A$7:$A$611,MATCH($C115,'DEQ Pollutant List'!$C$7:$C$611,0)),INDEX('DEQ Pollutant List'!$A$7:$A$611,MATCH($B115,'DEQ Pollutant List'!$B$7:$B$611,0))),"")</f>
        <v/>
      </c>
      <c r="E115" s="163">
        <v>0.9</v>
      </c>
      <c r="F115" s="153">
        <f>Baghouses!E63</f>
        <v>2.9048511441113768E-7</v>
      </c>
      <c r="G115" s="166">
        <f t="shared" si="11"/>
        <v>2.9048511441113768E-7</v>
      </c>
      <c r="H115" s="152" t="s">
        <v>374</v>
      </c>
      <c r="I115" s="154" t="s">
        <v>758</v>
      </c>
      <c r="J115" s="155">
        <f>F115*'2. Emissions Units &amp; Activities'!$H$18</f>
        <v>3.224065236337776E-2</v>
      </c>
      <c r="K115" s="158">
        <f>F115*'2. Emissions Units &amp; Activities'!$I$18</f>
        <v>7.6339488067246983E-2</v>
      </c>
      <c r="L115" s="151">
        <f t="shared" si="12"/>
        <v>7.6339488067246983E-2</v>
      </c>
      <c r="M115" s="155">
        <f>G115*'2. Emissions Units &amp; Activities'!$K$18</f>
        <v>2.3238809152891014E-4</v>
      </c>
      <c r="N115" s="156">
        <f>G115*'2. Emissions Units &amp; Activities'!$L$18</f>
        <v>2.3238809152891014E-4</v>
      </c>
      <c r="O115" s="157">
        <f t="shared" si="13"/>
        <v>2.3238809152891014E-4</v>
      </c>
    </row>
    <row r="116" spans="1:15" s="3" customFormat="1" x14ac:dyDescent="0.25">
      <c r="A116" s="162" t="s">
        <v>757</v>
      </c>
      <c r="B116" s="323" t="s">
        <v>192</v>
      </c>
      <c r="C116" s="160" t="str">
        <f>IFERROR(IF(B116="No CAS","",INDEX('DEQ Pollutant List'!$B$7:$B$611,MATCH('3. Pollutant Emissions - EF'!B116,'DEQ Pollutant List'!$A$7:$A$611,0))),"")</f>
        <v>Nickel and compounds</v>
      </c>
      <c r="D116" s="164" t="str">
        <f>IFERROR(IF(OR($B116="",$B116="No CAS"),INDEX('DEQ Pollutant List'!$A$7:$A$611,MATCH($C116,'DEQ Pollutant List'!$C$7:$C$611,0)),INDEX('DEQ Pollutant List'!$A$7:$A$611,MATCH($B116,'DEQ Pollutant List'!$B$7:$B$611,0))),"")</f>
        <v/>
      </c>
      <c r="E116" s="163">
        <v>0.9</v>
      </c>
      <c r="F116" s="153">
        <f>Baghouses!E64</f>
        <v>6.2499999999999931E-8</v>
      </c>
      <c r="G116" s="166">
        <f t="shared" si="11"/>
        <v>6.2499999999999931E-8</v>
      </c>
      <c r="H116" s="152" t="s">
        <v>374</v>
      </c>
      <c r="I116" s="154" t="s">
        <v>758</v>
      </c>
      <c r="J116" s="155">
        <f>F116*'2. Emissions Units &amp; Activities'!$H$18</f>
        <v>6.9368124999999925E-3</v>
      </c>
      <c r="K116" s="158">
        <f>F116*'2. Emissions Units &amp; Activities'!$I$18</f>
        <v>1.6424999999999981E-2</v>
      </c>
      <c r="L116" s="151">
        <f t="shared" si="12"/>
        <v>1.6424999999999981E-2</v>
      </c>
      <c r="M116" s="155">
        <f>G116*'2. Emissions Units &amp; Activities'!$K$18</f>
        <v>4.9999999999999941E-5</v>
      </c>
      <c r="N116" s="156">
        <f>G116*'2. Emissions Units &amp; Activities'!$L$18</f>
        <v>4.9999999999999941E-5</v>
      </c>
      <c r="O116" s="157">
        <f t="shared" si="13"/>
        <v>4.9999999999999941E-5</v>
      </c>
    </row>
    <row r="117" spans="1:15" x14ac:dyDescent="0.25">
      <c r="A117" s="162" t="s">
        <v>757</v>
      </c>
      <c r="B117" s="323" t="s">
        <v>266</v>
      </c>
      <c r="C117" s="160" t="str">
        <f>IFERROR(IF(B117="No CAS","",INDEX('DEQ Pollutant List'!$B$7:$B$611,MATCH('3. Pollutant Emissions - EF'!B117,'DEQ Pollutant List'!$A$7:$A$611,0))),"")</f>
        <v>Lead and compounds</v>
      </c>
      <c r="D117" s="164" t="str">
        <f>IFERROR(IF(OR($B117="",$B117="No CAS"),INDEX('DEQ Pollutant List'!$A$7:$A$611,MATCH($C117,'DEQ Pollutant List'!$C$7:$C$611,0)),INDEX('DEQ Pollutant List'!$A$7:$A$611,MATCH($B117,'DEQ Pollutant List'!$B$7:$B$611,0))),"")</f>
        <v/>
      </c>
      <c r="E117" s="163">
        <v>0.9</v>
      </c>
      <c r="F117" s="153">
        <f>Baghouses!E65</f>
        <v>7.8124999999999919E-7</v>
      </c>
      <c r="G117" s="166">
        <f t="shared" si="11"/>
        <v>7.8124999999999919E-7</v>
      </c>
      <c r="H117" s="152" t="s">
        <v>374</v>
      </c>
      <c r="I117" s="154" t="s">
        <v>758</v>
      </c>
      <c r="J117" s="155">
        <f>F117*'2. Emissions Units &amp; Activities'!$H$18</f>
        <v>8.6710156249999906E-2</v>
      </c>
      <c r="K117" s="158">
        <f>F117*'2. Emissions Units &amp; Activities'!$I$18</f>
        <v>0.20531249999999979</v>
      </c>
      <c r="L117" s="151">
        <f t="shared" si="12"/>
        <v>0.20531249999999979</v>
      </c>
      <c r="M117" s="155">
        <f>G117*'2. Emissions Units &amp; Activities'!$K$18</f>
        <v>6.2499999999999936E-4</v>
      </c>
      <c r="N117" s="156">
        <f>G117*'2. Emissions Units &amp; Activities'!$L$18</f>
        <v>6.2499999999999936E-4</v>
      </c>
      <c r="O117" s="157">
        <f t="shared" si="13"/>
        <v>6.2499999999999936E-4</v>
      </c>
    </row>
    <row r="118" spans="1:15" x14ac:dyDescent="0.25">
      <c r="A118" s="162" t="s">
        <v>757</v>
      </c>
      <c r="B118" s="323" t="s">
        <v>267</v>
      </c>
      <c r="C118" s="160" t="str">
        <f>IFERROR(IF(B118="No CAS","",INDEX('DEQ Pollutant List'!$B$7:$B$611,MATCH('3. Pollutant Emissions - EF'!B118,'DEQ Pollutant List'!$A$7:$A$611,0))),"")</f>
        <v>Antimony and compounds</v>
      </c>
      <c r="D118" s="164" t="str">
        <f>IFERROR(IF(OR($B118="",$B118="No CAS"),INDEX('DEQ Pollutant List'!$A$7:$A$611,MATCH($C118,'DEQ Pollutant List'!$C$7:$C$611,0)),INDEX('DEQ Pollutant List'!$A$7:$A$611,MATCH($B118,'DEQ Pollutant List'!$B$7:$B$611,0))),"")</f>
        <v/>
      </c>
      <c r="E118" s="163">
        <v>0.9</v>
      </c>
      <c r="F118" s="153">
        <f>Baghouses!E66</f>
        <v>1.1562499999999987E-8</v>
      </c>
      <c r="G118" s="166">
        <f t="shared" si="11"/>
        <v>1.1562499999999987E-8</v>
      </c>
      <c r="H118" s="152" t="s">
        <v>374</v>
      </c>
      <c r="I118" s="154" t="s">
        <v>758</v>
      </c>
      <c r="J118" s="155">
        <f>F118*'2. Emissions Units &amp; Activities'!$H$18</f>
        <v>1.2833103124999985E-3</v>
      </c>
      <c r="K118" s="158">
        <f>F118*'2. Emissions Units &amp; Activities'!$I$18</f>
        <v>3.0386249999999966E-3</v>
      </c>
      <c r="L118" s="151">
        <f t="shared" si="12"/>
        <v>3.0386249999999966E-3</v>
      </c>
      <c r="M118" s="155">
        <f>G118*'2. Emissions Units &amp; Activities'!$K$18</f>
        <v>9.2499999999999894E-6</v>
      </c>
      <c r="N118" s="156">
        <f>G118*'2. Emissions Units &amp; Activities'!$L$18</f>
        <v>9.2499999999999894E-6</v>
      </c>
      <c r="O118" s="157">
        <f t="shared" si="13"/>
        <v>9.2499999999999894E-6</v>
      </c>
    </row>
    <row r="119" spans="1:15" x14ac:dyDescent="0.25">
      <c r="A119" s="162" t="s">
        <v>757</v>
      </c>
      <c r="B119" s="323" t="s">
        <v>268</v>
      </c>
      <c r="C119" s="160" t="str">
        <f>IFERROR(IF(B119="No CAS","",INDEX('DEQ Pollutant List'!$B$7:$B$611,MATCH('3. Pollutant Emissions - EF'!B119,'DEQ Pollutant List'!$A$7:$A$611,0))),"")</f>
        <v>Selenium and compounds</v>
      </c>
      <c r="D119" s="164" t="str">
        <f>IFERROR(IF(OR($B119="",$B119="No CAS"),INDEX('DEQ Pollutant List'!$A$7:$A$611,MATCH($C119,'DEQ Pollutant List'!$C$7:$C$611,0)),INDEX('DEQ Pollutant List'!$A$7:$A$611,MATCH($B119,'DEQ Pollutant List'!$B$7:$B$611,0))),"")</f>
        <v/>
      </c>
      <c r="E119" s="163">
        <v>0.9</v>
      </c>
      <c r="F119" s="153">
        <f>Baghouses!E67</f>
        <v>5.9374999999999936E-9</v>
      </c>
      <c r="G119" s="166">
        <f t="shared" si="11"/>
        <v>5.9374999999999936E-9</v>
      </c>
      <c r="H119" s="152" t="s">
        <v>374</v>
      </c>
      <c r="I119" s="154" t="s">
        <v>758</v>
      </c>
      <c r="J119" s="155">
        <f>F119*'2. Emissions Units &amp; Activities'!$H$18</f>
        <v>6.5899718749999928E-4</v>
      </c>
      <c r="K119" s="158">
        <f>F119*'2. Emissions Units &amp; Activities'!$I$18</f>
        <v>1.5603749999999984E-3</v>
      </c>
      <c r="L119" s="151">
        <f t="shared" si="12"/>
        <v>1.5603749999999984E-3</v>
      </c>
      <c r="M119" s="155">
        <f>G119*'2. Emissions Units &amp; Activities'!$K$18</f>
        <v>4.7499999999999952E-6</v>
      </c>
      <c r="N119" s="156">
        <f>G119*'2. Emissions Units &amp; Activities'!$L$18</f>
        <v>4.7499999999999952E-6</v>
      </c>
      <c r="O119" s="157">
        <f t="shared" si="13"/>
        <v>4.7499999999999952E-6</v>
      </c>
    </row>
    <row r="120" spans="1:15" x14ac:dyDescent="0.25">
      <c r="A120" s="162" t="s">
        <v>757</v>
      </c>
      <c r="B120" s="323" t="s">
        <v>270</v>
      </c>
      <c r="C120" s="160" t="str">
        <f>IFERROR(IF(B120="No CAS","",INDEX('DEQ Pollutant List'!$B$7:$B$611,MATCH('3. Pollutant Emissions - EF'!B120,'DEQ Pollutant List'!$A$7:$A$611,0))),"")</f>
        <v>Thallium and compounds</v>
      </c>
      <c r="D120" s="164" t="str">
        <f>IFERROR(IF(OR($B120="",$B120="No CAS"),INDEX('DEQ Pollutant List'!$A$7:$A$611,MATCH($C120,'DEQ Pollutant List'!$C$7:$C$611,0)),INDEX('DEQ Pollutant List'!$A$7:$A$611,MATCH($B120,'DEQ Pollutant List'!$B$7:$B$611,0))),"")</f>
        <v/>
      </c>
      <c r="E120" s="163">
        <v>0.9</v>
      </c>
      <c r="F120" s="153">
        <f>Baghouses!E68</f>
        <v>1.3718749999999987E-8</v>
      </c>
      <c r="G120" s="166">
        <f t="shared" si="11"/>
        <v>1.3718749999999987E-8</v>
      </c>
      <c r="H120" s="152" t="s">
        <v>374</v>
      </c>
      <c r="I120" s="154" t="s">
        <v>758</v>
      </c>
      <c r="J120" s="155">
        <f>F120*'2. Emissions Units &amp; Activities'!$H$18</f>
        <v>1.5226303437499986E-3</v>
      </c>
      <c r="K120" s="158">
        <f>F120*'2. Emissions Units &amp; Activities'!$I$18</f>
        <v>3.6052874999999967E-3</v>
      </c>
      <c r="L120" s="151">
        <f t="shared" si="12"/>
        <v>3.6052874999999967E-3</v>
      </c>
      <c r="M120" s="155">
        <f>G120*'2. Emissions Units &amp; Activities'!$K$18</f>
        <v>1.0974999999999989E-5</v>
      </c>
      <c r="N120" s="156">
        <f>G120*'2. Emissions Units &amp; Activities'!$L$18</f>
        <v>1.0974999999999989E-5</v>
      </c>
      <c r="O120" s="157">
        <f t="shared" si="13"/>
        <v>1.0974999999999989E-5</v>
      </c>
    </row>
    <row r="121" spans="1:15" x14ac:dyDescent="0.25">
      <c r="A121" s="162" t="s">
        <v>757</v>
      </c>
      <c r="B121" s="323" t="s">
        <v>271</v>
      </c>
      <c r="C121" s="160" t="str">
        <f>IFERROR(IF(B121="No CAS","",INDEX('DEQ Pollutant List'!$B$7:$B$611,MATCH('3. Pollutant Emissions - EF'!B121,'DEQ Pollutant List'!$A$7:$A$611,0))),"")</f>
        <v>Zinc and compounds</v>
      </c>
      <c r="D121" s="164" t="str">
        <f>IFERROR(IF(OR($B121="",$B121="No CAS"),INDEX('DEQ Pollutant List'!$A$7:$A$611,MATCH($C121,'DEQ Pollutant List'!$C$7:$C$611,0)),INDEX('DEQ Pollutant List'!$A$7:$A$611,MATCH($B121,'DEQ Pollutant List'!$B$7:$B$611,0))),"")</f>
        <v/>
      </c>
      <c r="E121" s="163">
        <v>0.9</v>
      </c>
      <c r="F121" s="153">
        <f>Baghouses!E69</f>
        <v>9.3749999999999896E-7</v>
      </c>
      <c r="G121" s="166">
        <f t="shared" si="11"/>
        <v>9.3749999999999896E-7</v>
      </c>
      <c r="H121" s="152" t="s">
        <v>374</v>
      </c>
      <c r="I121" s="154" t="s">
        <v>758</v>
      </c>
      <c r="J121" s="155">
        <f>F121*'2. Emissions Units &amp; Activities'!$H$18</f>
        <v>0.10405218749999988</v>
      </c>
      <c r="K121" s="158">
        <f>F121*'2. Emissions Units &amp; Activities'!$I$18</f>
        <v>0.24637499999999973</v>
      </c>
      <c r="L121" s="151">
        <f t="shared" si="12"/>
        <v>0.24637499999999973</v>
      </c>
      <c r="M121" s="155">
        <f>G121*'2. Emissions Units &amp; Activities'!$K$18</f>
        <v>7.4999999999999915E-4</v>
      </c>
      <c r="N121" s="156">
        <f>G121*'2. Emissions Units &amp; Activities'!$L$18</f>
        <v>7.4999999999999915E-4</v>
      </c>
      <c r="O121" s="157">
        <f t="shared" si="13"/>
        <v>7.4999999999999915E-4</v>
      </c>
    </row>
    <row r="122" spans="1:15" x14ac:dyDescent="0.25">
      <c r="A122" s="162" t="s">
        <v>757</v>
      </c>
      <c r="B122" s="323" t="s">
        <v>137</v>
      </c>
      <c r="C122" s="160" t="str">
        <f>IFERROR(IF(B122="No CAS","",INDEX('DEQ Pollutant List'!$B$7:$B$611,MATCH('3. Pollutant Emissions - EF'!B122,'DEQ Pollutant List'!$A$7:$A$611,0))),"")</f>
        <v>Barium and compounds</v>
      </c>
      <c r="D122" s="164" t="str">
        <f>IFERROR(IF(OR($B122="",$B122="No CAS"),INDEX('DEQ Pollutant List'!$A$7:$A$611,MATCH($C122,'DEQ Pollutant List'!$C$7:$C$611,0)),INDEX('DEQ Pollutant List'!$A$7:$A$611,MATCH($B122,'DEQ Pollutant List'!$B$7:$B$611,0))),"")</f>
        <v/>
      </c>
      <c r="E122" s="163">
        <v>0.9</v>
      </c>
      <c r="F122" s="153">
        <f>Baghouses!E70</f>
        <v>6.2499999999999935E-6</v>
      </c>
      <c r="G122" s="166">
        <f t="shared" si="11"/>
        <v>6.2499999999999935E-6</v>
      </c>
      <c r="H122" s="152" t="s">
        <v>374</v>
      </c>
      <c r="I122" s="154" t="s">
        <v>758</v>
      </c>
      <c r="J122" s="155">
        <f>F122*'2. Emissions Units &amp; Activities'!$H$18</f>
        <v>0.69368124999999925</v>
      </c>
      <c r="K122" s="158">
        <f>F122*'2. Emissions Units &amp; Activities'!$I$18</f>
        <v>1.6424999999999983</v>
      </c>
      <c r="L122" s="151">
        <f t="shared" si="12"/>
        <v>1.6424999999999983</v>
      </c>
      <c r="M122" s="155">
        <f>G122*'2. Emissions Units &amp; Activities'!$K$18</f>
        <v>4.9999999999999949E-3</v>
      </c>
      <c r="N122" s="156">
        <f>G122*'2. Emissions Units &amp; Activities'!$L$18</f>
        <v>4.9999999999999949E-3</v>
      </c>
      <c r="O122" s="157">
        <f t="shared" si="13"/>
        <v>4.9999999999999949E-3</v>
      </c>
    </row>
    <row r="123" spans="1:15" x14ac:dyDescent="0.25">
      <c r="A123" s="162" t="s">
        <v>757</v>
      </c>
      <c r="B123" s="323">
        <v>504</v>
      </c>
      <c r="C123" s="160" t="str">
        <f>IFERROR(IF(B123="No CAS","",INDEX('DEQ Pollutant List'!$B$7:$B$611,MATCH('3. Pollutant Emissions - EF'!B123,'DEQ Pollutant List'!$A$7:$A$611,0))),"")</f>
        <v>Phosphorus and compounds</v>
      </c>
      <c r="D123" s="164" t="str">
        <f>IFERROR(IF(OR($B123="",$B123="No CAS"),INDEX('DEQ Pollutant List'!$A$7:$A$611,MATCH($C123,'DEQ Pollutant List'!$C$7:$C$611,0)),INDEX('DEQ Pollutant List'!$A$7:$A$611,MATCH($B123,'DEQ Pollutant List'!$B$7:$B$611,0))),"")</f>
        <v/>
      </c>
      <c r="E123" s="163">
        <v>0.9</v>
      </c>
      <c r="F123" s="153">
        <f>Baghouses!E71</f>
        <v>1.031249999999999E-6</v>
      </c>
      <c r="G123" s="166">
        <f t="shared" si="11"/>
        <v>1.031249999999999E-6</v>
      </c>
      <c r="H123" s="152" t="s">
        <v>374</v>
      </c>
      <c r="I123" s="154" t="s">
        <v>758</v>
      </c>
      <c r="J123" s="155">
        <f>F123*'2. Emissions Units &amp; Activities'!$H$18</f>
        <v>0.11445740624999989</v>
      </c>
      <c r="K123" s="158">
        <f>F123*'2. Emissions Units &amp; Activities'!$I$18</f>
        <v>0.27101249999999977</v>
      </c>
      <c r="L123" s="151">
        <f t="shared" si="12"/>
        <v>0.27101249999999977</v>
      </c>
      <c r="M123" s="155">
        <f>G123*'2. Emissions Units &amp; Activities'!$K$18</f>
        <v>8.2499999999999924E-4</v>
      </c>
      <c r="N123" s="156">
        <f>G123*'2. Emissions Units &amp; Activities'!$L$18</f>
        <v>8.2499999999999924E-4</v>
      </c>
      <c r="O123" s="157">
        <f t="shared" si="13"/>
        <v>8.2499999999999924E-4</v>
      </c>
    </row>
    <row r="124" spans="1:15" s="3" customFormat="1" x14ac:dyDescent="0.25">
      <c r="A124" s="162" t="s">
        <v>757</v>
      </c>
      <c r="B124" s="323" t="s">
        <v>272</v>
      </c>
      <c r="C124" s="160" t="str">
        <f>IFERROR(IF(B124="No CAS","",INDEX('DEQ Pollutant List'!$B$7:$B$611,MATCH('3. Pollutant Emissions - EF'!B124,'DEQ Pollutant List'!$A$7:$A$611,0))),"")</f>
        <v>Phosphorus pentoxide</v>
      </c>
      <c r="D124" s="164" t="str">
        <f>IFERROR(IF(OR($B124="",$B124="No CAS"),INDEX('DEQ Pollutant List'!$A$7:$A$611,MATCH($C124,'DEQ Pollutant List'!$C$7:$C$611,0)),INDEX('DEQ Pollutant List'!$A$7:$A$611,MATCH($B124,'DEQ Pollutant List'!$B$7:$B$611,0))),"")</f>
        <v/>
      </c>
      <c r="E124" s="163">
        <v>0.9</v>
      </c>
      <c r="F124" s="153">
        <f>Baghouses!E72</f>
        <v>2.4999999999999972E-6</v>
      </c>
      <c r="G124" s="166">
        <f t="shared" si="11"/>
        <v>2.4999999999999972E-6</v>
      </c>
      <c r="H124" s="152" t="s">
        <v>374</v>
      </c>
      <c r="I124" s="154" t="s">
        <v>758</v>
      </c>
      <c r="J124" s="155">
        <f>F124*'2. Emissions Units &amp; Activities'!$H$18</f>
        <v>0.27747249999999968</v>
      </c>
      <c r="K124" s="158">
        <f>F124*'2. Emissions Units &amp; Activities'!$I$18</f>
        <v>0.65699999999999925</v>
      </c>
      <c r="L124" s="151">
        <f t="shared" si="12"/>
        <v>0.65699999999999925</v>
      </c>
      <c r="M124" s="155">
        <f>G124*'2. Emissions Units &amp; Activities'!$K$18</f>
        <v>1.9999999999999979E-3</v>
      </c>
      <c r="N124" s="156">
        <f>G124*'2. Emissions Units &amp; Activities'!$L$18</f>
        <v>1.9999999999999979E-3</v>
      </c>
      <c r="O124" s="157">
        <f t="shared" si="13"/>
        <v>1.9999999999999979E-3</v>
      </c>
    </row>
    <row r="125" spans="1:15" x14ac:dyDescent="0.25">
      <c r="A125" s="162" t="s">
        <v>757</v>
      </c>
      <c r="B125" s="323" t="s">
        <v>171</v>
      </c>
      <c r="C125" s="160" t="str">
        <f>IFERROR(IF(B125="No CAS","",INDEX('DEQ Pollutant List'!$B$7:$B$611,MATCH('3. Pollutant Emissions - EF'!B125,'DEQ Pollutant List'!$A$7:$A$611,0))),"")</f>
        <v>Silica, crystalline (respirable)</v>
      </c>
      <c r="D125" s="164" t="str">
        <f>IFERROR(IF(OR($B125="",$B125="No CAS"),INDEX('DEQ Pollutant List'!$A$7:$A$611,MATCH($C125,'DEQ Pollutant List'!$C$7:$C$611,0)),INDEX('DEQ Pollutant List'!$A$7:$A$611,MATCH($B125,'DEQ Pollutant List'!$B$7:$B$611,0))),"")</f>
        <v/>
      </c>
      <c r="E125" s="163">
        <v>0.9</v>
      </c>
      <c r="F125" s="153">
        <f>Baghouses!E73</f>
        <v>1.1645312499999987E-3</v>
      </c>
      <c r="G125" s="166">
        <f t="shared" si="11"/>
        <v>1.1645312499999987E-3</v>
      </c>
      <c r="H125" s="152" t="s">
        <v>374</v>
      </c>
      <c r="I125" s="154" t="s">
        <v>758</v>
      </c>
      <c r="J125" s="155">
        <f>F125*'2. Emissions Units &amp; Activities'!$H$18</f>
        <v>129.25015890624985</v>
      </c>
      <c r="K125" s="158">
        <f>F125*'2. Emissions Units &amp; Activities'!$I$18</f>
        <v>306.03881249999966</v>
      </c>
      <c r="L125" s="151">
        <f t="shared" si="12"/>
        <v>306.03881249999966</v>
      </c>
      <c r="M125" s="155">
        <f>G125*'2. Emissions Units &amp; Activities'!$K$18</f>
        <v>0.93162499999999893</v>
      </c>
      <c r="N125" s="156">
        <f>G125*'2. Emissions Units &amp; Activities'!$L$18</f>
        <v>0.93162499999999893</v>
      </c>
      <c r="O125" s="157">
        <f t="shared" si="13"/>
        <v>0.93162499999999893</v>
      </c>
    </row>
    <row r="126" spans="1:15" x14ac:dyDescent="0.25">
      <c r="A126" s="162" t="s">
        <v>757</v>
      </c>
      <c r="B126" s="323" t="s">
        <v>273</v>
      </c>
      <c r="C126" s="160" t="str">
        <f>IFERROR(IF(B126="No CAS","",INDEX('DEQ Pollutant List'!$B$7:$B$611,MATCH('3. Pollutant Emissions - EF'!B126,'DEQ Pollutant List'!$A$7:$A$611,0))),"")</f>
        <v>Sulfur trioxide</v>
      </c>
      <c r="D126" s="164" t="str">
        <f>IFERROR(IF(OR($B126="",$B126="No CAS"),INDEX('DEQ Pollutant List'!$A$7:$A$611,MATCH($C126,'DEQ Pollutant List'!$C$7:$C$611,0)),INDEX('DEQ Pollutant List'!$A$7:$A$611,MATCH($B126,'DEQ Pollutant List'!$B$7:$B$611,0))),"")</f>
        <v/>
      </c>
      <c r="E126" s="163">
        <v>0.9</v>
      </c>
      <c r="F126" s="153">
        <f>Baghouses!E74</f>
        <v>7.8124999999999919E-7</v>
      </c>
      <c r="G126" s="166">
        <f t="shared" si="11"/>
        <v>7.8124999999999919E-7</v>
      </c>
      <c r="H126" s="152" t="s">
        <v>374</v>
      </c>
      <c r="I126" s="154" t="s">
        <v>758</v>
      </c>
      <c r="J126" s="155">
        <f>F126*'2. Emissions Units &amp; Activities'!$H$18</f>
        <v>8.6710156249999906E-2</v>
      </c>
      <c r="K126" s="158">
        <f>F126*'2. Emissions Units &amp; Activities'!$I$18</f>
        <v>0.20531249999999979</v>
      </c>
      <c r="L126" s="151">
        <f t="shared" si="12"/>
        <v>0.20531249999999979</v>
      </c>
      <c r="M126" s="155">
        <f>G126*'2. Emissions Units &amp; Activities'!$K$18</f>
        <v>6.2499999999999936E-4</v>
      </c>
      <c r="N126" s="156">
        <f>G126*'2. Emissions Units &amp; Activities'!$L$18</f>
        <v>6.2499999999999936E-4</v>
      </c>
      <c r="O126" s="157">
        <f t="shared" si="13"/>
        <v>6.2499999999999936E-4</v>
      </c>
    </row>
    <row r="127" spans="1:15" ht="15.75" thickBot="1" x14ac:dyDescent="0.3">
      <c r="A127" s="241" t="s">
        <v>757</v>
      </c>
      <c r="B127" s="324" t="s">
        <v>274</v>
      </c>
      <c r="C127" s="259" t="str">
        <f>IFERROR(IF(B127="No CAS","",INDEX('DEQ Pollutant List'!$B$7:$B$611,MATCH('3. Pollutant Emissions - EF'!B127,'DEQ Pollutant List'!$A$7:$A$611,0))),"")</f>
        <v>Vanadium pentoxide</v>
      </c>
      <c r="D127" s="232" t="str">
        <f>IFERROR(IF(OR($B127="",$B127="No CAS"),INDEX('DEQ Pollutant List'!$A$7:$A$611,MATCH($C127,'DEQ Pollutant List'!$C$7:$C$611,0)),INDEX('DEQ Pollutant List'!$A$7:$A$611,MATCH($B127,'DEQ Pollutant List'!$B$7:$B$611,0))),"")</f>
        <v/>
      </c>
      <c r="E127" s="163">
        <v>0.9</v>
      </c>
      <c r="F127" s="245">
        <f>Baghouses!E75</f>
        <v>7.8124999999999919E-7</v>
      </c>
      <c r="G127" s="242">
        <f t="shared" si="11"/>
        <v>7.8124999999999919E-7</v>
      </c>
      <c r="H127" s="243" t="s">
        <v>374</v>
      </c>
      <c r="I127" s="154" t="s">
        <v>1988</v>
      </c>
      <c r="J127" s="276">
        <f>F127*'2. Emissions Units &amp; Activities'!$H$18</f>
        <v>8.6710156249999906E-2</v>
      </c>
      <c r="K127" s="277">
        <f>F127*'2. Emissions Units &amp; Activities'!$I$18</f>
        <v>0.20531249999999979</v>
      </c>
      <c r="L127" s="278">
        <f>K127</f>
        <v>0.20531249999999979</v>
      </c>
      <c r="M127" s="276">
        <f>G127*'2. Emissions Units &amp; Activities'!$K$18</f>
        <v>6.2499999999999936E-4</v>
      </c>
      <c r="N127" s="279">
        <f>G127*'2. Emissions Units &amp; Activities'!$L$18</f>
        <v>6.2499999999999936E-4</v>
      </c>
      <c r="O127" s="280">
        <f>N127</f>
        <v>6.2499999999999936E-4</v>
      </c>
    </row>
    <row r="128" spans="1:15" s="3" customFormat="1" x14ac:dyDescent="0.25">
      <c r="A128" s="162" t="s">
        <v>675</v>
      </c>
      <c r="B128" s="323" t="s">
        <v>261</v>
      </c>
      <c r="C128" s="160" t="str">
        <f>IFERROR(IF(B128="No CAS","",INDEX('DEQ Pollutant List'!$B$7:$B$611,MATCH('3. Pollutant Emissions - EF'!B128,'DEQ Pollutant List'!$A$7:$A$611,0))),"")</f>
        <v>Silver and compounds</v>
      </c>
      <c r="D128" s="164" t="str">
        <f>IFERROR(IF(OR($B128="",$B128="No CAS"),INDEX('DEQ Pollutant List'!$A$7:$A$611,MATCH($C128,'DEQ Pollutant List'!$C$7:$C$611,0)),INDEX('DEQ Pollutant List'!$A$7:$A$611,MATCH($B128,'DEQ Pollutant List'!$B$7:$B$611,0))),"")</f>
        <v/>
      </c>
      <c r="E128" s="163">
        <v>0</v>
      </c>
      <c r="F128" s="153">
        <f>Baghouses!Q13</f>
        <v>2.175E-10</v>
      </c>
      <c r="G128" s="166">
        <f>F128</f>
        <v>2.175E-10</v>
      </c>
      <c r="H128" s="152" t="s">
        <v>374</v>
      </c>
      <c r="I128" s="154" t="s">
        <v>756</v>
      </c>
      <c r="J128" s="155">
        <f>F128*'2. Emissions Units &amp; Activities'!$H$19</f>
        <v>2.41401075E-5</v>
      </c>
      <c r="K128" s="158">
        <f>F128*'2. Emissions Units &amp; Activities'!$I$19</f>
        <v>5.7158999999999999E-5</v>
      </c>
      <c r="L128" s="151">
        <f t="shared" ref="L128:L224" si="14">K128</f>
        <v>5.7158999999999999E-5</v>
      </c>
      <c r="M128" s="155">
        <f>G128*'2. Emissions Units &amp; Activities'!$K$19</f>
        <v>1.74E-7</v>
      </c>
      <c r="N128" s="156">
        <f>G128*'2. Emissions Units &amp; Activities'!$L$19</f>
        <v>1.74E-7</v>
      </c>
      <c r="O128" s="157">
        <f t="shared" ref="O128:O129" si="15">N128</f>
        <v>1.74E-7</v>
      </c>
    </row>
    <row r="129" spans="1:15" s="188" customFormat="1" x14ac:dyDescent="0.25">
      <c r="A129" s="162" t="s">
        <v>675</v>
      </c>
      <c r="B129" s="323" t="s">
        <v>172</v>
      </c>
      <c r="C129" s="160" t="str">
        <f>IFERROR(IF(B129="No CAS","",INDEX('DEQ Pollutant List'!$B$7:$B$611,MATCH('3. Pollutant Emissions - EF'!B129,'DEQ Pollutant List'!$A$7:$A$611,0))),"")</f>
        <v>Aluminum and compounds</v>
      </c>
      <c r="D129" s="164" t="str">
        <f>IFERROR(IF(OR($B129="",$B129="No CAS"),INDEX('DEQ Pollutant List'!$A$7:$A$611,MATCH($C129,'DEQ Pollutant List'!$C$7:$C$611,0)),INDEX('DEQ Pollutant List'!$A$7:$A$611,MATCH($B129,'DEQ Pollutant List'!$B$7:$B$611,0))),"")</f>
        <v/>
      </c>
      <c r="E129" s="163">
        <v>0</v>
      </c>
      <c r="F129" s="153">
        <f>Baghouses!Q14</f>
        <v>5.5440749999999988E-4</v>
      </c>
      <c r="G129" s="166">
        <f t="shared" ref="G129:G175" si="16">F129</f>
        <v>5.5440749999999988E-4</v>
      </c>
      <c r="H129" s="152" t="s">
        <v>374</v>
      </c>
      <c r="I129" s="154" t="s">
        <v>756</v>
      </c>
      <c r="J129" s="155">
        <f>F129*'2. Emissions Units &amp; Activities'!$H$19</f>
        <v>61.533134017499989</v>
      </c>
      <c r="K129" s="158">
        <f>F129*'2. Emissions Units &amp; Activities'!$I$19</f>
        <v>145.69829099999995</v>
      </c>
      <c r="L129" s="151">
        <f t="shared" si="14"/>
        <v>145.69829099999995</v>
      </c>
      <c r="M129" s="155">
        <f>G129*'2. Emissions Units &amp; Activities'!$K$19</f>
        <v>0.44352599999999992</v>
      </c>
      <c r="N129" s="156">
        <f>G129*'2. Emissions Units &amp; Activities'!$L$19</f>
        <v>0.44352599999999992</v>
      </c>
      <c r="O129" s="157">
        <f t="shared" si="15"/>
        <v>0.44352599999999992</v>
      </c>
    </row>
    <row r="130" spans="1:15" x14ac:dyDescent="0.25">
      <c r="A130" s="162" t="s">
        <v>675</v>
      </c>
      <c r="B130" s="323" t="s">
        <v>262</v>
      </c>
      <c r="C130" s="160" t="str">
        <f>IFERROR(IF(B130="No CAS","",INDEX('DEQ Pollutant List'!$B$7:$B$611,MATCH('3. Pollutant Emissions - EF'!B130,'DEQ Pollutant List'!$A$7:$A$611,0))),"")</f>
        <v>Arsenic and compounds</v>
      </c>
      <c r="D130" s="164" t="str">
        <f>IFERROR(IF(OR($B130="",$B130="No CAS"),INDEX('DEQ Pollutant List'!$A$7:$A$611,MATCH($C130,'DEQ Pollutant List'!$C$7:$C$611,0)),INDEX('DEQ Pollutant List'!$A$7:$A$611,MATCH($B130,'DEQ Pollutant List'!$B$7:$B$611,0))),"")</f>
        <v/>
      </c>
      <c r="E130" s="163">
        <v>0</v>
      </c>
      <c r="F130" s="153">
        <f>Baghouses!Q15</f>
        <v>2.2620000000000003E-8</v>
      </c>
      <c r="G130" s="166">
        <f t="shared" si="16"/>
        <v>2.2620000000000003E-8</v>
      </c>
      <c r="H130" s="152" t="s">
        <v>374</v>
      </c>
      <c r="I130" s="154" t="s">
        <v>756</v>
      </c>
      <c r="J130" s="155">
        <f>F130*'2. Emissions Units &amp; Activities'!$H$19</f>
        <v>2.5105711800000002E-3</v>
      </c>
      <c r="K130" s="158">
        <f>F130*'2. Emissions Units &amp; Activities'!$I$19</f>
        <v>5.9445360000000011E-3</v>
      </c>
      <c r="L130" s="151">
        <f t="shared" si="14"/>
        <v>5.9445360000000011E-3</v>
      </c>
      <c r="M130" s="155">
        <f>G130*'2. Emissions Units &amp; Activities'!$K$19</f>
        <v>1.8096000000000004E-5</v>
      </c>
      <c r="N130" s="156">
        <f>G130*'2. Emissions Units &amp; Activities'!$L$19</f>
        <v>1.8096000000000004E-5</v>
      </c>
      <c r="O130" s="157">
        <f t="shared" ref="O130" si="17">N130</f>
        <v>1.8096000000000004E-5</v>
      </c>
    </row>
    <row r="131" spans="1:15" x14ac:dyDescent="0.25">
      <c r="A131" s="162" t="s">
        <v>675</v>
      </c>
      <c r="B131" s="323" t="s">
        <v>137</v>
      </c>
      <c r="C131" s="160" t="str">
        <f>IFERROR(IF(B131="No CAS","",INDEX('DEQ Pollutant List'!$B$7:$B$611,MATCH('3. Pollutant Emissions - EF'!B131,'DEQ Pollutant List'!$A$7:$A$611,0))),"")</f>
        <v>Barium and compounds</v>
      </c>
      <c r="D131" s="164" t="str">
        <f>IFERROR(IF(OR($B131="",$B131="No CAS"),INDEX('DEQ Pollutant List'!$A$7:$A$611,MATCH($C131,'DEQ Pollutant List'!$C$7:$C$611,0)),INDEX('DEQ Pollutant List'!$A$7:$A$611,MATCH($B131,'DEQ Pollutant List'!$B$7:$B$611,0))),"")</f>
        <v/>
      </c>
      <c r="E131" s="163">
        <v>0</v>
      </c>
      <c r="F131" s="153">
        <f>Baghouses!Q16</f>
        <v>2.4360000000000001E-6</v>
      </c>
      <c r="G131" s="166">
        <f t="shared" si="16"/>
        <v>2.4360000000000001E-6</v>
      </c>
      <c r="H131" s="152" t="s">
        <v>374</v>
      </c>
      <c r="I131" s="154" t="s">
        <v>756</v>
      </c>
      <c r="J131" s="155">
        <f>F131*'2. Emissions Units &amp; Activities'!$H$19</f>
        <v>0.27036920400000003</v>
      </c>
      <c r="K131" s="158">
        <f>F131*'2. Emissions Units &amp; Activities'!$I$19</f>
        <v>0.64018079999999999</v>
      </c>
      <c r="L131" s="151">
        <f t="shared" ref="L131:L152" si="18">K131</f>
        <v>0.64018079999999999</v>
      </c>
      <c r="M131" s="155">
        <f>G131*'2. Emissions Units &amp; Activities'!$K$19</f>
        <v>1.9488000000000001E-3</v>
      </c>
      <c r="N131" s="156">
        <f>G131*'2. Emissions Units &amp; Activities'!$L$19</f>
        <v>1.9488000000000001E-3</v>
      </c>
      <c r="O131" s="157">
        <f t="shared" ref="O131:O152" si="19">N131</f>
        <v>1.9488000000000001E-3</v>
      </c>
    </row>
    <row r="132" spans="1:15" x14ac:dyDescent="0.25">
      <c r="A132" s="162" t="s">
        <v>675</v>
      </c>
      <c r="B132" s="323" t="s">
        <v>263</v>
      </c>
      <c r="C132" s="160" t="str">
        <f>IFERROR(IF(B132="No CAS","",INDEX('DEQ Pollutant List'!$B$7:$B$611,MATCH('3. Pollutant Emissions - EF'!B132,'DEQ Pollutant List'!$A$7:$A$611,0))),"")</f>
        <v>Beryllium and compounds</v>
      </c>
      <c r="D132" s="164" t="str">
        <f>IFERROR(IF(OR($B132="",$B132="No CAS"),INDEX('DEQ Pollutant List'!$A$7:$A$611,MATCH($C132,'DEQ Pollutant List'!$C$7:$C$611,0)),INDEX('DEQ Pollutant List'!$A$7:$A$611,MATCH($B132,'DEQ Pollutant List'!$B$7:$B$611,0))),"")</f>
        <v/>
      </c>
      <c r="E132" s="163">
        <v>0</v>
      </c>
      <c r="F132" s="153">
        <f>Baghouses!Q17</f>
        <v>2.6621999999999998E-8</v>
      </c>
      <c r="G132" s="166">
        <f t="shared" si="16"/>
        <v>2.6621999999999998E-8</v>
      </c>
      <c r="H132" s="152" t="s">
        <v>374</v>
      </c>
      <c r="I132" s="154" t="s">
        <v>756</v>
      </c>
      <c r="J132" s="155">
        <f>F132*'2. Emissions Units &amp; Activities'!$H$19</f>
        <v>2.9547491579999998E-3</v>
      </c>
      <c r="K132" s="158">
        <f>F132*'2. Emissions Units &amp; Activities'!$I$19</f>
        <v>6.9962615999999995E-3</v>
      </c>
      <c r="L132" s="151">
        <f t="shared" si="18"/>
        <v>6.9962615999999995E-3</v>
      </c>
      <c r="M132" s="155">
        <f>G132*'2. Emissions Units &amp; Activities'!$K$19</f>
        <v>2.1297599999999997E-5</v>
      </c>
      <c r="N132" s="156">
        <f>G132*'2. Emissions Units &amp; Activities'!$L$19</f>
        <v>2.1297599999999997E-5</v>
      </c>
      <c r="O132" s="157">
        <f t="shared" si="19"/>
        <v>2.1297599999999997E-5</v>
      </c>
    </row>
    <row r="133" spans="1:15" s="3" customFormat="1" x14ac:dyDescent="0.25">
      <c r="A133" s="162" t="s">
        <v>675</v>
      </c>
      <c r="B133" s="323" t="s">
        <v>264</v>
      </c>
      <c r="C133" s="160" t="str">
        <f>IFERROR(IF(B133="No CAS","",INDEX('DEQ Pollutant List'!$B$7:$B$611,MATCH('3. Pollutant Emissions - EF'!B133,'DEQ Pollutant List'!$A$7:$A$611,0))),"")</f>
        <v>Cadmium and compounds</v>
      </c>
      <c r="D133" s="164" t="str">
        <f>IFERROR(IF(OR($B133="",$B133="No CAS"),INDEX('DEQ Pollutant List'!$A$7:$A$611,MATCH($C133,'DEQ Pollutant List'!$C$7:$C$611,0)),INDEX('DEQ Pollutant List'!$A$7:$A$611,MATCH($B133,'DEQ Pollutant List'!$B$7:$B$611,0))),"")</f>
        <v/>
      </c>
      <c r="E133" s="163">
        <v>0</v>
      </c>
      <c r="F133" s="153">
        <f>Baghouses!Q18</f>
        <v>6.9599999999999997E-10</v>
      </c>
      <c r="G133" s="166">
        <f t="shared" si="16"/>
        <v>6.9599999999999997E-10</v>
      </c>
      <c r="H133" s="152" t="s">
        <v>374</v>
      </c>
      <c r="I133" s="154" t="s">
        <v>756</v>
      </c>
      <c r="J133" s="155">
        <f>F133*'2. Emissions Units &amp; Activities'!$H$19</f>
        <v>7.7248343999999997E-5</v>
      </c>
      <c r="K133" s="158">
        <f>F133*'2. Emissions Units &amp; Activities'!$I$19</f>
        <v>1.8290879999999999E-4</v>
      </c>
      <c r="L133" s="151">
        <f t="shared" si="18"/>
        <v>1.8290879999999999E-4</v>
      </c>
      <c r="M133" s="155">
        <f>G133*'2. Emissions Units &amp; Activities'!$K$19</f>
        <v>5.5680000000000001E-7</v>
      </c>
      <c r="N133" s="156">
        <f>G133*'2. Emissions Units &amp; Activities'!$L$19</f>
        <v>5.5680000000000001E-7</v>
      </c>
      <c r="O133" s="157">
        <f t="shared" si="19"/>
        <v>5.5680000000000001E-7</v>
      </c>
    </row>
    <row r="134" spans="1:15" x14ac:dyDescent="0.25">
      <c r="A134" s="162" t="s">
        <v>675</v>
      </c>
      <c r="B134" s="323" t="s">
        <v>142</v>
      </c>
      <c r="C134" s="160" t="str">
        <f>IFERROR(IF(B134="No CAS","",INDEX('DEQ Pollutant List'!$B$7:$B$611,MATCH('3. Pollutant Emissions - EF'!B134,'DEQ Pollutant List'!$A$7:$A$611,0))),"")</f>
        <v>Cobalt and compounds</v>
      </c>
      <c r="D134" s="164" t="str">
        <f>IFERROR(IF(OR($B134="",$B134="No CAS"),INDEX('DEQ Pollutant List'!$A$7:$A$611,MATCH($C134,'DEQ Pollutant List'!$C$7:$C$611,0)),INDEX('DEQ Pollutant List'!$A$7:$A$611,MATCH($B134,'DEQ Pollutant List'!$B$7:$B$611,0))),"")</f>
        <v/>
      </c>
      <c r="E134" s="163">
        <v>0</v>
      </c>
      <c r="F134" s="153">
        <f>Baghouses!Q19</f>
        <v>8.6999999999999999E-10</v>
      </c>
      <c r="G134" s="166">
        <f t="shared" si="16"/>
        <v>8.6999999999999999E-10</v>
      </c>
      <c r="H134" s="152" t="s">
        <v>374</v>
      </c>
      <c r="I134" s="154" t="s">
        <v>756</v>
      </c>
      <c r="J134" s="155">
        <f>F134*'2. Emissions Units &amp; Activities'!$H$19</f>
        <v>9.656043E-5</v>
      </c>
      <c r="K134" s="158">
        <f>F134*'2. Emissions Units &amp; Activities'!$I$19</f>
        <v>2.28636E-4</v>
      </c>
      <c r="L134" s="151">
        <f t="shared" si="18"/>
        <v>2.28636E-4</v>
      </c>
      <c r="M134" s="155">
        <f>G134*'2. Emissions Units &amp; Activities'!$K$19</f>
        <v>6.9599999999999999E-7</v>
      </c>
      <c r="N134" s="156">
        <f>G134*'2. Emissions Units &amp; Activities'!$L$19</f>
        <v>6.9599999999999999E-7</v>
      </c>
      <c r="O134" s="157">
        <f t="shared" si="19"/>
        <v>6.9599999999999999E-7</v>
      </c>
    </row>
    <row r="135" spans="1:15" x14ac:dyDescent="0.25">
      <c r="A135" s="162" t="s">
        <v>675</v>
      </c>
      <c r="B135" s="323" t="s">
        <v>185</v>
      </c>
      <c r="C135" s="160" t="str">
        <f>IFERROR(IF(B135="No CAS","",INDEX('DEQ Pollutant List'!$B$7:$B$611,MATCH('3. Pollutant Emissions - EF'!B135,'DEQ Pollutant List'!$A$7:$A$611,0))),"")</f>
        <v>Copper and compounds</v>
      </c>
      <c r="D135" s="164" t="str">
        <f>IFERROR(IF(OR($B135="",$B135="No CAS"),INDEX('DEQ Pollutant List'!$A$7:$A$611,MATCH($C135,'DEQ Pollutant List'!$C$7:$C$611,0)),INDEX('DEQ Pollutant List'!$A$7:$A$611,MATCH($B135,'DEQ Pollutant List'!$B$7:$B$611,0))),"")</f>
        <v/>
      </c>
      <c r="E135" s="163">
        <v>0</v>
      </c>
      <c r="F135" s="153">
        <f>Baghouses!Q20</f>
        <v>4.5240000000000007E-8</v>
      </c>
      <c r="G135" s="166">
        <f t="shared" si="16"/>
        <v>4.5240000000000007E-8</v>
      </c>
      <c r="H135" s="152" t="s">
        <v>374</v>
      </c>
      <c r="I135" s="154" t="s">
        <v>756</v>
      </c>
      <c r="J135" s="155">
        <f>F135*'2. Emissions Units &amp; Activities'!$H$19</f>
        <v>5.0211423600000004E-3</v>
      </c>
      <c r="K135" s="158">
        <f>F135*'2. Emissions Units &amp; Activities'!$I$19</f>
        <v>1.1889072000000002E-2</v>
      </c>
      <c r="L135" s="151">
        <f t="shared" si="18"/>
        <v>1.1889072000000002E-2</v>
      </c>
      <c r="M135" s="155">
        <f>G135*'2. Emissions Units &amp; Activities'!$K$19</f>
        <v>3.6192000000000009E-5</v>
      </c>
      <c r="N135" s="156">
        <f>G135*'2. Emissions Units &amp; Activities'!$L$19</f>
        <v>3.6192000000000009E-5</v>
      </c>
      <c r="O135" s="157">
        <f t="shared" si="19"/>
        <v>3.6192000000000009E-5</v>
      </c>
    </row>
    <row r="136" spans="1:15" x14ac:dyDescent="0.25">
      <c r="A136" s="162" t="s">
        <v>675</v>
      </c>
      <c r="B136" s="323" t="s">
        <v>55</v>
      </c>
      <c r="C136" s="160" t="str">
        <f>IFERROR(IF(B136="No CAS","",INDEX('DEQ Pollutant List'!$B$7:$B$611,MATCH('3. Pollutant Emissions - EF'!B136,'DEQ Pollutant List'!$A$7:$A$611,0))),"")</f>
        <v>Chromium VI, chromate and dichromate particulate</v>
      </c>
      <c r="D136" s="164" t="str">
        <f>IFERROR(IF(OR($B136="",$B136="No CAS"),INDEX('DEQ Pollutant List'!$A$7:$A$611,MATCH($C136,'DEQ Pollutant List'!$C$7:$C$611,0)),INDEX('DEQ Pollutant List'!$A$7:$A$611,MATCH($B136,'DEQ Pollutant List'!$B$7:$B$611,0))),"")</f>
        <v/>
      </c>
      <c r="E136" s="163">
        <v>0</v>
      </c>
      <c r="F136" s="153">
        <f>Baghouses!Q21</f>
        <v>6.9304200000000007E-8</v>
      </c>
      <c r="G136" s="166">
        <f t="shared" si="16"/>
        <v>6.9304200000000007E-8</v>
      </c>
      <c r="H136" s="152" t="s">
        <v>374</v>
      </c>
      <c r="I136" s="154" t="s">
        <v>756</v>
      </c>
      <c r="J136" s="155">
        <f>F136*'2. Emissions Units &amp; Activities'!$H$19</f>
        <v>7.6920038538000005E-3</v>
      </c>
      <c r="K136" s="158">
        <f>F136*'2. Emissions Units &amp; Activities'!$I$19</f>
        <v>1.8213143760000002E-2</v>
      </c>
      <c r="L136" s="151">
        <f t="shared" si="18"/>
        <v>1.8213143760000002E-2</v>
      </c>
      <c r="M136" s="155">
        <f>G136*'2. Emissions Units &amp; Activities'!$K$19</f>
        <v>5.5443360000000002E-5</v>
      </c>
      <c r="N136" s="156">
        <f>G136*'2. Emissions Units &amp; Activities'!$L$19</f>
        <v>5.5443360000000002E-5</v>
      </c>
      <c r="O136" s="157">
        <f t="shared" si="19"/>
        <v>5.5443360000000002E-5</v>
      </c>
    </row>
    <row r="137" spans="1:15" s="3" customFormat="1" x14ac:dyDescent="0.25">
      <c r="A137" s="162" t="s">
        <v>675</v>
      </c>
      <c r="B137" s="323" t="s">
        <v>265</v>
      </c>
      <c r="C137" s="160" t="str">
        <f>IFERROR(IF(B137="No CAS","",INDEX('DEQ Pollutant List'!$B$7:$B$611,MATCH('3. Pollutant Emissions - EF'!B137,'DEQ Pollutant List'!$A$7:$A$611,0))),"")</f>
        <v>Mercury and compounds</v>
      </c>
      <c r="D137" s="164" t="str">
        <f>IFERROR(IF(OR($B137="",$B137="No CAS"),INDEX('DEQ Pollutant List'!$A$7:$A$611,MATCH($C137,'DEQ Pollutant List'!$C$7:$C$611,0)),INDEX('DEQ Pollutant List'!$A$7:$A$611,MATCH($B137,'DEQ Pollutant List'!$B$7:$B$611,0))),"")</f>
        <v/>
      </c>
      <c r="E137" s="163">
        <v>0</v>
      </c>
      <c r="F137" s="153">
        <f>Baghouses!Q22</f>
        <v>1.7399999999999999E-10</v>
      </c>
      <c r="G137" s="166">
        <f t="shared" si="16"/>
        <v>1.7399999999999999E-10</v>
      </c>
      <c r="H137" s="152" t="s">
        <v>374</v>
      </c>
      <c r="I137" s="154" t="s">
        <v>756</v>
      </c>
      <c r="J137" s="155">
        <f>F137*'2. Emissions Units &amp; Activities'!$H$19</f>
        <v>1.9312085999999999E-5</v>
      </c>
      <c r="K137" s="158">
        <f>F137*'2. Emissions Units &amp; Activities'!$I$19</f>
        <v>4.5727199999999998E-5</v>
      </c>
      <c r="L137" s="151">
        <f t="shared" si="18"/>
        <v>4.5727199999999998E-5</v>
      </c>
      <c r="M137" s="155">
        <f>G137*'2. Emissions Units &amp; Activities'!$K$19</f>
        <v>1.392E-7</v>
      </c>
      <c r="N137" s="156">
        <f>G137*'2. Emissions Units &amp; Activities'!$L$19</f>
        <v>1.392E-7</v>
      </c>
      <c r="O137" s="157">
        <f t="shared" si="19"/>
        <v>1.392E-7</v>
      </c>
    </row>
    <row r="138" spans="1:15" x14ac:dyDescent="0.25">
      <c r="A138" s="162" t="s">
        <v>675</v>
      </c>
      <c r="B138" s="323" t="s">
        <v>169</v>
      </c>
      <c r="C138" s="160" t="str">
        <f>IFERROR(IF(B138="No CAS","",INDEX('DEQ Pollutant List'!$B$7:$B$611,MATCH('3. Pollutant Emissions - EF'!B138,'DEQ Pollutant List'!$A$7:$A$611,0))),"")</f>
        <v>Manganese and compounds</v>
      </c>
      <c r="D138" s="164" t="str">
        <f>IFERROR(IF(OR($B138="",$B138="No CAS"),INDEX('DEQ Pollutant List'!$A$7:$A$611,MATCH($C138,'DEQ Pollutant List'!$C$7:$C$611,0)),INDEX('DEQ Pollutant List'!$A$7:$A$611,MATCH($B138,'DEQ Pollutant List'!$B$7:$B$611,0))),"")</f>
        <v/>
      </c>
      <c r="E138" s="163">
        <v>0</v>
      </c>
      <c r="F138" s="153">
        <f>Baghouses!Q23</f>
        <v>4.3760999999999995E-6</v>
      </c>
      <c r="G138" s="166">
        <f t="shared" si="16"/>
        <v>4.3760999999999995E-6</v>
      </c>
      <c r="H138" s="152" t="s">
        <v>374</v>
      </c>
      <c r="I138" s="154" t="s">
        <v>756</v>
      </c>
      <c r="J138" s="155">
        <f>F138*'2. Emissions Units &amp; Activities'!$H$19</f>
        <v>0.48569896289999992</v>
      </c>
      <c r="K138" s="158">
        <f>F138*'2. Emissions Units &amp; Activities'!$I$19</f>
        <v>1.1500390799999998</v>
      </c>
      <c r="L138" s="151">
        <f t="shared" si="18"/>
        <v>1.1500390799999998</v>
      </c>
      <c r="M138" s="155">
        <f>G138*'2. Emissions Units &amp; Activities'!$K$19</f>
        <v>3.5008799999999996E-3</v>
      </c>
      <c r="N138" s="156">
        <f>G138*'2. Emissions Units &amp; Activities'!$L$19</f>
        <v>3.5008799999999996E-3</v>
      </c>
      <c r="O138" s="157">
        <f t="shared" si="19"/>
        <v>3.5008799999999996E-3</v>
      </c>
    </row>
    <row r="139" spans="1:15" x14ac:dyDescent="0.25">
      <c r="A139" s="162" t="s">
        <v>675</v>
      </c>
      <c r="B139" s="323" t="s">
        <v>65</v>
      </c>
      <c r="C139" s="160" t="str">
        <f>IFERROR(IF(B139="No CAS","",INDEX('DEQ Pollutant List'!$B$7:$B$611,MATCH('3. Pollutant Emissions - EF'!B139,'DEQ Pollutant List'!$A$7:$A$611,0))),"")</f>
        <v>Molybdenum trioxide</v>
      </c>
      <c r="D139" s="164" t="str">
        <f>IFERROR(IF(OR($B139="",$B139="No CAS"),INDEX('DEQ Pollutant List'!$A$7:$A$611,MATCH($C139,'DEQ Pollutant List'!$C$7:$C$611,0)),INDEX('DEQ Pollutant List'!$A$7:$A$611,MATCH($B139,'DEQ Pollutant List'!$B$7:$B$611,0))),"")</f>
        <v/>
      </c>
      <c r="E139" s="163">
        <v>0</v>
      </c>
      <c r="F139" s="153">
        <f>Baghouses!Q24</f>
        <v>8.0871055852060813E-8</v>
      </c>
      <c r="G139" s="166">
        <f t="shared" si="16"/>
        <v>8.0871055852060813E-8</v>
      </c>
      <c r="H139" s="152" t="s">
        <v>374</v>
      </c>
      <c r="I139" s="154" t="s">
        <v>756</v>
      </c>
      <c r="J139" s="155">
        <f>F139*'2. Emissions Units &amp; Activities'!$H$19</f>
        <v>8.9757976179643782E-3</v>
      </c>
      <c r="K139" s="158">
        <f>F139*'2. Emissions Units &amp; Activities'!$I$19</f>
        <v>2.1252913477921583E-2</v>
      </c>
      <c r="L139" s="151">
        <f t="shared" si="18"/>
        <v>2.1252913477921583E-2</v>
      </c>
      <c r="M139" s="155">
        <f>G139*'2. Emissions Units &amp; Activities'!$K$19</f>
        <v>6.4696844681648647E-5</v>
      </c>
      <c r="N139" s="156">
        <f>G139*'2. Emissions Units &amp; Activities'!$L$19</f>
        <v>6.4696844681648647E-5</v>
      </c>
      <c r="O139" s="157">
        <f t="shared" si="19"/>
        <v>6.4696844681648647E-5</v>
      </c>
    </row>
    <row r="140" spans="1:15" x14ac:dyDescent="0.25">
      <c r="A140" s="162" t="s">
        <v>675</v>
      </c>
      <c r="B140" s="323" t="s">
        <v>192</v>
      </c>
      <c r="C140" s="160" t="str">
        <f>IFERROR(IF(B140="No CAS","",INDEX('DEQ Pollutant List'!$B$7:$B$611,MATCH('3. Pollutant Emissions - EF'!B140,'DEQ Pollutant List'!$A$7:$A$611,0))),"")</f>
        <v>Nickel and compounds</v>
      </c>
      <c r="D140" s="164" t="str">
        <f>IFERROR(IF(OR($B140="",$B140="No CAS"),INDEX('DEQ Pollutant List'!$A$7:$A$611,MATCH($C140,'DEQ Pollutant List'!$C$7:$C$611,0)),INDEX('DEQ Pollutant List'!$A$7:$A$611,MATCH($B140,'DEQ Pollutant List'!$B$7:$B$611,0))),"")</f>
        <v/>
      </c>
      <c r="E140" s="163">
        <v>0</v>
      </c>
      <c r="F140" s="153">
        <f>Baghouses!Q25</f>
        <v>1.7399999999999997E-8</v>
      </c>
      <c r="G140" s="166">
        <f t="shared" si="16"/>
        <v>1.7399999999999997E-8</v>
      </c>
      <c r="H140" s="152" t="s">
        <v>374</v>
      </c>
      <c r="I140" s="154" t="s">
        <v>756</v>
      </c>
      <c r="J140" s="155">
        <f>F140*'2. Emissions Units &amp; Activities'!$H$19</f>
        <v>1.9312085999999996E-3</v>
      </c>
      <c r="K140" s="158">
        <f>F140*'2. Emissions Units &amp; Activities'!$I$19</f>
        <v>4.5727199999999989E-3</v>
      </c>
      <c r="L140" s="151">
        <f t="shared" si="18"/>
        <v>4.5727199999999989E-3</v>
      </c>
      <c r="M140" s="155">
        <f>G140*'2. Emissions Units &amp; Activities'!$K$19</f>
        <v>1.3919999999999997E-5</v>
      </c>
      <c r="N140" s="156">
        <f>G140*'2. Emissions Units &amp; Activities'!$L$19</f>
        <v>1.3919999999999997E-5</v>
      </c>
      <c r="O140" s="157">
        <f t="shared" si="19"/>
        <v>1.3919999999999997E-5</v>
      </c>
    </row>
    <row r="141" spans="1:15" x14ac:dyDescent="0.25">
      <c r="A141" s="162" t="s">
        <v>675</v>
      </c>
      <c r="B141" s="323" t="s">
        <v>266</v>
      </c>
      <c r="C141" s="160" t="str">
        <f>IFERROR(IF(B141="No CAS","",INDEX('DEQ Pollutant List'!$B$7:$B$611,MATCH('3. Pollutant Emissions - EF'!B141,'DEQ Pollutant List'!$A$7:$A$611,0))),"")</f>
        <v>Lead and compounds</v>
      </c>
      <c r="D141" s="164" t="str">
        <f>IFERROR(IF(OR($B141="",$B141="No CAS"),INDEX('DEQ Pollutant List'!$A$7:$A$611,MATCH($C141,'DEQ Pollutant List'!$C$7:$C$611,0)),INDEX('DEQ Pollutant List'!$A$7:$A$611,MATCH($B141,'DEQ Pollutant List'!$B$7:$B$611,0))),"")</f>
        <v/>
      </c>
      <c r="E141" s="163">
        <v>0</v>
      </c>
      <c r="F141" s="153">
        <f>Baghouses!Q26</f>
        <v>2.1749999999999998E-7</v>
      </c>
      <c r="G141" s="166">
        <f t="shared" si="16"/>
        <v>2.1749999999999998E-7</v>
      </c>
      <c r="H141" s="152" t="s">
        <v>374</v>
      </c>
      <c r="I141" s="154" t="s">
        <v>756</v>
      </c>
      <c r="J141" s="155">
        <f>F141*'2. Emissions Units &amp; Activities'!$H$19</f>
        <v>2.4140107499999997E-2</v>
      </c>
      <c r="K141" s="158">
        <f>F141*'2. Emissions Units &amp; Activities'!$I$19</f>
        <v>5.7158999999999995E-2</v>
      </c>
      <c r="L141" s="151">
        <f t="shared" si="18"/>
        <v>5.7158999999999995E-2</v>
      </c>
      <c r="M141" s="155">
        <f>G141*'2. Emissions Units &amp; Activities'!$K$19</f>
        <v>1.7399999999999997E-4</v>
      </c>
      <c r="N141" s="156">
        <f>G141*'2. Emissions Units &amp; Activities'!$L$19</f>
        <v>1.7399999999999997E-4</v>
      </c>
      <c r="O141" s="157">
        <f t="shared" si="19"/>
        <v>1.7399999999999997E-4</v>
      </c>
    </row>
    <row r="142" spans="1:15" s="3" customFormat="1" x14ac:dyDescent="0.25">
      <c r="A142" s="162" t="s">
        <v>675</v>
      </c>
      <c r="B142" s="323" t="s">
        <v>267</v>
      </c>
      <c r="C142" s="160" t="str">
        <f>IFERROR(IF(B142="No CAS","",INDEX('DEQ Pollutant List'!$B$7:$B$611,MATCH('3. Pollutant Emissions - EF'!B142,'DEQ Pollutant List'!$A$7:$A$611,0))),"")</f>
        <v>Antimony and compounds</v>
      </c>
      <c r="D142" s="164" t="str">
        <f>IFERROR(IF(OR($B142="",$B142="No CAS"),INDEX('DEQ Pollutant List'!$A$7:$A$611,MATCH($C142,'DEQ Pollutant List'!$C$7:$C$611,0)),INDEX('DEQ Pollutant List'!$A$7:$A$611,MATCH($B142,'DEQ Pollutant List'!$B$7:$B$611,0))),"")</f>
        <v/>
      </c>
      <c r="E142" s="163">
        <v>0</v>
      </c>
      <c r="F142" s="153">
        <f>Baghouses!Q27</f>
        <v>3.2189999999999997E-9</v>
      </c>
      <c r="G142" s="166">
        <f t="shared" si="16"/>
        <v>3.2189999999999997E-9</v>
      </c>
      <c r="H142" s="152" t="s">
        <v>374</v>
      </c>
      <c r="I142" s="154" t="s">
        <v>756</v>
      </c>
      <c r="J142" s="155">
        <f>F142*'2. Emissions Units &amp; Activities'!$H$19</f>
        <v>3.5727359099999999E-4</v>
      </c>
      <c r="K142" s="158">
        <f>F142*'2. Emissions Units &amp; Activities'!$I$19</f>
        <v>8.4595319999999994E-4</v>
      </c>
      <c r="L142" s="151">
        <f t="shared" si="18"/>
        <v>8.4595319999999994E-4</v>
      </c>
      <c r="M142" s="155">
        <f>G142*'2. Emissions Units &amp; Activities'!$K$19</f>
        <v>2.5751999999999999E-6</v>
      </c>
      <c r="N142" s="156">
        <f>G142*'2. Emissions Units &amp; Activities'!$L$19</f>
        <v>2.5751999999999999E-6</v>
      </c>
      <c r="O142" s="157">
        <f t="shared" si="19"/>
        <v>2.5751999999999999E-6</v>
      </c>
    </row>
    <row r="143" spans="1:15" x14ac:dyDescent="0.25">
      <c r="A143" s="162" t="s">
        <v>675</v>
      </c>
      <c r="B143" s="323" t="s">
        <v>268</v>
      </c>
      <c r="C143" s="160" t="str">
        <f>IFERROR(IF(B143="No CAS","",INDEX('DEQ Pollutant List'!$B$7:$B$611,MATCH('3. Pollutant Emissions - EF'!B143,'DEQ Pollutant List'!$A$7:$A$611,0))),"")</f>
        <v>Selenium and compounds</v>
      </c>
      <c r="D143" s="164" t="str">
        <f>IFERROR(IF(OR($B143="",$B143="No CAS"),INDEX('DEQ Pollutant List'!$A$7:$A$611,MATCH($C143,'DEQ Pollutant List'!$C$7:$C$611,0)),INDEX('DEQ Pollutant List'!$A$7:$A$611,MATCH($B143,'DEQ Pollutant List'!$B$7:$B$611,0))),"")</f>
        <v/>
      </c>
      <c r="E143" s="163">
        <v>0</v>
      </c>
      <c r="F143" s="153">
        <f>Baghouses!Q28</f>
        <v>1.653E-9</v>
      </c>
      <c r="G143" s="166">
        <f t="shared" si="16"/>
        <v>1.653E-9</v>
      </c>
      <c r="H143" s="152" t="s">
        <v>374</v>
      </c>
      <c r="I143" s="154" t="s">
        <v>756</v>
      </c>
      <c r="J143" s="155">
        <f>F143*'2. Emissions Units &amp; Activities'!$H$19</f>
        <v>1.8346481700000001E-4</v>
      </c>
      <c r="K143" s="158">
        <f>F143*'2. Emissions Units &amp; Activities'!$I$19</f>
        <v>4.3440839999999998E-4</v>
      </c>
      <c r="L143" s="151">
        <f t="shared" si="18"/>
        <v>4.3440839999999998E-4</v>
      </c>
      <c r="M143" s="155">
        <f>G143*'2. Emissions Units &amp; Activities'!$K$19</f>
        <v>1.3224E-6</v>
      </c>
      <c r="N143" s="156">
        <f>G143*'2. Emissions Units &amp; Activities'!$L$19</f>
        <v>1.3224E-6</v>
      </c>
      <c r="O143" s="157">
        <f t="shared" si="19"/>
        <v>1.3224E-6</v>
      </c>
    </row>
    <row r="144" spans="1:15" s="3" customFormat="1" x14ac:dyDescent="0.25">
      <c r="A144" s="162" t="s">
        <v>675</v>
      </c>
      <c r="B144" s="323" t="s">
        <v>270</v>
      </c>
      <c r="C144" s="160" t="str">
        <f>IFERROR(IF(B144="No CAS","",INDEX('DEQ Pollutant List'!$B$7:$B$611,MATCH('3. Pollutant Emissions - EF'!B144,'DEQ Pollutant List'!$A$7:$A$611,0))),"")</f>
        <v>Thallium and compounds</v>
      </c>
      <c r="D144" s="164" t="str">
        <f>IFERROR(IF(OR($B144="",$B144="No CAS"),INDEX('DEQ Pollutant List'!$A$7:$A$611,MATCH($C144,'DEQ Pollutant List'!$C$7:$C$611,0)),INDEX('DEQ Pollutant List'!$A$7:$A$611,MATCH($B144,'DEQ Pollutant List'!$B$7:$B$611,0))),"")</f>
        <v/>
      </c>
      <c r="E144" s="163">
        <v>0</v>
      </c>
      <c r="F144" s="153">
        <f>Baghouses!Q29</f>
        <v>3.8192999999999998E-9</v>
      </c>
      <c r="G144" s="166">
        <f t="shared" si="16"/>
        <v>3.8192999999999998E-9</v>
      </c>
      <c r="H144" s="152" t="s">
        <v>374</v>
      </c>
      <c r="I144" s="154" t="s">
        <v>756</v>
      </c>
      <c r="J144" s="155">
        <f>F144*'2. Emissions Units &amp; Activities'!$H$19</f>
        <v>4.239002877E-4</v>
      </c>
      <c r="K144" s="158">
        <f>F144*'2. Emissions Units &amp; Activities'!$I$19</f>
        <v>1.00371204E-3</v>
      </c>
      <c r="L144" s="151">
        <f t="shared" si="18"/>
        <v>1.00371204E-3</v>
      </c>
      <c r="M144" s="155">
        <f>G144*'2. Emissions Units &amp; Activities'!$K$19</f>
        <v>3.0554399999999998E-6</v>
      </c>
      <c r="N144" s="156">
        <f>G144*'2. Emissions Units &amp; Activities'!$L$19</f>
        <v>3.0554399999999998E-6</v>
      </c>
      <c r="O144" s="157">
        <f t="shared" si="19"/>
        <v>3.0554399999999998E-6</v>
      </c>
    </row>
    <row r="145" spans="1:15" x14ac:dyDescent="0.25">
      <c r="A145" s="162" t="s">
        <v>675</v>
      </c>
      <c r="B145" s="323" t="s">
        <v>271</v>
      </c>
      <c r="C145" s="160" t="str">
        <f>IFERROR(IF(B145="No CAS","",INDEX('DEQ Pollutant List'!$B$7:$B$611,MATCH('3. Pollutant Emissions - EF'!B145,'DEQ Pollutant List'!$A$7:$A$611,0))),"")</f>
        <v>Zinc and compounds</v>
      </c>
      <c r="D145" s="164" t="str">
        <f>IFERROR(IF(OR($B145="",$B145="No CAS"),INDEX('DEQ Pollutant List'!$A$7:$A$611,MATCH($C145,'DEQ Pollutant List'!$C$7:$C$611,0)),INDEX('DEQ Pollutant List'!$A$7:$A$611,MATCH($B145,'DEQ Pollutant List'!$B$7:$B$611,0))),"")</f>
        <v/>
      </c>
      <c r="E145" s="163">
        <v>0</v>
      </c>
      <c r="F145" s="153">
        <f>Baghouses!Q30</f>
        <v>2.6099999999999997E-7</v>
      </c>
      <c r="G145" s="166">
        <f t="shared" si="16"/>
        <v>2.6099999999999997E-7</v>
      </c>
      <c r="H145" s="152" t="s">
        <v>374</v>
      </c>
      <c r="I145" s="154" t="s">
        <v>756</v>
      </c>
      <c r="J145" s="155">
        <f>F145*'2. Emissions Units &amp; Activities'!$H$19</f>
        <v>2.8968128999999995E-2</v>
      </c>
      <c r="K145" s="158">
        <f>F145*'2. Emissions Units &amp; Activities'!$I$19</f>
        <v>6.8590799999999993E-2</v>
      </c>
      <c r="L145" s="151">
        <f t="shared" si="18"/>
        <v>6.8590799999999993E-2</v>
      </c>
      <c r="M145" s="155">
        <f>G145*'2. Emissions Units &amp; Activities'!$K$19</f>
        <v>2.0879999999999998E-4</v>
      </c>
      <c r="N145" s="156">
        <f>G145*'2. Emissions Units &amp; Activities'!$L$19</f>
        <v>2.0879999999999998E-4</v>
      </c>
      <c r="O145" s="157">
        <f t="shared" si="19"/>
        <v>2.0879999999999998E-4</v>
      </c>
    </row>
    <row r="146" spans="1:15" x14ac:dyDescent="0.25">
      <c r="A146" s="162" t="s">
        <v>675</v>
      </c>
      <c r="B146" s="323" t="s">
        <v>137</v>
      </c>
      <c r="C146" s="160" t="str">
        <f>IFERROR(IF(B146="No CAS","",INDEX('DEQ Pollutant List'!$B$7:$B$611,MATCH('3. Pollutant Emissions - EF'!B146,'DEQ Pollutant List'!$A$7:$A$611,0))),"")</f>
        <v>Barium and compounds</v>
      </c>
      <c r="D146" s="164" t="str">
        <f>IFERROR(IF(OR($B146="",$B146="No CAS"),INDEX('DEQ Pollutant List'!$A$7:$A$611,MATCH($C146,'DEQ Pollutant List'!$C$7:$C$611,0)),INDEX('DEQ Pollutant List'!$A$7:$A$611,MATCH($B146,'DEQ Pollutant List'!$B$7:$B$611,0))),"")</f>
        <v/>
      </c>
      <c r="E146" s="163">
        <v>0</v>
      </c>
      <c r="F146" s="153">
        <f>Baghouses!Q31</f>
        <v>1.7399999999999999E-6</v>
      </c>
      <c r="G146" s="166">
        <f t="shared" si="16"/>
        <v>1.7399999999999999E-6</v>
      </c>
      <c r="H146" s="152" t="s">
        <v>374</v>
      </c>
      <c r="I146" s="154" t="s">
        <v>756</v>
      </c>
      <c r="J146" s="155">
        <f>F146*'2. Emissions Units &amp; Activities'!$H$19</f>
        <v>0.19312085999999998</v>
      </c>
      <c r="K146" s="158">
        <f>F146*'2. Emissions Units &amp; Activities'!$I$19</f>
        <v>0.45727199999999996</v>
      </c>
      <c r="L146" s="151">
        <f t="shared" si="18"/>
        <v>0.45727199999999996</v>
      </c>
      <c r="M146" s="155">
        <f>G146*'2. Emissions Units &amp; Activities'!$K$19</f>
        <v>1.3919999999999998E-3</v>
      </c>
      <c r="N146" s="156">
        <f>G146*'2. Emissions Units &amp; Activities'!$L$19</f>
        <v>1.3919999999999998E-3</v>
      </c>
      <c r="O146" s="157">
        <f t="shared" si="19"/>
        <v>1.3919999999999998E-3</v>
      </c>
    </row>
    <row r="147" spans="1:15" x14ac:dyDescent="0.25">
      <c r="A147" s="162" t="s">
        <v>675</v>
      </c>
      <c r="B147" s="323">
        <v>504</v>
      </c>
      <c r="C147" s="160" t="str">
        <f>IFERROR(IF(B147="No CAS","",INDEX('DEQ Pollutant List'!$B$7:$B$611,MATCH('3. Pollutant Emissions - EF'!B147,'DEQ Pollutant List'!$A$7:$A$611,0))),"")</f>
        <v>Phosphorus and compounds</v>
      </c>
      <c r="D147" s="164" t="str">
        <f>IFERROR(IF(OR($B147="",$B147="No CAS"),INDEX('DEQ Pollutant List'!$A$7:$A$611,MATCH($C147,'DEQ Pollutant List'!$C$7:$C$611,0)),INDEX('DEQ Pollutant List'!$A$7:$A$611,MATCH($B147,'DEQ Pollutant List'!$B$7:$B$611,0))),"")</f>
        <v/>
      </c>
      <c r="E147" s="163">
        <v>0</v>
      </c>
      <c r="F147" s="153">
        <f>Baghouses!Q32</f>
        <v>2.8710000000000002E-7</v>
      </c>
      <c r="G147" s="166">
        <f t="shared" si="16"/>
        <v>2.8710000000000002E-7</v>
      </c>
      <c r="H147" s="152" t="s">
        <v>374</v>
      </c>
      <c r="I147" s="154" t="s">
        <v>756</v>
      </c>
      <c r="J147" s="155">
        <f>F147*'2. Emissions Units &amp; Activities'!$H$19</f>
        <v>3.1864941900000006E-2</v>
      </c>
      <c r="K147" s="158">
        <f>F147*'2. Emissions Units &amp; Activities'!$I$19</f>
        <v>7.5449880000000011E-2</v>
      </c>
      <c r="L147" s="151">
        <f t="shared" si="18"/>
        <v>7.5449880000000011E-2</v>
      </c>
      <c r="M147" s="155">
        <f>G147*'2. Emissions Units &amp; Activities'!$K$19</f>
        <v>2.2968000000000001E-4</v>
      </c>
      <c r="N147" s="156">
        <f>G147*'2. Emissions Units &amp; Activities'!$L$19</f>
        <v>2.2968000000000001E-4</v>
      </c>
      <c r="O147" s="157">
        <f t="shared" si="19"/>
        <v>2.2968000000000001E-4</v>
      </c>
    </row>
    <row r="148" spans="1:15" x14ac:dyDescent="0.25">
      <c r="A148" s="162" t="s">
        <v>675</v>
      </c>
      <c r="B148" s="323" t="s">
        <v>272</v>
      </c>
      <c r="C148" s="160" t="str">
        <f>IFERROR(IF(B148="No CAS","",INDEX('DEQ Pollutant List'!$B$7:$B$611,MATCH('3. Pollutant Emissions - EF'!B148,'DEQ Pollutant List'!$A$7:$A$611,0))),"")</f>
        <v>Phosphorus pentoxide</v>
      </c>
      <c r="D148" s="164"/>
      <c r="E148" s="163">
        <v>0</v>
      </c>
      <c r="F148" s="153">
        <f>Baghouses!Q33</f>
        <v>6.9599999999999999E-7</v>
      </c>
      <c r="G148" s="166">
        <f t="shared" si="16"/>
        <v>6.9599999999999999E-7</v>
      </c>
      <c r="H148" s="152" t="s">
        <v>374</v>
      </c>
      <c r="I148" s="154" t="s">
        <v>756</v>
      </c>
      <c r="J148" s="155">
        <f>F148*'2. Emissions Units &amp; Activities'!$H$19</f>
        <v>7.7248343999999997E-2</v>
      </c>
      <c r="K148" s="158">
        <f>F148*'2. Emissions Units &amp; Activities'!$I$19</f>
        <v>0.18290879999999998</v>
      </c>
      <c r="L148" s="151">
        <f t="shared" si="18"/>
        <v>0.18290879999999998</v>
      </c>
      <c r="M148" s="155">
        <f>G148*'2. Emissions Units &amp; Activities'!$K$19</f>
        <v>5.5679999999999998E-4</v>
      </c>
      <c r="N148" s="156">
        <f>G148*'2. Emissions Units &amp; Activities'!$L$19</f>
        <v>5.5679999999999998E-4</v>
      </c>
      <c r="O148" s="157">
        <f t="shared" si="19"/>
        <v>5.5679999999999998E-4</v>
      </c>
    </row>
    <row r="149" spans="1:15" x14ac:dyDescent="0.25">
      <c r="A149" s="162" t="s">
        <v>675</v>
      </c>
      <c r="B149" s="323" t="s">
        <v>171</v>
      </c>
      <c r="C149" s="160" t="str">
        <f>IFERROR(IF(B149="No CAS","",INDEX('DEQ Pollutant List'!$B$7:$B$611,MATCH('3. Pollutant Emissions - EF'!B149,'DEQ Pollutant List'!$A$7:$A$611,0))),"")</f>
        <v>Silica, crystalline (respirable)</v>
      </c>
      <c r="D149" s="164"/>
      <c r="E149" s="163">
        <v>0</v>
      </c>
      <c r="F149" s="153">
        <f>Baghouses!Q34</f>
        <v>3.242055E-4</v>
      </c>
      <c r="G149" s="166">
        <f t="shared" si="16"/>
        <v>3.242055E-4</v>
      </c>
      <c r="H149" s="152" t="s">
        <v>374</v>
      </c>
      <c r="I149" s="154" t="s">
        <v>756</v>
      </c>
      <c r="J149" s="155">
        <f>F149*'2. Emissions Units &amp; Activities'!$H$19</f>
        <v>35.983244239500003</v>
      </c>
      <c r="K149" s="158">
        <f>F149*'2. Emissions Units &amp; Activities'!$I$19</f>
        <v>85.201205400000006</v>
      </c>
      <c r="L149" s="151">
        <f t="shared" si="18"/>
        <v>85.201205400000006</v>
      </c>
      <c r="M149" s="155">
        <f>G149*'2. Emissions Units &amp; Activities'!$K$19</f>
        <v>0.25936439999999999</v>
      </c>
      <c r="N149" s="156">
        <f>G149*'2. Emissions Units &amp; Activities'!$L$19</f>
        <v>0.25936439999999999</v>
      </c>
      <c r="O149" s="157">
        <f t="shared" si="19"/>
        <v>0.25936439999999999</v>
      </c>
    </row>
    <row r="150" spans="1:15" x14ac:dyDescent="0.25">
      <c r="A150" s="162" t="s">
        <v>675</v>
      </c>
      <c r="B150" s="323" t="s">
        <v>273</v>
      </c>
      <c r="C150" s="160" t="str">
        <f>IFERROR(IF(B150="No CAS","",INDEX('DEQ Pollutant List'!$B$7:$B$611,MATCH('3. Pollutant Emissions - EF'!B150,'DEQ Pollutant List'!$A$7:$A$611,0))),"")</f>
        <v>Sulfur trioxide</v>
      </c>
      <c r="D150" s="164"/>
      <c r="E150" s="163">
        <v>0</v>
      </c>
      <c r="F150" s="153">
        <f>Baghouses!Q35</f>
        <v>2.1749999999999998E-7</v>
      </c>
      <c r="G150" s="166">
        <f t="shared" si="16"/>
        <v>2.1749999999999998E-7</v>
      </c>
      <c r="H150" s="152" t="s">
        <v>374</v>
      </c>
      <c r="I150" s="154" t="s">
        <v>756</v>
      </c>
      <c r="J150" s="155">
        <f>F150*'2. Emissions Units &amp; Activities'!$H$19</f>
        <v>2.4140107499999997E-2</v>
      </c>
      <c r="K150" s="158">
        <f>F150*'2. Emissions Units &amp; Activities'!$I$19</f>
        <v>5.7158999999999995E-2</v>
      </c>
      <c r="L150" s="151">
        <f t="shared" si="18"/>
        <v>5.7158999999999995E-2</v>
      </c>
      <c r="M150" s="155">
        <f>G150*'2. Emissions Units &amp; Activities'!$K$19</f>
        <v>1.7399999999999997E-4</v>
      </c>
      <c r="N150" s="156">
        <f>G150*'2. Emissions Units &amp; Activities'!$L$19</f>
        <v>1.7399999999999997E-4</v>
      </c>
      <c r="O150" s="157">
        <f t="shared" si="19"/>
        <v>1.7399999999999997E-4</v>
      </c>
    </row>
    <row r="151" spans="1:15" ht="15.75" thickBot="1" x14ac:dyDescent="0.3">
      <c r="A151" s="241" t="s">
        <v>675</v>
      </c>
      <c r="B151" s="324" t="s">
        <v>274</v>
      </c>
      <c r="C151" s="259" t="str">
        <f>IFERROR(IF(B151="No CAS","",INDEX('DEQ Pollutant List'!$B$7:$B$611,MATCH('3. Pollutant Emissions - EF'!B151,'DEQ Pollutant List'!$A$7:$A$611,0))),"")</f>
        <v>Vanadium pentoxide</v>
      </c>
      <c r="D151" s="232"/>
      <c r="E151" s="233">
        <v>0</v>
      </c>
      <c r="F151" s="245">
        <f>Baghouses!Q36</f>
        <v>2.1749999999999998E-7</v>
      </c>
      <c r="G151" s="242">
        <f t="shared" si="16"/>
        <v>2.1749999999999998E-7</v>
      </c>
      <c r="H151" s="243" t="s">
        <v>374</v>
      </c>
      <c r="I151" s="244" t="s">
        <v>756</v>
      </c>
      <c r="J151" s="276">
        <f>F151*'2. Emissions Units &amp; Activities'!$H$19</f>
        <v>2.4140107499999997E-2</v>
      </c>
      <c r="K151" s="277">
        <f>F151*'2. Emissions Units &amp; Activities'!$I$19</f>
        <v>5.7158999999999995E-2</v>
      </c>
      <c r="L151" s="278">
        <f t="shared" si="18"/>
        <v>5.7158999999999995E-2</v>
      </c>
      <c r="M151" s="276">
        <f>G151*'2. Emissions Units &amp; Activities'!$K$19</f>
        <v>1.7399999999999997E-4</v>
      </c>
      <c r="N151" s="279">
        <f>G151*'2. Emissions Units &amp; Activities'!$L$19</f>
        <v>1.7399999999999997E-4</v>
      </c>
      <c r="O151" s="280">
        <f t="shared" si="19"/>
        <v>1.7399999999999997E-4</v>
      </c>
    </row>
    <row r="152" spans="1:15" x14ac:dyDescent="0.25">
      <c r="A152" s="162" t="s">
        <v>677</v>
      </c>
      <c r="B152" s="323" t="s">
        <v>261</v>
      </c>
      <c r="C152" s="160" t="str">
        <f>IFERROR(IF(B152="No CAS","",INDEX('DEQ Pollutant List'!$B$7:$B$611,MATCH('3. Pollutant Emissions - EF'!B152,'DEQ Pollutant List'!$A$7:$A$611,0))),"")</f>
        <v>Silver and compounds</v>
      </c>
      <c r="D152" s="164" t="str">
        <f>IFERROR(IF(OR($B152="",$B152="No CAS"),INDEX('DEQ Pollutant List'!$A$7:$A$611,MATCH($C152,'DEQ Pollutant List'!$C$7:$C$611,0)),INDEX('DEQ Pollutant List'!$A$7:$A$611,MATCH($B152,'DEQ Pollutant List'!$B$7:$B$611,0))),"")</f>
        <v/>
      </c>
      <c r="E152" s="163">
        <v>0.9</v>
      </c>
      <c r="F152" s="153">
        <f>Baghouses!K52</f>
        <v>3.3984374999999963E-10</v>
      </c>
      <c r="G152" s="166">
        <f>F152</f>
        <v>3.3984374999999963E-10</v>
      </c>
      <c r="H152" s="152" t="s">
        <v>374</v>
      </c>
      <c r="I152" s="154" t="s">
        <v>756</v>
      </c>
      <c r="J152" s="155">
        <f>F152*'2. Emissions Units &amp; Activities'!$H$20</f>
        <v>3.7718917968749958E-5</v>
      </c>
      <c r="K152" s="158">
        <f>F152*'2. Emissions Units &amp; Activities'!$I$20</f>
        <v>8.9310937499999897E-5</v>
      </c>
      <c r="L152" s="151">
        <f t="shared" si="18"/>
        <v>8.9310937499999897E-5</v>
      </c>
      <c r="M152" s="155">
        <f>G152*'2. Emissions Units &amp; Activities'!$K$20</f>
        <v>2.7187499999999973E-7</v>
      </c>
      <c r="N152" s="156">
        <f>G152*'2. Emissions Units &amp; Activities'!$L$20</f>
        <v>2.7187499999999973E-7</v>
      </c>
      <c r="O152" s="157">
        <f t="shared" si="19"/>
        <v>2.7187499999999973E-7</v>
      </c>
    </row>
    <row r="153" spans="1:15" s="191" customFormat="1" x14ac:dyDescent="0.25">
      <c r="A153" s="162" t="s">
        <v>677</v>
      </c>
      <c r="B153" s="323" t="s">
        <v>172</v>
      </c>
      <c r="C153" s="160" t="str">
        <f>IFERROR(IF(B153="No CAS","",INDEX('DEQ Pollutant List'!$B$7:$B$611,MATCH('3. Pollutant Emissions - EF'!B153,'DEQ Pollutant List'!$A$7:$A$611,0))),"")</f>
        <v>Aluminum and compounds</v>
      </c>
      <c r="D153" s="164" t="str">
        <f>IFERROR(IF(OR($B153="",$B153="No CAS"),INDEX('DEQ Pollutant List'!$A$7:$A$611,MATCH($C153,'DEQ Pollutant List'!$C$7:$C$611,0)),INDEX('DEQ Pollutant List'!$A$7:$A$611,MATCH($B153,'DEQ Pollutant List'!$B$7:$B$611,0))),"")</f>
        <v/>
      </c>
      <c r="E153" s="163">
        <v>0.9</v>
      </c>
      <c r="F153" s="153">
        <f>Baghouses!K53</f>
        <v>8.6626171874999887E-4</v>
      </c>
      <c r="G153" s="166">
        <f t="shared" si="16"/>
        <v>8.6626171874999887E-4</v>
      </c>
      <c r="H153" s="152" t="s">
        <v>374</v>
      </c>
      <c r="I153" s="154" t="s">
        <v>756</v>
      </c>
      <c r="J153" s="155">
        <f>F153*'2. Emissions Units &amp; Activities'!$H$20</f>
        <v>96.145521902343631</v>
      </c>
      <c r="K153" s="158">
        <f>F153*'2. Emissions Units &amp; Activities'!$I$20</f>
        <v>227.6535796874997</v>
      </c>
      <c r="L153" s="151">
        <f t="shared" ref="L153:L175" si="20">K153</f>
        <v>227.6535796874997</v>
      </c>
      <c r="M153" s="155">
        <f>G153*'2. Emissions Units &amp; Activities'!$K$20</f>
        <v>0.69300937499999904</v>
      </c>
      <c r="N153" s="156">
        <f>G153*'2. Emissions Units &amp; Activities'!$L$20</f>
        <v>0.69300937499999904</v>
      </c>
      <c r="O153" s="157">
        <f t="shared" ref="O153:O175" si="21">N153</f>
        <v>0.69300937499999904</v>
      </c>
    </row>
    <row r="154" spans="1:15" x14ac:dyDescent="0.25">
      <c r="A154" s="162" t="s">
        <v>677</v>
      </c>
      <c r="B154" s="323" t="s">
        <v>262</v>
      </c>
      <c r="C154" s="160" t="str">
        <f>IFERROR(IF(B154="No CAS","",INDEX('DEQ Pollutant List'!$B$7:$B$611,MATCH('3. Pollutant Emissions - EF'!B154,'DEQ Pollutant List'!$A$7:$A$611,0))),"")</f>
        <v>Arsenic and compounds</v>
      </c>
      <c r="D154" s="164" t="str">
        <f>IFERROR(IF(OR($B154="",$B154="No CAS"),INDEX('DEQ Pollutant List'!$A$7:$A$611,MATCH($C154,'DEQ Pollutant List'!$C$7:$C$611,0)),INDEX('DEQ Pollutant List'!$A$7:$A$611,MATCH($B154,'DEQ Pollutant List'!$B$7:$B$611,0))),"")</f>
        <v/>
      </c>
      <c r="E154" s="163">
        <v>0.9</v>
      </c>
      <c r="F154" s="153">
        <f>Baghouses!K54</f>
        <v>3.5343749999999969E-8</v>
      </c>
      <c r="G154" s="166">
        <f t="shared" si="16"/>
        <v>3.5343749999999969E-8</v>
      </c>
      <c r="H154" s="152" t="s">
        <v>374</v>
      </c>
      <c r="I154" s="154" t="s">
        <v>756</v>
      </c>
      <c r="J154" s="155">
        <f>F154*'2. Emissions Units &amp; Activities'!$H$20</f>
        <v>3.9227674687499969E-3</v>
      </c>
      <c r="K154" s="158">
        <f>F154*'2. Emissions Units &amp; Activities'!$I$20</f>
        <v>9.2883374999999917E-3</v>
      </c>
      <c r="L154" s="151">
        <f t="shared" si="20"/>
        <v>9.2883374999999917E-3</v>
      </c>
      <c r="M154" s="155">
        <f>G154*'2. Emissions Units &amp; Activities'!$K$20</f>
        <v>2.8274999999999976E-5</v>
      </c>
      <c r="N154" s="156">
        <f>G154*'2. Emissions Units &amp; Activities'!$L$20</f>
        <v>2.8274999999999976E-5</v>
      </c>
      <c r="O154" s="157">
        <f t="shared" si="21"/>
        <v>2.8274999999999976E-5</v>
      </c>
    </row>
    <row r="155" spans="1:15" x14ac:dyDescent="0.25">
      <c r="A155" s="162" t="s">
        <v>677</v>
      </c>
      <c r="B155" s="323" t="s">
        <v>137</v>
      </c>
      <c r="C155" s="160" t="str">
        <f>IFERROR(IF(B155="No CAS","",INDEX('DEQ Pollutant List'!$B$7:$B$611,MATCH('3. Pollutant Emissions - EF'!B155,'DEQ Pollutant List'!$A$7:$A$611,0))),"")</f>
        <v>Barium and compounds</v>
      </c>
      <c r="D155" s="164" t="str">
        <f>IFERROR(IF(OR($B155="",$B155="No CAS"),INDEX('DEQ Pollutant List'!$A$7:$A$611,MATCH($C155,'DEQ Pollutant List'!$C$7:$C$611,0)),INDEX('DEQ Pollutant List'!$A$7:$A$611,MATCH($B155,'DEQ Pollutant List'!$B$7:$B$611,0))),"")</f>
        <v/>
      </c>
      <c r="E155" s="163">
        <v>0.9</v>
      </c>
      <c r="F155" s="153">
        <f>Baghouses!K55</f>
        <v>3.806249999999996E-6</v>
      </c>
      <c r="G155" s="166">
        <f t="shared" si="16"/>
        <v>3.806249999999996E-6</v>
      </c>
      <c r="H155" s="152" t="s">
        <v>374</v>
      </c>
      <c r="I155" s="154" t="s">
        <v>756</v>
      </c>
      <c r="J155" s="155">
        <f>F155*'2. Emissions Units &amp; Activities'!$H$20</f>
        <v>0.42245188124999955</v>
      </c>
      <c r="K155" s="158">
        <f>F155*'2. Emissions Units &amp; Activities'!$I$20</f>
        <v>1.0002824999999989</v>
      </c>
      <c r="L155" s="151">
        <f t="shared" si="20"/>
        <v>1.0002824999999989</v>
      </c>
      <c r="M155" s="155">
        <f>G155*'2. Emissions Units &amp; Activities'!$K$20</f>
        <v>3.0449999999999969E-3</v>
      </c>
      <c r="N155" s="156">
        <f>G155*'2. Emissions Units &amp; Activities'!$L$20</f>
        <v>3.0449999999999969E-3</v>
      </c>
      <c r="O155" s="157">
        <f t="shared" si="21"/>
        <v>3.0449999999999969E-3</v>
      </c>
    </row>
    <row r="156" spans="1:15" x14ac:dyDescent="0.25">
      <c r="A156" s="162" t="s">
        <v>677</v>
      </c>
      <c r="B156" s="323" t="s">
        <v>263</v>
      </c>
      <c r="C156" s="160" t="str">
        <f>IFERROR(IF(B156="No CAS","",INDEX('DEQ Pollutant List'!$B$7:$B$611,MATCH('3. Pollutant Emissions - EF'!B156,'DEQ Pollutant List'!$A$7:$A$611,0))),"")</f>
        <v>Beryllium and compounds</v>
      </c>
      <c r="D156" s="164" t="str">
        <f>IFERROR(IF(OR($B156="",$B156="No CAS"),INDEX('DEQ Pollutant List'!$A$7:$A$611,MATCH($C156,'DEQ Pollutant List'!$C$7:$C$611,0)),INDEX('DEQ Pollutant List'!$A$7:$A$611,MATCH($B156,'DEQ Pollutant List'!$B$7:$B$611,0))),"")</f>
        <v/>
      </c>
      <c r="E156" s="163">
        <v>0.9</v>
      </c>
      <c r="F156" s="153">
        <f>Baghouses!K56</f>
        <v>4.1596874999999949E-8</v>
      </c>
      <c r="G156" s="166">
        <f t="shared" si="16"/>
        <v>4.1596874999999949E-8</v>
      </c>
      <c r="H156" s="152" t="s">
        <v>374</v>
      </c>
      <c r="I156" s="154" t="s">
        <v>756</v>
      </c>
      <c r="J156" s="155">
        <f>F156*'2. Emissions Units &amp; Activities'!$H$20</f>
        <v>4.6167955593749942E-3</v>
      </c>
      <c r="K156" s="158">
        <f>F156*'2. Emissions Units &amp; Activities'!$I$20</f>
        <v>1.0931658749999986E-2</v>
      </c>
      <c r="L156" s="151">
        <f t="shared" si="20"/>
        <v>1.0931658749999986E-2</v>
      </c>
      <c r="M156" s="155">
        <f>G156*'2. Emissions Units &amp; Activities'!$K$20</f>
        <v>3.327749999999996E-5</v>
      </c>
      <c r="N156" s="156">
        <f>G156*'2. Emissions Units &amp; Activities'!$L$20</f>
        <v>3.327749999999996E-5</v>
      </c>
      <c r="O156" s="157">
        <f t="shared" si="21"/>
        <v>3.327749999999996E-5</v>
      </c>
    </row>
    <row r="157" spans="1:15" s="4" customFormat="1" x14ac:dyDescent="0.25">
      <c r="A157" s="162" t="s">
        <v>677</v>
      </c>
      <c r="B157" s="323" t="s">
        <v>264</v>
      </c>
      <c r="C157" s="160" t="str">
        <f>IFERROR(IF(B157="No CAS","",INDEX('DEQ Pollutant List'!$B$7:$B$611,MATCH('3. Pollutant Emissions - EF'!B157,'DEQ Pollutant List'!$A$7:$A$611,0))),"")</f>
        <v>Cadmium and compounds</v>
      </c>
      <c r="D157" s="164" t="str">
        <f>IFERROR(IF(OR($B157="",$B157="No CAS"),INDEX('DEQ Pollutant List'!$A$7:$A$611,MATCH($C157,'DEQ Pollutant List'!$C$7:$C$611,0)),INDEX('DEQ Pollutant List'!$A$7:$A$611,MATCH($B157,'DEQ Pollutant List'!$B$7:$B$611,0))),"")</f>
        <v/>
      </c>
      <c r="E157" s="163">
        <v>0.9</v>
      </c>
      <c r="F157" s="153">
        <f>Baghouses!K57</f>
        <v>1.0874999999999988E-9</v>
      </c>
      <c r="G157" s="166">
        <f t="shared" si="16"/>
        <v>1.0874999999999988E-9</v>
      </c>
      <c r="H157" s="152" t="s">
        <v>374</v>
      </c>
      <c r="I157" s="154" t="s">
        <v>756</v>
      </c>
      <c r="J157" s="155">
        <f>F157*'2. Emissions Units &amp; Activities'!$H$20</f>
        <v>1.2070053749999986E-4</v>
      </c>
      <c r="K157" s="158">
        <f>F157*'2. Emissions Units &amp; Activities'!$I$20</f>
        <v>2.8579499999999966E-4</v>
      </c>
      <c r="L157" s="151">
        <f t="shared" si="20"/>
        <v>2.8579499999999966E-4</v>
      </c>
      <c r="M157" s="155">
        <f>G157*'2. Emissions Units &amp; Activities'!$K$20</f>
        <v>8.6999999999999898E-7</v>
      </c>
      <c r="N157" s="156">
        <f>G157*'2. Emissions Units &amp; Activities'!$L$20</f>
        <v>8.6999999999999898E-7</v>
      </c>
      <c r="O157" s="157">
        <f t="shared" si="21"/>
        <v>8.6999999999999898E-7</v>
      </c>
    </row>
    <row r="158" spans="1:15" x14ac:dyDescent="0.25">
      <c r="A158" s="162" t="s">
        <v>677</v>
      </c>
      <c r="B158" s="323" t="s">
        <v>142</v>
      </c>
      <c r="C158" s="160" t="str">
        <f>IFERROR(IF(B158="No CAS","",INDEX('DEQ Pollutant List'!$B$7:$B$611,MATCH('3. Pollutant Emissions - EF'!B158,'DEQ Pollutant List'!$A$7:$A$611,0))),"")</f>
        <v>Cobalt and compounds</v>
      </c>
      <c r="D158" s="164" t="str">
        <f>IFERROR(IF(OR($B158="",$B158="No CAS"),INDEX('DEQ Pollutant List'!$A$7:$A$611,MATCH($C158,'DEQ Pollutant List'!$C$7:$C$611,0)),INDEX('DEQ Pollutant List'!$A$7:$A$611,MATCH($B158,'DEQ Pollutant List'!$B$7:$B$611,0))),"")</f>
        <v/>
      </c>
      <c r="E158" s="163">
        <v>0.9</v>
      </c>
      <c r="F158" s="153">
        <f>Baghouses!K58</f>
        <v>1.3593749999999985E-9</v>
      </c>
      <c r="G158" s="166">
        <f t="shared" si="16"/>
        <v>1.3593749999999985E-9</v>
      </c>
      <c r="H158" s="152" t="s">
        <v>374</v>
      </c>
      <c r="I158" s="154" t="s">
        <v>756</v>
      </c>
      <c r="J158" s="155">
        <f>F158*'2. Emissions Units &amp; Activities'!$H$20</f>
        <v>1.5087567187499983E-4</v>
      </c>
      <c r="K158" s="158">
        <f>F158*'2. Emissions Units &amp; Activities'!$I$20</f>
        <v>3.5724374999999959E-4</v>
      </c>
      <c r="L158" s="151">
        <f t="shared" si="20"/>
        <v>3.5724374999999959E-4</v>
      </c>
      <c r="M158" s="155">
        <f>G158*'2. Emissions Units &amp; Activities'!$K$20</f>
        <v>1.0874999999999989E-6</v>
      </c>
      <c r="N158" s="156">
        <f>G158*'2. Emissions Units &amp; Activities'!$L$20</f>
        <v>1.0874999999999989E-6</v>
      </c>
      <c r="O158" s="157">
        <f t="shared" si="21"/>
        <v>1.0874999999999989E-6</v>
      </c>
    </row>
    <row r="159" spans="1:15" x14ac:dyDescent="0.25">
      <c r="A159" s="162" t="s">
        <v>677</v>
      </c>
      <c r="B159" s="323" t="s">
        <v>185</v>
      </c>
      <c r="C159" s="160" t="str">
        <f>IFERROR(IF(B159="No CAS","",INDEX('DEQ Pollutant List'!$B$7:$B$611,MATCH('3. Pollutant Emissions - EF'!B159,'DEQ Pollutant List'!$A$7:$A$611,0))),"")</f>
        <v>Copper and compounds</v>
      </c>
      <c r="D159" s="164" t="str">
        <f>IFERROR(IF(OR($B159="",$B159="No CAS"),INDEX('DEQ Pollutant List'!$A$7:$A$611,MATCH($C159,'DEQ Pollutant List'!$C$7:$C$611,0)),INDEX('DEQ Pollutant List'!$A$7:$A$611,MATCH($B159,'DEQ Pollutant List'!$B$7:$B$611,0))),"")</f>
        <v/>
      </c>
      <c r="E159" s="163">
        <v>0.9</v>
      </c>
      <c r="F159" s="153">
        <f>Baghouses!K59</f>
        <v>7.0687499999999937E-8</v>
      </c>
      <c r="G159" s="166">
        <f t="shared" si="16"/>
        <v>7.0687499999999937E-8</v>
      </c>
      <c r="H159" s="152" t="s">
        <v>374</v>
      </c>
      <c r="I159" s="154" t="s">
        <v>756</v>
      </c>
      <c r="J159" s="155">
        <f>F159*'2. Emissions Units &amp; Activities'!$H$20</f>
        <v>7.8455349374999938E-3</v>
      </c>
      <c r="K159" s="158">
        <f>F159*'2. Emissions Units &amp; Activities'!$I$20</f>
        <v>1.8576674999999983E-2</v>
      </c>
      <c r="L159" s="151">
        <f t="shared" si="20"/>
        <v>1.8576674999999983E-2</v>
      </c>
      <c r="M159" s="155">
        <f>G159*'2. Emissions Units &amp; Activities'!$K$20</f>
        <v>5.6549999999999952E-5</v>
      </c>
      <c r="N159" s="156">
        <f>G159*'2. Emissions Units &amp; Activities'!$L$20</f>
        <v>5.6549999999999952E-5</v>
      </c>
      <c r="O159" s="157">
        <f t="shared" si="21"/>
        <v>5.6549999999999952E-5</v>
      </c>
    </row>
    <row r="160" spans="1:15" s="3" customFormat="1" x14ac:dyDescent="0.25">
      <c r="A160" s="162" t="s">
        <v>677</v>
      </c>
      <c r="B160" s="323" t="s">
        <v>55</v>
      </c>
      <c r="C160" s="160" t="str">
        <f>IFERROR(IF(B160="No CAS","",INDEX('DEQ Pollutant List'!$B$7:$B$611,MATCH('3. Pollutant Emissions - EF'!B160,'DEQ Pollutant List'!$A$7:$A$611,0))),"")</f>
        <v>Chromium VI, chromate and dichromate particulate</v>
      </c>
      <c r="D160" s="164" t="str">
        <f>IFERROR(IF(OR($B160="",$B160="No CAS"),INDEX('DEQ Pollutant List'!$A$7:$A$611,MATCH($C160,'DEQ Pollutant List'!$C$7:$C$611,0)),INDEX('DEQ Pollutant List'!$A$7:$A$611,MATCH($B160,'DEQ Pollutant List'!$B$7:$B$611,0))),"")</f>
        <v/>
      </c>
      <c r="E160" s="163">
        <v>0.9</v>
      </c>
      <c r="F160" s="153">
        <f>Baghouses!K60</f>
        <v>1.082878124999999E-7</v>
      </c>
      <c r="G160" s="166">
        <f t="shared" si="16"/>
        <v>1.082878124999999E-7</v>
      </c>
      <c r="H160" s="152" t="s">
        <v>374</v>
      </c>
      <c r="I160" s="154" t="s">
        <v>756</v>
      </c>
      <c r="J160" s="155">
        <f>F160*'2. Emissions Units &amp; Activities'!$H$20</f>
        <v>1.2018756021562488E-2</v>
      </c>
      <c r="K160" s="158">
        <f>F160*'2. Emissions Units &amp; Activities'!$I$20</f>
        <v>2.8458037124999974E-2</v>
      </c>
      <c r="L160" s="151">
        <f t="shared" si="20"/>
        <v>2.8458037124999974E-2</v>
      </c>
      <c r="M160" s="155">
        <f>G160*'2. Emissions Units &amp; Activities'!$K$20</f>
        <v>8.6630249999999925E-5</v>
      </c>
      <c r="N160" s="156">
        <f>G160*'2. Emissions Units &amp; Activities'!$L$20</f>
        <v>8.6630249999999925E-5</v>
      </c>
      <c r="O160" s="157">
        <f t="shared" si="21"/>
        <v>8.6630249999999925E-5</v>
      </c>
    </row>
    <row r="161" spans="1:15" s="148" customFormat="1" x14ac:dyDescent="0.25">
      <c r="A161" s="162" t="s">
        <v>677</v>
      </c>
      <c r="B161" s="323" t="s">
        <v>265</v>
      </c>
      <c r="C161" s="160" t="str">
        <f>IFERROR(IF(B161="No CAS","",INDEX('DEQ Pollutant List'!$B$7:$B$611,MATCH('3. Pollutant Emissions - EF'!B161,'DEQ Pollutant List'!$A$7:$A$611,0))),"")</f>
        <v>Mercury and compounds</v>
      </c>
      <c r="D161" s="164" t="str">
        <f>IFERROR(IF(OR($B161="",$B161="No CAS"),INDEX('DEQ Pollutant List'!$A$7:$A$611,MATCH($C161,'DEQ Pollutant List'!$C$7:$C$611,0)),INDEX('DEQ Pollutant List'!$A$7:$A$611,MATCH($B161,'DEQ Pollutant List'!$B$7:$B$611,0))),"")</f>
        <v/>
      </c>
      <c r="E161" s="163">
        <v>0.9</v>
      </c>
      <c r="F161" s="153">
        <f>Baghouses!K61</f>
        <v>2.7187499999999969E-10</v>
      </c>
      <c r="G161" s="166">
        <f t="shared" si="16"/>
        <v>2.7187499999999969E-10</v>
      </c>
      <c r="H161" s="152" t="s">
        <v>374</v>
      </c>
      <c r="I161" s="154" t="s">
        <v>756</v>
      </c>
      <c r="J161" s="155">
        <f>F161*'2. Emissions Units &amp; Activities'!$H$20</f>
        <v>3.0175134374999966E-5</v>
      </c>
      <c r="K161" s="158">
        <f>F161*'2. Emissions Units &amp; Activities'!$I$20</f>
        <v>7.1448749999999915E-5</v>
      </c>
      <c r="L161" s="151">
        <f t="shared" si="20"/>
        <v>7.1448749999999915E-5</v>
      </c>
      <c r="M161" s="155">
        <f>G161*'2. Emissions Units &amp; Activities'!$K$20</f>
        <v>2.1749999999999974E-7</v>
      </c>
      <c r="N161" s="156">
        <f>G161*'2. Emissions Units &amp; Activities'!$L$20</f>
        <v>2.1749999999999974E-7</v>
      </c>
      <c r="O161" s="157">
        <f t="shared" si="21"/>
        <v>2.1749999999999974E-7</v>
      </c>
    </row>
    <row r="162" spans="1:15" x14ac:dyDescent="0.25">
      <c r="A162" s="162" t="s">
        <v>677</v>
      </c>
      <c r="B162" s="323" t="s">
        <v>169</v>
      </c>
      <c r="C162" s="160" t="str">
        <f>IFERROR(IF(B162="No CAS","",INDEX('DEQ Pollutant List'!$B$7:$B$611,MATCH('3. Pollutant Emissions - EF'!B162,'DEQ Pollutant List'!$A$7:$A$611,0))),"")</f>
        <v>Manganese and compounds</v>
      </c>
      <c r="D162" s="164" t="str">
        <f>IFERROR(IF(OR($B162="",$B162="No CAS"),INDEX('DEQ Pollutant List'!$A$7:$A$611,MATCH($C162,'DEQ Pollutant List'!$C$7:$C$611,0)),INDEX('DEQ Pollutant List'!$A$7:$A$611,MATCH($B162,'DEQ Pollutant List'!$B$7:$B$611,0))),"")</f>
        <v/>
      </c>
      <c r="E162" s="163">
        <v>0.9</v>
      </c>
      <c r="F162" s="153">
        <f>Baghouses!K62</f>
        <v>6.8376562499999916E-6</v>
      </c>
      <c r="G162" s="166">
        <f t="shared" si="16"/>
        <v>6.8376562499999916E-6</v>
      </c>
      <c r="H162" s="152" t="s">
        <v>374</v>
      </c>
      <c r="I162" s="154" t="s">
        <v>756</v>
      </c>
      <c r="J162" s="155">
        <f>F162*'2. Emissions Units &amp; Activities'!$H$20</f>
        <v>0.75890462953124904</v>
      </c>
      <c r="K162" s="158">
        <f>F162*'2. Emissions Units &amp; Activities'!$I$20</f>
        <v>1.7969360624999977</v>
      </c>
      <c r="L162" s="151">
        <f t="shared" si="20"/>
        <v>1.7969360624999977</v>
      </c>
      <c r="M162" s="155">
        <f>G162*'2. Emissions Units &amp; Activities'!$K$20</f>
        <v>5.4701249999999932E-3</v>
      </c>
      <c r="N162" s="156">
        <f>G162*'2. Emissions Units &amp; Activities'!$L$20</f>
        <v>5.4701249999999932E-3</v>
      </c>
      <c r="O162" s="157">
        <f t="shared" si="21"/>
        <v>5.4701249999999932E-3</v>
      </c>
    </row>
    <row r="163" spans="1:15" x14ac:dyDescent="0.25">
      <c r="A163" s="162" t="s">
        <v>677</v>
      </c>
      <c r="B163" s="323" t="s">
        <v>65</v>
      </c>
      <c r="C163" s="160" t="str">
        <f>IFERROR(IF(B163="No CAS","",INDEX('DEQ Pollutant List'!$B$7:$B$611,MATCH('3. Pollutant Emissions - EF'!B163,'DEQ Pollutant List'!$A$7:$A$611,0))),"")</f>
        <v>Molybdenum trioxide</v>
      </c>
      <c r="D163" s="164" t="str">
        <f>IFERROR(IF(OR($B163="",$B163="No CAS"),INDEX('DEQ Pollutant List'!$A$7:$A$611,MATCH($C163,'DEQ Pollutant List'!$C$7:$C$611,0)),INDEX('DEQ Pollutant List'!$A$7:$A$611,MATCH($B163,'DEQ Pollutant List'!$B$7:$B$611,0))),"")</f>
        <v/>
      </c>
      <c r="E163" s="163">
        <v>0.9</v>
      </c>
      <c r="F163" s="153">
        <f>Baghouses!K63</f>
        <v>1.2636102476884488E-7</v>
      </c>
      <c r="G163" s="166">
        <f t="shared" si="16"/>
        <v>1.2636102476884488E-7</v>
      </c>
      <c r="H163" s="152" t="s">
        <v>374</v>
      </c>
      <c r="I163" s="154" t="s">
        <v>756</v>
      </c>
      <c r="J163" s="155">
        <f>F163*'2. Emissions Units &amp; Activities'!$H$20</f>
        <v>1.4024683778069324E-2</v>
      </c>
      <c r="K163" s="158">
        <f>F163*'2. Emissions Units &amp; Activities'!$I$20</f>
        <v>3.3207677309252434E-2</v>
      </c>
      <c r="L163" s="151">
        <f t="shared" si="20"/>
        <v>3.3207677309252434E-2</v>
      </c>
      <c r="M163" s="155">
        <f>G163*'2. Emissions Units &amp; Activities'!$K$20</f>
        <v>1.0108881981507591E-4</v>
      </c>
      <c r="N163" s="156">
        <f>G163*'2. Emissions Units &amp; Activities'!$L$20</f>
        <v>1.0108881981507591E-4</v>
      </c>
      <c r="O163" s="157">
        <f t="shared" si="21"/>
        <v>1.0108881981507591E-4</v>
      </c>
    </row>
    <row r="164" spans="1:15" x14ac:dyDescent="0.25">
      <c r="A164" s="162" t="s">
        <v>677</v>
      </c>
      <c r="B164" s="323" t="s">
        <v>192</v>
      </c>
      <c r="C164" s="160" t="str">
        <f>IFERROR(IF(B164="No CAS","",INDEX('DEQ Pollutant List'!$B$7:$B$611,MATCH('3. Pollutant Emissions - EF'!B164,'DEQ Pollutant List'!$A$7:$A$611,0))),"")</f>
        <v>Nickel and compounds</v>
      </c>
      <c r="D164" s="164" t="str">
        <f>IFERROR(IF(OR($B164="",$B164="No CAS"),INDEX('DEQ Pollutant List'!$A$7:$A$611,MATCH($C164,'DEQ Pollutant List'!$C$7:$C$611,0)),INDEX('DEQ Pollutant List'!$A$7:$A$611,MATCH($B164,'DEQ Pollutant List'!$B$7:$B$611,0))),"")</f>
        <v/>
      </c>
      <c r="E164" s="163">
        <v>0.9</v>
      </c>
      <c r="F164" s="153">
        <f>Baghouses!K64</f>
        <v>2.7187499999999968E-8</v>
      </c>
      <c r="G164" s="166">
        <f t="shared" si="16"/>
        <v>2.7187499999999968E-8</v>
      </c>
      <c r="H164" s="152" t="s">
        <v>374</v>
      </c>
      <c r="I164" s="154" t="s">
        <v>756</v>
      </c>
      <c r="J164" s="155">
        <f>F164*'2. Emissions Units &amp; Activities'!$H$20</f>
        <v>3.0175134374999966E-3</v>
      </c>
      <c r="K164" s="158">
        <f>F164*'2. Emissions Units &amp; Activities'!$I$20</f>
        <v>7.1448749999999915E-3</v>
      </c>
      <c r="L164" s="151">
        <f t="shared" si="20"/>
        <v>7.1448749999999915E-3</v>
      </c>
      <c r="M164" s="155">
        <f>G164*'2. Emissions Units &amp; Activities'!$K$20</f>
        <v>2.1749999999999973E-5</v>
      </c>
      <c r="N164" s="156">
        <f>G164*'2. Emissions Units &amp; Activities'!$L$20</f>
        <v>2.1749999999999973E-5</v>
      </c>
      <c r="O164" s="157">
        <f t="shared" si="21"/>
        <v>2.1749999999999973E-5</v>
      </c>
    </row>
    <row r="165" spans="1:15" x14ac:dyDescent="0.25">
      <c r="A165" s="162" t="s">
        <v>677</v>
      </c>
      <c r="B165" s="323" t="s">
        <v>266</v>
      </c>
      <c r="C165" s="160" t="str">
        <f>IFERROR(IF(B165="No CAS","",INDEX('DEQ Pollutant List'!$B$7:$B$611,MATCH('3. Pollutant Emissions - EF'!B165,'DEQ Pollutant List'!$A$7:$A$611,0))),"")</f>
        <v>Lead and compounds</v>
      </c>
      <c r="D165" s="164" t="str">
        <f>IFERROR(IF(OR($B165="",$B165="No CAS"),INDEX('DEQ Pollutant List'!$A$7:$A$611,MATCH($C165,'DEQ Pollutant List'!$C$7:$C$611,0)),INDEX('DEQ Pollutant List'!$A$7:$A$611,MATCH($B165,'DEQ Pollutant List'!$B$7:$B$611,0))),"")</f>
        <v/>
      </c>
      <c r="E165" s="163">
        <v>0.9</v>
      </c>
      <c r="F165" s="153">
        <f>Baghouses!K65</f>
        <v>3.3984374999999963E-7</v>
      </c>
      <c r="G165" s="166">
        <f t="shared" si="16"/>
        <v>3.3984374999999963E-7</v>
      </c>
      <c r="H165" s="152" t="s">
        <v>374</v>
      </c>
      <c r="I165" s="154" t="s">
        <v>756</v>
      </c>
      <c r="J165" s="155">
        <f>F165*'2. Emissions Units &amp; Activities'!$H$20</f>
        <v>3.771891796874996E-2</v>
      </c>
      <c r="K165" s="158">
        <f>F165*'2. Emissions Units &amp; Activities'!$I$20</f>
        <v>8.9310937499999909E-2</v>
      </c>
      <c r="L165" s="151">
        <f t="shared" si="20"/>
        <v>8.9310937499999909E-2</v>
      </c>
      <c r="M165" s="155">
        <f>G165*'2. Emissions Units &amp; Activities'!$K$20</f>
        <v>2.7187499999999971E-4</v>
      </c>
      <c r="N165" s="156">
        <f>G165*'2. Emissions Units &amp; Activities'!$L$20</f>
        <v>2.7187499999999971E-4</v>
      </c>
      <c r="O165" s="157">
        <f t="shared" si="21"/>
        <v>2.7187499999999971E-4</v>
      </c>
    </row>
    <row r="166" spans="1:15" s="3" customFormat="1" x14ac:dyDescent="0.25">
      <c r="A166" s="162" t="s">
        <v>677</v>
      </c>
      <c r="B166" s="323" t="s">
        <v>267</v>
      </c>
      <c r="C166" s="160" t="str">
        <f>IFERROR(IF(B166="No CAS","",INDEX('DEQ Pollutant List'!$B$7:$B$611,MATCH('3. Pollutant Emissions - EF'!B166,'DEQ Pollutant List'!$A$7:$A$611,0))),"")</f>
        <v>Antimony and compounds</v>
      </c>
      <c r="D166" s="164" t="str">
        <f>IFERROR(IF(OR($B166="",$B166="No CAS"),INDEX('DEQ Pollutant List'!$A$7:$A$611,MATCH($C166,'DEQ Pollutant List'!$C$7:$C$611,0)),INDEX('DEQ Pollutant List'!$A$7:$A$611,MATCH($B166,'DEQ Pollutant List'!$B$7:$B$611,0))),"")</f>
        <v/>
      </c>
      <c r="E166" s="163">
        <v>0.9</v>
      </c>
      <c r="F166" s="153">
        <f>Baghouses!K66</f>
        <v>5.0296874999999941E-9</v>
      </c>
      <c r="G166" s="166">
        <f t="shared" si="16"/>
        <v>5.0296874999999941E-9</v>
      </c>
      <c r="H166" s="152" t="s">
        <v>374</v>
      </c>
      <c r="I166" s="154" t="s">
        <v>756</v>
      </c>
      <c r="J166" s="155">
        <f>F166*'2. Emissions Units &amp; Activities'!$H$20</f>
        <v>5.5823998593749937E-4</v>
      </c>
      <c r="K166" s="158">
        <f>F166*'2. Emissions Units &amp; Activities'!$I$20</f>
        <v>1.3218018749999985E-3</v>
      </c>
      <c r="L166" s="151">
        <f t="shared" si="20"/>
        <v>1.3218018749999985E-3</v>
      </c>
      <c r="M166" s="155">
        <f>G166*'2. Emissions Units &amp; Activities'!$K$20</f>
        <v>4.0237499999999951E-6</v>
      </c>
      <c r="N166" s="156">
        <f>G166*'2. Emissions Units &amp; Activities'!$L$20</f>
        <v>4.0237499999999951E-6</v>
      </c>
      <c r="O166" s="157">
        <f t="shared" si="21"/>
        <v>4.0237499999999951E-6</v>
      </c>
    </row>
    <row r="167" spans="1:15" x14ac:dyDescent="0.25">
      <c r="A167" s="162" t="s">
        <v>677</v>
      </c>
      <c r="B167" s="323" t="s">
        <v>268</v>
      </c>
      <c r="C167" s="160" t="str">
        <f>IFERROR(IF(B167="No CAS","",INDEX('DEQ Pollutant List'!$B$7:$B$611,MATCH('3. Pollutant Emissions - EF'!B167,'DEQ Pollutant List'!$A$7:$A$611,0))),"")</f>
        <v>Selenium and compounds</v>
      </c>
      <c r="D167" s="164" t="str">
        <f>IFERROR(IF(OR($B167="",$B167="No CAS"),INDEX('DEQ Pollutant List'!$A$7:$A$611,MATCH($C167,'DEQ Pollutant List'!$C$7:$C$611,0)),INDEX('DEQ Pollutant List'!$A$7:$A$611,MATCH($B167,'DEQ Pollutant List'!$B$7:$B$611,0))),"")</f>
        <v/>
      </c>
      <c r="E167" s="163">
        <v>0.9</v>
      </c>
      <c r="F167" s="153">
        <f>Baghouses!K67</f>
        <v>2.5828124999999972E-9</v>
      </c>
      <c r="G167" s="166">
        <f t="shared" si="16"/>
        <v>2.5828124999999972E-9</v>
      </c>
      <c r="H167" s="152" t="s">
        <v>374</v>
      </c>
      <c r="I167" s="154" t="s">
        <v>756</v>
      </c>
      <c r="J167" s="155">
        <f>F167*'2. Emissions Units &amp; Activities'!$H$20</f>
        <v>2.8666377656249968E-4</v>
      </c>
      <c r="K167" s="158">
        <f>F167*'2. Emissions Units &amp; Activities'!$I$20</f>
        <v>6.7876312499999926E-4</v>
      </c>
      <c r="L167" s="151">
        <f t="shared" si="20"/>
        <v>6.7876312499999926E-4</v>
      </c>
      <c r="M167" s="155">
        <f>G167*'2. Emissions Units &amp; Activities'!$K$20</f>
        <v>2.0662499999999978E-6</v>
      </c>
      <c r="N167" s="156">
        <f>G167*'2. Emissions Units &amp; Activities'!$L$20</f>
        <v>2.0662499999999978E-6</v>
      </c>
      <c r="O167" s="157">
        <f t="shared" si="21"/>
        <v>2.0662499999999978E-6</v>
      </c>
    </row>
    <row r="168" spans="1:15" x14ac:dyDescent="0.25">
      <c r="A168" s="162" t="s">
        <v>677</v>
      </c>
      <c r="B168" s="323" t="s">
        <v>270</v>
      </c>
      <c r="C168" s="160" t="str">
        <f>IFERROR(IF(B168="No CAS","",INDEX('DEQ Pollutant List'!$B$7:$B$611,MATCH('3. Pollutant Emissions - EF'!B168,'DEQ Pollutant List'!$A$7:$A$611,0))),"")</f>
        <v>Thallium and compounds</v>
      </c>
      <c r="D168" s="164" t="str">
        <f>IFERROR(IF(OR($B168="",$B168="No CAS"),INDEX('DEQ Pollutant List'!$A$7:$A$611,MATCH($C168,'DEQ Pollutant List'!$C$7:$C$611,0)),INDEX('DEQ Pollutant List'!$A$7:$A$611,MATCH($B168,'DEQ Pollutant List'!$B$7:$B$611,0))),"")</f>
        <v/>
      </c>
      <c r="E168" s="163">
        <v>0.9</v>
      </c>
      <c r="F168" s="153">
        <f>Baghouses!K68</f>
        <v>5.9676562499999939E-9</v>
      </c>
      <c r="G168" s="166">
        <f t="shared" si="16"/>
        <v>5.9676562499999939E-9</v>
      </c>
      <c r="H168" s="152" t="s">
        <v>374</v>
      </c>
      <c r="I168" s="154" t="s">
        <v>756</v>
      </c>
      <c r="J168" s="155">
        <f>F168*'2. Emissions Units &amp; Activities'!$H$20</f>
        <v>6.6234419953124931E-4</v>
      </c>
      <c r="K168" s="158">
        <f>F168*'2. Emissions Units &amp; Activities'!$I$20</f>
        <v>1.5683000624999984E-3</v>
      </c>
      <c r="L168" s="151">
        <f t="shared" si="20"/>
        <v>1.5683000624999984E-3</v>
      </c>
      <c r="M168" s="155">
        <f>G168*'2. Emissions Units &amp; Activities'!$K$20</f>
        <v>4.7741249999999947E-6</v>
      </c>
      <c r="N168" s="156">
        <f>G168*'2. Emissions Units &amp; Activities'!$L$20</f>
        <v>4.7741249999999947E-6</v>
      </c>
      <c r="O168" s="157">
        <f t="shared" si="21"/>
        <v>4.7741249999999947E-6</v>
      </c>
    </row>
    <row r="169" spans="1:15" x14ac:dyDescent="0.25">
      <c r="A169" s="162" t="s">
        <v>677</v>
      </c>
      <c r="B169" s="323" t="s">
        <v>271</v>
      </c>
      <c r="C169" s="160" t="str">
        <f>IFERROR(IF(B169="No CAS","",INDEX('DEQ Pollutant List'!$B$7:$B$611,MATCH('3. Pollutant Emissions - EF'!B169,'DEQ Pollutant List'!$A$7:$A$611,0))),"")</f>
        <v>Zinc and compounds</v>
      </c>
      <c r="D169" s="164" t="str">
        <f>IFERROR(IF(OR($B169="",$B169="No CAS"),INDEX('DEQ Pollutant List'!$A$7:$A$611,MATCH($C169,'DEQ Pollutant List'!$C$7:$C$611,0)),INDEX('DEQ Pollutant List'!$A$7:$A$611,MATCH($B169,'DEQ Pollutant List'!$B$7:$B$611,0))),"")</f>
        <v/>
      </c>
      <c r="E169" s="163">
        <v>0.9</v>
      </c>
      <c r="F169" s="153">
        <f>Baghouses!K69</f>
        <v>4.0781249999999954E-7</v>
      </c>
      <c r="G169" s="166">
        <f t="shared" si="16"/>
        <v>4.0781249999999954E-7</v>
      </c>
      <c r="H169" s="152" t="s">
        <v>374</v>
      </c>
      <c r="I169" s="154" t="s">
        <v>756</v>
      </c>
      <c r="J169" s="155">
        <f>F169*'2. Emissions Units &amp; Activities'!$H$20</f>
        <v>4.5262701562499952E-2</v>
      </c>
      <c r="K169" s="158">
        <f>F169*'2. Emissions Units &amp; Activities'!$I$20</f>
        <v>0.10717312499999988</v>
      </c>
      <c r="L169" s="151">
        <f t="shared" si="20"/>
        <v>0.10717312499999988</v>
      </c>
      <c r="M169" s="155">
        <f>G169*'2. Emissions Units &amp; Activities'!$K$20</f>
        <v>3.2624999999999961E-4</v>
      </c>
      <c r="N169" s="156">
        <f>G169*'2. Emissions Units &amp; Activities'!$L$20</f>
        <v>3.2624999999999961E-4</v>
      </c>
      <c r="O169" s="157">
        <f t="shared" si="21"/>
        <v>3.2624999999999961E-4</v>
      </c>
    </row>
    <row r="170" spans="1:15" x14ac:dyDescent="0.25">
      <c r="A170" s="162" t="s">
        <v>677</v>
      </c>
      <c r="B170" s="323" t="s">
        <v>137</v>
      </c>
      <c r="C170" s="160" t="str">
        <f>IFERROR(IF(B170="No CAS","",INDEX('DEQ Pollutant List'!$B$7:$B$611,MATCH('3. Pollutant Emissions - EF'!B170,'DEQ Pollutant List'!$A$7:$A$611,0))),"")</f>
        <v>Barium and compounds</v>
      </c>
      <c r="D170" s="164" t="str">
        <f>IFERROR(IF(OR($B170="",$B170="No CAS"),INDEX('DEQ Pollutant List'!$A$7:$A$611,MATCH($C170,'DEQ Pollutant List'!$C$7:$C$611,0)),INDEX('DEQ Pollutant List'!$A$7:$A$611,MATCH($B170,'DEQ Pollutant List'!$B$7:$B$611,0))),"")</f>
        <v/>
      </c>
      <c r="E170" s="163">
        <v>0.9</v>
      </c>
      <c r="F170" s="153">
        <f>Baghouses!K70</f>
        <v>2.7187499999999971E-6</v>
      </c>
      <c r="G170" s="166">
        <f t="shared" si="16"/>
        <v>2.7187499999999971E-6</v>
      </c>
      <c r="H170" s="152" t="s">
        <v>374</v>
      </c>
      <c r="I170" s="154" t="s">
        <v>756</v>
      </c>
      <c r="J170" s="155">
        <f>F170*'2. Emissions Units &amp; Activities'!$H$20</f>
        <v>0.30175134374999968</v>
      </c>
      <c r="K170" s="158">
        <f>F170*'2. Emissions Units &amp; Activities'!$I$20</f>
        <v>0.71448749999999928</v>
      </c>
      <c r="L170" s="151">
        <f t="shared" si="20"/>
        <v>0.71448749999999928</v>
      </c>
      <c r="M170" s="155">
        <f>G170*'2. Emissions Units &amp; Activities'!$K$20</f>
        <v>2.1749999999999977E-3</v>
      </c>
      <c r="N170" s="156">
        <f>G170*'2. Emissions Units &amp; Activities'!$L$20</f>
        <v>2.1749999999999977E-3</v>
      </c>
      <c r="O170" s="157">
        <f t="shared" si="21"/>
        <v>2.1749999999999977E-3</v>
      </c>
    </row>
    <row r="171" spans="1:15" x14ac:dyDescent="0.25">
      <c r="A171" s="162" t="s">
        <v>677</v>
      </c>
      <c r="B171" s="323">
        <v>504</v>
      </c>
      <c r="C171" s="160" t="str">
        <f>IFERROR(IF(B171="No CAS","",INDEX('DEQ Pollutant List'!$B$7:$B$611,MATCH('3. Pollutant Emissions - EF'!B171,'DEQ Pollutant List'!$A$7:$A$611,0))),"")</f>
        <v>Phosphorus and compounds</v>
      </c>
      <c r="D171" s="164" t="str">
        <f>IFERROR(IF(OR($B171="",$B171="No CAS"),INDEX('DEQ Pollutant List'!$A$7:$A$611,MATCH($C171,'DEQ Pollutant List'!$C$7:$C$611,0)),INDEX('DEQ Pollutant List'!$A$7:$A$611,MATCH($B171,'DEQ Pollutant List'!$B$7:$B$611,0))),"")</f>
        <v/>
      </c>
      <c r="E171" s="163">
        <v>0.9</v>
      </c>
      <c r="F171" s="153">
        <f>Baghouses!K71</f>
        <v>4.4859374999999954E-7</v>
      </c>
      <c r="G171" s="166">
        <f t="shared" si="16"/>
        <v>4.4859374999999954E-7</v>
      </c>
      <c r="H171" s="152" t="s">
        <v>374</v>
      </c>
      <c r="I171" s="154" t="s">
        <v>756</v>
      </c>
      <c r="J171" s="155">
        <f>F171*'2. Emissions Units &amp; Activities'!$H$20</f>
        <v>4.978897171874995E-2</v>
      </c>
      <c r="K171" s="158">
        <f>F171*'2. Emissions Units &amp; Activities'!$I$20</f>
        <v>0.11789043749999988</v>
      </c>
      <c r="L171" s="151">
        <f t="shared" si="20"/>
        <v>0.11789043749999988</v>
      </c>
      <c r="M171" s="155">
        <f>G171*'2. Emissions Units &amp; Activities'!$K$20</f>
        <v>3.5887499999999966E-4</v>
      </c>
      <c r="N171" s="156">
        <f>G171*'2. Emissions Units &amp; Activities'!$L$20</f>
        <v>3.5887499999999966E-4</v>
      </c>
      <c r="O171" s="157">
        <f t="shared" si="21"/>
        <v>3.5887499999999966E-4</v>
      </c>
    </row>
    <row r="172" spans="1:15" x14ac:dyDescent="0.25">
      <c r="A172" s="162" t="s">
        <v>677</v>
      </c>
      <c r="B172" s="323" t="s">
        <v>272</v>
      </c>
      <c r="C172" s="160" t="str">
        <f>IFERROR(IF(B172="No CAS","",INDEX('DEQ Pollutant List'!$B$7:$B$611,MATCH('3. Pollutant Emissions - EF'!B172,'DEQ Pollutant List'!$A$7:$A$611,0))),"")</f>
        <v>Phosphorus pentoxide</v>
      </c>
      <c r="D172" s="164"/>
      <c r="E172" s="163">
        <v>0.9</v>
      </c>
      <c r="F172" s="153">
        <f>Baghouses!K72</f>
        <v>1.0874999999999989E-6</v>
      </c>
      <c r="G172" s="166">
        <f t="shared" si="16"/>
        <v>1.0874999999999989E-6</v>
      </c>
      <c r="H172" s="152" t="s">
        <v>374</v>
      </c>
      <c r="I172" s="154" t="s">
        <v>756</v>
      </c>
      <c r="J172" s="155">
        <f>F172*'2. Emissions Units &amp; Activities'!$H$20</f>
        <v>0.12070053749999989</v>
      </c>
      <c r="K172" s="158">
        <f>F172*'2. Emissions Units &amp; Activities'!$I$20</f>
        <v>0.28579499999999969</v>
      </c>
      <c r="L172" s="151">
        <f t="shared" si="20"/>
        <v>0.28579499999999969</v>
      </c>
      <c r="M172" s="155">
        <f>G172*'2. Emissions Units &amp; Activities'!$K$20</f>
        <v>8.6999999999999914E-4</v>
      </c>
      <c r="N172" s="156">
        <f>G172*'2. Emissions Units &amp; Activities'!$L$20</f>
        <v>8.6999999999999914E-4</v>
      </c>
      <c r="O172" s="157">
        <f t="shared" si="21"/>
        <v>8.6999999999999914E-4</v>
      </c>
    </row>
    <row r="173" spans="1:15" x14ac:dyDescent="0.25">
      <c r="A173" s="162" t="s">
        <v>677</v>
      </c>
      <c r="B173" s="323" t="s">
        <v>171</v>
      </c>
      <c r="C173" s="160" t="str">
        <f>IFERROR(IF(B173="No CAS","",INDEX('DEQ Pollutant List'!$B$7:$B$611,MATCH('3. Pollutant Emissions - EF'!B173,'DEQ Pollutant List'!$A$7:$A$611,0))),"")</f>
        <v>Silica, crystalline (respirable)</v>
      </c>
      <c r="D173" s="164"/>
      <c r="E173" s="163">
        <v>0.9</v>
      </c>
      <c r="F173" s="153">
        <f>Baghouses!K73</f>
        <v>5.0657109374999945E-4</v>
      </c>
      <c r="G173" s="166">
        <f t="shared" si="16"/>
        <v>5.0657109374999945E-4</v>
      </c>
      <c r="H173" s="152" t="s">
        <v>374</v>
      </c>
      <c r="I173" s="154" t="s">
        <v>756</v>
      </c>
      <c r="J173" s="155">
        <f>F173*'2. Emissions Units &amp; Activities'!$H$20</f>
        <v>56.223819124218686</v>
      </c>
      <c r="K173" s="158">
        <f>F173*'2. Emissions Units &amp; Activities'!$I$20</f>
        <v>133.12688343749986</v>
      </c>
      <c r="L173" s="151">
        <f t="shared" si="20"/>
        <v>133.12688343749986</v>
      </c>
      <c r="M173" s="155">
        <f>G173*'2. Emissions Units &amp; Activities'!$K$20</f>
        <v>0.40525687499999957</v>
      </c>
      <c r="N173" s="156">
        <f>G173*'2. Emissions Units &amp; Activities'!$L$20</f>
        <v>0.40525687499999957</v>
      </c>
      <c r="O173" s="157">
        <f t="shared" si="21"/>
        <v>0.40525687499999957</v>
      </c>
    </row>
    <row r="174" spans="1:15" x14ac:dyDescent="0.25">
      <c r="A174" s="162" t="s">
        <v>677</v>
      </c>
      <c r="B174" s="323" t="s">
        <v>273</v>
      </c>
      <c r="C174" s="160" t="str">
        <f>IFERROR(IF(B174="No CAS","",INDEX('DEQ Pollutant List'!$B$7:$B$611,MATCH('3. Pollutant Emissions - EF'!B174,'DEQ Pollutant List'!$A$7:$A$611,0))),"")</f>
        <v>Sulfur trioxide</v>
      </c>
      <c r="D174" s="164"/>
      <c r="E174" s="163">
        <v>0.9</v>
      </c>
      <c r="F174" s="153">
        <f>Baghouses!K74</f>
        <v>3.3984374999999963E-7</v>
      </c>
      <c r="G174" s="166">
        <f t="shared" si="16"/>
        <v>3.3984374999999963E-7</v>
      </c>
      <c r="H174" s="152" t="s">
        <v>374</v>
      </c>
      <c r="I174" s="154" t="s">
        <v>756</v>
      </c>
      <c r="J174" s="155">
        <f>F174*'2. Emissions Units &amp; Activities'!$H$20</f>
        <v>3.771891796874996E-2</v>
      </c>
      <c r="K174" s="158">
        <f>F174*'2. Emissions Units &amp; Activities'!$I$20</f>
        <v>8.9310937499999909E-2</v>
      </c>
      <c r="L174" s="151">
        <f t="shared" si="20"/>
        <v>8.9310937499999909E-2</v>
      </c>
      <c r="M174" s="155">
        <f>G174*'2. Emissions Units &amp; Activities'!$K$20</f>
        <v>2.7187499999999971E-4</v>
      </c>
      <c r="N174" s="156">
        <f>G174*'2. Emissions Units &amp; Activities'!$L$20</f>
        <v>2.7187499999999971E-4</v>
      </c>
      <c r="O174" s="157">
        <f t="shared" si="21"/>
        <v>2.7187499999999971E-4</v>
      </c>
    </row>
    <row r="175" spans="1:15" ht="15.75" thickBot="1" x14ac:dyDescent="0.3">
      <c r="A175" s="162" t="s">
        <v>677</v>
      </c>
      <c r="B175" s="324" t="s">
        <v>274</v>
      </c>
      <c r="C175" s="259" t="str">
        <f>IFERROR(IF(B175="No CAS","",INDEX('DEQ Pollutant List'!$B$7:$B$611,MATCH('3. Pollutant Emissions - EF'!B175,'DEQ Pollutant List'!$A$7:$A$611,0))),"")</f>
        <v>Vanadium pentoxide</v>
      </c>
      <c r="D175" s="232"/>
      <c r="E175" s="163">
        <v>0.9</v>
      </c>
      <c r="F175" s="245">
        <f>Baghouses!K75</f>
        <v>3.3984374999999963E-7</v>
      </c>
      <c r="G175" s="242">
        <f t="shared" si="16"/>
        <v>3.3984374999999963E-7</v>
      </c>
      <c r="H175" s="331" t="s">
        <v>374</v>
      </c>
      <c r="I175" s="244" t="s">
        <v>756</v>
      </c>
      <c r="J175" s="276">
        <f>F175*'2. Emissions Units &amp; Activities'!$H$20</f>
        <v>3.771891796874996E-2</v>
      </c>
      <c r="K175" s="277">
        <f>F175*'2. Emissions Units &amp; Activities'!$I$20</f>
        <v>8.9310937499999909E-2</v>
      </c>
      <c r="L175" s="278">
        <f t="shared" si="20"/>
        <v>8.9310937499999909E-2</v>
      </c>
      <c r="M175" s="276">
        <f>G175*'2. Emissions Units &amp; Activities'!$K$20</f>
        <v>2.7187499999999971E-4</v>
      </c>
      <c r="N175" s="279">
        <f>G175*'2. Emissions Units &amp; Activities'!$L$20</f>
        <v>2.7187499999999971E-4</v>
      </c>
      <c r="O175" s="280">
        <f t="shared" si="21"/>
        <v>2.7187499999999971E-4</v>
      </c>
    </row>
    <row r="176" spans="1:15" x14ac:dyDescent="0.25">
      <c r="A176" s="234" t="s">
        <v>679</v>
      </c>
      <c r="B176" s="329" t="s">
        <v>261</v>
      </c>
      <c r="C176" s="257" t="str">
        <f>IFERROR(IF(B176="No CAS","",INDEX('DEQ Pollutant List'!$B$7:$B$611,MATCH('3. Pollutant Emissions - EF'!B176,'DEQ Pollutant List'!$A$7:$A$611,0))),"")</f>
        <v>Silver and compounds</v>
      </c>
      <c r="D176" s="235" t="str">
        <f>IFERROR(IF(OR($B176="",$B176="No CAS"),INDEX('DEQ Pollutant List'!$A$7:$A$611,MATCH($C176,'DEQ Pollutant List'!$C$7:$C$611,0)),INDEX('DEQ Pollutant List'!$A$7:$A$611,MATCH($B176,'DEQ Pollutant List'!$B$7:$B$611,0))),"")</f>
        <v/>
      </c>
      <c r="E176" s="236">
        <v>0.85</v>
      </c>
      <c r="F176" s="240">
        <f>Stockpiles!E51</f>
        <v>5.4959471337662907E-12</v>
      </c>
      <c r="G176" s="372">
        <f>Stockpiles!G51</f>
        <v>3.3022531672448272E-11</v>
      </c>
      <c r="H176" s="373" t="s">
        <v>374</v>
      </c>
      <c r="I176" s="264" t="s">
        <v>1990</v>
      </c>
      <c r="J176" s="326">
        <f>F176*'2. Emissions Units &amp; Activities'!$H$21</f>
        <v>8.3595577916011465E-7</v>
      </c>
      <c r="K176" s="330">
        <f>F176*'2. Emissions Units &amp; Activities'!$I$21</f>
        <v>8.3595577916011465E-7</v>
      </c>
      <c r="L176" s="325">
        <f t="shared" si="14"/>
        <v>8.3595577916011465E-7</v>
      </c>
      <c r="M176" s="326">
        <f>G176*'2. Emissions Units &amp; Activities'!$K$21</f>
        <v>7.4296007063511131E-8</v>
      </c>
      <c r="N176" s="327">
        <f>G176*'2. Emissions Units &amp; Activities'!$L$21</f>
        <v>7.4296007063511131E-8</v>
      </c>
      <c r="O176" s="328">
        <f t="shared" ref="O176:O272" si="22">N176</f>
        <v>7.4296007063511131E-8</v>
      </c>
    </row>
    <row r="177" spans="1:15" x14ac:dyDescent="0.25">
      <c r="A177" s="162" t="s">
        <v>679</v>
      </c>
      <c r="B177" s="323" t="s">
        <v>172</v>
      </c>
      <c r="C177" s="160" t="str">
        <f>IFERROR(IF(B177="No CAS","",INDEX('DEQ Pollutant List'!$B$7:$B$611,MATCH('3. Pollutant Emissions - EF'!B177,'DEQ Pollutant List'!$A$7:$A$611,0))),"")</f>
        <v>Aluminum and compounds</v>
      </c>
      <c r="D177" s="164" t="str">
        <f>IFERROR(IF(OR($B177="",$B177="No CAS"),INDEX('DEQ Pollutant List'!$A$7:$A$611,MATCH($C177,'DEQ Pollutant List'!$C$7:$C$611,0)),INDEX('DEQ Pollutant List'!$A$7:$A$611,MATCH($B177,'DEQ Pollutant List'!$B$7:$B$611,0))),"")</f>
        <v/>
      </c>
      <c r="E177" s="163">
        <v>0.85</v>
      </c>
      <c r="F177" s="155">
        <f>Stockpiles!E52</f>
        <v>1.372799658860679E-5</v>
      </c>
      <c r="G177" s="687">
        <f>Stockpiles!G52</f>
        <v>8.2485000512708183E-5</v>
      </c>
      <c r="H177" s="686" t="s">
        <v>374</v>
      </c>
      <c r="I177" s="161" t="s">
        <v>1990</v>
      </c>
      <c r="J177" s="155">
        <f>F177*'2. Emissions Units &amp; Activities'!$H$21</f>
        <v>2.0880837834173005</v>
      </c>
      <c r="K177" s="158">
        <f>F177*'2. Emissions Units &amp; Activities'!$I$21</f>
        <v>2.0880837834173005</v>
      </c>
      <c r="L177" s="151">
        <f t="shared" ref="L177:L200" si="23">K177</f>
        <v>2.0880837834173005</v>
      </c>
      <c r="M177" s="155">
        <f>G177*'2. Emissions Units &amp; Activities'!$K$21</f>
        <v>0.18557953828352061</v>
      </c>
      <c r="N177" s="156">
        <f>G177*'2. Emissions Units &amp; Activities'!$L$21</f>
        <v>0.18557953828352061</v>
      </c>
      <c r="O177" s="157">
        <f t="shared" ref="O177:O200" si="24">N177</f>
        <v>0.18557953828352061</v>
      </c>
    </row>
    <row r="178" spans="1:15" x14ac:dyDescent="0.25">
      <c r="A178" s="162" t="s">
        <v>679</v>
      </c>
      <c r="B178" s="323" t="s">
        <v>262</v>
      </c>
      <c r="C178" s="160" t="str">
        <f>IFERROR(IF(B178="No CAS","",INDEX('DEQ Pollutant List'!$B$7:$B$611,MATCH('3. Pollutant Emissions - EF'!B178,'DEQ Pollutant List'!$A$7:$A$611,0))),"")</f>
        <v>Arsenic and compounds</v>
      </c>
      <c r="D178" s="164" t="str">
        <f>IFERROR(IF(OR($B178="",$B178="No CAS"),INDEX('DEQ Pollutant List'!$A$7:$A$611,MATCH($C178,'DEQ Pollutant List'!$C$7:$C$611,0)),INDEX('DEQ Pollutant List'!$A$7:$A$611,MATCH($B178,'DEQ Pollutant List'!$B$7:$B$611,0))),"")</f>
        <v/>
      </c>
      <c r="E178" s="163">
        <v>0.85</v>
      </c>
      <c r="F178" s="153">
        <f>Stockpiles!E53</f>
        <v>5.7157850191169437E-10</v>
      </c>
      <c r="G178" s="687">
        <f>Stockpiles!G53</f>
        <v>3.4343432939346206E-9</v>
      </c>
      <c r="H178" s="373" t="s">
        <v>374</v>
      </c>
      <c r="I178" s="161" t="s">
        <v>1990</v>
      </c>
      <c r="J178" s="155">
        <f>F178*'2. Emissions Units &amp; Activities'!$H$21</f>
        <v>8.693940103265194E-5</v>
      </c>
      <c r="K178" s="158">
        <f>F178*'2. Emissions Units &amp; Activities'!$I$21</f>
        <v>8.693940103265194E-5</v>
      </c>
      <c r="L178" s="151">
        <f t="shared" si="23"/>
        <v>8.693940103265194E-5</v>
      </c>
      <c r="M178" s="155">
        <f>G178*'2. Emissions Units &amp; Activities'!$K$21</f>
        <v>7.7267847346051578E-6</v>
      </c>
      <c r="N178" s="156">
        <f>G178*'2. Emissions Units &amp; Activities'!$L$21</f>
        <v>7.7267847346051578E-6</v>
      </c>
      <c r="O178" s="157">
        <f t="shared" si="24"/>
        <v>7.7267847346051578E-6</v>
      </c>
    </row>
    <row r="179" spans="1:15" x14ac:dyDescent="0.25">
      <c r="A179" s="162" t="s">
        <v>679</v>
      </c>
      <c r="B179" s="323" t="s">
        <v>137</v>
      </c>
      <c r="C179" s="160" t="str">
        <f>IFERROR(IF(B179="No CAS","",INDEX('DEQ Pollutant List'!$B$7:$B$611,MATCH('3. Pollutant Emissions - EF'!B179,'DEQ Pollutant List'!$A$7:$A$611,0))),"")</f>
        <v>Barium and compounds</v>
      </c>
      <c r="D179" s="164" t="str">
        <f>IFERROR(IF(OR($B179="",$B179="No CAS"),INDEX('DEQ Pollutant List'!$A$7:$A$611,MATCH($C179,'DEQ Pollutant List'!$C$7:$C$611,0)),INDEX('DEQ Pollutant List'!$A$7:$A$611,MATCH($B179,'DEQ Pollutant List'!$B$7:$B$611,0))),"")</f>
        <v/>
      </c>
      <c r="E179" s="163">
        <v>0.85</v>
      </c>
      <c r="F179" s="153">
        <f>Stockpiles!E54</f>
        <v>6.1114932127481138E-8</v>
      </c>
      <c r="G179" s="687">
        <f>Stockpiles!G54</f>
        <v>3.6721055219762471E-7</v>
      </c>
      <c r="H179" s="373" t="s">
        <v>374</v>
      </c>
      <c r="I179" s="161" t="s">
        <v>1990</v>
      </c>
      <c r="J179" s="155">
        <f>F179*'2. Emissions Units &amp; Activities'!$H$21</f>
        <v>9.2958282642604737E-3</v>
      </c>
      <c r="K179" s="158">
        <f>F179*'2. Emissions Units &amp; Activities'!$I$21</f>
        <v>9.2958282642604737E-3</v>
      </c>
      <c r="L179" s="151">
        <f t="shared" si="23"/>
        <v>9.2958282642604737E-3</v>
      </c>
      <c r="M179" s="155">
        <f>G179*'2. Emissions Units &amp; Activities'!$K$21</f>
        <v>8.261715985462436E-4</v>
      </c>
      <c r="N179" s="156">
        <f>G179*'2. Emissions Units &amp; Activities'!$L$21</f>
        <v>8.261715985462436E-4</v>
      </c>
      <c r="O179" s="157">
        <f t="shared" si="24"/>
        <v>8.261715985462436E-4</v>
      </c>
    </row>
    <row r="180" spans="1:15" x14ac:dyDescent="0.25">
      <c r="A180" s="162" t="s">
        <v>679</v>
      </c>
      <c r="B180" s="323" t="s">
        <v>263</v>
      </c>
      <c r="C180" s="160" t="str">
        <f>IFERROR(IF(B180="No CAS","",INDEX('DEQ Pollutant List'!$B$7:$B$611,MATCH('3. Pollutant Emissions - EF'!B180,'DEQ Pollutant List'!$A$7:$A$611,0))),"")</f>
        <v>Beryllium and compounds</v>
      </c>
      <c r="D180" s="164" t="str">
        <f>IFERROR(IF(OR($B180="",$B180="No CAS"),INDEX('DEQ Pollutant List'!$A$7:$A$611,MATCH($C180,'DEQ Pollutant List'!$C$7:$C$611,0)),INDEX('DEQ Pollutant List'!$A$7:$A$611,MATCH($B180,'DEQ Pollutant List'!$B$7:$B$611,0))),"")</f>
        <v/>
      </c>
      <c r="E180" s="163">
        <v>0.85</v>
      </c>
      <c r="F180" s="153">
        <f>Stockpiles!E55</f>
        <v>6.6610879261247437E-10</v>
      </c>
      <c r="G180" s="687">
        <f>Stockpiles!G55</f>
        <v>4.0023308387007298E-9</v>
      </c>
      <c r="H180" s="373" t="s">
        <v>374</v>
      </c>
      <c r="I180" s="161" t="s">
        <v>1990</v>
      </c>
      <c r="J180" s="155">
        <f>F180*'2. Emissions Units &amp; Activities'!$H$21</f>
        <v>1.0131784043420589E-4</v>
      </c>
      <c r="K180" s="158">
        <f>F180*'2. Emissions Units &amp; Activities'!$I$21</f>
        <v>1.0131784043420589E-4</v>
      </c>
      <c r="L180" s="151">
        <f t="shared" si="23"/>
        <v>1.0131784043420589E-4</v>
      </c>
      <c r="M180" s="155">
        <f>G180*'2. Emissions Units &amp; Activities'!$K$21</f>
        <v>9.0046760560975468E-6</v>
      </c>
      <c r="N180" s="156">
        <f>G180*'2. Emissions Units &amp; Activities'!$L$21</f>
        <v>9.0046760560975468E-6</v>
      </c>
      <c r="O180" s="157">
        <f t="shared" si="24"/>
        <v>9.0046760560975468E-6</v>
      </c>
    </row>
    <row r="181" spans="1:15" x14ac:dyDescent="0.25">
      <c r="A181" s="162" t="s">
        <v>679</v>
      </c>
      <c r="B181" s="323" t="s">
        <v>264</v>
      </c>
      <c r="C181" s="160" t="str">
        <f>IFERROR(IF(B181="No CAS","",INDEX('DEQ Pollutant List'!$B$7:$B$611,MATCH('3. Pollutant Emissions - EF'!B181,'DEQ Pollutant List'!$A$7:$A$611,0))),"")</f>
        <v>Cadmium and compounds</v>
      </c>
      <c r="D181" s="164" t="str">
        <f>IFERROR(IF(OR($B181="",$B181="No CAS"),INDEX('DEQ Pollutant List'!$A$7:$A$611,MATCH($C181,'DEQ Pollutant List'!$C$7:$C$611,0)),INDEX('DEQ Pollutant List'!$A$7:$A$611,MATCH($B181,'DEQ Pollutant List'!$B$7:$B$611,0))),"")</f>
        <v/>
      </c>
      <c r="E181" s="163">
        <v>0.85</v>
      </c>
      <c r="F181" s="153">
        <f>Stockpiles!E56</f>
        <v>1.758703082805213E-11</v>
      </c>
      <c r="G181" s="687">
        <f>Stockpiles!G56</f>
        <v>1.0567210135183446E-10</v>
      </c>
      <c r="H181" s="373" t="s">
        <v>374</v>
      </c>
      <c r="I181" s="161" t="s">
        <v>1990</v>
      </c>
      <c r="J181" s="155">
        <f>F181*'2. Emissions Units &amp; Activities'!$H$21</f>
        <v>2.6750584933123668E-6</v>
      </c>
      <c r="K181" s="158">
        <f>F181*'2. Emissions Units &amp; Activities'!$I$21</f>
        <v>2.6750584933123668E-6</v>
      </c>
      <c r="L181" s="151">
        <f t="shared" si="23"/>
        <v>2.6750584933123668E-6</v>
      </c>
      <c r="M181" s="155">
        <f>G181*'2. Emissions Units &amp; Activities'!$K$21</f>
        <v>2.3774722260323559E-7</v>
      </c>
      <c r="N181" s="156">
        <f>G181*'2. Emissions Units &amp; Activities'!$L$21</f>
        <v>2.3774722260323559E-7</v>
      </c>
      <c r="O181" s="157">
        <f t="shared" si="24"/>
        <v>2.3774722260323559E-7</v>
      </c>
    </row>
    <row r="182" spans="1:15" x14ac:dyDescent="0.25">
      <c r="A182" s="162" t="s">
        <v>679</v>
      </c>
      <c r="B182" s="323" t="s">
        <v>142</v>
      </c>
      <c r="C182" s="160" t="str">
        <f>IFERROR(IF(B182="No CAS","",INDEX('DEQ Pollutant List'!$B$7:$B$611,MATCH('3. Pollutant Emissions - EF'!B182,'DEQ Pollutant List'!$A$7:$A$611,0))),"")</f>
        <v>Cobalt and compounds</v>
      </c>
      <c r="D182" s="164" t="str">
        <f>IFERROR(IF(OR($B182="",$B182="No CAS"),INDEX('DEQ Pollutant List'!$A$7:$A$611,MATCH($C182,'DEQ Pollutant List'!$C$7:$C$611,0)),INDEX('DEQ Pollutant List'!$A$7:$A$611,MATCH($B182,'DEQ Pollutant List'!$B$7:$B$611,0))),"")</f>
        <v/>
      </c>
      <c r="E182" s="163">
        <v>0.85</v>
      </c>
      <c r="F182" s="153">
        <f>Stockpiles!E57</f>
        <v>2.1983788535065163E-11</v>
      </c>
      <c r="G182" s="687">
        <f>Stockpiles!G57</f>
        <v>1.3209012668979309E-10</v>
      </c>
      <c r="H182" s="373" t="s">
        <v>374</v>
      </c>
      <c r="I182" s="161" t="s">
        <v>1990</v>
      </c>
      <c r="J182" s="155">
        <f>F182*'2. Emissions Units &amp; Activities'!$H$21</f>
        <v>3.3438231166404586E-6</v>
      </c>
      <c r="K182" s="158">
        <f>F182*'2. Emissions Units &amp; Activities'!$I$21</f>
        <v>3.3438231166404586E-6</v>
      </c>
      <c r="L182" s="151">
        <f t="shared" si="23"/>
        <v>3.3438231166404586E-6</v>
      </c>
      <c r="M182" s="155">
        <f>G182*'2. Emissions Units &amp; Activities'!$K$21</f>
        <v>2.9718402825404452E-7</v>
      </c>
      <c r="N182" s="156">
        <f>G182*'2. Emissions Units &amp; Activities'!$L$21</f>
        <v>2.9718402825404452E-7</v>
      </c>
      <c r="O182" s="157">
        <f t="shared" si="24"/>
        <v>2.9718402825404452E-7</v>
      </c>
    </row>
    <row r="183" spans="1:15" x14ac:dyDescent="0.25">
      <c r="A183" s="162" t="s">
        <v>679</v>
      </c>
      <c r="B183" s="323" t="s">
        <v>185</v>
      </c>
      <c r="C183" s="160" t="str">
        <f>IFERROR(IF(B183="No CAS","",INDEX('DEQ Pollutant List'!$B$7:$B$611,MATCH('3. Pollutant Emissions - EF'!B183,'DEQ Pollutant List'!$A$7:$A$611,0))),"")</f>
        <v>Copper and compounds</v>
      </c>
      <c r="D183" s="164" t="str">
        <f>IFERROR(IF(OR($B183="",$B183="No CAS"),INDEX('DEQ Pollutant List'!$A$7:$A$611,MATCH($C183,'DEQ Pollutant List'!$C$7:$C$611,0)),INDEX('DEQ Pollutant List'!$A$7:$A$611,MATCH($B183,'DEQ Pollutant List'!$B$7:$B$611,0))),"")</f>
        <v/>
      </c>
      <c r="E183" s="163">
        <v>0.85</v>
      </c>
      <c r="F183" s="153">
        <f>Stockpiles!E58</f>
        <v>1.1431570038233887E-9</v>
      </c>
      <c r="G183" s="687">
        <f>Stockpiles!G58</f>
        <v>6.8686865878692412E-9</v>
      </c>
      <c r="H183" s="373" t="s">
        <v>374</v>
      </c>
      <c r="I183" s="161" t="s">
        <v>1990</v>
      </c>
      <c r="J183" s="155">
        <f>F183*'2. Emissions Units &amp; Activities'!$H$21</f>
        <v>1.7387880206530388E-4</v>
      </c>
      <c r="K183" s="158">
        <f>F183*'2. Emissions Units &amp; Activities'!$I$21</f>
        <v>1.7387880206530388E-4</v>
      </c>
      <c r="L183" s="151">
        <f t="shared" si="23"/>
        <v>1.7387880206530388E-4</v>
      </c>
      <c r="M183" s="155">
        <f>G183*'2. Emissions Units &amp; Activities'!$K$21</f>
        <v>1.5453569469210316E-5</v>
      </c>
      <c r="N183" s="156">
        <f>G183*'2. Emissions Units &amp; Activities'!$L$21</f>
        <v>1.5453569469210316E-5</v>
      </c>
      <c r="O183" s="157">
        <f t="shared" si="24"/>
        <v>1.5453569469210316E-5</v>
      </c>
    </row>
    <row r="184" spans="1:15" x14ac:dyDescent="0.25">
      <c r="A184" s="162" t="s">
        <v>679</v>
      </c>
      <c r="B184" s="323" t="s">
        <v>55</v>
      </c>
      <c r="C184" s="160" t="str">
        <f>IFERROR(IF(B184="No CAS","",INDEX('DEQ Pollutant List'!$B$7:$B$611,MATCH('3. Pollutant Emissions - EF'!B184,'DEQ Pollutant List'!$A$7:$A$611,0))),"")</f>
        <v>Chromium VI, chromate and dichromate particulate</v>
      </c>
      <c r="D184" s="164" t="str">
        <f>IFERROR(IF(OR($B184="",$B184="No CAS"),INDEX('DEQ Pollutant List'!$A$7:$A$611,MATCH($C184,'DEQ Pollutant List'!$C$7:$C$611,0)),INDEX('DEQ Pollutant List'!$A$7:$A$611,MATCH($B184,'DEQ Pollutant List'!$B$7:$B$611,0))),"")</f>
        <v/>
      </c>
      <c r="E184" s="163">
        <v>0.85</v>
      </c>
      <c r="F184" s="153">
        <f>Stockpiles!E59</f>
        <v>1.7512285947032909E-9</v>
      </c>
      <c r="G184" s="687">
        <f>Stockpiles!G59</f>
        <v>1.0522299492108918E-8</v>
      </c>
      <c r="H184" s="373" t="s">
        <v>374</v>
      </c>
      <c r="I184" s="161" t="s">
        <v>1990</v>
      </c>
      <c r="J184" s="155">
        <f>F184*'2. Emissions Units &amp; Activities'!$H$21</f>
        <v>2.6636894947157895E-4</v>
      </c>
      <c r="K184" s="158">
        <f>F184*'2. Emissions Units &amp; Activities'!$I$21</f>
        <v>2.6636894947157895E-4</v>
      </c>
      <c r="L184" s="151">
        <f t="shared" si="23"/>
        <v>2.6636894947157895E-4</v>
      </c>
      <c r="M184" s="155">
        <f>G184*'2. Emissions Units &amp; Activities'!$K$21</f>
        <v>2.3673679690717187E-5</v>
      </c>
      <c r="N184" s="156">
        <f>G184*'2. Emissions Units &amp; Activities'!$L$21</f>
        <v>2.3673679690717187E-5</v>
      </c>
      <c r="O184" s="157">
        <f t="shared" si="24"/>
        <v>2.3673679690717187E-5</v>
      </c>
    </row>
    <row r="185" spans="1:15" x14ac:dyDescent="0.25">
      <c r="A185" s="162" t="s">
        <v>679</v>
      </c>
      <c r="B185" s="323" t="s">
        <v>265</v>
      </c>
      <c r="C185" s="160" t="str">
        <f>IFERROR(IF(B185="No CAS","",INDEX('DEQ Pollutant List'!$B$7:$B$611,MATCH('3. Pollutant Emissions - EF'!B185,'DEQ Pollutant List'!$A$7:$A$611,0))),"")</f>
        <v>Mercury and compounds</v>
      </c>
      <c r="D185" s="164" t="str">
        <f>IFERROR(IF(OR($B185="",$B185="No CAS"),INDEX('DEQ Pollutant List'!$A$7:$A$611,MATCH($C185,'DEQ Pollutant List'!$C$7:$C$611,0)),INDEX('DEQ Pollutant List'!$A$7:$A$611,MATCH($B185,'DEQ Pollutant List'!$B$7:$B$611,0))),"")</f>
        <v/>
      </c>
      <c r="E185" s="163">
        <v>0.85</v>
      </c>
      <c r="F185" s="153">
        <f>Stockpiles!E60</f>
        <v>4.3967577070130325E-12</v>
      </c>
      <c r="G185" s="687">
        <f>Stockpiles!G60</f>
        <v>2.6418025337958616E-11</v>
      </c>
      <c r="H185" s="373" t="s">
        <v>374</v>
      </c>
      <c r="I185" s="161" t="s">
        <v>1990</v>
      </c>
      <c r="J185" s="155">
        <f>F185*'2. Emissions Units &amp; Activities'!$H$21</f>
        <v>6.687646233280917E-7</v>
      </c>
      <c r="K185" s="158">
        <f>F185*'2. Emissions Units &amp; Activities'!$I$21</f>
        <v>6.687646233280917E-7</v>
      </c>
      <c r="L185" s="151">
        <f t="shared" si="23"/>
        <v>6.687646233280917E-7</v>
      </c>
      <c r="M185" s="155">
        <f>G185*'2. Emissions Units &amp; Activities'!$K$21</f>
        <v>5.9436805650808896E-8</v>
      </c>
      <c r="N185" s="156">
        <f>G185*'2. Emissions Units &amp; Activities'!$L$21</f>
        <v>5.9436805650808896E-8</v>
      </c>
      <c r="O185" s="157">
        <f t="shared" si="24"/>
        <v>5.9436805650808896E-8</v>
      </c>
    </row>
    <row r="186" spans="1:15" x14ac:dyDescent="0.25">
      <c r="A186" s="162" t="s">
        <v>679</v>
      </c>
      <c r="B186" s="323" t="s">
        <v>169</v>
      </c>
      <c r="C186" s="160" t="str">
        <f>IFERROR(IF(B186="No CAS","",INDEX('DEQ Pollutant List'!$B$7:$B$611,MATCH('3. Pollutant Emissions - EF'!B186,'DEQ Pollutant List'!$A$7:$A$611,0))),"")</f>
        <v>Manganese and compounds</v>
      </c>
      <c r="D186" s="164" t="str">
        <f>IFERROR(IF(OR($B186="",$B186="No CAS"),INDEX('DEQ Pollutant List'!$A$7:$A$611,MATCH($C186,'DEQ Pollutant List'!$C$7:$C$611,0)),INDEX('DEQ Pollutant List'!$A$7:$A$611,MATCH($B186,'DEQ Pollutant List'!$B$7:$B$611,0))),"")</f>
        <v/>
      </c>
      <c r="E186" s="163">
        <v>0.85</v>
      </c>
      <c r="F186" s="153">
        <f>Stockpiles!E61</f>
        <v>1.1057845633137775E-7</v>
      </c>
      <c r="G186" s="687">
        <f>Stockpiles!G61</f>
        <v>6.6441333724965908E-7</v>
      </c>
      <c r="H186" s="373" t="s">
        <v>374</v>
      </c>
      <c r="I186" s="161" t="s">
        <v>1990</v>
      </c>
      <c r="J186" s="155">
        <f>F186*'2. Emissions Units &amp; Activities'!$H$21</f>
        <v>1.6819430276701505E-2</v>
      </c>
      <c r="K186" s="158">
        <f>F186*'2. Emissions Units &amp; Activities'!$I$21</f>
        <v>1.6819430276701505E-2</v>
      </c>
      <c r="L186" s="151">
        <f t="shared" si="23"/>
        <v>1.6819430276701505E-2</v>
      </c>
      <c r="M186" s="155">
        <f>G186*'2. Emissions Units &amp; Activities'!$K$21</f>
        <v>1.4948356621178435E-3</v>
      </c>
      <c r="N186" s="156">
        <f>G186*'2. Emissions Units &amp; Activities'!$L$21</f>
        <v>1.4948356621178435E-3</v>
      </c>
      <c r="O186" s="157">
        <f t="shared" si="24"/>
        <v>1.4948356621178435E-3</v>
      </c>
    </row>
    <row r="187" spans="1:15" x14ac:dyDescent="0.25">
      <c r="A187" s="162" t="s">
        <v>679</v>
      </c>
      <c r="B187" s="323" t="s">
        <v>65</v>
      </c>
      <c r="C187" s="160" t="str">
        <f>IFERROR(IF(B187="No CAS","",INDEX('DEQ Pollutant List'!$B$7:$B$611,MATCH('3. Pollutant Emissions - EF'!B187,'DEQ Pollutant List'!$A$7:$A$611,0))),"")</f>
        <v>Molybdenum trioxide</v>
      </c>
      <c r="D187" s="164" t="str">
        <f>IFERROR(IF(OR($B187="",$B187="No CAS"),INDEX('DEQ Pollutant List'!$A$7:$A$611,MATCH($C187,'DEQ Pollutant List'!$C$7:$C$611,0)),INDEX('DEQ Pollutant List'!$A$7:$A$611,MATCH($B187,'DEQ Pollutant List'!$B$7:$B$611,0))),"")</f>
        <v/>
      </c>
      <c r="E187" s="163">
        <v>0.85</v>
      </c>
      <c r="F187" s="153">
        <f>Stockpiles!E62</f>
        <v>2.0435082648955735E-9</v>
      </c>
      <c r="G187" s="687">
        <f>Stockpiles!G62</f>
        <v>1.2278468980501202E-8</v>
      </c>
      <c r="H187" s="373" t="s">
        <v>374</v>
      </c>
      <c r="I187" s="161" t="s">
        <v>1990</v>
      </c>
      <c r="J187" s="155">
        <f>F187*'2. Emissions Units &amp; Activities'!$H$21</f>
        <v>3.1082586899453169E-4</v>
      </c>
      <c r="K187" s="158">
        <f>F187*'2. Emissions Units &amp; Activities'!$I$21</f>
        <v>3.1082586899453169E-4</v>
      </c>
      <c r="L187" s="151">
        <f t="shared" si="23"/>
        <v>3.1082586899453169E-4</v>
      </c>
      <c r="M187" s="155">
        <f>G187*'2. Emissions Units &amp; Activities'!$K$21</f>
        <v>2.7624811663532475E-5</v>
      </c>
      <c r="N187" s="156">
        <f>G187*'2. Emissions Units &amp; Activities'!$L$21</f>
        <v>2.7624811663532475E-5</v>
      </c>
      <c r="O187" s="157">
        <f t="shared" si="24"/>
        <v>2.7624811663532475E-5</v>
      </c>
    </row>
    <row r="188" spans="1:15" x14ac:dyDescent="0.25">
      <c r="A188" s="162" t="s">
        <v>679</v>
      </c>
      <c r="B188" s="323" t="s">
        <v>192</v>
      </c>
      <c r="C188" s="160" t="str">
        <f>IFERROR(IF(B188="No CAS","",INDEX('DEQ Pollutant List'!$B$7:$B$611,MATCH('3. Pollutant Emissions - EF'!B188,'DEQ Pollutant List'!$A$7:$A$611,0))),"")</f>
        <v>Nickel and compounds</v>
      </c>
      <c r="D188" s="164" t="str">
        <f>IFERROR(IF(OR($B188="",$B188="No CAS"),INDEX('DEQ Pollutant List'!$A$7:$A$611,MATCH($C188,'DEQ Pollutant List'!$C$7:$C$611,0)),INDEX('DEQ Pollutant List'!$A$7:$A$611,MATCH($B188,'DEQ Pollutant List'!$B$7:$B$611,0))),"")</f>
        <v/>
      </c>
      <c r="E188" s="163">
        <v>0.85</v>
      </c>
      <c r="F188" s="153">
        <f>Stockpiles!E63</f>
        <v>4.3967577070130322E-10</v>
      </c>
      <c r="G188" s="687">
        <f>Stockpiles!G63</f>
        <v>2.6418025337958615E-9</v>
      </c>
      <c r="H188" s="373" t="s">
        <v>374</v>
      </c>
      <c r="I188" s="161" t="s">
        <v>1990</v>
      </c>
      <c r="J188" s="155">
        <f>F188*'2. Emissions Units &amp; Activities'!$H$21</f>
        <v>6.6876462332809164E-5</v>
      </c>
      <c r="K188" s="158">
        <f>F188*'2. Emissions Units &amp; Activities'!$I$21</f>
        <v>6.6876462332809164E-5</v>
      </c>
      <c r="L188" s="151">
        <f t="shared" si="23"/>
        <v>6.6876462332809164E-5</v>
      </c>
      <c r="M188" s="155">
        <f>G188*'2. Emissions Units &amp; Activities'!$K$21</f>
        <v>5.94368056508089E-6</v>
      </c>
      <c r="N188" s="156">
        <f>G188*'2. Emissions Units &amp; Activities'!$L$21</f>
        <v>5.94368056508089E-6</v>
      </c>
      <c r="O188" s="157">
        <f t="shared" si="24"/>
        <v>5.94368056508089E-6</v>
      </c>
    </row>
    <row r="189" spans="1:15" x14ac:dyDescent="0.25">
      <c r="A189" s="162" t="s">
        <v>679</v>
      </c>
      <c r="B189" s="323" t="s">
        <v>266</v>
      </c>
      <c r="C189" s="160" t="str">
        <f>IFERROR(IF(B189="No CAS","",INDEX('DEQ Pollutant List'!$B$7:$B$611,MATCH('3. Pollutant Emissions - EF'!B189,'DEQ Pollutant List'!$A$7:$A$611,0))),"")</f>
        <v>Lead and compounds</v>
      </c>
      <c r="D189" s="164" t="str">
        <f>IFERROR(IF(OR($B189="",$B189="No CAS"),INDEX('DEQ Pollutant List'!$A$7:$A$611,MATCH($C189,'DEQ Pollutant List'!$C$7:$C$611,0)),INDEX('DEQ Pollutant List'!$A$7:$A$611,MATCH($B189,'DEQ Pollutant List'!$B$7:$B$611,0))),"")</f>
        <v/>
      </c>
      <c r="E189" s="163">
        <v>0.85</v>
      </c>
      <c r="F189" s="153">
        <f>Stockpiles!E64</f>
        <v>5.4959471337662907E-9</v>
      </c>
      <c r="G189" s="687">
        <f>Stockpiles!G64</f>
        <v>3.302253167244827E-8</v>
      </c>
      <c r="H189" s="373" t="s">
        <v>374</v>
      </c>
      <c r="I189" s="161" t="s">
        <v>1990</v>
      </c>
      <c r="J189" s="155">
        <f>F189*'2. Emissions Units &amp; Activities'!$H$21</f>
        <v>8.3595577916011467E-4</v>
      </c>
      <c r="K189" s="158">
        <f>F189*'2. Emissions Units &amp; Activities'!$I$21</f>
        <v>8.3595577916011467E-4</v>
      </c>
      <c r="L189" s="151">
        <f t="shared" si="23"/>
        <v>8.3595577916011467E-4</v>
      </c>
      <c r="M189" s="155">
        <f>G189*'2. Emissions Units &amp; Activities'!$K$21</f>
        <v>7.4296007063511121E-5</v>
      </c>
      <c r="N189" s="156">
        <f>G189*'2. Emissions Units &amp; Activities'!$L$21</f>
        <v>7.4296007063511121E-5</v>
      </c>
      <c r="O189" s="157">
        <f t="shared" si="24"/>
        <v>7.4296007063511121E-5</v>
      </c>
    </row>
    <row r="190" spans="1:15" x14ac:dyDescent="0.25">
      <c r="A190" s="162" t="s">
        <v>679</v>
      </c>
      <c r="B190" s="323" t="s">
        <v>267</v>
      </c>
      <c r="C190" s="160" t="str">
        <f>IFERROR(IF(B190="No CAS","",INDEX('DEQ Pollutant List'!$B$7:$B$611,MATCH('3. Pollutant Emissions - EF'!B190,'DEQ Pollutant List'!$A$7:$A$611,0))),"")</f>
        <v>Antimony and compounds</v>
      </c>
      <c r="D190" s="164" t="str">
        <f>IFERROR(IF(OR($B190="",$B190="No CAS"),INDEX('DEQ Pollutant List'!$A$7:$A$611,MATCH($C190,'DEQ Pollutant List'!$C$7:$C$611,0)),INDEX('DEQ Pollutant List'!$A$7:$A$611,MATCH($B190,'DEQ Pollutant List'!$B$7:$B$611,0))),"")</f>
        <v/>
      </c>
      <c r="E190" s="163">
        <v>0.85</v>
      </c>
      <c r="F190" s="153">
        <f>Stockpiles!E65</f>
        <v>8.1340017579741104E-11</v>
      </c>
      <c r="G190" s="687">
        <f>Stockpiles!G65</f>
        <v>4.8873346875223431E-10</v>
      </c>
      <c r="H190" s="373" t="s">
        <v>374</v>
      </c>
      <c r="I190" s="161" t="s">
        <v>1990</v>
      </c>
      <c r="J190" s="155">
        <f>F190*'2. Emissions Units &amp; Activities'!$H$21</f>
        <v>1.2372145531569696E-5</v>
      </c>
      <c r="K190" s="158">
        <f>F190*'2. Emissions Units &amp; Activities'!$I$21</f>
        <v>1.2372145531569696E-5</v>
      </c>
      <c r="L190" s="151">
        <f t="shared" si="23"/>
        <v>1.2372145531569696E-5</v>
      </c>
      <c r="M190" s="155">
        <f>G190*'2. Emissions Units &amp; Activities'!$K$21</f>
        <v>1.0995809045399644E-6</v>
      </c>
      <c r="N190" s="156">
        <f>G190*'2. Emissions Units &amp; Activities'!$L$21</f>
        <v>1.0995809045399644E-6</v>
      </c>
      <c r="O190" s="157">
        <f t="shared" si="24"/>
        <v>1.0995809045399644E-6</v>
      </c>
    </row>
    <row r="191" spans="1:15" x14ac:dyDescent="0.25">
      <c r="A191" s="162" t="s">
        <v>679</v>
      </c>
      <c r="B191" s="323" t="s">
        <v>268</v>
      </c>
      <c r="C191" s="160" t="str">
        <f>IFERROR(IF(B191="No CAS","",INDEX('DEQ Pollutant List'!$B$7:$B$611,MATCH('3. Pollutant Emissions - EF'!B191,'DEQ Pollutant List'!$A$7:$A$611,0))),"")</f>
        <v>Selenium and compounds</v>
      </c>
      <c r="D191" s="164" t="str">
        <f>IFERROR(IF(OR($B191="",$B191="No CAS"),INDEX('DEQ Pollutant List'!$A$7:$A$611,MATCH($C191,'DEQ Pollutant List'!$C$7:$C$611,0)),INDEX('DEQ Pollutant List'!$A$7:$A$611,MATCH($B191,'DEQ Pollutant List'!$B$7:$B$611,0))),"")</f>
        <v/>
      </c>
      <c r="E191" s="163">
        <v>0.85</v>
      </c>
      <c r="F191" s="153">
        <f>Stockpiles!E66</f>
        <v>4.1769198216623808E-11</v>
      </c>
      <c r="G191" s="687">
        <f>Stockpiles!G66</f>
        <v>2.5097124071060683E-10</v>
      </c>
      <c r="H191" s="373" t="s">
        <v>374</v>
      </c>
      <c r="I191" s="161" t="s">
        <v>1990</v>
      </c>
      <c r="J191" s="155">
        <f>F191*'2. Emissions Units &amp; Activities'!$H$21</f>
        <v>6.3532639216168709E-6</v>
      </c>
      <c r="K191" s="158">
        <f>F191*'2. Emissions Units &amp; Activities'!$I$21</f>
        <v>6.3532639216168709E-6</v>
      </c>
      <c r="L191" s="151">
        <f t="shared" si="23"/>
        <v>6.3532639216168709E-6</v>
      </c>
      <c r="M191" s="155">
        <f>G191*'2. Emissions Units &amp; Activities'!$K$21</f>
        <v>5.646496536826845E-7</v>
      </c>
      <c r="N191" s="156">
        <f>G191*'2. Emissions Units &amp; Activities'!$L$21</f>
        <v>5.646496536826845E-7</v>
      </c>
      <c r="O191" s="157">
        <f t="shared" si="24"/>
        <v>5.646496536826845E-7</v>
      </c>
    </row>
    <row r="192" spans="1:15" x14ac:dyDescent="0.25">
      <c r="A192" s="162" t="s">
        <v>679</v>
      </c>
      <c r="B192" s="323" t="s">
        <v>270</v>
      </c>
      <c r="C192" s="160" t="str">
        <f>IFERROR(IF(B192="No CAS","",INDEX('DEQ Pollutant List'!$B$7:$B$611,MATCH('3. Pollutant Emissions - EF'!B192,'DEQ Pollutant List'!$A$7:$A$611,0))),"")</f>
        <v>Thallium and compounds</v>
      </c>
      <c r="D192" s="164" t="str">
        <f>IFERROR(IF(OR($B192="",$B192="No CAS"),INDEX('DEQ Pollutant List'!$A$7:$A$611,MATCH($C192,'DEQ Pollutant List'!$C$7:$C$611,0)),INDEX('DEQ Pollutant List'!$A$7:$A$611,MATCH($B192,'DEQ Pollutant List'!$B$7:$B$611,0))),"")</f>
        <v/>
      </c>
      <c r="E192" s="163">
        <v>0.85</v>
      </c>
      <c r="F192" s="153">
        <f>Stockpiles!E67</f>
        <v>9.6508831668936065E-11</v>
      </c>
      <c r="G192" s="687">
        <f>Stockpiles!G67</f>
        <v>5.7987565616819166E-10</v>
      </c>
      <c r="H192" s="373" t="s">
        <v>374</v>
      </c>
      <c r="I192" s="161" t="s">
        <v>1990</v>
      </c>
      <c r="J192" s="155">
        <f>F192*'2. Emissions Units &amp; Activities'!$H$21</f>
        <v>1.4679383482051613E-5</v>
      </c>
      <c r="K192" s="158">
        <f>F192*'2. Emissions Units &amp; Activities'!$I$21</f>
        <v>1.4679383482051613E-5</v>
      </c>
      <c r="L192" s="151">
        <f t="shared" si="23"/>
        <v>1.4679383482051613E-5</v>
      </c>
      <c r="M192" s="155">
        <f>G192*'2. Emissions Units &amp; Activities'!$K$21</f>
        <v>1.3046378840352554E-6</v>
      </c>
      <c r="N192" s="156">
        <f>G192*'2. Emissions Units &amp; Activities'!$L$21</f>
        <v>1.3046378840352554E-6</v>
      </c>
      <c r="O192" s="157">
        <f t="shared" si="24"/>
        <v>1.3046378840352554E-6</v>
      </c>
    </row>
    <row r="193" spans="1:15" x14ac:dyDescent="0.25">
      <c r="A193" s="162" t="s">
        <v>679</v>
      </c>
      <c r="B193" s="323" t="s">
        <v>271</v>
      </c>
      <c r="C193" s="160" t="str">
        <f>IFERROR(IF(B193="No CAS","",INDEX('DEQ Pollutant List'!$B$7:$B$611,MATCH('3. Pollutant Emissions - EF'!B193,'DEQ Pollutant List'!$A$7:$A$611,0))),"")</f>
        <v>Zinc and compounds</v>
      </c>
      <c r="D193" s="164" t="str">
        <f>IFERROR(IF(OR($B193="",$B193="No CAS"),INDEX('DEQ Pollutant List'!$A$7:$A$611,MATCH($C193,'DEQ Pollutant List'!$C$7:$C$611,0)),INDEX('DEQ Pollutant List'!$A$7:$A$611,MATCH($B193,'DEQ Pollutant List'!$B$7:$B$611,0))),"")</f>
        <v/>
      </c>
      <c r="E193" s="163">
        <v>0.85</v>
      </c>
      <c r="F193" s="153">
        <f>Stockpiles!E68</f>
        <v>6.3752986751688959E-9</v>
      </c>
      <c r="G193" s="687">
        <f>Stockpiles!G68</f>
        <v>3.8306136740039983E-8</v>
      </c>
      <c r="H193" s="373" t="s">
        <v>374</v>
      </c>
      <c r="I193" s="161" t="s">
        <v>1990</v>
      </c>
      <c r="J193" s="155">
        <f>F193*'2. Emissions Units &amp; Activities'!$H$21</f>
        <v>9.6970870382573284E-4</v>
      </c>
      <c r="K193" s="158">
        <f>F193*'2. Emissions Units &amp; Activities'!$I$21</f>
        <v>9.6970870382573284E-4</v>
      </c>
      <c r="L193" s="151">
        <f t="shared" si="23"/>
        <v>9.6970870382573284E-4</v>
      </c>
      <c r="M193" s="155">
        <f>G193*'2. Emissions Units &amp; Activities'!$K$21</f>
        <v>8.6183368193672882E-5</v>
      </c>
      <c r="N193" s="156">
        <f>G193*'2. Emissions Units &amp; Activities'!$L$21</f>
        <v>8.6183368193672882E-5</v>
      </c>
      <c r="O193" s="157">
        <f t="shared" si="24"/>
        <v>8.6183368193672882E-5</v>
      </c>
    </row>
    <row r="194" spans="1:15" x14ac:dyDescent="0.25">
      <c r="A194" s="162" t="s">
        <v>679</v>
      </c>
      <c r="B194" s="323" t="s">
        <v>137</v>
      </c>
      <c r="C194" s="160" t="str">
        <f>IFERROR(IF(B194="No CAS","",INDEX('DEQ Pollutant List'!$B$7:$B$611,MATCH('3. Pollutant Emissions - EF'!B194,'DEQ Pollutant List'!$A$7:$A$611,0))),"")</f>
        <v>Barium and compounds</v>
      </c>
      <c r="D194" s="164" t="str">
        <f>IFERROR(IF(OR($B194="",$B194="No CAS"),INDEX('DEQ Pollutant List'!$A$7:$A$611,MATCH($C194,'DEQ Pollutant List'!$C$7:$C$611,0)),INDEX('DEQ Pollutant List'!$A$7:$A$611,MATCH($B194,'DEQ Pollutant List'!$B$7:$B$611,0))),"")</f>
        <v/>
      </c>
      <c r="E194" s="163">
        <v>0.85</v>
      </c>
      <c r="F194" s="153">
        <f>Stockpiles!E69</f>
        <v>4.3967577070130326E-8</v>
      </c>
      <c r="G194" s="687">
        <f>Stockpiles!G69</f>
        <v>2.6418025337958616E-7</v>
      </c>
      <c r="H194" s="373" t="s">
        <v>374</v>
      </c>
      <c r="I194" s="161" t="s">
        <v>1990</v>
      </c>
      <c r="J194" s="155">
        <f>F194*'2. Emissions Units &amp; Activities'!$H$21</f>
        <v>6.6876462332809174E-3</v>
      </c>
      <c r="K194" s="158">
        <f>F194*'2. Emissions Units &amp; Activities'!$I$21</f>
        <v>6.6876462332809174E-3</v>
      </c>
      <c r="L194" s="151">
        <f t="shared" si="23"/>
        <v>6.6876462332809174E-3</v>
      </c>
      <c r="M194" s="155">
        <f>G194*'2. Emissions Units &amp; Activities'!$K$21</f>
        <v>5.9436805650808896E-4</v>
      </c>
      <c r="N194" s="156">
        <f>G194*'2. Emissions Units &amp; Activities'!$L$21</f>
        <v>5.9436805650808896E-4</v>
      </c>
      <c r="O194" s="157">
        <f t="shared" si="24"/>
        <v>5.9436805650808896E-4</v>
      </c>
    </row>
    <row r="195" spans="1:15" x14ac:dyDescent="0.25">
      <c r="A195" s="162" t="s">
        <v>679</v>
      </c>
      <c r="B195" s="323">
        <v>504</v>
      </c>
      <c r="C195" s="160" t="str">
        <f>IFERROR(IF(B195="No CAS","",INDEX('DEQ Pollutant List'!$B$7:$B$611,MATCH('3. Pollutant Emissions - EF'!B195,'DEQ Pollutant List'!$A$7:$A$611,0))),"")</f>
        <v>Phosphorus and compounds</v>
      </c>
      <c r="D195" s="164" t="str">
        <f>IFERROR(IF(OR($B195="",$B195="No CAS"),INDEX('DEQ Pollutant List'!$A$7:$A$611,MATCH($C195,'DEQ Pollutant List'!$C$7:$C$611,0)),INDEX('DEQ Pollutant List'!$A$7:$A$611,MATCH($B195,'DEQ Pollutant List'!$B$7:$B$611,0))),"")</f>
        <v/>
      </c>
      <c r="E195" s="163">
        <v>0.85</v>
      </c>
      <c r="F195" s="153">
        <f>Stockpiles!E70</f>
        <v>7.2546502165715036E-9</v>
      </c>
      <c r="G195" s="687">
        <f>Stockpiles!G70</f>
        <v>4.3589741807631716E-8</v>
      </c>
      <c r="H195" s="373" t="s">
        <v>374</v>
      </c>
      <c r="I195" s="161" t="s">
        <v>1990</v>
      </c>
      <c r="J195" s="155">
        <f>F195*'2. Emissions Units &amp; Activities'!$H$21</f>
        <v>1.1034616284913514E-3</v>
      </c>
      <c r="K195" s="158">
        <f>F195*'2. Emissions Units &amp; Activities'!$I$21</f>
        <v>1.1034616284913514E-3</v>
      </c>
      <c r="L195" s="151">
        <f t="shared" si="23"/>
        <v>1.1034616284913514E-3</v>
      </c>
      <c r="M195" s="155">
        <f>G195*'2. Emissions Units &amp; Activities'!$K$21</f>
        <v>9.8070729323834684E-5</v>
      </c>
      <c r="N195" s="156">
        <f>G195*'2. Emissions Units &amp; Activities'!$L$21</f>
        <v>9.8070729323834684E-5</v>
      </c>
      <c r="O195" s="157">
        <f t="shared" si="24"/>
        <v>9.8070729323834684E-5</v>
      </c>
    </row>
    <row r="196" spans="1:15" x14ac:dyDescent="0.25">
      <c r="A196" s="162" t="s">
        <v>679</v>
      </c>
      <c r="B196" s="323" t="s">
        <v>272</v>
      </c>
      <c r="C196" s="160" t="str">
        <f>IFERROR(IF(B196="No CAS","",INDEX('DEQ Pollutant List'!$B$7:$B$611,MATCH('3. Pollutant Emissions - EF'!B196,'DEQ Pollutant List'!$A$7:$A$611,0))),"")</f>
        <v>Phosphorus pentoxide</v>
      </c>
      <c r="D196" s="164"/>
      <c r="E196" s="163">
        <v>0.85</v>
      </c>
      <c r="F196" s="153">
        <f>Stockpiles!E71</f>
        <v>1.758703082805213E-8</v>
      </c>
      <c r="G196" s="687">
        <f>Stockpiles!G71</f>
        <v>1.0567210135183447E-7</v>
      </c>
      <c r="H196" s="373" t="s">
        <v>374</v>
      </c>
      <c r="I196" s="161" t="s">
        <v>1990</v>
      </c>
      <c r="J196" s="155">
        <f>F196*'2. Emissions Units &amp; Activities'!$H$21</f>
        <v>2.6750584933123668E-3</v>
      </c>
      <c r="K196" s="158">
        <f>F196*'2. Emissions Units &amp; Activities'!$I$21</f>
        <v>2.6750584933123668E-3</v>
      </c>
      <c r="L196" s="151">
        <f t="shared" si="23"/>
        <v>2.6750584933123668E-3</v>
      </c>
      <c r="M196" s="155">
        <f>G196*'2. Emissions Units &amp; Activities'!$K$21</f>
        <v>2.3774722260323563E-4</v>
      </c>
      <c r="N196" s="156">
        <f>G196*'2. Emissions Units &amp; Activities'!$L$21</f>
        <v>2.3774722260323563E-4</v>
      </c>
      <c r="O196" s="157">
        <f t="shared" si="24"/>
        <v>2.3774722260323563E-4</v>
      </c>
    </row>
    <row r="197" spans="1:15" x14ac:dyDescent="0.25">
      <c r="A197" s="162" t="s">
        <v>679</v>
      </c>
      <c r="B197" s="323" t="s">
        <v>171</v>
      </c>
      <c r="C197" s="160" t="str">
        <f>IFERROR(IF(B197="No CAS","",INDEX('DEQ Pollutant List'!$B$7:$B$611,MATCH('3. Pollutant Emissions - EF'!B197,'DEQ Pollutant List'!$A$7:$A$611,0))),"")</f>
        <v>Silica, crystalline (respirable)</v>
      </c>
      <c r="D197" s="164"/>
      <c r="E197" s="163">
        <v>0.85</v>
      </c>
      <c r="F197" s="153">
        <f>Stockpiles!E72</f>
        <v>8.1922587975920318E-6</v>
      </c>
      <c r="G197" s="687">
        <f>Stockpiles!G72</f>
        <v>4.9223385710951384E-5</v>
      </c>
      <c r="H197" s="373" t="s">
        <v>374</v>
      </c>
      <c r="I197" s="161" t="s">
        <v>1990</v>
      </c>
      <c r="J197" s="155">
        <f>F197*'2. Emissions Units &amp; Activities'!$H$21</f>
        <v>1.2460756844160668</v>
      </c>
      <c r="K197" s="158">
        <f>F197*'2. Emissions Units &amp; Activities'!$I$21</f>
        <v>1.2460756844160668</v>
      </c>
      <c r="L197" s="151">
        <f t="shared" si="23"/>
        <v>1.2460756844160668</v>
      </c>
      <c r="M197" s="155">
        <f>G197*'2. Emissions Units &amp; Activities'!$K$21</f>
        <v>0.11074562812886966</v>
      </c>
      <c r="N197" s="156">
        <f>G197*'2. Emissions Units &amp; Activities'!$L$21</f>
        <v>0.11074562812886966</v>
      </c>
      <c r="O197" s="157">
        <f t="shared" si="24"/>
        <v>0.11074562812886966</v>
      </c>
    </row>
    <row r="198" spans="1:15" x14ac:dyDescent="0.25">
      <c r="A198" s="162" t="s">
        <v>679</v>
      </c>
      <c r="B198" s="323" t="s">
        <v>273</v>
      </c>
      <c r="C198" s="160" t="str">
        <f>IFERROR(IF(B198="No CAS","",INDEX('DEQ Pollutant List'!$B$7:$B$611,MATCH('3. Pollutant Emissions - EF'!B198,'DEQ Pollutant List'!$A$7:$A$611,0))),"")</f>
        <v>Sulfur trioxide</v>
      </c>
      <c r="D198" s="164"/>
      <c r="E198" s="163">
        <v>0.85</v>
      </c>
      <c r="F198" s="153">
        <f>Stockpiles!E73</f>
        <v>5.4959471337662907E-9</v>
      </c>
      <c r="G198" s="687">
        <f>Stockpiles!G73</f>
        <v>3.302253167244827E-8</v>
      </c>
      <c r="H198" s="373" t="s">
        <v>374</v>
      </c>
      <c r="I198" s="161" t="s">
        <v>1990</v>
      </c>
      <c r="J198" s="155">
        <f>F198*'2. Emissions Units &amp; Activities'!$H$21</f>
        <v>8.3595577916011467E-4</v>
      </c>
      <c r="K198" s="158">
        <f>F198*'2. Emissions Units &amp; Activities'!$I$21</f>
        <v>8.3595577916011467E-4</v>
      </c>
      <c r="L198" s="151">
        <f t="shared" si="23"/>
        <v>8.3595577916011467E-4</v>
      </c>
      <c r="M198" s="155">
        <f>G198*'2. Emissions Units &amp; Activities'!$K$21</f>
        <v>7.4296007063511121E-5</v>
      </c>
      <c r="N198" s="156">
        <f>G198*'2. Emissions Units &amp; Activities'!$L$21</f>
        <v>7.4296007063511121E-5</v>
      </c>
      <c r="O198" s="157">
        <f t="shared" si="24"/>
        <v>7.4296007063511121E-5</v>
      </c>
    </row>
    <row r="199" spans="1:15" s="267" customFormat="1" ht="15.75" thickBot="1" x14ac:dyDescent="0.3">
      <c r="A199" s="241" t="s">
        <v>679</v>
      </c>
      <c r="B199" s="324" t="s">
        <v>274</v>
      </c>
      <c r="C199" s="259" t="str">
        <f>IFERROR(IF(B199="No CAS","",INDEX('DEQ Pollutant List'!$B$7:$B$611,MATCH('3. Pollutant Emissions - EF'!B199,'DEQ Pollutant List'!$A$7:$A$611,0))),"")</f>
        <v>Vanadium pentoxide</v>
      </c>
      <c r="D199" s="232"/>
      <c r="E199" s="233">
        <v>0.85</v>
      </c>
      <c r="F199" s="245">
        <f>Stockpiles!E74</f>
        <v>5.4959471337662907E-9</v>
      </c>
      <c r="G199" s="687">
        <f>Stockpiles!G74</f>
        <v>3.302253167244827E-8</v>
      </c>
      <c r="H199" s="374" t="s">
        <v>374</v>
      </c>
      <c r="I199" s="161" t="s">
        <v>1990</v>
      </c>
      <c r="J199" s="276">
        <f>F199*'2. Emissions Units &amp; Activities'!$H$21</f>
        <v>8.3595577916011467E-4</v>
      </c>
      <c r="K199" s="277">
        <f>F199*'2. Emissions Units &amp; Activities'!$I$21</f>
        <v>8.3595577916011467E-4</v>
      </c>
      <c r="L199" s="278">
        <f t="shared" si="23"/>
        <v>8.3595577916011467E-4</v>
      </c>
      <c r="M199" s="276">
        <f>G199*'2. Emissions Units &amp; Activities'!$K$21</f>
        <v>7.4296007063511121E-5</v>
      </c>
      <c r="N199" s="279">
        <f>G199*'2. Emissions Units &amp; Activities'!$L$21</f>
        <v>7.4296007063511121E-5</v>
      </c>
      <c r="O199" s="280">
        <f t="shared" si="24"/>
        <v>7.4296007063511121E-5</v>
      </c>
    </row>
    <row r="200" spans="1:15" x14ac:dyDescent="0.25">
      <c r="A200" s="234" t="s">
        <v>685</v>
      </c>
      <c r="B200" s="329" t="s">
        <v>261</v>
      </c>
      <c r="C200" s="257" t="str">
        <f>IFERROR(IF(B200="No CAS","",INDEX('DEQ Pollutant List'!$B$7:$B$611,MATCH('3. Pollutant Emissions - EF'!B200,'DEQ Pollutant List'!$A$7:$A$611,0))),"")</f>
        <v>Silver and compounds</v>
      </c>
      <c r="D200" s="235" t="str">
        <f>IFERROR(IF(OR($B200="",$B200="No CAS"),INDEX('DEQ Pollutant List'!$A$7:$A$611,MATCH($C200,'DEQ Pollutant List'!$C$7:$C$611,0)),INDEX('DEQ Pollutant List'!$A$7:$A$611,MATCH($B200,'DEQ Pollutant List'!$B$7:$B$611,0))),"")</f>
        <v/>
      </c>
      <c r="E200" s="236">
        <v>0.85</v>
      </c>
      <c r="F200" s="240">
        <f>Stockpiles!E80</f>
        <v>2.1343281290780147E-5</v>
      </c>
      <c r="G200" s="237">
        <f>Stockpiles!G80</f>
        <v>4.400709219858157E-7</v>
      </c>
      <c r="H200" s="152" t="s">
        <v>759</v>
      </c>
      <c r="I200" s="239" t="s">
        <v>1989</v>
      </c>
      <c r="J200" s="326">
        <f>F200*'2. Emissions Units &amp; Activities'!$H$22</f>
        <v>1.2805968774468089E-5</v>
      </c>
      <c r="K200" s="330">
        <f>F200*'2. Emissions Units &amp; Activities'!$I$22</f>
        <v>1.2805968774468089E-5</v>
      </c>
      <c r="L200" s="325">
        <f t="shared" si="23"/>
        <v>1.2805968774468089E-5</v>
      </c>
      <c r="M200" s="326">
        <f>G200*'2. Emissions Units &amp; Activities'!$K$22</f>
        <v>2.640425531914894E-7</v>
      </c>
      <c r="N200" s="327">
        <f>G200*'2. Emissions Units &amp; Activities'!$L$22</f>
        <v>2.640425531914894E-7</v>
      </c>
      <c r="O200" s="328">
        <f t="shared" si="24"/>
        <v>2.640425531914894E-7</v>
      </c>
    </row>
    <row r="201" spans="1:15" x14ac:dyDescent="0.25">
      <c r="A201" s="162" t="s">
        <v>685</v>
      </c>
      <c r="B201" s="323" t="s">
        <v>172</v>
      </c>
      <c r="C201" s="160" t="str">
        <f>IFERROR(IF(B201="No CAS","",INDEX('DEQ Pollutant List'!$B$7:$B$611,MATCH('3. Pollutant Emissions - EF'!B201,'DEQ Pollutant List'!$A$7:$A$611,0))),"")</f>
        <v>Aluminum and compounds</v>
      </c>
      <c r="D201" s="164" t="str">
        <f>IFERROR(IF(OR($B201="",$B201="No CAS"),INDEX('DEQ Pollutant List'!$A$7:$A$611,MATCH($C201,'DEQ Pollutant List'!$C$7:$C$611,0)),INDEX('DEQ Pollutant List'!$A$7:$A$611,MATCH($B201,'DEQ Pollutant List'!$B$7:$B$611,0))),"")</f>
        <v/>
      </c>
      <c r="E201" s="163">
        <v>0.85</v>
      </c>
      <c r="F201" s="153">
        <f>Stockpiles!E81</f>
        <v>53.312101739362284</v>
      </c>
      <c r="G201" s="166">
        <f>Stockpiles!G81</f>
        <v>1.0992267517730498</v>
      </c>
      <c r="H201" s="193" t="s">
        <v>759</v>
      </c>
      <c r="I201" s="688" t="s">
        <v>1989</v>
      </c>
      <c r="J201" s="333">
        <f>F201*'2. Emissions Units &amp; Activities'!$H$22</f>
        <v>31.987261043617369</v>
      </c>
      <c r="K201" s="158">
        <f>F201*'2. Emissions Units &amp; Activities'!$I$22</f>
        <v>31.987261043617369</v>
      </c>
      <c r="L201" s="151">
        <f t="shared" ref="L201:L223" si="25">K201</f>
        <v>31.987261043617369</v>
      </c>
      <c r="M201" s="155">
        <f>G201*'2. Emissions Units &amp; Activities'!$K$22</f>
        <v>0.65953605106382984</v>
      </c>
      <c r="N201" s="156">
        <f>G201*'2. Emissions Units &amp; Activities'!$L$22</f>
        <v>0.65953605106382984</v>
      </c>
      <c r="O201" s="157">
        <f t="shared" ref="O201:O223" si="26">N201</f>
        <v>0.65953605106382984</v>
      </c>
    </row>
    <row r="202" spans="1:15" x14ac:dyDescent="0.25">
      <c r="A202" s="162" t="s">
        <v>685</v>
      </c>
      <c r="B202" s="323" t="s">
        <v>262</v>
      </c>
      <c r="C202" s="160" t="str">
        <f>IFERROR(IF(B202="No CAS","",INDEX('DEQ Pollutant List'!$B$7:$B$611,MATCH('3. Pollutant Emissions - EF'!B202,'DEQ Pollutant List'!$A$7:$A$611,0))),"")</f>
        <v>Arsenic and compounds</v>
      </c>
      <c r="D202" s="164" t="str">
        <f>IFERROR(IF(OR($B202="",$B202="No CAS"),INDEX('DEQ Pollutant List'!$A$7:$A$611,MATCH($C202,'DEQ Pollutant List'!$C$7:$C$611,0)),INDEX('DEQ Pollutant List'!$A$7:$A$611,MATCH($B202,'DEQ Pollutant List'!$B$7:$B$611,0))),"")</f>
        <v/>
      </c>
      <c r="E202" s="163">
        <v>0.85</v>
      </c>
      <c r="F202" s="153">
        <f>Stockpiles!E82</f>
        <v>2.2197012542411357E-3</v>
      </c>
      <c r="G202" s="166">
        <f>Stockpiles!G82</f>
        <v>4.5767375886524838E-5</v>
      </c>
      <c r="H202" s="193" t="s">
        <v>759</v>
      </c>
      <c r="I202" s="688" t="s">
        <v>1989</v>
      </c>
      <c r="J202" s="333">
        <f>F202*'2. Emissions Units &amp; Activities'!$H$22</f>
        <v>1.3318207525446814E-3</v>
      </c>
      <c r="K202" s="158">
        <f>F202*'2. Emissions Units &amp; Activities'!$I$22</f>
        <v>1.3318207525446814E-3</v>
      </c>
      <c r="L202" s="151">
        <f t="shared" si="25"/>
        <v>1.3318207525446814E-3</v>
      </c>
      <c r="M202" s="155">
        <f>G202*'2. Emissions Units &amp; Activities'!$K$22</f>
        <v>2.7460425531914902E-5</v>
      </c>
      <c r="N202" s="156">
        <f>G202*'2. Emissions Units &amp; Activities'!$L$22</f>
        <v>2.7460425531914902E-5</v>
      </c>
      <c r="O202" s="157">
        <f t="shared" si="26"/>
        <v>2.7460425531914902E-5</v>
      </c>
    </row>
    <row r="203" spans="1:15" x14ac:dyDescent="0.25">
      <c r="A203" s="162" t="s">
        <v>685</v>
      </c>
      <c r="B203" s="323" t="s">
        <v>137</v>
      </c>
      <c r="C203" s="160" t="str">
        <f>IFERROR(IF(B203="No CAS","",INDEX('DEQ Pollutant List'!$B$7:$B$611,MATCH('3. Pollutant Emissions - EF'!B203,'DEQ Pollutant List'!$A$7:$A$611,0))),"")</f>
        <v>Barium and compounds</v>
      </c>
      <c r="D203" s="164" t="str">
        <f>IFERROR(IF(OR($B203="",$B203="No CAS"),INDEX('DEQ Pollutant List'!$A$7:$A$611,MATCH($C203,'DEQ Pollutant List'!$C$7:$C$611,0)),INDEX('DEQ Pollutant List'!$A$7:$A$611,MATCH($B203,'DEQ Pollutant List'!$B$7:$B$611,0))),"")</f>
        <v/>
      </c>
      <c r="E203" s="163">
        <v>0.85</v>
      </c>
      <c r="F203" s="153">
        <f>Stockpiles!E83</f>
        <v>0.23733728795347522</v>
      </c>
      <c r="G203" s="166">
        <f>Stockpiles!G83</f>
        <v>4.8935886524822704E-3</v>
      </c>
      <c r="H203" s="193" t="s">
        <v>759</v>
      </c>
      <c r="I203" s="688" t="s">
        <v>1989</v>
      </c>
      <c r="J203" s="333">
        <f>F203*'2. Emissions Units &amp; Activities'!$H$22</f>
        <v>0.14240237277208512</v>
      </c>
      <c r="K203" s="158">
        <f>F203*'2. Emissions Units &amp; Activities'!$I$22</f>
        <v>0.14240237277208512</v>
      </c>
      <c r="L203" s="151">
        <f t="shared" si="25"/>
        <v>0.14240237277208512</v>
      </c>
      <c r="M203" s="155">
        <f>G203*'2. Emissions Units &amp; Activities'!$K$22</f>
        <v>2.9361531914893621E-3</v>
      </c>
      <c r="N203" s="156">
        <f>G203*'2. Emissions Units &amp; Activities'!$L$22</f>
        <v>2.9361531914893621E-3</v>
      </c>
      <c r="O203" s="157">
        <f t="shared" si="26"/>
        <v>2.9361531914893621E-3</v>
      </c>
    </row>
    <row r="204" spans="1:15" x14ac:dyDescent="0.25">
      <c r="A204" s="162" t="s">
        <v>685</v>
      </c>
      <c r="B204" s="323" t="s">
        <v>263</v>
      </c>
      <c r="C204" s="160" t="str">
        <f>IFERROR(IF(B204="No CAS","",INDEX('DEQ Pollutant List'!$B$7:$B$611,MATCH('3. Pollutant Emissions - EF'!B204,'DEQ Pollutant List'!$A$7:$A$611,0))),"")</f>
        <v>Beryllium and compounds</v>
      </c>
      <c r="D204" s="164" t="str">
        <f>IFERROR(IF(OR($B204="",$B204="No CAS"),INDEX('DEQ Pollutant List'!$A$7:$A$611,MATCH($C204,'DEQ Pollutant List'!$C$7:$C$611,0)),INDEX('DEQ Pollutant List'!$A$7:$A$611,MATCH($B204,'DEQ Pollutant List'!$B$7:$B$611,0))),"")</f>
        <v/>
      </c>
      <c r="E204" s="163">
        <v>0.85</v>
      </c>
      <c r="F204" s="153">
        <f>Stockpiles!E84</f>
        <v>2.5868056924425531E-3</v>
      </c>
      <c r="G204" s="166">
        <f>Stockpiles!G84</f>
        <v>5.3336595744680854E-5</v>
      </c>
      <c r="H204" s="193" t="s">
        <v>759</v>
      </c>
      <c r="I204" s="688" t="s">
        <v>1989</v>
      </c>
      <c r="J204" s="333">
        <f>F204*'2. Emissions Units &amp; Activities'!$H$22</f>
        <v>1.5520834154655319E-3</v>
      </c>
      <c r="K204" s="158">
        <f>F204*'2. Emissions Units &amp; Activities'!$I$22</f>
        <v>1.5520834154655319E-3</v>
      </c>
      <c r="L204" s="151">
        <f t="shared" si="25"/>
        <v>1.5520834154655319E-3</v>
      </c>
      <c r="M204" s="155">
        <f>G204*'2. Emissions Units &amp; Activities'!$K$22</f>
        <v>3.2001957446808509E-5</v>
      </c>
      <c r="N204" s="156">
        <f>G204*'2. Emissions Units &amp; Activities'!$L$22</f>
        <v>3.2001957446808509E-5</v>
      </c>
      <c r="O204" s="157">
        <f t="shared" si="26"/>
        <v>3.2001957446808509E-5</v>
      </c>
    </row>
    <row r="205" spans="1:15" x14ac:dyDescent="0.25">
      <c r="A205" s="162" t="s">
        <v>685</v>
      </c>
      <c r="B205" s="323" t="s">
        <v>264</v>
      </c>
      <c r="C205" s="160" t="str">
        <f>IFERROR(IF(B205="No CAS","",INDEX('DEQ Pollutant List'!$B$7:$B$611,MATCH('3. Pollutant Emissions - EF'!B205,'DEQ Pollutant List'!$A$7:$A$611,0))),"")</f>
        <v>Cadmium and compounds</v>
      </c>
      <c r="D205" s="164" t="str">
        <f>IFERROR(IF(OR($B205="",$B205="No CAS"),INDEX('DEQ Pollutant List'!$A$7:$A$611,MATCH($C205,'DEQ Pollutant List'!$C$7:$C$611,0)),INDEX('DEQ Pollutant List'!$A$7:$A$611,MATCH($B205,'DEQ Pollutant List'!$B$7:$B$611,0))),"")</f>
        <v/>
      </c>
      <c r="E205" s="163">
        <v>0.85</v>
      </c>
      <c r="F205" s="153">
        <f>Stockpiles!E85</f>
        <v>6.8298500130496468E-5</v>
      </c>
      <c r="G205" s="166">
        <f>Stockpiles!G85</f>
        <v>1.4082269503546102E-6</v>
      </c>
      <c r="H205" s="193" t="s">
        <v>759</v>
      </c>
      <c r="I205" s="688" t="s">
        <v>1989</v>
      </c>
      <c r="J205" s="333">
        <f>F205*'2. Emissions Units &amp; Activities'!$H$22</f>
        <v>4.0979100078297878E-5</v>
      </c>
      <c r="K205" s="158">
        <f>F205*'2. Emissions Units &amp; Activities'!$I$22</f>
        <v>4.0979100078297878E-5</v>
      </c>
      <c r="L205" s="151">
        <f t="shared" si="25"/>
        <v>4.0979100078297878E-5</v>
      </c>
      <c r="M205" s="155">
        <f>G205*'2. Emissions Units &amp; Activities'!$K$22</f>
        <v>8.4493617021276607E-7</v>
      </c>
      <c r="N205" s="156">
        <f>G205*'2. Emissions Units &amp; Activities'!$L$22</f>
        <v>8.4493617021276607E-7</v>
      </c>
      <c r="O205" s="157">
        <f t="shared" si="26"/>
        <v>8.4493617021276607E-7</v>
      </c>
    </row>
    <row r="206" spans="1:15" x14ac:dyDescent="0.25">
      <c r="A206" s="162" t="s">
        <v>685</v>
      </c>
      <c r="B206" s="323" t="s">
        <v>142</v>
      </c>
      <c r="C206" s="160" t="str">
        <f>IFERROR(IF(B206="No CAS","",INDEX('DEQ Pollutant List'!$B$7:$B$611,MATCH('3. Pollutant Emissions - EF'!B206,'DEQ Pollutant List'!$A$7:$A$611,0))),"")</f>
        <v>Cobalt and compounds</v>
      </c>
      <c r="D206" s="164" t="str">
        <f>IFERROR(IF(OR($B206="",$B206="No CAS"),INDEX('DEQ Pollutant List'!$A$7:$A$611,MATCH($C206,'DEQ Pollutant List'!$C$7:$C$611,0)),INDEX('DEQ Pollutant List'!$A$7:$A$611,MATCH($B206,'DEQ Pollutant List'!$B$7:$B$611,0))),"")</f>
        <v/>
      </c>
      <c r="E206" s="163">
        <v>0.85</v>
      </c>
      <c r="F206" s="153">
        <f>Stockpiles!E86</f>
        <v>8.5373125163120588E-5</v>
      </c>
      <c r="G206" s="166">
        <f>Stockpiles!G86</f>
        <v>1.7602836879432628E-6</v>
      </c>
      <c r="H206" s="193" t="s">
        <v>759</v>
      </c>
      <c r="I206" s="688" t="s">
        <v>1989</v>
      </c>
      <c r="J206" s="333">
        <f>F206*'2. Emissions Units &amp; Activities'!$H$22</f>
        <v>5.1223875097872354E-5</v>
      </c>
      <c r="K206" s="158">
        <f>F206*'2. Emissions Units &amp; Activities'!$I$22</f>
        <v>5.1223875097872354E-5</v>
      </c>
      <c r="L206" s="151">
        <f t="shared" si="25"/>
        <v>5.1223875097872354E-5</v>
      </c>
      <c r="M206" s="155">
        <f>G206*'2. Emissions Units &amp; Activities'!$K$22</f>
        <v>1.0561702127659576E-6</v>
      </c>
      <c r="N206" s="156">
        <f>G206*'2. Emissions Units &amp; Activities'!$L$22</f>
        <v>1.0561702127659576E-6</v>
      </c>
      <c r="O206" s="157">
        <f t="shared" si="26"/>
        <v>1.0561702127659576E-6</v>
      </c>
    </row>
    <row r="207" spans="1:15" x14ac:dyDescent="0.25">
      <c r="A207" s="162" t="s">
        <v>685</v>
      </c>
      <c r="B207" s="323" t="s">
        <v>185</v>
      </c>
      <c r="C207" s="160" t="str">
        <f>IFERROR(IF(B207="No CAS","",INDEX('DEQ Pollutant List'!$B$7:$B$611,MATCH('3. Pollutant Emissions - EF'!B207,'DEQ Pollutant List'!$A$7:$A$611,0))),"")</f>
        <v>Copper and compounds</v>
      </c>
      <c r="D207" s="164" t="str">
        <f>IFERROR(IF(OR($B207="",$B207="No CAS"),INDEX('DEQ Pollutant List'!$A$7:$A$611,MATCH($C207,'DEQ Pollutant List'!$C$7:$C$611,0)),INDEX('DEQ Pollutant List'!$A$7:$A$611,MATCH($B207,'DEQ Pollutant List'!$B$7:$B$611,0))),"")</f>
        <v/>
      </c>
      <c r="E207" s="163">
        <v>0.85</v>
      </c>
      <c r="F207" s="153">
        <f>Stockpiles!E87</f>
        <v>4.4394025084822713E-3</v>
      </c>
      <c r="G207" s="166">
        <f>Stockpiles!G87</f>
        <v>9.1534751773049677E-5</v>
      </c>
      <c r="H207" s="193" t="s">
        <v>759</v>
      </c>
      <c r="I207" s="688" t="s">
        <v>1989</v>
      </c>
      <c r="J207" s="333">
        <f>F207*'2. Emissions Units &amp; Activities'!$H$22</f>
        <v>2.6636415050893627E-3</v>
      </c>
      <c r="K207" s="158">
        <f>F207*'2. Emissions Units &amp; Activities'!$I$22</f>
        <v>2.6636415050893627E-3</v>
      </c>
      <c r="L207" s="151">
        <f t="shared" si="25"/>
        <v>2.6636415050893627E-3</v>
      </c>
      <c r="M207" s="155">
        <f>G207*'2. Emissions Units &amp; Activities'!$K$22</f>
        <v>5.4920851063829805E-5</v>
      </c>
      <c r="N207" s="156">
        <f>G207*'2. Emissions Units &amp; Activities'!$L$22</f>
        <v>5.4920851063829805E-5</v>
      </c>
      <c r="O207" s="157">
        <f t="shared" si="26"/>
        <v>5.4920851063829805E-5</v>
      </c>
    </row>
    <row r="208" spans="1:15" x14ac:dyDescent="0.25">
      <c r="A208" s="162" t="s">
        <v>685</v>
      </c>
      <c r="B208" s="323" t="s">
        <v>55</v>
      </c>
      <c r="C208" s="160" t="str">
        <f>IFERROR(IF(B208="No CAS","",INDEX('DEQ Pollutant List'!$B$7:$B$611,MATCH('3. Pollutant Emissions - EF'!B208,'DEQ Pollutant List'!$A$7:$A$611,0))),"")</f>
        <v>Chromium VI, chromate and dichromate particulate</v>
      </c>
      <c r="D208" s="164" t="str">
        <f>IFERROR(IF(OR($B208="",$B208="No CAS"),INDEX('DEQ Pollutant List'!$A$7:$A$611,MATCH($C208,'DEQ Pollutant List'!$C$7:$C$611,0)),INDEX('DEQ Pollutant List'!$A$7:$A$611,MATCH($B208,'DEQ Pollutant List'!$B$7:$B$611,0))),"")</f>
        <v/>
      </c>
      <c r="E208" s="163">
        <v>0.85</v>
      </c>
      <c r="F208" s="153">
        <f>Stockpiles!E88</f>
        <v>6.8008231504941875E-3</v>
      </c>
      <c r="G208" s="166">
        <f>Stockpiles!G88</f>
        <v>1.4022419858156034E-4</v>
      </c>
      <c r="H208" s="193" t="s">
        <v>759</v>
      </c>
      <c r="I208" s="688" t="s">
        <v>1989</v>
      </c>
      <c r="J208" s="333">
        <f>F208*'2. Emissions Units &amp; Activities'!$H$22</f>
        <v>4.080493890296512E-3</v>
      </c>
      <c r="K208" s="158">
        <f>F208*'2. Emissions Units &amp; Activities'!$I$22</f>
        <v>4.080493890296512E-3</v>
      </c>
      <c r="L208" s="151">
        <f t="shared" si="25"/>
        <v>4.080493890296512E-3</v>
      </c>
      <c r="M208" s="155">
        <f>G208*'2. Emissions Units &amp; Activities'!$K$22</f>
        <v>8.4134519148936206E-5</v>
      </c>
      <c r="N208" s="156">
        <f>G208*'2. Emissions Units &amp; Activities'!$L$22</f>
        <v>8.4134519148936206E-5</v>
      </c>
      <c r="O208" s="157">
        <f t="shared" si="26"/>
        <v>8.4134519148936206E-5</v>
      </c>
    </row>
    <row r="209" spans="1:15" x14ac:dyDescent="0.25">
      <c r="A209" s="162" t="s">
        <v>685</v>
      </c>
      <c r="B209" s="323" t="s">
        <v>265</v>
      </c>
      <c r="C209" s="160" t="str">
        <f>IFERROR(IF(B209="No CAS","",INDEX('DEQ Pollutant List'!$B$7:$B$611,MATCH('3. Pollutant Emissions - EF'!B209,'DEQ Pollutant List'!$A$7:$A$611,0))),"")</f>
        <v>Mercury and compounds</v>
      </c>
      <c r="D209" s="164" t="str">
        <f>IFERROR(IF(OR($B209="",$B209="No CAS"),INDEX('DEQ Pollutant List'!$A$7:$A$611,MATCH($C209,'DEQ Pollutant List'!$C$7:$C$611,0)),INDEX('DEQ Pollutant List'!$A$7:$A$611,MATCH($B209,'DEQ Pollutant List'!$B$7:$B$611,0))),"")</f>
        <v/>
      </c>
      <c r="E209" s="163">
        <v>0.85</v>
      </c>
      <c r="F209" s="153">
        <f>Stockpiles!E89</f>
        <v>1.7074625032624117E-5</v>
      </c>
      <c r="G209" s="166">
        <f>Stockpiles!G89</f>
        <v>3.5205673758865255E-7</v>
      </c>
      <c r="H209" s="193" t="s">
        <v>759</v>
      </c>
      <c r="I209" s="688" t="s">
        <v>1989</v>
      </c>
      <c r="J209" s="333">
        <f>F209*'2. Emissions Units &amp; Activities'!$H$22</f>
        <v>1.0244775019574469E-5</v>
      </c>
      <c r="K209" s="158">
        <f>F209*'2. Emissions Units &amp; Activities'!$I$22</f>
        <v>1.0244775019574469E-5</v>
      </c>
      <c r="L209" s="151">
        <f t="shared" si="25"/>
        <v>1.0244775019574469E-5</v>
      </c>
      <c r="M209" s="155">
        <f>G209*'2. Emissions Units &amp; Activities'!$K$22</f>
        <v>2.1123404255319152E-7</v>
      </c>
      <c r="N209" s="156">
        <f>G209*'2. Emissions Units &amp; Activities'!$L$22</f>
        <v>2.1123404255319152E-7</v>
      </c>
      <c r="O209" s="157">
        <f t="shared" si="26"/>
        <v>2.1123404255319152E-7</v>
      </c>
    </row>
    <row r="210" spans="1:15" x14ac:dyDescent="0.25">
      <c r="A210" s="162" t="s">
        <v>685</v>
      </c>
      <c r="B210" s="323" t="s">
        <v>169</v>
      </c>
      <c r="C210" s="160" t="str">
        <f>IFERROR(IF(B210="No CAS","",INDEX('DEQ Pollutant List'!$B$7:$B$611,MATCH('3. Pollutant Emissions - EF'!B210,'DEQ Pollutant List'!$A$7:$A$611,0))),"")</f>
        <v>Manganese and compounds</v>
      </c>
      <c r="D210" s="164" t="str">
        <f>IFERROR(IF(OR($B210="",$B210="No CAS"),INDEX('DEQ Pollutant List'!$A$7:$A$611,MATCH($C210,'DEQ Pollutant List'!$C$7:$C$611,0)),INDEX('DEQ Pollutant List'!$A$7:$A$611,MATCH($B210,'DEQ Pollutant List'!$B$7:$B$611,0))),"")</f>
        <v/>
      </c>
      <c r="E210" s="163">
        <v>0.85</v>
      </c>
      <c r="F210" s="153">
        <f>Stockpiles!E90</f>
        <v>0.4294268195704965</v>
      </c>
      <c r="G210" s="166">
        <f>Stockpiles!G90</f>
        <v>8.8542269503546107E-3</v>
      </c>
      <c r="H210" s="193" t="s">
        <v>759</v>
      </c>
      <c r="I210" s="688" t="s">
        <v>1989</v>
      </c>
      <c r="J210" s="333">
        <f>F210*'2. Emissions Units &amp; Activities'!$H$22</f>
        <v>0.25765609174229787</v>
      </c>
      <c r="K210" s="158">
        <f>F210*'2. Emissions Units &amp; Activities'!$I$22</f>
        <v>0.25765609174229787</v>
      </c>
      <c r="L210" s="151">
        <f t="shared" si="25"/>
        <v>0.25765609174229787</v>
      </c>
      <c r="M210" s="155">
        <f>G210*'2. Emissions Units &amp; Activities'!$K$22</f>
        <v>5.3125361702127663E-3</v>
      </c>
      <c r="N210" s="156">
        <f>G210*'2. Emissions Units &amp; Activities'!$L$22</f>
        <v>5.3125361702127663E-3</v>
      </c>
      <c r="O210" s="157">
        <f t="shared" si="26"/>
        <v>5.3125361702127663E-3</v>
      </c>
    </row>
    <row r="211" spans="1:15" x14ac:dyDescent="0.25">
      <c r="A211" s="162" t="s">
        <v>685</v>
      </c>
      <c r="B211" s="323" t="s">
        <v>65</v>
      </c>
      <c r="C211" s="160" t="str">
        <f>IFERROR(IF(B211="No CAS","",INDEX('DEQ Pollutant List'!$B$7:$B$611,MATCH('3. Pollutant Emissions - EF'!B211,'DEQ Pollutant List'!$A$7:$A$611,0))),"")</f>
        <v>Molybdenum trioxide</v>
      </c>
      <c r="D211" s="164" t="str">
        <f>IFERROR(IF(OR($B211="",$B211="No CAS"),INDEX('DEQ Pollutant List'!$A$7:$A$611,MATCH($C211,'DEQ Pollutant List'!$C$7:$C$611,0)),INDEX('DEQ Pollutant List'!$A$7:$A$611,MATCH($B211,'DEQ Pollutant List'!$B$7:$B$611,0))),"")</f>
        <v/>
      </c>
      <c r="E211" s="163">
        <v>0.85</v>
      </c>
      <c r="F211" s="153">
        <f>Stockpiles!E91</f>
        <v>7.9358790498065563E-3</v>
      </c>
      <c r="G211" s="166">
        <f>Stockpiles!G91</f>
        <v>1.6362758671624274E-4</v>
      </c>
      <c r="H211" s="193" t="s">
        <v>759</v>
      </c>
      <c r="I211" s="688" t="s">
        <v>1989</v>
      </c>
      <c r="J211" s="333">
        <f>F211*'2. Emissions Units &amp; Activities'!$H$22</f>
        <v>4.7615274298839338E-3</v>
      </c>
      <c r="K211" s="158">
        <f>F211*'2. Emissions Units &amp; Activities'!$I$22</f>
        <v>4.7615274298839338E-3</v>
      </c>
      <c r="L211" s="151">
        <f t="shared" si="25"/>
        <v>4.7615274298839338E-3</v>
      </c>
      <c r="M211" s="155">
        <f>G211*'2. Emissions Units &amp; Activities'!$K$22</f>
        <v>9.8176552029745635E-5</v>
      </c>
      <c r="N211" s="156">
        <f>G211*'2. Emissions Units &amp; Activities'!$L$22</f>
        <v>9.8176552029745635E-5</v>
      </c>
      <c r="O211" s="157">
        <f t="shared" si="26"/>
        <v>9.8176552029745635E-5</v>
      </c>
    </row>
    <row r="212" spans="1:15" x14ac:dyDescent="0.25">
      <c r="A212" s="162" t="s">
        <v>685</v>
      </c>
      <c r="B212" s="323" t="s">
        <v>192</v>
      </c>
      <c r="C212" s="160" t="str">
        <f>IFERROR(IF(B212="No CAS","",INDEX('DEQ Pollutant List'!$B$7:$B$611,MATCH('3. Pollutant Emissions - EF'!B212,'DEQ Pollutant List'!$A$7:$A$611,0))),"")</f>
        <v>Nickel and compounds</v>
      </c>
      <c r="D212" s="164" t="str">
        <f>IFERROR(IF(OR($B212="",$B212="No CAS"),INDEX('DEQ Pollutant List'!$A$7:$A$611,MATCH($C212,'DEQ Pollutant List'!$C$7:$C$611,0)),INDEX('DEQ Pollutant List'!$A$7:$A$611,MATCH($B212,'DEQ Pollutant List'!$B$7:$B$611,0))),"")</f>
        <v/>
      </c>
      <c r="E212" s="163">
        <v>0.85</v>
      </c>
      <c r="F212" s="153">
        <f>Stockpiles!E92</f>
        <v>1.7074625032624116E-3</v>
      </c>
      <c r="G212" s="166">
        <f>Stockpiles!G92</f>
        <v>3.5205673758865254E-5</v>
      </c>
      <c r="H212" s="193" t="s">
        <v>759</v>
      </c>
      <c r="I212" s="688" t="s">
        <v>1989</v>
      </c>
      <c r="J212" s="333">
        <f>F212*'2. Emissions Units &amp; Activities'!$H$22</f>
        <v>1.0244775019574469E-3</v>
      </c>
      <c r="K212" s="158">
        <f>F212*'2. Emissions Units &amp; Activities'!$I$22</f>
        <v>1.0244775019574469E-3</v>
      </c>
      <c r="L212" s="151">
        <f t="shared" si="25"/>
        <v>1.0244775019574469E-3</v>
      </c>
      <c r="M212" s="155">
        <f>G212*'2. Emissions Units &amp; Activities'!$K$22</f>
        <v>2.1123404255319152E-5</v>
      </c>
      <c r="N212" s="156">
        <f>G212*'2. Emissions Units &amp; Activities'!$L$22</f>
        <v>2.1123404255319152E-5</v>
      </c>
      <c r="O212" s="157">
        <f t="shared" si="26"/>
        <v>2.1123404255319152E-5</v>
      </c>
    </row>
    <row r="213" spans="1:15" x14ac:dyDescent="0.25">
      <c r="A213" s="162" t="s">
        <v>685</v>
      </c>
      <c r="B213" s="323" t="s">
        <v>266</v>
      </c>
      <c r="C213" s="160" t="str">
        <f>IFERROR(IF(B213="No CAS","",INDEX('DEQ Pollutant List'!$B$7:$B$611,MATCH('3. Pollutant Emissions - EF'!B213,'DEQ Pollutant List'!$A$7:$A$611,0))),"")</f>
        <v>Lead and compounds</v>
      </c>
      <c r="D213" s="164" t="str">
        <f>IFERROR(IF(OR($B213="",$B213="No CAS"),INDEX('DEQ Pollutant List'!$A$7:$A$611,MATCH($C213,'DEQ Pollutant List'!$C$7:$C$611,0)),INDEX('DEQ Pollutant List'!$A$7:$A$611,MATCH($B213,'DEQ Pollutant List'!$B$7:$B$611,0))),"")</f>
        <v/>
      </c>
      <c r="E213" s="163">
        <v>0.85</v>
      </c>
      <c r="F213" s="153">
        <f>Stockpiles!E93</f>
        <v>2.1343281290780149E-2</v>
      </c>
      <c r="G213" s="166">
        <f>Stockpiles!G93</f>
        <v>4.4007092198581569E-4</v>
      </c>
      <c r="H213" s="193" t="s">
        <v>759</v>
      </c>
      <c r="I213" s="688" t="s">
        <v>1989</v>
      </c>
      <c r="J213" s="333">
        <f>F213*'2. Emissions Units &amp; Activities'!$H$22</f>
        <v>1.280596877446809E-2</v>
      </c>
      <c r="K213" s="158">
        <f>F213*'2. Emissions Units &amp; Activities'!$I$22</f>
        <v>1.280596877446809E-2</v>
      </c>
      <c r="L213" s="151">
        <f t="shared" si="25"/>
        <v>1.280596877446809E-2</v>
      </c>
      <c r="M213" s="155">
        <f>G213*'2. Emissions Units &amp; Activities'!$K$22</f>
        <v>2.6404255319148939E-4</v>
      </c>
      <c r="N213" s="156">
        <f>G213*'2. Emissions Units &amp; Activities'!$L$22</f>
        <v>2.6404255319148939E-4</v>
      </c>
      <c r="O213" s="157">
        <f t="shared" si="26"/>
        <v>2.6404255319148939E-4</v>
      </c>
    </row>
    <row r="214" spans="1:15" x14ac:dyDescent="0.25">
      <c r="A214" s="162" t="s">
        <v>685</v>
      </c>
      <c r="B214" s="323" t="s">
        <v>267</v>
      </c>
      <c r="C214" s="160" t="str">
        <f>IFERROR(IF(B214="No CAS","",INDEX('DEQ Pollutant List'!$B$7:$B$611,MATCH('3. Pollutant Emissions - EF'!B214,'DEQ Pollutant List'!$A$7:$A$611,0))),"")</f>
        <v>Antimony and compounds</v>
      </c>
      <c r="D214" s="164" t="str">
        <f>IFERROR(IF(OR($B214="",$B214="No CAS"),INDEX('DEQ Pollutant List'!$A$7:$A$611,MATCH($C214,'DEQ Pollutant List'!$C$7:$C$611,0)),INDEX('DEQ Pollutant List'!$A$7:$A$611,MATCH($B214,'DEQ Pollutant List'!$B$7:$B$611,0))),"")</f>
        <v/>
      </c>
      <c r="E214" s="163">
        <v>0.85</v>
      </c>
      <c r="F214" s="153">
        <f>Stockpiles!E94</f>
        <v>3.1588056310354615E-4</v>
      </c>
      <c r="G214" s="166">
        <f>Stockpiles!G94</f>
        <v>6.5130496453900719E-6</v>
      </c>
      <c r="H214" s="193" t="s">
        <v>759</v>
      </c>
      <c r="I214" s="688" t="s">
        <v>1989</v>
      </c>
      <c r="J214" s="333">
        <f>F214*'2. Emissions Units &amp; Activities'!$H$22</f>
        <v>1.8952833786212768E-4</v>
      </c>
      <c r="K214" s="158">
        <f>F214*'2. Emissions Units &amp; Activities'!$I$22</f>
        <v>1.8952833786212768E-4</v>
      </c>
      <c r="L214" s="151">
        <f t="shared" si="25"/>
        <v>1.8952833786212768E-4</v>
      </c>
      <c r="M214" s="155">
        <f>G214*'2. Emissions Units &amp; Activities'!$K$22</f>
        <v>3.9078297872340427E-6</v>
      </c>
      <c r="N214" s="156">
        <f>G214*'2. Emissions Units &amp; Activities'!$L$22</f>
        <v>3.9078297872340427E-6</v>
      </c>
      <c r="O214" s="157">
        <f t="shared" si="26"/>
        <v>3.9078297872340427E-6</v>
      </c>
    </row>
    <row r="215" spans="1:15" x14ac:dyDescent="0.25">
      <c r="A215" s="162" t="s">
        <v>685</v>
      </c>
      <c r="B215" s="323" t="s">
        <v>268</v>
      </c>
      <c r="C215" s="160" t="str">
        <f>IFERROR(IF(B215="No CAS","",INDEX('DEQ Pollutant List'!$B$7:$B$611,MATCH('3. Pollutant Emissions - EF'!B215,'DEQ Pollutant List'!$A$7:$A$611,0))),"")</f>
        <v>Selenium and compounds</v>
      </c>
      <c r="D215" s="164" t="str">
        <f>IFERROR(IF(OR($B215="",$B215="No CAS"),INDEX('DEQ Pollutant List'!$A$7:$A$611,MATCH($C215,'DEQ Pollutant List'!$C$7:$C$611,0)),INDEX('DEQ Pollutant List'!$A$7:$A$611,MATCH($B215,'DEQ Pollutant List'!$B$7:$B$611,0))),"")</f>
        <v/>
      </c>
      <c r="E215" s="163">
        <v>0.85</v>
      </c>
      <c r="F215" s="153">
        <f>Stockpiles!E95</f>
        <v>1.6220893780992911E-4</v>
      </c>
      <c r="G215" s="166">
        <f>Stockpiles!G95</f>
        <v>3.3445390070921992E-6</v>
      </c>
      <c r="H215" s="193" t="s">
        <v>759</v>
      </c>
      <c r="I215" s="688" t="s">
        <v>1989</v>
      </c>
      <c r="J215" s="333">
        <f>F215*'2. Emissions Units &amp; Activities'!$H$22</f>
        <v>9.732536268595746E-5</v>
      </c>
      <c r="K215" s="158">
        <f>F215*'2. Emissions Units &amp; Activities'!$I$22</f>
        <v>9.732536268595746E-5</v>
      </c>
      <c r="L215" s="151">
        <f t="shared" si="25"/>
        <v>9.732536268595746E-5</v>
      </c>
      <c r="M215" s="155">
        <f>G215*'2. Emissions Units &amp; Activities'!$K$22</f>
        <v>2.0067234042553194E-6</v>
      </c>
      <c r="N215" s="156">
        <f>G215*'2. Emissions Units &amp; Activities'!$L$22</f>
        <v>2.0067234042553194E-6</v>
      </c>
      <c r="O215" s="157">
        <f t="shared" si="26"/>
        <v>2.0067234042553194E-6</v>
      </c>
    </row>
    <row r="216" spans="1:15" x14ac:dyDescent="0.25">
      <c r="A216" s="162" t="s">
        <v>685</v>
      </c>
      <c r="B216" s="323" t="s">
        <v>270</v>
      </c>
      <c r="C216" s="160" t="str">
        <f>IFERROR(IF(B216="No CAS","",INDEX('DEQ Pollutant List'!$B$7:$B$611,MATCH('3. Pollutant Emissions - EF'!B216,'DEQ Pollutant List'!$A$7:$A$611,0))),"")</f>
        <v>Thallium and compounds</v>
      </c>
      <c r="D216" s="164" t="str">
        <f>IFERROR(IF(OR($B216="",$B216="No CAS"),INDEX('DEQ Pollutant List'!$A$7:$A$611,MATCH($C216,'DEQ Pollutant List'!$C$7:$C$611,0)),INDEX('DEQ Pollutant List'!$A$7:$A$611,MATCH($B216,'DEQ Pollutant List'!$B$7:$B$611,0))),"")</f>
        <v/>
      </c>
      <c r="E216" s="163">
        <v>0.85</v>
      </c>
      <c r="F216" s="153">
        <f>Stockpiles!E96</f>
        <v>3.7478801946609939E-4</v>
      </c>
      <c r="G216" s="166">
        <f>Stockpiles!G96</f>
        <v>7.7276453900709238E-6</v>
      </c>
      <c r="H216" s="193" t="s">
        <v>759</v>
      </c>
      <c r="I216" s="688" t="s">
        <v>1989</v>
      </c>
      <c r="J216" s="333">
        <f>F216*'2. Emissions Units &amp; Activities'!$H$22</f>
        <v>2.2487281167965961E-4</v>
      </c>
      <c r="K216" s="158">
        <f>F216*'2. Emissions Units &amp; Activities'!$I$22</f>
        <v>2.2487281167965961E-4</v>
      </c>
      <c r="L216" s="151">
        <f t="shared" si="25"/>
        <v>2.2487281167965961E-4</v>
      </c>
      <c r="M216" s="155">
        <f>G216*'2. Emissions Units &amp; Activities'!$K$22</f>
        <v>4.6365872340425539E-6</v>
      </c>
      <c r="N216" s="156">
        <f>G216*'2. Emissions Units &amp; Activities'!$L$22</f>
        <v>4.6365872340425539E-6</v>
      </c>
      <c r="O216" s="157">
        <f t="shared" si="26"/>
        <v>4.6365872340425539E-6</v>
      </c>
    </row>
    <row r="217" spans="1:15" x14ac:dyDescent="0.25">
      <c r="A217" s="162" t="s">
        <v>685</v>
      </c>
      <c r="B217" s="323" t="s">
        <v>271</v>
      </c>
      <c r="C217" s="160" t="str">
        <f>IFERROR(IF(B217="No CAS","",INDEX('DEQ Pollutant List'!$B$7:$B$611,MATCH('3. Pollutant Emissions - EF'!B217,'DEQ Pollutant List'!$A$7:$A$611,0))),"")</f>
        <v>Zinc and compounds</v>
      </c>
      <c r="D217" s="164" t="str">
        <f>IFERROR(IF(OR($B217="",$B217="No CAS"),INDEX('DEQ Pollutant List'!$A$7:$A$611,MATCH($C217,'DEQ Pollutant List'!$C$7:$C$611,0)),INDEX('DEQ Pollutant List'!$A$7:$A$611,MATCH($B217,'DEQ Pollutant List'!$B$7:$B$611,0))),"")</f>
        <v/>
      </c>
      <c r="E217" s="163">
        <v>0.85</v>
      </c>
      <c r="F217" s="153">
        <f>Stockpiles!E97</f>
        <v>2.4758206297304967E-2</v>
      </c>
      <c r="G217" s="166">
        <f>Stockpiles!G97</f>
        <v>5.1048226950354604E-4</v>
      </c>
      <c r="H217" s="193" t="s">
        <v>759</v>
      </c>
      <c r="I217" s="688" t="s">
        <v>1989</v>
      </c>
      <c r="J217" s="333">
        <f>F217*'2. Emissions Units &amp; Activities'!$H$22</f>
        <v>1.4854923778382979E-2</v>
      </c>
      <c r="K217" s="158">
        <f>F217*'2. Emissions Units &amp; Activities'!$I$22</f>
        <v>1.4854923778382979E-2</v>
      </c>
      <c r="L217" s="151">
        <f t="shared" si="25"/>
        <v>1.4854923778382979E-2</v>
      </c>
      <c r="M217" s="155">
        <f>G217*'2. Emissions Units &amp; Activities'!$K$22</f>
        <v>3.0628936170212762E-4</v>
      </c>
      <c r="N217" s="156">
        <f>G217*'2. Emissions Units &amp; Activities'!$L$22</f>
        <v>3.0628936170212762E-4</v>
      </c>
      <c r="O217" s="157">
        <f t="shared" si="26"/>
        <v>3.0628936170212762E-4</v>
      </c>
    </row>
    <row r="218" spans="1:15" x14ac:dyDescent="0.25">
      <c r="A218" s="162" t="s">
        <v>685</v>
      </c>
      <c r="B218" s="323" t="s">
        <v>137</v>
      </c>
      <c r="C218" s="160" t="str">
        <f>IFERROR(IF(B218="No CAS","",INDEX('DEQ Pollutant List'!$B$7:$B$611,MATCH('3. Pollutant Emissions - EF'!B218,'DEQ Pollutant List'!$A$7:$A$611,0))),"")</f>
        <v>Barium and compounds</v>
      </c>
      <c r="D218" s="164" t="str">
        <f>IFERROR(IF(OR($B218="",$B218="No CAS"),INDEX('DEQ Pollutant List'!$A$7:$A$611,MATCH($C218,'DEQ Pollutant List'!$C$7:$C$611,0)),INDEX('DEQ Pollutant List'!$A$7:$A$611,MATCH($B218,'DEQ Pollutant List'!$B$7:$B$611,0))),"")</f>
        <v/>
      </c>
      <c r="E218" s="163">
        <v>0.85</v>
      </c>
      <c r="F218" s="153">
        <f>Stockpiles!E98</f>
        <v>0.17074625032624119</v>
      </c>
      <c r="G218" s="166">
        <f>Stockpiles!G98</f>
        <v>3.5205673758865255E-3</v>
      </c>
      <c r="H218" s="193" t="s">
        <v>759</v>
      </c>
      <c r="I218" s="688" t="s">
        <v>1989</v>
      </c>
      <c r="J218" s="333">
        <f>F218*'2. Emissions Units &amp; Activities'!$H$22</f>
        <v>0.10244775019574472</v>
      </c>
      <c r="K218" s="158">
        <f>F218*'2. Emissions Units &amp; Activities'!$I$22</f>
        <v>0.10244775019574472</v>
      </c>
      <c r="L218" s="151">
        <f t="shared" si="25"/>
        <v>0.10244775019574472</v>
      </c>
      <c r="M218" s="155">
        <f>G218*'2. Emissions Units &amp; Activities'!$K$22</f>
        <v>2.1123404255319151E-3</v>
      </c>
      <c r="N218" s="156">
        <f>G218*'2. Emissions Units &amp; Activities'!$L$22</f>
        <v>2.1123404255319151E-3</v>
      </c>
      <c r="O218" s="157">
        <f t="shared" si="26"/>
        <v>2.1123404255319151E-3</v>
      </c>
    </row>
    <row r="219" spans="1:15" x14ac:dyDescent="0.25">
      <c r="A219" s="162" t="s">
        <v>685</v>
      </c>
      <c r="B219" s="323">
        <v>504</v>
      </c>
      <c r="C219" s="160" t="str">
        <f>IFERROR(IF(B219="No CAS","",INDEX('DEQ Pollutant List'!$B$7:$B$611,MATCH('3. Pollutant Emissions - EF'!B219,'DEQ Pollutant List'!$A$7:$A$611,0))),"")</f>
        <v>Phosphorus and compounds</v>
      </c>
      <c r="D219" s="164" t="str">
        <f>IFERROR(IF(OR($B219="",$B219="No CAS"),INDEX('DEQ Pollutant List'!$A$7:$A$611,MATCH($C219,'DEQ Pollutant List'!$C$7:$C$611,0)),INDEX('DEQ Pollutant List'!$A$7:$A$611,MATCH($B219,'DEQ Pollutant List'!$B$7:$B$611,0))),"")</f>
        <v/>
      </c>
      <c r="E219" s="163">
        <v>0.85</v>
      </c>
      <c r="F219" s="153">
        <f>Stockpiles!E99</f>
        <v>2.8173131303829795E-2</v>
      </c>
      <c r="G219" s="166">
        <f>Stockpiles!G99</f>
        <v>5.8089361702127671E-4</v>
      </c>
      <c r="H219" s="193" t="s">
        <v>759</v>
      </c>
      <c r="I219" s="688" t="s">
        <v>1989</v>
      </c>
      <c r="J219" s="333">
        <f>F219*'2. Emissions Units &amp; Activities'!$H$22</f>
        <v>1.6903878782297876E-2</v>
      </c>
      <c r="K219" s="158">
        <f>F219*'2. Emissions Units &amp; Activities'!$I$22</f>
        <v>1.6903878782297876E-2</v>
      </c>
      <c r="L219" s="151">
        <f t="shared" si="25"/>
        <v>1.6903878782297876E-2</v>
      </c>
      <c r="M219" s="155">
        <f>G219*'2. Emissions Units &amp; Activities'!$K$22</f>
        <v>3.4853617021276601E-4</v>
      </c>
      <c r="N219" s="156">
        <f>G219*'2. Emissions Units &amp; Activities'!$L$22</f>
        <v>3.4853617021276601E-4</v>
      </c>
      <c r="O219" s="157">
        <f t="shared" si="26"/>
        <v>3.4853617021276601E-4</v>
      </c>
    </row>
    <row r="220" spans="1:15" x14ac:dyDescent="0.25">
      <c r="A220" s="162" t="s">
        <v>685</v>
      </c>
      <c r="B220" s="323" t="s">
        <v>272</v>
      </c>
      <c r="C220" s="160" t="str">
        <f>IFERROR(IF(B220="No CAS","",INDEX('DEQ Pollutant List'!$B$7:$B$611,MATCH('3. Pollutant Emissions - EF'!B220,'DEQ Pollutant List'!$A$7:$A$611,0))),"")</f>
        <v>Phosphorus pentoxide</v>
      </c>
      <c r="D220" s="164"/>
      <c r="E220" s="163">
        <v>0.85</v>
      </c>
      <c r="F220" s="153">
        <f>Stockpiles!E100</f>
        <v>6.8298500130496473E-2</v>
      </c>
      <c r="G220" s="166">
        <f>Stockpiles!G100</f>
        <v>1.4082269503546102E-3</v>
      </c>
      <c r="H220" s="193" t="s">
        <v>759</v>
      </c>
      <c r="I220" s="688" t="s">
        <v>1989</v>
      </c>
      <c r="J220" s="333">
        <f>F220*'2. Emissions Units &amp; Activities'!$H$22</f>
        <v>4.097910007829788E-2</v>
      </c>
      <c r="K220" s="158">
        <f>F220*'2. Emissions Units &amp; Activities'!$I$22</f>
        <v>4.097910007829788E-2</v>
      </c>
      <c r="L220" s="151">
        <f t="shared" si="25"/>
        <v>4.097910007829788E-2</v>
      </c>
      <c r="M220" s="155">
        <f>G220*'2. Emissions Units &amp; Activities'!$K$22</f>
        <v>8.449361702127661E-4</v>
      </c>
      <c r="N220" s="156">
        <f>G220*'2. Emissions Units &amp; Activities'!$L$22</f>
        <v>8.449361702127661E-4</v>
      </c>
      <c r="O220" s="157">
        <f t="shared" si="26"/>
        <v>8.449361702127661E-4</v>
      </c>
    </row>
    <row r="221" spans="1:15" x14ac:dyDescent="0.25">
      <c r="A221" s="162" t="s">
        <v>685</v>
      </c>
      <c r="B221" s="323" t="s">
        <v>171</v>
      </c>
      <c r="C221" s="160" t="str">
        <f>IFERROR(IF(B221="No CAS","",INDEX('DEQ Pollutant List'!$B$7:$B$611,MATCH('3. Pollutant Emissions - EF'!B221,'DEQ Pollutant List'!$A$7:$A$611,0))),"")</f>
        <v>Silica, crystalline (respirable)</v>
      </c>
      <c r="D221" s="164"/>
      <c r="E221" s="163">
        <v>0.85</v>
      </c>
      <c r="F221" s="153">
        <f>Stockpiles!E101</f>
        <v>31.814295092036886</v>
      </c>
      <c r="G221" s="166">
        <f>Stockpiles!G101</f>
        <v>0.65596971631205681</v>
      </c>
      <c r="H221" s="193" t="s">
        <v>759</v>
      </c>
      <c r="I221" s="688" t="s">
        <v>1989</v>
      </c>
      <c r="J221" s="333">
        <f>F221*'2. Emissions Units &amp; Activities'!$H$22</f>
        <v>19.088577055222132</v>
      </c>
      <c r="K221" s="158">
        <f>F221*'2. Emissions Units &amp; Activities'!$I$22</f>
        <v>19.088577055222132</v>
      </c>
      <c r="L221" s="151">
        <f t="shared" si="25"/>
        <v>19.088577055222132</v>
      </c>
      <c r="M221" s="155">
        <f>G221*'2. Emissions Units &amp; Activities'!$K$22</f>
        <v>0.39358182978723405</v>
      </c>
      <c r="N221" s="156">
        <f>G221*'2. Emissions Units &amp; Activities'!$L$22</f>
        <v>0.39358182978723405</v>
      </c>
      <c r="O221" s="157">
        <f t="shared" si="26"/>
        <v>0.39358182978723405</v>
      </c>
    </row>
    <row r="222" spans="1:15" x14ac:dyDescent="0.25">
      <c r="A222" s="162" t="s">
        <v>685</v>
      </c>
      <c r="B222" s="323" t="s">
        <v>273</v>
      </c>
      <c r="C222" s="160" t="str">
        <f>IFERROR(IF(B222="No CAS","",INDEX('DEQ Pollutant List'!$B$7:$B$611,MATCH('3. Pollutant Emissions - EF'!B222,'DEQ Pollutant List'!$A$7:$A$611,0))),"")</f>
        <v>Sulfur trioxide</v>
      </c>
      <c r="D222" s="164"/>
      <c r="E222" s="163">
        <v>0.85</v>
      </c>
      <c r="F222" s="153">
        <f>Stockpiles!E102</f>
        <v>2.1343281290780149E-2</v>
      </c>
      <c r="G222" s="166">
        <f>Stockpiles!G102</f>
        <v>4.4007092198581569E-4</v>
      </c>
      <c r="H222" s="193" t="s">
        <v>759</v>
      </c>
      <c r="I222" s="688" t="s">
        <v>1989</v>
      </c>
      <c r="J222" s="333">
        <f>F222*'2. Emissions Units &amp; Activities'!$H$22</f>
        <v>1.280596877446809E-2</v>
      </c>
      <c r="K222" s="158">
        <f>F222*'2. Emissions Units &amp; Activities'!$I$22</f>
        <v>1.280596877446809E-2</v>
      </c>
      <c r="L222" s="151">
        <f t="shared" si="25"/>
        <v>1.280596877446809E-2</v>
      </c>
      <c r="M222" s="155">
        <f>G222*'2. Emissions Units &amp; Activities'!$K$22</f>
        <v>2.6404255319148939E-4</v>
      </c>
      <c r="N222" s="156">
        <f>G222*'2. Emissions Units &amp; Activities'!$L$22</f>
        <v>2.6404255319148939E-4</v>
      </c>
      <c r="O222" s="157">
        <f t="shared" si="26"/>
        <v>2.6404255319148939E-4</v>
      </c>
    </row>
    <row r="223" spans="1:15" ht="15.75" thickBot="1" x14ac:dyDescent="0.3">
      <c r="A223" s="241" t="s">
        <v>685</v>
      </c>
      <c r="B223" s="324" t="s">
        <v>274</v>
      </c>
      <c r="C223" s="259" t="str">
        <f>IFERROR(IF(B223="No CAS","",INDEX('DEQ Pollutant List'!$B$7:$B$611,MATCH('3. Pollutant Emissions - EF'!B223,'DEQ Pollutant List'!$A$7:$A$611,0))),"")</f>
        <v>Vanadium pentoxide</v>
      </c>
      <c r="D223" s="232"/>
      <c r="E223" s="233">
        <v>0.85</v>
      </c>
      <c r="F223" s="245">
        <f>Stockpiles!E103</f>
        <v>2.1343281290780149E-2</v>
      </c>
      <c r="G223" s="242">
        <f>Stockpiles!G103</f>
        <v>4.4007092198581569E-4</v>
      </c>
      <c r="H223" s="243" t="s">
        <v>759</v>
      </c>
      <c r="I223" s="154" t="s">
        <v>1989</v>
      </c>
      <c r="J223" s="276">
        <f>F223*'2. Emissions Units &amp; Activities'!$H$22</f>
        <v>1.280596877446809E-2</v>
      </c>
      <c r="K223" s="277">
        <f>F223*'2. Emissions Units &amp; Activities'!$I$22</f>
        <v>1.280596877446809E-2</v>
      </c>
      <c r="L223" s="278">
        <f t="shared" si="25"/>
        <v>1.280596877446809E-2</v>
      </c>
      <c r="M223" s="276">
        <f>G223*'2. Emissions Units &amp; Activities'!$K$22</f>
        <v>2.6404255319148939E-4</v>
      </c>
      <c r="N223" s="279">
        <f>G223*'2. Emissions Units &amp; Activities'!$L$22</f>
        <v>2.6404255319148939E-4</v>
      </c>
      <c r="O223" s="280">
        <f t="shared" si="26"/>
        <v>2.6404255319148939E-4</v>
      </c>
    </row>
    <row r="224" spans="1:15" x14ac:dyDescent="0.25">
      <c r="A224" s="162" t="s">
        <v>688</v>
      </c>
      <c r="B224" s="329" t="s">
        <v>261</v>
      </c>
      <c r="C224" s="160" t="str">
        <f>IFERROR(IF(B224="No CAS","",INDEX('DEQ Pollutant List'!$B$7:$B$611,MATCH('3. Pollutant Emissions - EF'!B224,'DEQ Pollutant List'!$A$7:$A$611,0))),"")</f>
        <v>Silver and compounds</v>
      </c>
      <c r="D224" s="164" t="str">
        <f>IFERROR(IF(OR($B224="",$B224="No CAS"),INDEX('DEQ Pollutant List'!$A$7:$A$611,MATCH($C224,'DEQ Pollutant List'!$C$7:$C$611,0)),INDEX('DEQ Pollutant List'!$A$7:$A$611,MATCH($B224,'DEQ Pollutant List'!$B$7:$B$611,0))),"")</f>
        <v/>
      </c>
      <c r="E224" s="163">
        <v>0.85</v>
      </c>
      <c r="F224" s="153">
        <f>Stockpiles!M51</f>
        <v>5.4959471337662907E-12</v>
      </c>
      <c r="G224" s="166">
        <f>Stockpiles!O51</f>
        <v>3.3022531672448272E-11</v>
      </c>
      <c r="H224" s="152" t="s">
        <v>374</v>
      </c>
      <c r="I224" s="161" t="s">
        <v>1990</v>
      </c>
      <c r="J224" s="326">
        <f>F224*'2. Emissions Units &amp; Activities'!$H$23</f>
        <v>9.6644422180673223E-8</v>
      </c>
      <c r="K224" s="330">
        <f>F224*'2. Emissions Units &amp; Activities'!$I$23</f>
        <v>9.6644422180673223E-8</v>
      </c>
      <c r="L224" s="325">
        <f t="shared" si="14"/>
        <v>9.6644422180673223E-8</v>
      </c>
      <c r="M224" s="326">
        <f>G224*'2. Emissions Units &amp; Activities'!$K$23</f>
        <v>4.5651866820449428E-8</v>
      </c>
      <c r="N224" s="327">
        <f>G224*'2. Emissions Units &amp; Activities'!$L$23</f>
        <v>4.5651866820449428E-8</v>
      </c>
      <c r="O224" s="328">
        <f t="shared" si="22"/>
        <v>4.5651866820449428E-8</v>
      </c>
    </row>
    <row r="225" spans="1:15" x14ac:dyDescent="0.25">
      <c r="A225" s="162" t="s">
        <v>688</v>
      </c>
      <c r="B225" s="323" t="s">
        <v>172</v>
      </c>
      <c r="C225" s="160" t="str">
        <f>IFERROR(IF(B225="No CAS","",INDEX('DEQ Pollutant List'!$B$7:$B$611,MATCH('3. Pollutant Emissions - EF'!B225,'DEQ Pollutant List'!$A$7:$A$611,0))),"")</f>
        <v>Aluminum and compounds</v>
      </c>
      <c r="D225" s="164" t="str">
        <f>IFERROR(IF(OR($B225="",$B225="No CAS"),INDEX('DEQ Pollutant List'!$A$7:$A$611,MATCH($C225,'DEQ Pollutant List'!$C$7:$C$611,0)),INDEX('DEQ Pollutant List'!$A$7:$A$611,MATCH($B225,'DEQ Pollutant List'!$B$7:$B$611,0))),"")</f>
        <v/>
      </c>
      <c r="E225" s="163">
        <v>0.85</v>
      </c>
      <c r="F225" s="153">
        <f>Stockpiles!M52</f>
        <v>1.4009169243970271E-5</v>
      </c>
      <c r="G225" s="166">
        <f>Stockpiles!O52</f>
        <v>8.4174433233070618E-5</v>
      </c>
      <c r="H225" s="152" t="s">
        <v>374</v>
      </c>
      <c r="I225" s="161" t="s">
        <v>1990</v>
      </c>
      <c r="J225" s="155">
        <f>F225*'2. Emissions Units &amp; Activities'!$H$23</f>
        <v>0.24634663213853597</v>
      </c>
      <c r="K225" s="158">
        <f>F225*'2. Emissions Units &amp; Activities'!$I$23</f>
        <v>0.24634663213853597</v>
      </c>
      <c r="L225" s="151">
        <f t="shared" ref="L225:L248" si="27">K225</f>
        <v>0.24634663213853597</v>
      </c>
      <c r="M225" s="155">
        <f>G225*'2. Emissions Units &amp; Activities'!$K$23</f>
        <v>0.11636660852532556</v>
      </c>
      <c r="N225" s="156">
        <f>G225*'2. Emissions Units &amp; Activities'!$L$23</f>
        <v>0.11636660852532556</v>
      </c>
      <c r="O225" s="157">
        <f t="shared" ref="O225:O248" si="28">N225</f>
        <v>0.11636660852532556</v>
      </c>
    </row>
    <row r="226" spans="1:15" x14ac:dyDescent="0.25">
      <c r="A226" s="162" t="s">
        <v>688</v>
      </c>
      <c r="B226" s="323" t="s">
        <v>262</v>
      </c>
      <c r="C226" s="160" t="str">
        <f>IFERROR(IF(B226="No CAS","",INDEX('DEQ Pollutant List'!$B$7:$B$611,MATCH('3. Pollutant Emissions - EF'!B226,'DEQ Pollutant List'!$A$7:$A$611,0))),"")</f>
        <v>Arsenic and compounds</v>
      </c>
      <c r="D226" s="164" t="str">
        <f>IFERROR(IF(OR($B226="",$B226="No CAS"),INDEX('DEQ Pollutant List'!$A$7:$A$611,MATCH($C226,'DEQ Pollutant List'!$C$7:$C$611,0)),INDEX('DEQ Pollutant List'!$A$7:$A$611,MATCH($B226,'DEQ Pollutant List'!$B$7:$B$611,0))),"")</f>
        <v/>
      </c>
      <c r="E226" s="163">
        <v>0.85</v>
      </c>
      <c r="F226" s="153">
        <f>Stockpiles!M53</f>
        <v>5.7157850191169437E-10</v>
      </c>
      <c r="G226" s="166">
        <f>Stockpiles!O53</f>
        <v>3.4343432939346206E-9</v>
      </c>
      <c r="H226" s="152" t="s">
        <v>374</v>
      </c>
      <c r="I226" s="161" t="s">
        <v>1990</v>
      </c>
      <c r="J226" s="155">
        <f>F226*'2. Emissions Units &amp; Activities'!$H$23</f>
        <v>1.0051019906790018E-5</v>
      </c>
      <c r="K226" s="158">
        <f>F226*'2. Emissions Units &amp; Activities'!$I$23</f>
        <v>1.0051019906790018E-5</v>
      </c>
      <c r="L226" s="151">
        <f t="shared" si="27"/>
        <v>1.0051019906790018E-5</v>
      </c>
      <c r="M226" s="155">
        <f>G226*'2. Emissions Units &amp; Activities'!$K$23</f>
        <v>4.7477941493267408E-6</v>
      </c>
      <c r="N226" s="156">
        <f>G226*'2. Emissions Units &amp; Activities'!$L$23</f>
        <v>4.7477941493267408E-6</v>
      </c>
      <c r="O226" s="157">
        <f t="shared" si="28"/>
        <v>4.7477941493267408E-6</v>
      </c>
    </row>
    <row r="227" spans="1:15" x14ac:dyDescent="0.25">
      <c r="A227" s="162" t="s">
        <v>688</v>
      </c>
      <c r="B227" s="323" t="s">
        <v>137</v>
      </c>
      <c r="C227" s="160" t="str">
        <f>IFERROR(IF(B227="No CAS","",INDEX('DEQ Pollutant List'!$B$7:$B$611,MATCH('3. Pollutant Emissions - EF'!B227,'DEQ Pollutant List'!$A$7:$A$611,0))),"")</f>
        <v>Barium and compounds</v>
      </c>
      <c r="D227" s="164" t="str">
        <f>IFERROR(IF(OR($B227="",$B227="No CAS"),INDEX('DEQ Pollutant List'!$A$7:$A$611,MATCH($C227,'DEQ Pollutant List'!$C$7:$C$611,0)),INDEX('DEQ Pollutant List'!$A$7:$A$611,MATCH($B227,'DEQ Pollutant List'!$B$7:$B$611,0))),"")</f>
        <v/>
      </c>
      <c r="E227" s="163">
        <v>0.85</v>
      </c>
      <c r="F227" s="153">
        <f>Stockpiles!M54</f>
        <v>6.1554607898182449E-8</v>
      </c>
      <c r="G227" s="166">
        <f>Stockpiles!O54</f>
        <v>3.6985235473142064E-7</v>
      </c>
      <c r="H227" s="152" t="s">
        <v>374</v>
      </c>
      <c r="I227" s="161" t="s">
        <v>1990</v>
      </c>
      <c r="J227" s="155">
        <f>F227*'2. Emissions Units &amp; Activities'!$H$23</f>
        <v>1.08241752842354E-3</v>
      </c>
      <c r="K227" s="158">
        <f>F227*'2. Emissions Units &amp; Activities'!$I$23</f>
        <v>1.08241752842354E-3</v>
      </c>
      <c r="L227" s="151">
        <f t="shared" si="27"/>
        <v>1.08241752842354E-3</v>
      </c>
      <c r="M227" s="155">
        <f>G227*'2. Emissions Units &amp; Activities'!$K$23</f>
        <v>5.113009083890336E-4</v>
      </c>
      <c r="N227" s="156">
        <f>G227*'2. Emissions Units &amp; Activities'!$L$23</f>
        <v>5.113009083890336E-4</v>
      </c>
      <c r="O227" s="157">
        <f t="shared" si="28"/>
        <v>5.113009083890336E-4</v>
      </c>
    </row>
    <row r="228" spans="1:15" x14ac:dyDescent="0.25">
      <c r="A228" s="162" t="s">
        <v>688</v>
      </c>
      <c r="B228" s="323" t="s">
        <v>263</v>
      </c>
      <c r="C228" s="160" t="str">
        <f>IFERROR(IF(B228="No CAS","",INDEX('DEQ Pollutant List'!$B$7:$B$611,MATCH('3. Pollutant Emissions - EF'!B228,'DEQ Pollutant List'!$A$7:$A$611,0))),"")</f>
        <v>Beryllium and compounds</v>
      </c>
      <c r="D228" s="164" t="str">
        <f>IFERROR(IF(OR($B228="",$B228="No CAS"),INDEX('DEQ Pollutant List'!$A$7:$A$611,MATCH($C228,'DEQ Pollutant List'!$C$7:$C$611,0)),INDEX('DEQ Pollutant List'!$A$7:$A$611,MATCH($B228,'DEQ Pollutant List'!$B$7:$B$611,0))),"")</f>
        <v/>
      </c>
      <c r="E228" s="163">
        <v>0.85</v>
      </c>
      <c r="F228" s="153">
        <f>Stockpiles!M55</f>
        <v>6.7270392917299392E-10</v>
      </c>
      <c r="G228" s="166">
        <f>Stockpiles!O55</f>
        <v>4.0419578767076682E-9</v>
      </c>
      <c r="H228" s="152" t="s">
        <v>374</v>
      </c>
      <c r="I228" s="161" t="s">
        <v>1990</v>
      </c>
      <c r="J228" s="155">
        <f>F228*'2. Emissions Units &amp; Activities'!$H$23</f>
        <v>1.1829277274914402E-5</v>
      </c>
      <c r="K228" s="158">
        <f>F228*'2. Emissions Units &amp; Activities'!$I$23</f>
        <v>1.1829277274914402E-5</v>
      </c>
      <c r="L228" s="151">
        <f t="shared" si="27"/>
        <v>1.1829277274914402E-5</v>
      </c>
      <c r="M228" s="155">
        <f>G228*'2. Emissions Units &amp; Activities'!$K$23</f>
        <v>5.5877884988230099E-6</v>
      </c>
      <c r="N228" s="156">
        <f>G228*'2. Emissions Units &amp; Activities'!$L$23</f>
        <v>5.5877884988230099E-6</v>
      </c>
      <c r="O228" s="157">
        <f t="shared" si="28"/>
        <v>5.5877884988230099E-6</v>
      </c>
    </row>
    <row r="229" spans="1:15" x14ac:dyDescent="0.25">
      <c r="A229" s="162" t="s">
        <v>688</v>
      </c>
      <c r="B229" s="323" t="s">
        <v>264</v>
      </c>
      <c r="C229" s="160" t="str">
        <f>IFERROR(IF(B229="No CAS","",INDEX('DEQ Pollutant List'!$B$7:$B$611,MATCH('3. Pollutant Emissions - EF'!B229,'DEQ Pollutant List'!$A$7:$A$611,0))),"")</f>
        <v>Cadmium and compounds</v>
      </c>
      <c r="D229" s="164" t="str">
        <f>IFERROR(IF(OR($B229="",$B229="No CAS"),INDEX('DEQ Pollutant List'!$A$7:$A$611,MATCH($C229,'DEQ Pollutant List'!$C$7:$C$611,0)),INDEX('DEQ Pollutant List'!$A$7:$A$611,MATCH($B229,'DEQ Pollutant List'!$B$7:$B$611,0))),"")</f>
        <v/>
      </c>
      <c r="E229" s="163">
        <v>0.85</v>
      </c>
      <c r="F229" s="153">
        <f>Stockpiles!M56</f>
        <v>1.758703082805213E-11</v>
      </c>
      <c r="G229" s="166">
        <f>Stockpiles!O56</f>
        <v>1.0567210135183446E-10</v>
      </c>
      <c r="H229" s="152" t="s">
        <v>374</v>
      </c>
      <c r="I229" s="161" t="s">
        <v>1990</v>
      </c>
      <c r="J229" s="155">
        <f>F229*'2. Emissions Units &amp; Activities'!$H$23</f>
        <v>3.092621509781543E-7</v>
      </c>
      <c r="K229" s="158">
        <f>F229*'2. Emissions Units &amp; Activities'!$I$23</f>
        <v>3.092621509781543E-7</v>
      </c>
      <c r="L229" s="151">
        <f t="shared" si="27"/>
        <v>3.092621509781543E-7</v>
      </c>
      <c r="M229" s="155">
        <f>G229*'2. Emissions Units &amp; Activities'!$K$23</f>
        <v>1.4608597382543817E-7</v>
      </c>
      <c r="N229" s="156">
        <f>G229*'2. Emissions Units &amp; Activities'!$L$23</f>
        <v>1.4608597382543817E-7</v>
      </c>
      <c r="O229" s="157">
        <f t="shared" si="28"/>
        <v>1.4608597382543817E-7</v>
      </c>
    </row>
    <row r="230" spans="1:15" x14ac:dyDescent="0.25">
      <c r="A230" s="162" t="s">
        <v>688</v>
      </c>
      <c r="B230" s="323" t="s">
        <v>142</v>
      </c>
      <c r="C230" s="160" t="str">
        <f>IFERROR(IF(B230="No CAS","",INDEX('DEQ Pollutant List'!$B$7:$B$611,MATCH('3. Pollutant Emissions - EF'!B230,'DEQ Pollutant List'!$A$7:$A$611,0))),"")</f>
        <v>Cobalt and compounds</v>
      </c>
      <c r="D230" s="164" t="str">
        <f>IFERROR(IF(OR($B230="",$B230="No CAS"),INDEX('DEQ Pollutant List'!$A$7:$A$611,MATCH($C230,'DEQ Pollutant List'!$C$7:$C$611,0)),INDEX('DEQ Pollutant List'!$A$7:$A$611,MATCH($B230,'DEQ Pollutant List'!$B$7:$B$611,0))),"")</f>
        <v/>
      </c>
      <c r="E230" s="163">
        <v>0.85</v>
      </c>
      <c r="F230" s="153">
        <f>Stockpiles!M57</f>
        <v>2.1983788535065163E-11</v>
      </c>
      <c r="G230" s="166">
        <f>Stockpiles!O57</f>
        <v>1.3209012668979309E-10</v>
      </c>
      <c r="H230" s="152" t="s">
        <v>374</v>
      </c>
      <c r="I230" s="161" t="s">
        <v>1990</v>
      </c>
      <c r="J230" s="155">
        <f>F230*'2. Emissions Units &amp; Activities'!$H$23</f>
        <v>3.8657768872269289E-7</v>
      </c>
      <c r="K230" s="158">
        <f>F230*'2. Emissions Units &amp; Activities'!$I$23</f>
        <v>3.8657768872269289E-7</v>
      </c>
      <c r="L230" s="151">
        <f t="shared" si="27"/>
        <v>3.8657768872269289E-7</v>
      </c>
      <c r="M230" s="155">
        <f>G230*'2. Emissions Units &amp; Activities'!$K$23</f>
        <v>1.8260746728179771E-7</v>
      </c>
      <c r="N230" s="156">
        <f>G230*'2. Emissions Units &amp; Activities'!$L$23</f>
        <v>1.8260746728179771E-7</v>
      </c>
      <c r="O230" s="157">
        <f t="shared" si="28"/>
        <v>1.8260746728179771E-7</v>
      </c>
    </row>
    <row r="231" spans="1:15" x14ac:dyDescent="0.25">
      <c r="A231" s="162" t="s">
        <v>688</v>
      </c>
      <c r="B231" s="323" t="s">
        <v>185</v>
      </c>
      <c r="C231" s="160" t="str">
        <f>IFERROR(IF(B231="No CAS","",INDEX('DEQ Pollutant List'!$B$7:$B$611,MATCH('3. Pollutant Emissions - EF'!B231,'DEQ Pollutant List'!$A$7:$A$611,0))),"")</f>
        <v>Copper and compounds</v>
      </c>
      <c r="D231" s="164" t="str">
        <f>IFERROR(IF(OR($B231="",$B231="No CAS"),INDEX('DEQ Pollutant List'!$A$7:$A$611,MATCH($C231,'DEQ Pollutant List'!$C$7:$C$611,0)),INDEX('DEQ Pollutant List'!$A$7:$A$611,MATCH($B231,'DEQ Pollutant List'!$B$7:$B$611,0))),"")</f>
        <v/>
      </c>
      <c r="E231" s="163">
        <v>0.85</v>
      </c>
      <c r="F231" s="153">
        <f>Stockpiles!M58</f>
        <v>1.1431570038233887E-9</v>
      </c>
      <c r="G231" s="166">
        <f>Stockpiles!O58</f>
        <v>6.8686865878692412E-9</v>
      </c>
      <c r="H231" s="152" t="s">
        <v>374</v>
      </c>
      <c r="I231" s="161" t="s">
        <v>1990</v>
      </c>
      <c r="J231" s="155">
        <f>F231*'2. Emissions Units &amp; Activities'!$H$23</f>
        <v>2.0102039813580037E-5</v>
      </c>
      <c r="K231" s="158">
        <f>F231*'2. Emissions Units &amp; Activities'!$I$23</f>
        <v>2.0102039813580037E-5</v>
      </c>
      <c r="L231" s="151">
        <f t="shared" si="27"/>
        <v>2.0102039813580037E-5</v>
      </c>
      <c r="M231" s="155">
        <f>G231*'2. Emissions Units &amp; Activities'!$K$23</f>
        <v>9.4955882986534816E-6</v>
      </c>
      <c r="N231" s="156">
        <f>G231*'2. Emissions Units &amp; Activities'!$L$23</f>
        <v>9.4955882986534816E-6</v>
      </c>
      <c r="O231" s="157">
        <f t="shared" si="28"/>
        <v>9.4955882986534816E-6</v>
      </c>
    </row>
    <row r="232" spans="1:15" x14ac:dyDescent="0.25">
      <c r="A232" s="162" t="s">
        <v>688</v>
      </c>
      <c r="B232" s="323" t="s">
        <v>55</v>
      </c>
      <c r="C232" s="160" t="str">
        <f>IFERROR(IF(B232="No CAS","",INDEX('DEQ Pollutant List'!$B$7:$B$611,MATCH('3. Pollutant Emissions - EF'!B232,'DEQ Pollutant List'!$A$7:$A$611,0))),"")</f>
        <v>Chromium VI, chromate and dichromate particulate</v>
      </c>
      <c r="D232" s="164" t="str">
        <f>IFERROR(IF(OR($B232="",$B232="No CAS"),INDEX('DEQ Pollutant List'!$A$7:$A$611,MATCH($C232,'DEQ Pollutant List'!$C$7:$C$611,0)),INDEX('DEQ Pollutant List'!$A$7:$A$611,MATCH($B232,'DEQ Pollutant List'!$B$7:$B$611,0))),"")</f>
        <v/>
      </c>
      <c r="E232" s="163">
        <v>0.85</v>
      </c>
      <c r="F232" s="153">
        <f>Stockpiles!M59</f>
        <v>1.7512285947032909E-9</v>
      </c>
      <c r="G232" s="166">
        <f>Stockpiles!O59</f>
        <v>1.0522299492108918E-8</v>
      </c>
      <c r="H232" s="152" t="s">
        <v>374</v>
      </c>
      <c r="I232" s="161" t="s">
        <v>1990</v>
      </c>
      <c r="J232" s="155">
        <f>F232*'2. Emissions Units &amp; Activities'!$H$23</f>
        <v>3.0794778683649716E-5</v>
      </c>
      <c r="K232" s="158">
        <f>F232*'2. Emissions Units &amp; Activities'!$I$23</f>
        <v>3.0794778683649716E-5</v>
      </c>
      <c r="L232" s="151">
        <f t="shared" si="27"/>
        <v>3.0794778683649716E-5</v>
      </c>
      <c r="M232" s="155">
        <f>G232*'2. Emissions Units &amp; Activities'!$K$23</f>
        <v>1.4546510843668007E-5</v>
      </c>
      <c r="N232" s="156">
        <f>G232*'2. Emissions Units &amp; Activities'!$L$23</f>
        <v>1.4546510843668007E-5</v>
      </c>
      <c r="O232" s="157">
        <f t="shared" si="28"/>
        <v>1.4546510843668007E-5</v>
      </c>
    </row>
    <row r="233" spans="1:15" x14ac:dyDescent="0.25">
      <c r="A233" s="162" t="s">
        <v>688</v>
      </c>
      <c r="B233" s="323" t="s">
        <v>265</v>
      </c>
      <c r="C233" s="160" t="str">
        <f>IFERROR(IF(B233="No CAS","",INDEX('DEQ Pollutant List'!$B$7:$B$611,MATCH('3. Pollutant Emissions - EF'!B233,'DEQ Pollutant List'!$A$7:$A$611,0))),"")</f>
        <v>Mercury and compounds</v>
      </c>
      <c r="D233" s="164" t="str">
        <f>IFERROR(IF(OR($B233="",$B233="No CAS"),INDEX('DEQ Pollutant List'!$A$7:$A$611,MATCH($C233,'DEQ Pollutant List'!$C$7:$C$611,0)),INDEX('DEQ Pollutant List'!$A$7:$A$611,MATCH($B233,'DEQ Pollutant List'!$B$7:$B$611,0))),"")</f>
        <v/>
      </c>
      <c r="E233" s="163">
        <v>0.85</v>
      </c>
      <c r="F233" s="153">
        <f>Stockpiles!M60</f>
        <v>4.3967577070130325E-12</v>
      </c>
      <c r="G233" s="166">
        <f>Stockpiles!O60</f>
        <v>2.6418025337958616E-11</v>
      </c>
      <c r="H233" s="152" t="s">
        <v>374</v>
      </c>
      <c r="I233" s="161" t="s">
        <v>1990</v>
      </c>
      <c r="J233" s="155">
        <f>F233*'2. Emissions Units &amp; Activities'!$H$23</f>
        <v>7.7315537744538576E-8</v>
      </c>
      <c r="K233" s="158">
        <f>F233*'2. Emissions Units &amp; Activities'!$I$23</f>
        <v>7.7315537744538576E-8</v>
      </c>
      <c r="L233" s="151">
        <f t="shared" si="27"/>
        <v>7.7315537744538576E-8</v>
      </c>
      <c r="M233" s="155">
        <f>G233*'2. Emissions Units &amp; Activities'!$K$23</f>
        <v>3.6521493456359542E-8</v>
      </c>
      <c r="N233" s="156">
        <f>G233*'2. Emissions Units &amp; Activities'!$L$23</f>
        <v>3.6521493456359542E-8</v>
      </c>
      <c r="O233" s="157">
        <f t="shared" si="28"/>
        <v>3.6521493456359542E-8</v>
      </c>
    </row>
    <row r="234" spans="1:15" x14ac:dyDescent="0.25">
      <c r="A234" s="162" t="s">
        <v>688</v>
      </c>
      <c r="B234" s="323" t="s">
        <v>169</v>
      </c>
      <c r="C234" s="160" t="str">
        <f>IFERROR(IF(B234="No CAS","",INDEX('DEQ Pollutant List'!$B$7:$B$611,MATCH('3. Pollutant Emissions - EF'!B234,'DEQ Pollutant List'!$A$7:$A$611,0))),"")</f>
        <v>Manganese and compounds</v>
      </c>
      <c r="D234" s="164" t="str">
        <f>IFERROR(IF(OR($B234="",$B234="No CAS"),INDEX('DEQ Pollutant List'!$A$7:$A$611,MATCH($C234,'DEQ Pollutant List'!$C$7:$C$611,0)),INDEX('DEQ Pollutant List'!$A$7:$A$611,MATCH($B234,'DEQ Pollutant List'!$B$7:$B$611,0))),"")</f>
        <v/>
      </c>
      <c r="E234" s="163">
        <v>0.85</v>
      </c>
      <c r="F234" s="153">
        <f>Stockpiles!M61</f>
        <v>1.1057845633137775E-7</v>
      </c>
      <c r="G234" s="166">
        <f>Stockpiles!O61</f>
        <v>6.6441333724965908E-7</v>
      </c>
      <c r="H234" s="152" t="s">
        <v>374</v>
      </c>
      <c r="I234" s="161" t="s">
        <v>1990</v>
      </c>
      <c r="J234" s="155">
        <f>F234*'2. Emissions Units &amp; Activities'!$H$23</f>
        <v>1.944485774275145E-3</v>
      </c>
      <c r="K234" s="158">
        <f>F234*'2. Emissions Units &amp; Activities'!$I$23</f>
        <v>1.944485774275145E-3</v>
      </c>
      <c r="L234" s="151">
        <f t="shared" si="27"/>
        <v>1.944485774275145E-3</v>
      </c>
      <c r="M234" s="155">
        <f>G234*'2. Emissions Units &amp; Activities'!$K$23</f>
        <v>9.1851556042744226E-4</v>
      </c>
      <c r="N234" s="156">
        <f>G234*'2. Emissions Units &amp; Activities'!$L$23</f>
        <v>9.1851556042744226E-4</v>
      </c>
      <c r="O234" s="157">
        <f t="shared" si="28"/>
        <v>9.1851556042744226E-4</v>
      </c>
    </row>
    <row r="235" spans="1:15" x14ac:dyDescent="0.25">
      <c r="A235" s="162" t="s">
        <v>688</v>
      </c>
      <c r="B235" s="323" t="s">
        <v>65</v>
      </c>
      <c r="C235" s="160" t="str">
        <f>IFERROR(IF(B235="No CAS","",INDEX('DEQ Pollutant List'!$B$7:$B$611,MATCH('3. Pollutant Emissions - EF'!B235,'DEQ Pollutant List'!$A$7:$A$611,0))),"")</f>
        <v>Molybdenum trioxide</v>
      </c>
      <c r="D235" s="164" t="str">
        <f>IFERROR(IF(OR($B235="",$B235="No CAS"),INDEX('DEQ Pollutant List'!$A$7:$A$611,MATCH($C235,'DEQ Pollutant List'!$C$7:$C$611,0)),INDEX('DEQ Pollutant List'!$A$7:$A$611,MATCH($B235,'DEQ Pollutant List'!$B$7:$B$611,0))),"")</f>
        <v/>
      </c>
      <c r="E235" s="163">
        <v>0.85</v>
      </c>
      <c r="F235" s="153">
        <f>Stockpiles!M62</f>
        <v>2.0435082648955735E-9</v>
      </c>
      <c r="G235" s="166">
        <f>Stockpiles!O62</f>
        <v>1.2278468980501202E-8</v>
      </c>
      <c r="H235" s="152" t="s">
        <v>374</v>
      </c>
      <c r="I235" s="161" t="s">
        <v>1990</v>
      </c>
      <c r="J235" s="155">
        <f>F235*'2. Emissions Units &amp; Activities'!$H$23</f>
        <v>3.5934420523969513E-5</v>
      </c>
      <c r="K235" s="158">
        <f>F235*'2. Emissions Units &amp; Activities'!$I$23</f>
        <v>3.5934420523969513E-5</v>
      </c>
      <c r="L235" s="151">
        <f t="shared" si="27"/>
        <v>3.5934420523969513E-5</v>
      </c>
      <c r="M235" s="155">
        <f>G235*'2. Emissions Units &amp; Activities'!$K$23</f>
        <v>1.6974320328217968E-5</v>
      </c>
      <c r="N235" s="156">
        <f>G235*'2. Emissions Units &amp; Activities'!$L$23</f>
        <v>1.6974320328217968E-5</v>
      </c>
      <c r="O235" s="157">
        <f t="shared" si="28"/>
        <v>1.6974320328217968E-5</v>
      </c>
    </row>
    <row r="236" spans="1:15" x14ac:dyDescent="0.25">
      <c r="A236" s="162" t="s">
        <v>688</v>
      </c>
      <c r="B236" s="323" t="s">
        <v>192</v>
      </c>
      <c r="C236" s="160" t="str">
        <f>IFERROR(IF(B236="No CAS","",INDEX('DEQ Pollutant List'!$B$7:$B$611,MATCH('3. Pollutant Emissions - EF'!B236,'DEQ Pollutant List'!$A$7:$A$611,0))),"")</f>
        <v>Nickel and compounds</v>
      </c>
      <c r="D236" s="164" t="str">
        <f>IFERROR(IF(OR($B236="",$B236="No CAS"),INDEX('DEQ Pollutant List'!$A$7:$A$611,MATCH($C236,'DEQ Pollutant List'!$C$7:$C$611,0)),INDEX('DEQ Pollutant List'!$A$7:$A$611,MATCH($B236,'DEQ Pollutant List'!$B$7:$B$611,0))),"")</f>
        <v/>
      </c>
      <c r="E236" s="163">
        <v>0.85</v>
      </c>
      <c r="F236" s="153">
        <f>Stockpiles!M63</f>
        <v>4.3967577070130322E-10</v>
      </c>
      <c r="G236" s="166">
        <f>Stockpiles!O63</f>
        <v>2.6418025337958615E-9</v>
      </c>
      <c r="H236" s="152" t="s">
        <v>374</v>
      </c>
      <c r="I236" s="161" t="s">
        <v>1990</v>
      </c>
      <c r="J236" s="155">
        <f>F236*'2. Emissions Units &amp; Activities'!$H$23</f>
        <v>7.7315537744538572E-6</v>
      </c>
      <c r="K236" s="158">
        <f>F236*'2. Emissions Units &amp; Activities'!$I$23</f>
        <v>7.7315537744538572E-6</v>
      </c>
      <c r="L236" s="151">
        <f t="shared" si="27"/>
        <v>7.7315537744538572E-6</v>
      </c>
      <c r="M236" s="155">
        <f>G236*'2. Emissions Units &amp; Activities'!$K$23</f>
        <v>3.6521493456359539E-6</v>
      </c>
      <c r="N236" s="156">
        <f>G236*'2. Emissions Units &amp; Activities'!$L$23</f>
        <v>3.6521493456359539E-6</v>
      </c>
      <c r="O236" s="157">
        <f t="shared" si="28"/>
        <v>3.6521493456359539E-6</v>
      </c>
    </row>
    <row r="237" spans="1:15" x14ac:dyDescent="0.25">
      <c r="A237" s="162" t="s">
        <v>688</v>
      </c>
      <c r="B237" s="323" t="s">
        <v>266</v>
      </c>
      <c r="C237" s="160" t="str">
        <f>IFERROR(IF(B237="No CAS","",INDEX('DEQ Pollutant List'!$B$7:$B$611,MATCH('3. Pollutant Emissions - EF'!B237,'DEQ Pollutant List'!$A$7:$A$611,0))),"")</f>
        <v>Lead and compounds</v>
      </c>
      <c r="D237" s="164" t="str">
        <f>IFERROR(IF(OR($B237="",$B237="No CAS"),INDEX('DEQ Pollutant List'!$A$7:$A$611,MATCH($C237,'DEQ Pollutant List'!$C$7:$C$611,0)),INDEX('DEQ Pollutant List'!$A$7:$A$611,MATCH($B237,'DEQ Pollutant List'!$B$7:$B$611,0))),"")</f>
        <v/>
      </c>
      <c r="E237" s="163">
        <v>0.85</v>
      </c>
      <c r="F237" s="153">
        <f>Stockpiles!M64</f>
        <v>5.4959471337662907E-9</v>
      </c>
      <c r="G237" s="166">
        <f>Stockpiles!O64</f>
        <v>3.302253167244827E-8</v>
      </c>
      <c r="H237" s="152" t="s">
        <v>374</v>
      </c>
      <c r="I237" s="161" t="s">
        <v>1990</v>
      </c>
      <c r="J237" s="155">
        <f>F237*'2. Emissions Units &amp; Activities'!$H$23</f>
        <v>9.6644422180673225E-5</v>
      </c>
      <c r="K237" s="158">
        <f>F237*'2. Emissions Units &amp; Activities'!$I$23</f>
        <v>9.6644422180673225E-5</v>
      </c>
      <c r="L237" s="151">
        <f t="shared" si="27"/>
        <v>9.6644422180673225E-5</v>
      </c>
      <c r="M237" s="155">
        <f>G237*'2. Emissions Units &amp; Activities'!$K$23</f>
        <v>4.5651866820449424E-5</v>
      </c>
      <c r="N237" s="156">
        <f>G237*'2. Emissions Units &amp; Activities'!$L$23</f>
        <v>4.5651866820449424E-5</v>
      </c>
      <c r="O237" s="157">
        <f t="shared" si="28"/>
        <v>4.5651866820449424E-5</v>
      </c>
    </row>
    <row r="238" spans="1:15" x14ac:dyDescent="0.25">
      <c r="A238" s="162" t="s">
        <v>688</v>
      </c>
      <c r="B238" s="323" t="s">
        <v>267</v>
      </c>
      <c r="C238" s="160" t="str">
        <f>IFERROR(IF(B238="No CAS","",INDEX('DEQ Pollutant List'!$B$7:$B$611,MATCH('3. Pollutant Emissions - EF'!B238,'DEQ Pollutant List'!$A$7:$A$611,0))),"")</f>
        <v>Antimony and compounds</v>
      </c>
      <c r="D238" s="164" t="str">
        <f>IFERROR(IF(OR($B238="",$B238="No CAS"),INDEX('DEQ Pollutant List'!$A$7:$A$611,MATCH($C238,'DEQ Pollutant List'!$C$7:$C$611,0)),INDEX('DEQ Pollutant List'!$A$7:$A$611,MATCH($B238,'DEQ Pollutant List'!$B$7:$B$611,0))),"")</f>
        <v/>
      </c>
      <c r="E238" s="163">
        <v>0.85</v>
      </c>
      <c r="F238" s="153">
        <f>Stockpiles!M65</f>
        <v>8.1340017579741104E-11</v>
      </c>
      <c r="G238" s="166">
        <f>Stockpiles!O65</f>
        <v>4.8873346875223431E-10</v>
      </c>
      <c r="H238" s="152" t="s">
        <v>374</v>
      </c>
      <c r="I238" s="161" t="s">
        <v>1990</v>
      </c>
      <c r="J238" s="155">
        <f>F238*'2. Emissions Units &amp; Activities'!$H$23</f>
        <v>1.4303374482739637E-6</v>
      </c>
      <c r="K238" s="158">
        <f>F238*'2. Emissions Units &amp; Activities'!$I$23</f>
        <v>1.4303374482739637E-6</v>
      </c>
      <c r="L238" s="151">
        <f t="shared" si="27"/>
        <v>1.4303374482739637E-6</v>
      </c>
      <c r="M238" s="155">
        <f>G238*'2. Emissions Units &amp; Activities'!$K$23</f>
        <v>6.7564762894265134E-7</v>
      </c>
      <c r="N238" s="156">
        <f>G238*'2. Emissions Units &amp; Activities'!$L$23</f>
        <v>6.7564762894265134E-7</v>
      </c>
      <c r="O238" s="157">
        <f t="shared" si="28"/>
        <v>6.7564762894265134E-7</v>
      </c>
    </row>
    <row r="239" spans="1:15" x14ac:dyDescent="0.25">
      <c r="A239" s="162" t="s">
        <v>688</v>
      </c>
      <c r="B239" s="323" t="s">
        <v>268</v>
      </c>
      <c r="C239" s="160" t="str">
        <f>IFERROR(IF(B239="No CAS","",INDEX('DEQ Pollutant List'!$B$7:$B$611,MATCH('3. Pollutant Emissions - EF'!B239,'DEQ Pollutant List'!$A$7:$A$611,0))),"")</f>
        <v>Selenium and compounds</v>
      </c>
      <c r="D239" s="164" t="str">
        <f>IFERROR(IF(OR($B239="",$B239="No CAS"),INDEX('DEQ Pollutant List'!$A$7:$A$611,MATCH($C239,'DEQ Pollutant List'!$C$7:$C$611,0)),INDEX('DEQ Pollutant List'!$A$7:$A$611,MATCH($B239,'DEQ Pollutant List'!$B$7:$B$611,0))),"")</f>
        <v/>
      </c>
      <c r="E239" s="163">
        <v>0.85</v>
      </c>
      <c r="F239" s="153">
        <f>Stockpiles!M66</f>
        <v>4.1769198216623808E-11</v>
      </c>
      <c r="G239" s="166">
        <f>Stockpiles!O66</f>
        <v>2.5097124071060683E-10</v>
      </c>
      <c r="H239" s="152" t="s">
        <v>374</v>
      </c>
      <c r="I239" s="161" t="s">
        <v>1990</v>
      </c>
      <c r="J239" s="155">
        <f>F239*'2. Emissions Units &amp; Activities'!$H$23</f>
        <v>7.3449760857311649E-7</v>
      </c>
      <c r="K239" s="158">
        <f>F239*'2. Emissions Units &amp; Activities'!$I$23</f>
        <v>7.3449760857311649E-7</v>
      </c>
      <c r="L239" s="151">
        <f t="shared" si="27"/>
        <v>7.3449760857311649E-7</v>
      </c>
      <c r="M239" s="155">
        <f>G239*'2. Emissions Units &amp; Activities'!$K$23</f>
        <v>3.4695418783541559E-7</v>
      </c>
      <c r="N239" s="156">
        <f>G239*'2. Emissions Units &amp; Activities'!$L$23</f>
        <v>3.4695418783541559E-7</v>
      </c>
      <c r="O239" s="157">
        <f t="shared" si="28"/>
        <v>3.4695418783541559E-7</v>
      </c>
    </row>
    <row r="240" spans="1:15" x14ac:dyDescent="0.25">
      <c r="A240" s="162" t="s">
        <v>688</v>
      </c>
      <c r="B240" s="323" t="s">
        <v>270</v>
      </c>
      <c r="C240" s="160" t="str">
        <f>IFERROR(IF(B240="No CAS","",INDEX('DEQ Pollutant List'!$B$7:$B$611,MATCH('3. Pollutant Emissions - EF'!B240,'DEQ Pollutant List'!$A$7:$A$611,0))),"")</f>
        <v>Thallium and compounds</v>
      </c>
      <c r="D240" s="164" t="str">
        <f>IFERROR(IF(OR($B240="",$B240="No CAS"),INDEX('DEQ Pollutant List'!$A$7:$A$611,MATCH($C240,'DEQ Pollutant List'!$C$7:$C$611,0)),INDEX('DEQ Pollutant List'!$A$7:$A$611,MATCH($B240,'DEQ Pollutant List'!$B$7:$B$611,0))),"")</f>
        <v/>
      </c>
      <c r="E240" s="163">
        <v>0.85</v>
      </c>
      <c r="F240" s="153">
        <f>Stockpiles!M67</f>
        <v>9.6508831668936065E-11</v>
      </c>
      <c r="G240" s="166">
        <f>Stockpiles!O67</f>
        <v>5.7987565616819166E-10</v>
      </c>
      <c r="H240" s="152" t="s">
        <v>374</v>
      </c>
      <c r="I240" s="161" t="s">
        <v>1990</v>
      </c>
      <c r="J240" s="155">
        <f>F240*'2. Emissions Units &amp; Activities'!$H$23</f>
        <v>1.6970760534926217E-6</v>
      </c>
      <c r="K240" s="158">
        <f>F240*'2. Emissions Units &amp; Activities'!$I$23</f>
        <v>1.6970760534926217E-6</v>
      </c>
      <c r="L240" s="151">
        <f t="shared" si="27"/>
        <v>1.6970760534926217E-6</v>
      </c>
      <c r="M240" s="155">
        <f>G240*'2. Emissions Units &amp; Activities'!$K$23</f>
        <v>8.0164678136709196E-7</v>
      </c>
      <c r="N240" s="156">
        <f>G240*'2. Emissions Units &amp; Activities'!$L$23</f>
        <v>8.0164678136709196E-7</v>
      </c>
      <c r="O240" s="157">
        <f t="shared" si="28"/>
        <v>8.0164678136709196E-7</v>
      </c>
    </row>
    <row r="241" spans="1:15" x14ac:dyDescent="0.25">
      <c r="A241" s="162" t="s">
        <v>688</v>
      </c>
      <c r="B241" s="323" t="s">
        <v>271</v>
      </c>
      <c r="C241" s="160" t="str">
        <f>IFERROR(IF(B241="No CAS","",INDEX('DEQ Pollutant List'!$B$7:$B$611,MATCH('3. Pollutant Emissions - EF'!B241,'DEQ Pollutant List'!$A$7:$A$611,0))),"")</f>
        <v>Zinc and compounds</v>
      </c>
      <c r="D241" s="164" t="str">
        <f>IFERROR(IF(OR($B241="",$B241="No CAS"),INDEX('DEQ Pollutant List'!$A$7:$A$611,MATCH($C241,'DEQ Pollutant List'!$C$7:$C$611,0)),INDEX('DEQ Pollutant List'!$A$7:$A$611,MATCH($B241,'DEQ Pollutant List'!$B$7:$B$611,0))),"")</f>
        <v/>
      </c>
      <c r="E241" s="163">
        <v>0.85</v>
      </c>
      <c r="F241" s="153">
        <f>Stockpiles!M68</f>
        <v>6.5951365605195488E-9</v>
      </c>
      <c r="G241" s="166">
        <f>Stockpiles!O68</f>
        <v>3.9627038006937921E-8</v>
      </c>
      <c r="H241" s="152" t="s">
        <v>374</v>
      </c>
      <c r="I241" s="161" t="s">
        <v>1990</v>
      </c>
      <c r="J241" s="155">
        <f>F241*'2. Emissions Units &amp; Activities'!$H$23</f>
        <v>1.1597330661680787E-4</v>
      </c>
      <c r="K241" s="158">
        <f>F241*'2. Emissions Units &amp; Activities'!$I$23</f>
        <v>1.1597330661680787E-4</v>
      </c>
      <c r="L241" s="151">
        <f t="shared" si="27"/>
        <v>1.1597330661680787E-4</v>
      </c>
      <c r="M241" s="155">
        <f>G241*'2. Emissions Units &amp; Activities'!$K$23</f>
        <v>5.4782240184539309E-5</v>
      </c>
      <c r="N241" s="156">
        <f>G241*'2. Emissions Units &amp; Activities'!$L$23</f>
        <v>5.4782240184539309E-5</v>
      </c>
      <c r="O241" s="157">
        <f t="shared" si="28"/>
        <v>5.4782240184539309E-5</v>
      </c>
    </row>
    <row r="242" spans="1:15" x14ac:dyDescent="0.25">
      <c r="A242" s="162" t="s">
        <v>688</v>
      </c>
      <c r="B242" s="323" t="s">
        <v>137</v>
      </c>
      <c r="C242" s="160" t="str">
        <f>IFERROR(IF(B242="No CAS","",INDEX('DEQ Pollutant List'!$B$7:$B$611,MATCH('3. Pollutant Emissions - EF'!B242,'DEQ Pollutant List'!$A$7:$A$611,0))),"")</f>
        <v>Barium and compounds</v>
      </c>
      <c r="D242" s="164" t="str">
        <f>IFERROR(IF(OR($B242="",$B242="No CAS"),INDEX('DEQ Pollutant List'!$A$7:$A$611,MATCH($C242,'DEQ Pollutant List'!$C$7:$C$611,0)),INDEX('DEQ Pollutant List'!$A$7:$A$611,MATCH($B242,'DEQ Pollutant List'!$B$7:$B$611,0))),"")</f>
        <v/>
      </c>
      <c r="E242" s="163">
        <v>0.85</v>
      </c>
      <c r="F242" s="153">
        <f>Stockpiles!M69</f>
        <v>4.3967577070130326E-8</v>
      </c>
      <c r="G242" s="166">
        <f>Stockpiles!O69</f>
        <v>2.6418025337958616E-7</v>
      </c>
      <c r="H242" s="152" t="s">
        <v>374</v>
      </c>
      <c r="I242" s="161" t="s">
        <v>1990</v>
      </c>
      <c r="J242" s="155">
        <f>F242*'2. Emissions Units &amp; Activities'!$H$23</f>
        <v>7.731553774453858E-4</v>
      </c>
      <c r="K242" s="158">
        <f>F242*'2. Emissions Units &amp; Activities'!$I$23</f>
        <v>7.731553774453858E-4</v>
      </c>
      <c r="L242" s="151">
        <f t="shared" si="27"/>
        <v>7.731553774453858E-4</v>
      </c>
      <c r="M242" s="155">
        <f>G242*'2. Emissions Units &amp; Activities'!$K$23</f>
        <v>3.6521493456359539E-4</v>
      </c>
      <c r="N242" s="156">
        <f>G242*'2. Emissions Units &amp; Activities'!$L$23</f>
        <v>3.6521493456359539E-4</v>
      </c>
      <c r="O242" s="157">
        <f t="shared" si="28"/>
        <v>3.6521493456359539E-4</v>
      </c>
    </row>
    <row r="243" spans="1:15" x14ac:dyDescent="0.25">
      <c r="A243" s="162" t="s">
        <v>688</v>
      </c>
      <c r="B243" s="323">
        <v>504</v>
      </c>
      <c r="C243" s="160" t="str">
        <f>IFERROR(IF(B243="No CAS","",INDEX('DEQ Pollutant List'!$B$7:$B$611,MATCH('3. Pollutant Emissions - EF'!B243,'DEQ Pollutant List'!$A$7:$A$611,0))),"")</f>
        <v>Phosphorus and compounds</v>
      </c>
      <c r="D243" s="164" t="str">
        <f>IFERROR(IF(OR($B243="",$B243="No CAS"),INDEX('DEQ Pollutant List'!$A$7:$A$611,MATCH($C243,'DEQ Pollutant List'!$C$7:$C$611,0)),INDEX('DEQ Pollutant List'!$A$7:$A$611,MATCH($B243,'DEQ Pollutant List'!$B$7:$B$611,0))),"")</f>
        <v/>
      </c>
      <c r="E243" s="163">
        <v>0.85</v>
      </c>
      <c r="F243" s="153">
        <f>Stockpiles!M70</f>
        <v>7.2546502165715036E-9</v>
      </c>
      <c r="G243" s="166">
        <f>Stockpiles!O70</f>
        <v>4.3589741807631716E-8</v>
      </c>
      <c r="H243" s="152" t="s">
        <v>374</v>
      </c>
      <c r="I243" s="161" t="s">
        <v>1990</v>
      </c>
      <c r="J243" s="155">
        <f>F243*'2. Emissions Units &amp; Activities'!$H$23</f>
        <v>1.2757063727848866E-4</v>
      </c>
      <c r="K243" s="158">
        <f>F243*'2. Emissions Units &amp; Activities'!$I$23</f>
        <v>1.2757063727848866E-4</v>
      </c>
      <c r="L243" s="151">
        <f t="shared" si="27"/>
        <v>1.2757063727848866E-4</v>
      </c>
      <c r="M243" s="155">
        <f>G243*'2. Emissions Units &amp; Activities'!$K$23</f>
        <v>6.026046420299324E-5</v>
      </c>
      <c r="N243" s="156">
        <f>G243*'2. Emissions Units &amp; Activities'!$L$23</f>
        <v>6.026046420299324E-5</v>
      </c>
      <c r="O243" s="157">
        <f t="shared" si="28"/>
        <v>6.026046420299324E-5</v>
      </c>
    </row>
    <row r="244" spans="1:15" x14ac:dyDescent="0.25">
      <c r="A244" s="162" t="s">
        <v>688</v>
      </c>
      <c r="B244" s="323" t="s">
        <v>272</v>
      </c>
      <c r="C244" s="160" t="str">
        <f>IFERROR(IF(B244="No CAS","",INDEX('DEQ Pollutant List'!$B$7:$B$611,MATCH('3. Pollutant Emissions - EF'!B244,'DEQ Pollutant List'!$A$7:$A$611,0))),"")</f>
        <v>Phosphorus pentoxide</v>
      </c>
      <c r="D244" s="164"/>
      <c r="E244" s="163">
        <v>0.85</v>
      </c>
      <c r="F244" s="153">
        <f>Stockpiles!M71</f>
        <v>1.758703082805213E-8</v>
      </c>
      <c r="G244" s="166">
        <f>Stockpiles!O71</f>
        <v>1.0567210135183447E-7</v>
      </c>
      <c r="H244" s="152" t="s">
        <v>374</v>
      </c>
      <c r="I244" s="161" t="s">
        <v>1990</v>
      </c>
      <c r="J244" s="155">
        <f>F244*'2. Emissions Units &amp; Activities'!$H$23</f>
        <v>3.0926215097815433E-4</v>
      </c>
      <c r="K244" s="158">
        <f>F244*'2. Emissions Units &amp; Activities'!$I$23</f>
        <v>3.0926215097815433E-4</v>
      </c>
      <c r="L244" s="151">
        <f t="shared" si="27"/>
        <v>3.0926215097815433E-4</v>
      </c>
      <c r="M244" s="155">
        <f>G244*'2. Emissions Units &amp; Activities'!$K$23</f>
        <v>1.4608597382543818E-4</v>
      </c>
      <c r="N244" s="156">
        <f>G244*'2. Emissions Units &amp; Activities'!$L$23</f>
        <v>1.4608597382543818E-4</v>
      </c>
      <c r="O244" s="157">
        <f t="shared" si="28"/>
        <v>1.4608597382543818E-4</v>
      </c>
    </row>
    <row r="245" spans="1:15" x14ac:dyDescent="0.25">
      <c r="A245" s="162" t="s">
        <v>688</v>
      </c>
      <c r="B245" s="323" t="s">
        <v>171</v>
      </c>
      <c r="C245" s="160" t="str">
        <f>IFERROR(IF(B245="No CAS","",INDEX('DEQ Pollutant List'!$B$7:$B$611,MATCH('3. Pollutant Emissions - EF'!B245,'DEQ Pollutant List'!$A$7:$A$611,0))),"")</f>
        <v>Silica, crystalline (respirable)</v>
      </c>
      <c r="D245" s="164"/>
      <c r="E245" s="163">
        <v>0.85</v>
      </c>
      <c r="F245" s="153">
        <f>Stockpiles!M72</f>
        <v>8.1922587975920318E-6</v>
      </c>
      <c r="G245" s="166">
        <f>Stockpiles!O72</f>
        <v>4.9223385710951384E-5</v>
      </c>
      <c r="H245" s="152" t="s">
        <v>374</v>
      </c>
      <c r="I245" s="161" t="s">
        <v>1990</v>
      </c>
      <c r="J245" s="155">
        <f>F245*'2. Emissions Units &amp; Activities'!$H$23</f>
        <v>0.14405817570251148</v>
      </c>
      <c r="K245" s="158">
        <f>F245*'2. Emissions Units &amp; Activities'!$I$23</f>
        <v>0.14405817570251148</v>
      </c>
      <c r="L245" s="151">
        <f t="shared" si="27"/>
        <v>0.14405817570251148</v>
      </c>
      <c r="M245" s="155">
        <f>G245*'2. Emissions Units &amp; Activities'!$K$23</f>
        <v>6.80486726825619E-2</v>
      </c>
      <c r="N245" s="156">
        <f>G245*'2. Emissions Units &amp; Activities'!$L$23</f>
        <v>6.80486726825619E-2</v>
      </c>
      <c r="O245" s="157">
        <f t="shared" si="28"/>
        <v>6.80486726825619E-2</v>
      </c>
    </row>
    <row r="246" spans="1:15" x14ac:dyDescent="0.25">
      <c r="A246" s="162" t="s">
        <v>688</v>
      </c>
      <c r="B246" s="323" t="s">
        <v>273</v>
      </c>
      <c r="C246" s="160" t="str">
        <f>IFERROR(IF(B246="No CAS","",INDEX('DEQ Pollutant List'!$B$7:$B$611,MATCH('3. Pollutant Emissions - EF'!B246,'DEQ Pollutant List'!$A$7:$A$611,0))),"")</f>
        <v>Sulfur trioxide</v>
      </c>
      <c r="D246" s="164"/>
      <c r="E246" s="163">
        <v>0.85</v>
      </c>
      <c r="F246" s="153">
        <f>Stockpiles!M73</f>
        <v>5.4959471337662907E-9</v>
      </c>
      <c r="G246" s="166">
        <f>Stockpiles!O73</f>
        <v>3.302253167244827E-8</v>
      </c>
      <c r="H246" s="152" t="s">
        <v>374</v>
      </c>
      <c r="I246" s="161" t="s">
        <v>1990</v>
      </c>
      <c r="J246" s="155">
        <f>F246*'2. Emissions Units &amp; Activities'!$H$23</f>
        <v>9.6644422180673225E-5</v>
      </c>
      <c r="K246" s="158">
        <f>F246*'2. Emissions Units &amp; Activities'!$I$23</f>
        <v>9.6644422180673225E-5</v>
      </c>
      <c r="L246" s="151">
        <f t="shared" si="27"/>
        <v>9.6644422180673225E-5</v>
      </c>
      <c r="M246" s="155">
        <f>G246*'2. Emissions Units &amp; Activities'!$K$23</f>
        <v>4.5651866820449424E-5</v>
      </c>
      <c r="N246" s="156">
        <f>G246*'2. Emissions Units &amp; Activities'!$L$23</f>
        <v>4.5651866820449424E-5</v>
      </c>
      <c r="O246" s="157">
        <f t="shared" si="28"/>
        <v>4.5651866820449424E-5</v>
      </c>
    </row>
    <row r="247" spans="1:15" ht="15.75" thickBot="1" x14ac:dyDescent="0.3">
      <c r="A247" s="241" t="s">
        <v>688</v>
      </c>
      <c r="B247" s="324" t="s">
        <v>274</v>
      </c>
      <c r="C247" s="259" t="str">
        <f>IFERROR(IF(B247="No CAS","",INDEX('DEQ Pollutant List'!$B$7:$B$611,MATCH('3. Pollutant Emissions - EF'!B247,'DEQ Pollutant List'!$A$7:$A$611,0))),"")</f>
        <v>Vanadium pentoxide</v>
      </c>
      <c r="D247" s="232"/>
      <c r="E247" s="233">
        <v>0.85</v>
      </c>
      <c r="F247" s="245">
        <f>Stockpiles!M74</f>
        <v>5.4959471337662907E-9</v>
      </c>
      <c r="G247" s="242">
        <f>Stockpiles!O74</f>
        <v>3.302253167244827E-8</v>
      </c>
      <c r="H247" s="243" t="s">
        <v>374</v>
      </c>
      <c r="I247" s="161" t="s">
        <v>1990</v>
      </c>
      <c r="J247" s="276">
        <f>F247*'2. Emissions Units &amp; Activities'!$H$23</f>
        <v>9.6644422180673225E-5</v>
      </c>
      <c r="K247" s="277">
        <f>F247*'2. Emissions Units &amp; Activities'!$I$23</f>
        <v>9.6644422180673225E-5</v>
      </c>
      <c r="L247" s="278">
        <f t="shared" si="27"/>
        <v>9.6644422180673225E-5</v>
      </c>
      <c r="M247" s="276">
        <f>G247*'2. Emissions Units &amp; Activities'!$K$23</f>
        <v>4.5651866820449424E-5</v>
      </c>
      <c r="N247" s="277">
        <f>G247*'2. Emissions Units &amp; Activities'!$L$23</f>
        <v>4.5651866820449424E-5</v>
      </c>
      <c r="O247" s="280">
        <f t="shared" si="28"/>
        <v>4.5651866820449424E-5</v>
      </c>
    </row>
    <row r="248" spans="1:15" x14ac:dyDescent="0.25">
      <c r="A248" s="162" t="s">
        <v>692</v>
      </c>
      <c r="B248" s="329" t="s">
        <v>261</v>
      </c>
      <c r="C248" s="160" t="str">
        <f>IFERROR(IF(B248="No CAS","",INDEX('DEQ Pollutant List'!$B$7:$B$611,MATCH('3. Pollutant Emissions - EF'!B248,'DEQ Pollutant List'!$A$7:$A$611,0))),"")</f>
        <v>Silver and compounds</v>
      </c>
      <c r="D248" s="164" t="str">
        <f>IFERROR(IF(OR($B248="",$B248="No CAS"),INDEX('DEQ Pollutant List'!$A$7:$A$611,MATCH($C248,'DEQ Pollutant List'!$C$7:$C$611,0)),INDEX('DEQ Pollutant List'!$A$7:$A$611,MATCH($B248,'DEQ Pollutant List'!$B$7:$B$611,0))),"")</f>
        <v/>
      </c>
      <c r="E248" s="163">
        <v>0.85</v>
      </c>
      <c r="F248" s="153">
        <f>Stockpiles!M80</f>
        <v>2.1343281290780147E-5</v>
      </c>
      <c r="G248" s="166">
        <f>Stockpiles!O80</f>
        <v>4.400709219858157E-7</v>
      </c>
      <c r="H248" s="152" t="s">
        <v>759</v>
      </c>
      <c r="I248" s="239" t="s">
        <v>1989</v>
      </c>
      <c r="J248" s="155">
        <f>F248*'2. Emissions Units &amp; Activities'!$H$24</f>
        <v>2.0916415664964543E-5</v>
      </c>
      <c r="K248" s="158">
        <f>F248*'2. Emissions Units &amp; Activities'!$I$24</f>
        <v>2.0916415664964543E-5</v>
      </c>
      <c r="L248" s="151">
        <f t="shared" si="27"/>
        <v>2.0916415664964543E-5</v>
      </c>
      <c r="M248" s="155">
        <f>G248*'2. Emissions Units &amp; Activities'!$K$24</f>
        <v>4.400709219858157E-7</v>
      </c>
      <c r="N248" s="340">
        <f>G248*'2. Emissions Units &amp; Activities'!$L$24</f>
        <v>4.400709219858157E-7</v>
      </c>
      <c r="O248" s="328">
        <f t="shared" si="28"/>
        <v>4.400709219858157E-7</v>
      </c>
    </row>
    <row r="249" spans="1:15" x14ac:dyDescent="0.25">
      <c r="A249" s="162" t="s">
        <v>692</v>
      </c>
      <c r="B249" s="323" t="s">
        <v>172</v>
      </c>
      <c r="C249" s="160" t="str">
        <f>IFERROR(IF(B249="No CAS","",INDEX('DEQ Pollutant List'!$B$7:$B$611,MATCH('3. Pollutant Emissions - EF'!B249,'DEQ Pollutant List'!$A$7:$A$611,0))),"")</f>
        <v>Aluminum and compounds</v>
      </c>
      <c r="D249" s="164" t="str">
        <f>IFERROR(IF(OR($B249="",$B249="No CAS"),INDEX('DEQ Pollutant List'!$A$7:$A$611,MATCH($C249,'DEQ Pollutant List'!$C$7:$C$611,0)),INDEX('DEQ Pollutant List'!$A$7:$A$611,MATCH($B249,'DEQ Pollutant List'!$B$7:$B$611,0))),"")</f>
        <v/>
      </c>
      <c r="E249" s="163">
        <v>0.85</v>
      </c>
      <c r="F249" s="153">
        <f>Stockpiles!M81</f>
        <v>54.404024010198583</v>
      </c>
      <c r="G249" s="166">
        <f>Stockpiles!O81</f>
        <v>1.121740780141844</v>
      </c>
      <c r="H249" s="152" t="s">
        <v>759</v>
      </c>
      <c r="I249" s="688" t="s">
        <v>1989</v>
      </c>
      <c r="J249" s="155">
        <f>F249*'2. Emissions Units &amp; Activities'!$H$24</f>
        <v>53.315943529994613</v>
      </c>
      <c r="K249" s="158">
        <f>F249*'2. Emissions Units &amp; Activities'!$I$24</f>
        <v>53.315943529994613</v>
      </c>
      <c r="L249" s="151">
        <f t="shared" ref="L249:L271" si="29">K249</f>
        <v>53.315943529994613</v>
      </c>
      <c r="M249" s="155">
        <f>G249*'2. Emissions Units &amp; Activities'!$K$24</f>
        <v>1.121740780141844</v>
      </c>
      <c r="N249" s="156">
        <f>G249*'2. Emissions Units &amp; Activities'!$L$24</f>
        <v>1.121740780141844</v>
      </c>
      <c r="O249" s="157">
        <f t="shared" ref="O249:O271" si="30">N249</f>
        <v>1.121740780141844</v>
      </c>
    </row>
    <row r="250" spans="1:15" x14ac:dyDescent="0.25">
      <c r="A250" s="162" t="s">
        <v>692</v>
      </c>
      <c r="B250" s="323" t="s">
        <v>262</v>
      </c>
      <c r="C250" s="160" t="str">
        <f>IFERROR(IF(B250="No CAS","",INDEX('DEQ Pollutant List'!$B$7:$B$611,MATCH('3. Pollutant Emissions - EF'!B250,'DEQ Pollutant List'!$A$7:$A$611,0))),"")</f>
        <v>Arsenic and compounds</v>
      </c>
      <c r="D250" s="164" t="str">
        <f>IFERROR(IF(OR($B250="",$B250="No CAS"),INDEX('DEQ Pollutant List'!$A$7:$A$611,MATCH($C250,'DEQ Pollutant List'!$C$7:$C$611,0)),INDEX('DEQ Pollutant List'!$A$7:$A$611,MATCH($B250,'DEQ Pollutant List'!$B$7:$B$611,0))),"")</f>
        <v/>
      </c>
      <c r="E250" s="163">
        <v>0.85</v>
      </c>
      <c r="F250" s="153">
        <f>Stockpiles!M82</f>
        <v>2.2197012542411357E-3</v>
      </c>
      <c r="G250" s="166">
        <f>Stockpiles!O82</f>
        <v>4.5767375886524838E-5</v>
      </c>
      <c r="H250" s="152" t="s">
        <v>759</v>
      </c>
      <c r="I250" s="688" t="s">
        <v>1989</v>
      </c>
      <c r="J250" s="155">
        <f>F250*'2. Emissions Units &amp; Activities'!$H$24</f>
        <v>2.1753072291563129E-3</v>
      </c>
      <c r="K250" s="158">
        <f>F250*'2. Emissions Units &amp; Activities'!$I$24</f>
        <v>2.1753072291563129E-3</v>
      </c>
      <c r="L250" s="151">
        <f t="shared" si="29"/>
        <v>2.1753072291563129E-3</v>
      </c>
      <c r="M250" s="155">
        <f>G250*'2. Emissions Units &amp; Activities'!$K$24</f>
        <v>4.5767375886524838E-5</v>
      </c>
      <c r="N250" s="156">
        <f>G250*'2. Emissions Units &amp; Activities'!$L$24</f>
        <v>4.5767375886524838E-5</v>
      </c>
      <c r="O250" s="157">
        <f t="shared" si="30"/>
        <v>4.5767375886524838E-5</v>
      </c>
    </row>
    <row r="251" spans="1:15" x14ac:dyDescent="0.25">
      <c r="A251" s="162" t="s">
        <v>692</v>
      </c>
      <c r="B251" s="323" t="s">
        <v>137</v>
      </c>
      <c r="C251" s="160" t="str">
        <f>IFERROR(IF(B251="No CAS","",INDEX('DEQ Pollutant List'!$B$7:$B$611,MATCH('3. Pollutant Emissions - EF'!B251,'DEQ Pollutant List'!$A$7:$A$611,0))),"")</f>
        <v>Barium and compounds</v>
      </c>
      <c r="D251" s="164" t="str">
        <f>IFERROR(IF(OR($B251="",$B251="No CAS"),INDEX('DEQ Pollutant List'!$A$7:$A$611,MATCH($C251,'DEQ Pollutant List'!$C$7:$C$611,0)),INDEX('DEQ Pollutant List'!$A$7:$A$611,MATCH($B251,'DEQ Pollutant List'!$B$7:$B$611,0))),"")</f>
        <v/>
      </c>
      <c r="E251" s="163">
        <v>0.85</v>
      </c>
      <c r="F251" s="153">
        <f>Stockpiles!M83</f>
        <v>0.23904475045673768</v>
      </c>
      <c r="G251" s="166">
        <f>Stockpiles!O83</f>
        <v>4.9287943262411359E-3</v>
      </c>
      <c r="H251" s="152" t="s">
        <v>759</v>
      </c>
      <c r="I251" s="688" t="s">
        <v>1989</v>
      </c>
      <c r="J251" s="155">
        <f>F251*'2. Emissions Units &amp; Activities'!$H$24</f>
        <v>0.23426385544760292</v>
      </c>
      <c r="K251" s="158">
        <f>F251*'2. Emissions Units &amp; Activities'!$I$24</f>
        <v>0.23426385544760292</v>
      </c>
      <c r="L251" s="151">
        <f t="shared" si="29"/>
        <v>0.23426385544760292</v>
      </c>
      <c r="M251" s="155">
        <f>G251*'2. Emissions Units &amp; Activities'!$K$24</f>
        <v>4.9287943262411359E-3</v>
      </c>
      <c r="N251" s="156">
        <f>G251*'2. Emissions Units &amp; Activities'!$L$24</f>
        <v>4.9287943262411359E-3</v>
      </c>
      <c r="O251" s="157">
        <f t="shared" si="30"/>
        <v>4.9287943262411359E-3</v>
      </c>
    </row>
    <row r="252" spans="1:15" x14ac:dyDescent="0.25">
      <c r="A252" s="162" t="s">
        <v>692</v>
      </c>
      <c r="B252" s="323" t="s">
        <v>263</v>
      </c>
      <c r="C252" s="160" t="str">
        <f>IFERROR(IF(B252="No CAS","",INDEX('DEQ Pollutant List'!$B$7:$B$611,MATCH('3. Pollutant Emissions - EF'!B252,'DEQ Pollutant List'!$A$7:$A$611,0))),"")</f>
        <v>Beryllium and compounds</v>
      </c>
      <c r="D252" s="164" t="str">
        <f>IFERROR(IF(OR($B252="",$B252="No CAS"),INDEX('DEQ Pollutant List'!$A$7:$A$611,MATCH($C252,'DEQ Pollutant List'!$C$7:$C$611,0)),INDEX('DEQ Pollutant List'!$A$7:$A$611,MATCH($B252,'DEQ Pollutant List'!$B$7:$B$611,0))),"")</f>
        <v/>
      </c>
      <c r="E252" s="163">
        <v>0.85</v>
      </c>
      <c r="F252" s="153">
        <f>Stockpiles!M84</f>
        <v>2.6124176299914897E-3</v>
      </c>
      <c r="G252" s="166">
        <f>Stockpiles!O84</f>
        <v>5.386468085106384E-5</v>
      </c>
      <c r="H252" s="152" t="s">
        <v>759</v>
      </c>
      <c r="I252" s="688" t="s">
        <v>1989</v>
      </c>
      <c r="J252" s="155">
        <f>F252*'2. Emissions Units &amp; Activities'!$H$24</f>
        <v>2.5601692773916597E-3</v>
      </c>
      <c r="K252" s="158">
        <f>F252*'2. Emissions Units &amp; Activities'!$I$24</f>
        <v>2.5601692773916597E-3</v>
      </c>
      <c r="L252" s="151">
        <f t="shared" si="29"/>
        <v>2.5601692773916597E-3</v>
      </c>
      <c r="M252" s="155">
        <f>G252*'2. Emissions Units &amp; Activities'!$K$24</f>
        <v>5.386468085106384E-5</v>
      </c>
      <c r="N252" s="156">
        <f>G252*'2. Emissions Units &amp; Activities'!$L$24</f>
        <v>5.386468085106384E-5</v>
      </c>
      <c r="O252" s="157">
        <f t="shared" si="30"/>
        <v>5.386468085106384E-5</v>
      </c>
    </row>
    <row r="253" spans="1:15" x14ac:dyDescent="0.25">
      <c r="A253" s="162" t="s">
        <v>692</v>
      </c>
      <c r="B253" s="323" t="s">
        <v>264</v>
      </c>
      <c r="C253" s="160" t="str">
        <f>IFERROR(IF(B253="No CAS","",INDEX('DEQ Pollutant List'!$B$7:$B$611,MATCH('3. Pollutant Emissions - EF'!B253,'DEQ Pollutant List'!$A$7:$A$611,0))),"")</f>
        <v>Cadmium and compounds</v>
      </c>
      <c r="D253" s="164" t="str">
        <f>IFERROR(IF(OR($B253="",$B253="No CAS"),INDEX('DEQ Pollutant List'!$A$7:$A$611,MATCH($C253,'DEQ Pollutant List'!$C$7:$C$611,0)),INDEX('DEQ Pollutant List'!$A$7:$A$611,MATCH($B253,'DEQ Pollutant List'!$B$7:$B$611,0))),"")</f>
        <v/>
      </c>
      <c r="E253" s="163">
        <v>0.85</v>
      </c>
      <c r="F253" s="153">
        <f>Stockpiles!M85</f>
        <v>6.8298500130496468E-5</v>
      </c>
      <c r="G253" s="166">
        <f>Stockpiles!O85</f>
        <v>1.4082269503546102E-6</v>
      </c>
      <c r="H253" s="152" t="s">
        <v>759</v>
      </c>
      <c r="I253" s="688" t="s">
        <v>1989</v>
      </c>
      <c r="J253" s="155">
        <f>F253*'2. Emissions Units &amp; Activities'!$H$24</f>
        <v>6.6932530127886537E-5</v>
      </c>
      <c r="K253" s="158">
        <f>F253*'2. Emissions Units &amp; Activities'!$I$24</f>
        <v>6.6932530127886537E-5</v>
      </c>
      <c r="L253" s="151">
        <f t="shared" si="29"/>
        <v>6.6932530127886537E-5</v>
      </c>
      <c r="M253" s="155">
        <f>G253*'2. Emissions Units &amp; Activities'!$K$24</f>
        <v>1.4082269503546102E-6</v>
      </c>
      <c r="N253" s="156">
        <f>G253*'2. Emissions Units &amp; Activities'!$L$24</f>
        <v>1.4082269503546102E-6</v>
      </c>
      <c r="O253" s="157">
        <f t="shared" si="30"/>
        <v>1.4082269503546102E-6</v>
      </c>
    </row>
    <row r="254" spans="1:15" x14ac:dyDescent="0.25">
      <c r="A254" s="162" t="s">
        <v>692</v>
      </c>
      <c r="B254" s="323" t="s">
        <v>142</v>
      </c>
      <c r="C254" s="160" t="str">
        <f>IFERROR(IF(B254="No CAS","",INDEX('DEQ Pollutant List'!$B$7:$B$611,MATCH('3. Pollutant Emissions - EF'!B254,'DEQ Pollutant List'!$A$7:$A$611,0))),"")</f>
        <v>Cobalt and compounds</v>
      </c>
      <c r="D254" s="164" t="str">
        <f>IFERROR(IF(OR($B254="",$B254="No CAS"),INDEX('DEQ Pollutant List'!$A$7:$A$611,MATCH($C254,'DEQ Pollutant List'!$C$7:$C$611,0)),INDEX('DEQ Pollutant List'!$A$7:$A$611,MATCH($B254,'DEQ Pollutant List'!$B$7:$B$611,0))),"")</f>
        <v/>
      </c>
      <c r="E254" s="163">
        <v>0.85</v>
      </c>
      <c r="F254" s="153">
        <f>Stockpiles!M86</f>
        <v>8.5373125163120588E-5</v>
      </c>
      <c r="G254" s="166">
        <f>Stockpiles!O86</f>
        <v>1.7602836879432628E-6</v>
      </c>
      <c r="H254" s="152" t="s">
        <v>759</v>
      </c>
      <c r="I254" s="688" t="s">
        <v>1989</v>
      </c>
      <c r="J254" s="155">
        <f>F254*'2. Emissions Units &amp; Activities'!$H$24</f>
        <v>8.3665662659858172E-5</v>
      </c>
      <c r="K254" s="158">
        <f>F254*'2. Emissions Units &amp; Activities'!$I$24</f>
        <v>8.3665662659858172E-5</v>
      </c>
      <c r="L254" s="151">
        <f t="shared" si="29"/>
        <v>8.3665662659858172E-5</v>
      </c>
      <c r="M254" s="155">
        <f>G254*'2. Emissions Units &amp; Activities'!$K$24</f>
        <v>1.7602836879432628E-6</v>
      </c>
      <c r="N254" s="156">
        <f>G254*'2. Emissions Units &amp; Activities'!$L$24</f>
        <v>1.7602836879432628E-6</v>
      </c>
      <c r="O254" s="157">
        <f t="shared" si="30"/>
        <v>1.7602836879432628E-6</v>
      </c>
    </row>
    <row r="255" spans="1:15" x14ac:dyDescent="0.25">
      <c r="A255" s="162" t="s">
        <v>692</v>
      </c>
      <c r="B255" s="323" t="s">
        <v>185</v>
      </c>
      <c r="C255" s="160" t="str">
        <f>IFERROR(IF(B255="No CAS","",INDEX('DEQ Pollutant List'!$B$7:$B$611,MATCH('3. Pollutant Emissions - EF'!B255,'DEQ Pollutant List'!$A$7:$A$611,0))),"")</f>
        <v>Copper and compounds</v>
      </c>
      <c r="D255" s="164" t="str">
        <f>IFERROR(IF(OR($B255="",$B255="No CAS"),INDEX('DEQ Pollutant List'!$A$7:$A$611,MATCH($C255,'DEQ Pollutant List'!$C$7:$C$611,0)),INDEX('DEQ Pollutant List'!$A$7:$A$611,MATCH($B255,'DEQ Pollutant List'!$B$7:$B$611,0))),"")</f>
        <v/>
      </c>
      <c r="E255" s="163">
        <v>0.85</v>
      </c>
      <c r="F255" s="153">
        <f>Stockpiles!M87</f>
        <v>4.4394025084822713E-3</v>
      </c>
      <c r="G255" s="166">
        <f>Stockpiles!O87</f>
        <v>9.1534751773049677E-5</v>
      </c>
      <c r="H255" s="152" t="s">
        <v>759</v>
      </c>
      <c r="I255" s="688" t="s">
        <v>1989</v>
      </c>
      <c r="J255" s="155">
        <f>F255*'2. Emissions Units &amp; Activities'!$H$24</f>
        <v>4.3506144583126257E-3</v>
      </c>
      <c r="K255" s="158">
        <f>F255*'2. Emissions Units &amp; Activities'!$I$24</f>
        <v>4.3506144583126257E-3</v>
      </c>
      <c r="L255" s="151">
        <f t="shared" si="29"/>
        <v>4.3506144583126257E-3</v>
      </c>
      <c r="M255" s="155">
        <f>G255*'2. Emissions Units &amp; Activities'!$K$24</f>
        <v>9.1534751773049677E-5</v>
      </c>
      <c r="N255" s="156">
        <f>G255*'2. Emissions Units &amp; Activities'!$L$24</f>
        <v>9.1534751773049677E-5</v>
      </c>
      <c r="O255" s="157">
        <f t="shared" si="30"/>
        <v>9.1534751773049677E-5</v>
      </c>
    </row>
    <row r="256" spans="1:15" x14ac:dyDescent="0.25">
      <c r="A256" s="162" t="s">
        <v>692</v>
      </c>
      <c r="B256" s="323" t="s">
        <v>55</v>
      </c>
      <c r="C256" s="160" t="str">
        <f>IFERROR(IF(B256="No CAS","",INDEX('DEQ Pollutant List'!$B$7:$B$611,MATCH('3. Pollutant Emissions - EF'!B256,'DEQ Pollutant List'!$A$7:$A$611,0))),"")</f>
        <v>Chromium VI, chromate and dichromate particulate</v>
      </c>
      <c r="D256" s="164" t="str">
        <f>IFERROR(IF(OR($B256="",$B256="No CAS"),INDEX('DEQ Pollutant List'!$A$7:$A$611,MATCH($C256,'DEQ Pollutant List'!$C$7:$C$611,0)),INDEX('DEQ Pollutant List'!$A$7:$A$611,MATCH($B256,'DEQ Pollutant List'!$B$7:$B$611,0))),"")</f>
        <v/>
      </c>
      <c r="E256" s="163">
        <v>0.85</v>
      </c>
      <c r="F256" s="153">
        <f>Stockpiles!M88</f>
        <v>6.8008231504941875E-3</v>
      </c>
      <c r="G256" s="166">
        <f>Stockpiles!O88</f>
        <v>1.4022419858156034E-4</v>
      </c>
      <c r="H256" s="152" t="s">
        <v>759</v>
      </c>
      <c r="I256" s="688" t="s">
        <v>1989</v>
      </c>
      <c r="J256" s="155">
        <f>F256*'2. Emissions Units &amp; Activities'!$H$24</f>
        <v>6.6648066874843035E-3</v>
      </c>
      <c r="K256" s="158">
        <f>F256*'2. Emissions Units &amp; Activities'!$I$24</f>
        <v>6.6648066874843035E-3</v>
      </c>
      <c r="L256" s="151">
        <f t="shared" si="29"/>
        <v>6.6648066874843035E-3</v>
      </c>
      <c r="M256" s="155">
        <f>G256*'2. Emissions Units &amp; Activities'!$K$24</f>
        <v>1.4022419858156034E-4</v>
      </c>
      <c r="N256" s="156">
        <f>G256*'2. Emissions Units &amp; Activities'!$L$24</f>
        <v>1.4022419858156034E-4</v>
      </c>
      <c r="O256" s="157">
        <f t="shared" si="30"/>
        <v>1.4022419858156034E-4</v>
      </c>
    </row>
    <row r="257" spans="1:15" x14ac:dyDescent="0.25">
      <c r="A257" s="162" t="s">
        <v>692</v>
      </c>
      <c r="B257" s="323" t="s">
        <v>265</v>
      </c>
      <c r="C257" s="160" t="str">
        <f>IFERROR(IF(B257="No CAS","",INDEX('DEQ Pollutant List'!$B$7:$B$611,MATCH('3. Pollutant Emissions - EF'!B257,'DEQ Pollutant List'!$A$7:$A$611,0))),"")</f>
        <v>Mercury and compounds</v>
      </c>
      <c r="D257" s="164" t="str">
        <f>IFERROR(IF(OR($B257="",$B257="No CAS"),INDEX('DEQ Pollutant List'!$A$7:$A$611,MATCH($C257,'DEQ Pollutant List'!$C$7:$C$611,0)),INDEX('DEQ Pollutant List'!$A$7:$A$611,MATCH($B257,'DEQ Pollutant List'!$B$7:$B$611,0))),"")</f>
        <v/>
      </c>
      <c r="E257" s="163">
        <v>0.85</v>
      </c>
      <c r="F257" s="153">
        <f>Stockpiles!M89</f>
        <v>1.7074625032624117E-5</v>
      </c>
      <c r="G257" s="166">
        <f>Stockpiles!O89</f>
        <v>3.5205673758865255E-7</v>
      </c>
      <c r="H257" s="152" t="s">
        <v>759</v>
      </c>
      <c r="I257" s="688" t="s">
        <v>1989</v>
      </c>
      <c r="J257" s="155">
        <f>F257*'2. Emissions Units &amp; Activities'!$H$24</f>
        <v>1.6733132531971634E-5</v>
      </c>
      <c r="K257" s="158">
        <f>F257*'2. Emissions Units &amp; Activities'!$I$24</f>
        <v>1.6733132531971634E-5</v>
      </c>
      <c r="L257" s="151">
        <f t="shared" si="29"/>
        <v>1.6733132531971634E-5</v>
      </c>
      <c r="M257" s="155">
        <f>G257*'2. Emissions Units &amp; Activities'!$K$24</f>
        <v>3.5205673758865255E-7</v>
      </c>
      <c r="N257" s="156">
        <f>G257*'2. Emissions Units &amp; Activities'!$L$24</f>
        <v>3.5205673758865255E-7</v>
      </c>
      <c r="O257" s="157">
        <f t="shared" si="30"/>
        <v>3.5205673758865255E-7</v>
      </c>
    </row>
    <row r="258" spans="1:15" x14ac:dyDescent="0.25">
      <c r="A258" s="162" t="s">
        <v>692</v>
      </c>
      <c r="B258" s="323" t="s">
        <v>169</v>
      </c>
      <c r="C258" s="160" t="str">
        <f>IFERROR(IF(B258="No CAS","",INDEX('DEQ Pollutant List'!$B$7:$B$611,MATCH('3. Pollutant Emissions - EF'!B258,'DEQ Pollutant List'!$A$7:$A$611,0))),"")</f>
        <v>Manganese and compounds</v>
      </c>
      <c r="D258" s="164" t="str">
        <f>IFERROR(IF(OR($B258="",$B258="No CAS"),INDEX('DEQ Pollutant List'!$A$7:$A$611,MATCH($C258,'DEQ Pollutant List'!$C$7:$C$611,0)),INDEX('DEQ Pollutant List'!$A$7:$A$611,MATCH($B258,'DEQ Pollutant List'!$B$7:$B$611,0))),"")</f>
        <v/>
      </c>
      <c r="E258" s="163">
        <v>0.85</v>
      </c>
      <c r="F258" s="153">
        <f>Stockpiles!M90</f>
        <v>0.4294268195704965</v>
      </c>
      <c r="G258" s="166">
        <f>Stockpiles!O90</f>
        <v>8.8542269503546107E-3</v>
      </c>
      <c r="H258" s="152" t="s">
        <v>759</v>
      </c>
      <c r="I258" s="688" t="s">
        <v>1989</v>
      </c>
      <c r="J258" s="155">
        <f>F258*'2. Emissions Units &amp; Activities'!$H$24</f>
        <v>0.42083828317908656</v>
      </c>
      <c r="K258" s="158">
        <f>F258*'2. Emissions Units &amp; Activities'!$I$24</f>
        <v>0.42083828317908656</v>
      </c>
      <c r="L258" s="151">
        <f t="shared" si="29"/>
        <v>0.42083828317908656</v>
      </c>
      <c r="M258" s="155">
        <f>G258*'2. Emissions Units &amp; Activities'!$K$24</f>
        <v>8.8542269503546107E-3</v>
      </c>
      <c r="N258" s="156">
        <f>G258*'2. Emissions Units &amp; Activities'!$L$24</f>
        <v>8.8542269503546107E-3</v>
      </c>
      <c r="O258" s="157">
        <f t="shared" si="30"/>
        <v>8.8542269503546107E-3</v>
      </c>
    </row>
    <row r="259" spans="1:15" x14ac:dyDescent="0.25">
      <c r="A259" s="162" t="s">
        <v>692</v>
      </c>
      <c r="B259" s="323" t="s">
        <v>65</v>
      </c>
      <c r="C259" s="160" t="str">
        <f>IFERROR(IF(B259="No CAS","",INDEX('DEQ Pollutant List'!$B$7:$B$611,MATCH('3. Pollutant Emissions - EF'!B259,'DEQ Pollutant List'!$A$7:$A$611,0))),"")</f>
        <v>Molybdenum trioxide</v>
      </c>
      <c r="D259" s="164" t="str">
        <f>IFERROR(IF(OR($B259="",$B259="No CAS"),INDEX('DEQ Pollutant List'!$A$7:$A$611,MATCH($C259,'DEQ Pollutant List'!$C$7:$C$611,0)),INDEX('DEQ Pollutant List'!$A$7:$A$611,MATCH($B259,'DEQ Pollutant List'!$B$7:$B$611,0))),"")</f>
        <v/>
      </c>
      <c r="E259" s="163">
        <v>0.85</v>
      </c>
      <c r="F259" s="153">
        <f>Stockpiles!M91</f>
        <v>7.9358790498065563E-3</v>
      </c>
      <c r="G259" s="166">
        <f>Stockpiles!O91</f>
        <v>1.6362758671624274E-4</v>
      </c>
      <c r="H259" s="152" t="s">
        <v>759</v>
      </c>
      <c r="I259" s="688" t="s">
        <v>1989</v>
      </c>
      <c r="J259" s="155">
        <f>F259*'2. Emissions Units &amp; Activities'!$H$24</f>
        <v>7.7771614688104248E-3</v>
      </c>
      <c r="K259" s="158">
        <f>F259*'2. Emissions Units &amp; Activities'!$I$24</f>
        <v>7.7771614688104248E-3</v>
      </c>
      <c r="L259" s="151">
        <f t="shared" si="29"/>
        <v>7.7771614688104248E-3</v>
      </c>
      <c r="M259" s="155">
        <f>G259*'2. Emissions Units &amp; Activities'!$K$24</f>
        <v>1.6362758671624274E-4</v>
      </c>
      <c r="N259" s="156">
        <f>G259*'2. Emissions Units &amp; Activities'!$L$24</f>
        <v>1.6362758671624274E-4</v>
      </c>
      <c r="O259" s="157">
        <f t="shared" si="30"/>
        <v>1.6362758671624274E-4</v>
      </c>
    </row>
    <row r="260" spans="1:15" x14ac:dyDescent="0.25">
      <c r="A260" s="162" t="s">
        <v>692</v>
      </c>
      <c r="B260" s="323" t="s">
        <v>192</v>
      </c>
      <c r="C260" s="160" t="str">
        <f>IFERROR(IF(B260="No CAS","",INDEX('DEQ Pollutant List'!$B$7:$B$611,MATCH('3. Pollutant Emissions - EF'!B260,'DEQ Pollutant List'!$A$7:$A$611,0))),"")</f>
        <v>Nickel and compounds</v>
      </c>
      <c r="D260" s="164" t="str">
        <f>IFERROR(IF(OR($B260="",$B260="No CAS"),INDEX('DEQ Pollutant List'!$A$7:$A$611,MATCH($C260,'DEQ Pollutant List'!$C$7:$C$611,0)),INDEX('DEQ Pollutant List'!$A$7:$A$611,MATCH($B260,'DEQ Pollutant List'!$B$7:$B$611,0))),"")</f>
        <v/>
      </c>
      <c r="E260" s="163">
        <v>0.85</v>
      </c>
      <c r="F260" s="153">
        <f>Stockpiles!M92</f>
        <v>1.7074625032624116E-3</v>
      </c>
      <c r="G260" s="166">
        <f>Stockpiles!O92</f>
        <v>3.5205673758865254E-5</v>
      </c>
      <c r="H260" s="152" t="s">
        <v>759</v>
      </c>
      <c r="I260" s="688" t="s">
        <v>1989</v>
      </c>
      <c r="J260" s="155">
        <f>F260*'2. Emissions Units &amp; Activities'!$H$24</f>
        <v>1.6733132531971634E-3</v>
      </c>
      <c r="K260" s="158">
        <f>F260*'2. Emissions Units &amp; Activities'!$I$24</f>
        <v>1.6733132531971634E-3</v>
      </c>
      <c r="L260" s="151">
        <f t="shared" si="29"/>
        <v>1.6733132531971634E-3</v>
      </c>
      <c r="M260" s="155">
        <f>G260*'2. Emissions Units &amp; Activities'!$K$24</f>
        <v>3.5205673758865254E-5</v>
      </c>
      <c r="N260" s="156">
        <f>G260*'2. Emissions Units &amp; Activities'!$L$24</f>
        <v>3.5205673758865254E-5</v>
      </c>
      <c r="O260" s="157">
        <f t="shared" si="30"/>
        <v>3.5205673758865254E-5</v>
      </c>
    </row>
    <row r="261" spans="1:15" x14ac:dyDescent="0.25">
      <c r="A261" s="162" t="s">
        <v>692</v>
      </c>
      <c r="B261" s="323" t="s">
        <v>266</v>
      </c>
      <c r="C261" s="160" t="str">
        <f>IFERROR(IF(B261="No CAS","",INDEX('DEQ Pollutant List'!$B$7:$B$611,MATCH('3. Pollutant Emissions - EF'!B261,'DEQ Pollutant List'!$A$7:$A$611,0))),"")</f>
        <v>Lead and compounds</v>
      </c>
      <c r="D261" s="164" t="str">
        <f>IFERROR(IF(OR($B261="",$B261="No CAS"),INDEX('DEQ Pollutant List'!$A$7:$A$611,MATCH($C261,'DEQ Pollutant List'!$C$7:$C$611,0)),INDEX('DEQ Pollutant List'!$A$7:$A$611,MATCH($B261,'DEQ Pollutant List'!$B$7:$B$611,0))),"")</f>
        <v/>
      </c>
      <c r="E261" s="163">
        <v>0.85</v>
      </c>
      <c r="F261" s="153">
        <f>Stockpiles!M93</f>
        <v>2.1343281290780149E-2</v>
      </c>
      <c r="G261" s="166">
        <f>Stockpiles!O93</f>
        <v>4.4007092198581569E-4</v>
      </c>
      <c r="H261" s="152" t="s">
        <v>759</v>
      </c>
      <c r="I261" s="688" t="s">
        <v>1989</v>
      </c>
      <c r="J261" s="155">
        <f>F261*'2. Emissions Units &amp; Activities'!$H$24</f>
        <v>2.0916415664964546E-2</v>
      </c>
      <c r="K261" s="158">
        <f>F261*'2. Emissions Units &amp; Activities'!$I$24</f>
        <v>2.0916415664964546E-2</v>
      </c>
      <c r="L261" s="151">
        <f t="shared" si="29"/>
        <v>2.0916415664964546E-2</v>
      </c>
      <c r="M261" s="155">
        <f>G261*'2. Emissions Units &amp; Activities'!$K$24</f>
        <v>4.4007092198581569E-4</v>
      </c>
      <c r="N261" s="156">
        <f>G261*'2. Emissions Units &amp; Activities'!$L$24</f>
        <v>4.4007092198581569E-4</v>
      </c>
      <c r="O261" s="157">
        <f t="shared" si="30"/>
        <v>4.4007092198581569E-4</v>
      </c>
    </row>
    <row r="262" spans="1:15" x14ac:dyDescent="0.25">
      <c r="A262" s="162" t="s">
        <v>692</v>
      </c>
      <c r="B262" s="323" t="s">
        <v>267</v>
      </c>
      <c r="C262" s="160" t="str">
        <f>IFERROR(IF(B262="No CAS","",INDEX('DEQ Pollutant List'!$B$7:$B$611,MATCH('3. Pollutant Emissions - EF'!B262,'DEQ Pollutant List'!$A$7:$A$611,0))),"")</f>
        <v>Antimony and compounds</v>
      </c>
      <c r="D262" s="164" t="str">
        <f>IFERROR(IF(OR($B262="",$B262="No CAS"),INDEX('DEQ Pollutant List'!$A$7:$A$611,MATCH($C262,'DEQ Pollutant List'!$C$7:$C$611,0)),INDEX('DEQ Pollutant List'!$A$7:$A$611,MATCH($B262,'DEQ Pollutant List'!$B$7:$B$611,0))),"")</f>
        <v/>
      </c>
      <c r="E262" s="163">
        <v>0.85</v>
      </c>
      <c r="F262" s="153">
        <f>Stockpiles!M94</f>
        <v>3.1588056310354615E-4</v>
      </c>
      <c r="G262" s="166">
        <f>Stockpiles!O94</f>
        <v>6.5130496453900719E-6</v>
      </c>
      <c r="H262" s="152" t="s">
        <v>759</v>
      </c>
      <c r="I262" s="688" t="s">
        <v>1989</v>
      </c>
      <c r="J262" s="155">
        <f>F262*'2. Emissions Units &amp; Activities'!$H$24</f>
        <v>3.095629518414752E-4</v>
      </c>
      <c r="K262" s="158">
        <f>F262*'2. Emissions Units &amp; Activities'!$I$24</f>
        <v>3.095629518414752E-4</v>
      </c>
      <c r="L262" s="151">
        <f t="shared" si="29"/>
        <v>3.095629518414752E-4</v>
      </c>
      <c r="M262" s="155">
        <f>G262*'2. Emissions Units &amp; Activities'!$K$24</f>
        <v>6.5130496453900719E-6</v>
      </c>
      <c r="N262" s="156">
        <f>G262*'2. Emissions Units &amp; Activities'!$L$24</f>
        <v>6.5130496453900719E-6</v>
      </c>
      <c r="O262" s="157">
        <f t="shared" si="30"/>
        <v>6.5130496453900719E-6</v>
      </c>
    </row>
    <row r="263" spans="1:15" x14ac:dyDescent="0.25">
      <c r="A263" s="162" t="s">
        <v>692</v>
      </c>
      <c r="B263" s="323" t="s">
        <v>268</v>
      </c>
      <c r="C263" s="160" t="str">
        <f>IFERROR(IF(B263="No CAS","",INDEX('DEQ Pollutant List'!$B$7:$B$611,MATCH('3. Pollutant Emissions - EF'!B263,'DEQ Pollutant List'!$A$7:$A$611,0))),"")</f>
        <v>Selenium and compounds</v>
      </c>
      <c r="D263" s="164" t="str">
        <f>IFERROR(IF(OR($B263="",$B263="No CAS"),INDEX('DEQ Pollutant List'!$A$7:$A$611,MATCH($C263,'DEQ Pollutant List'!$C$7:$C$611,0)),INDEX('DEQ Pollutant List'!$A$7:$A$611,MATCH($B263,'DEQ Pollutant List'!$B$7:$B$611,0))),"")</f>
        <v/>
      </c>
      <c r="E263" s="163">
        <v>0.85</v>
      </c>
      <c r="F263" s="153">
        <f>Stockpiles!M95</f>
        <v>1.6220893780992911E-4</v>
      </c>
      <c r="G263" s="166">
        <f>Stockpiles!O95</f>
        <v>3.3445390070921992E-6</v>
      </c>
      <c r="H263" s="152" t="s">
        <v>759</v>
      </c>
      <c r="I263" s="688" t="s">
        <v>1989</v>
      </c>
      <c r="J263" s="155">
        <f>F263*'2. Emissions Units &amp; Activities'!$H$24</f>
        <v>1.5896475905373053E-4</v>
      </c>
      <c r="K263" s="158">
        <f>F263*'2. Emissions Units &amp; Activities'!$I$24</f>
        <v>1.5896475905373053E-4</v>
      </c>
      <c r="L263" s="151">
        <f t="shared" si="29"/>
        <v>1.5896475905373053E-4</v>
      </c>
      <c r="M263" s="155">
        <f>G263*'2. Emissions Units &amp; Activities'!$K$24</f>
        <v>3.3445390070921992E-6</v>
      </c>
      <c r="N263" s="156">
        <f>G263*'2. Emissions Units &amp; Activities'!$L$24</f>
        <v>3.3445390070921992E-6</v>
      </c>
      <c r="O263" s="157">
        <f t="shared" si="30"/>
        <v>3.3445390070921992E-6</v>
      </c>
    </row>
    <row r="264" spans="1:15" x14ac:dyDescent="0.25">
      <c r="A264" s="162" t="s">
        <v>692</v>
      </c>
      <c r="B264" s="323" t="s">
        <v>270</v>
      </c>
      <c r="C264" s="160" t="str">
        <f>IFERROR(IF(B264="No CAS","",INDEX('DEQ Pollutant List'!$B$7:$B$611,MATCH('3. Pollutant Emissions - EF'!B264,'DEQ Pollutant List'!$A$7:$A$611,0))),"")</f>
        <v>Thallium and compounds</v>
      </c>
      <c r="D264" s="164" t="str">
        <f>IFERROR(IF(OR($B264="",$B264="No CAS"),INDEX('DEQ Pollutant List'!$A$7:$A$611,MATCH($C264,'DEQ Pollutant List'!$C$7:$C$611,0)),INDEX('DEQ Pollutant List'!$A$7:$A$611,MATCH($B264,'DEQ Pollutant List'!$B$7:$B$611,0))),"")</f>
        <v/>
      </c>
      <c r="E264" s="163">
        <v>0.85</v>
      </c>
      <c r="F264" s="153">
        <f>Stockpiles!M96</f>
        <v>3.7478801946609939E-4</v>
      </c>
      <c r="G264" s="166">
        <f>Stockpiles!O96</f>
        <v>7.7276453900709238E-6</v>
      </c>
      <c r="H264" s="152" t="s">
        <v>759</v>
      </c>
      <c r="I264" s="688" t="s">
        <v>1989</v>
      </c>
      <c r="J264" s="155">
        <f>F264*'2. Emissions Units &amp; Activities'!$H$24</f>
        <v>3.6729225907677741E-4</v>
      </c>
      <c r="K264" s="158">
        <f>F264*'2. Emissions Units &amp; Activities'!$I$24</f>
        <v>3.6729225907677741E-4</v>
      </c>
      <c r="L264" s="151">
        <f t="shared" si="29"/>
        <v>3.6729225907677741E-4</v>
      </c>
      <c r="M264" s="155">
        <f>G264*'2. Emissions Units &amp; Activities'!$K$24</f>
        <v>7.7276453900709238E-6</v>
      </c>
      <c r="N264" s="156">
        <f>G264*'2. Emissions Units &amp; Activities'!$L$24</f>
        <v>7.7276453900709238E-6</v>
      </c>
      <c r="O264" s="157">
        <f t="shared" si="30"/>
        <v>7.7276453900709238E-6</v>
      </c>
    </row>
    <row r="265" spans="1:15" x14ac:dyDescent="0.25">
      <c r="A265" s="162" t="s">
        <v>692</v>
      </c>
      <c r="B265" s="323" t="s">
        <v>271</v>
      </c>
      <c r="C265" s="160" t="str">
        <f>IFERROR(IF(B265="No CAS","",INDEX('DEQ Pollutant List'!$B$7:$B$611,MATCH('3. Pollutant Emissions - EF'!B265,'DEQ Pollutant List'!$A$7:$A$611,0))),"")</f>
        <v>Zinc and compounds</v>
      </c>
      <c r="D265" s="164" t="str">
        <f>IFERROR(IF(OR($B265="",$B265="No CAS"),INDEX('DEQ Pollutant List'!$A$7:$A$611,MATCH($C265,'DEQ Pollutant List'!$C$7:$C$611,0)),INDEX('DEQ Pollutant List'!$A$7:$A$611,MATCH($B265,'DEQ Pollutant List'!$B$7:$B$611,0))),"")</f>
        <v/>
      </c>
      <c r="E265" s="163">
        <v>0.85</v>
      </c>
      <c r="F265" s="153">
        <f>Stockpiles!M97</f>
        <v>2.5611937548936172E-2</v>
      </c>
      <c r="G265" s="166">
        <f>Stockpiles!O97</f>
        <v>5.2808510638297889E-4</v>
      </c>
      <c r="H265" s="152" t="s">
        <v>759</v>
      </c>
      <c r="I265" s="688" t="s">
        <v>1989</v>
      </c>
      <c r="J265" s="155">
        <f>F265*'2. Emissions Units &amp; Activities'!$H$24</f>
        <v>2.5099698797957447E-2</v>
      </c>
      <c r="K265" s="158">
        <f>F265*'2. Emissions Units &amp; Activities'!$I$24</f>
        <v>2.5099698797957447E-2</v>
      </c>
      <c r="L265" s="151">
        <f t="shared" si="29"/>
        <v>2.5099698797957447E-2</v>
      </c>
      <c r="M265" s="155">
        <f>G265*'2. Emissions Units &amp; Activities'!$K$24</f>
        <v>5.2808510638297889E-4</v>
      </c>
      <c r="N265" s="156">
        <f>G265*'2. Emissions Units &amp; Activities'!$L$24</f>
        <v>5.2808510638297889E-4</v>
      </c>
      <c r="O265" s="157">
        <f t="shared" si="30"/>
        <v>5.2808510638297889E-4</v>
      </c>
    </row>
    <row r="266" spans="1:15" x14ac:dyDescent="0.25">
      <c r="A266" s="162" t="s">
        <v>692</v>
      </c>
      <c r="B266" s="323" t="s">
        <v>137</v>
      </c>
      <c r="C266" s="160" t="str">
        <f>IFERROR(IF(B266="No CAS","",INDEX('DEQ Pollutant List'!$B$7:$B$611,MATCH('3. Pollutant Emissions - EF'!B266,'DEQ Pollutant List'!$A$7:$A$611,0))),"")</f>
        <v>Barium and compounds</v>
      </c>
      <c r="D266" s="164" t="str">
        <f>IFERROR(IF(OR($B266="",$B266="No CAS"),INDEX('DEQ Pollutant List'!$A$7:$A$611,MATCH($C266,'DEQ Pollutant List'!$C$7:$C$611,0)),INDEX('DEQ Pollutant List'!$A$7:$A$611,MATCH($B266,'DEQ Pollutant List'!$B$7:$B$611,0))),"")</f>
        <v/>
      </c>
      <c r="E266" s="163">
        <v>0.85</v>
      </c>
      <c r="F266" s="153">
        <f>Stockpiles!M98</f>
        <v>0.17074625032624119</v>
      </c>
      <c r="G266" s="166">
        <f>Stockpiles!O98</f>
        <v>3.5205673758865255E-3</v>
      </c>
      <c r="H266" s="152" t="s">
        <v>759</v>
      </c>
      <c r="I266" s="688" t="s">
        <v>1989</v>
      </c>
      <c r="J266" s="155">
        <f>F266*'2. Emissions Units &amp; Activities'!$H$24</f>
        <v>0.16733132531971637</v>
      </c>
      <c r="K266" s="158">
        <f>F266*'2. Emissions Units &amp; Activities'!$I$24</f>
        <v>0.16733132531971637</v>
      </c>
      <c r="L266" s="151">
        <f t="shared" si="29"/>
        <v>0.16733132531971637</v>
      </c>
      <c r="M266" s="155">
        <f>G266*'2. Emissions Units &amp; Activities'!$K$24</f>
        <v>3.5205673758865255E-3</v>
      </c>
      <c r="N266" s="156">
        <f>G266*'2. Emissions Units &amp; Activities'!$L$24</f>
        <v>3.5205673758865255E-3</v>
      </c>
      <c r="O266" s="157">
        <f t="shared" si="30"/>
        <v>3.5205673758865255E-3</v>
      </c>
    </row>
    <row r="267" spans="1:15" x14ac:dyDescent="0.25">
      <c r="A267" s="162" t="s">
        <v>692</v>
      </c>
      <c r="B267" s="323">
        <v>504</v>
      </c>
      <c r="C267" s="160" t="str">
        <f>IFERROR(IF(B267="No CAS","",INDEX('DEQ Pollutant List'!$B$7:$B$611,MATCH('3. Pollutant Emissions - EF'!B267,'DEQ Pollutant List'!$A$7:$A$611,0))),"")</f>
        <v>Phosphorus and compounds</v>
      </c>
      <c r="D267" s="164" t="str">
        <f>IFERROR(IF(OR($B267="",$B267="No CAS"),INDEX('DEQ Pollutant List'!$A$7:$A$611,MATCH($C267,'DEQ Pollutant List'!$C$7:$C$611,0)),INDEX('DEQ Pollutant List'!$A$7:$A$611,MATCH($B267,'DEQ Pollutant List'!$B$7:$B$611,0))),"")</f>
        <v/>
      </c>
      <c r="E267" s="163">
        <v>0.85</v>
      </c>
      <c r="F267" s="153">
        <f>Stockpiles!M99</f>
        <v>2.8173131303829795E-2</v>
      </c>
      <c r="G267" s="166">
        <f>Stockpiles!O99</f>
        <v>5.8089361702127671E-4</v>
      </c>
      <c r="H267" s="152" t="s">
        <v>759</v>
      </c>
      <c r="I267" s="688" t="s">
        <v>1989</v>
      </c>
      <c r="J267" s="155">
        <f>F267*'2. Emissions Units &amp; Activities'!$H$24</f>
        <v>2.7609668677753198E-2</v>
      </c>
      <c r="K267" s="158">
        <f>F267*'2. Emissions Units &amp; Activities'!$I$24</f>
        <v>2.7609668677753198E-2</v>
      </c>
      <c r="L267" s="151">
        <f t="shared" si="29"/>
        <v>2.7609668677753198E-2</v>
      </c>
      <c r="M267" s="155">
        <f>G267*'2. Emissions Units &amp; Activities'!$K$24</f>
        <v>5.8089361702127671E-4</v>
      </c>
      <c r="N267" s="156">
        <f>G267*'2. Emissions Units &amp; Activities'!$L$24</f>
        <v>5.8089361702127671E-4</v>
      </c>
      <c r="O267" s="157">
        <f t="shared" si="30"/>
        <v>5.8089361702127671E-4</v>
      </c>
    </row>
    <row r="268" spans="1:15" x14ac:dyDescent="0.25">
      <c r="A268" s="162" t="s">
        <v>692</v>
      </c>
      <c r="B268" s="323" t="s">
        <v>272</v>
      </c>
      <c r="C268" s="160" t="str">
        <f>IFERROR(IF(B268="No CAS","",INDEX('DEQ Pollutant List'!$B$7:$B$611,MATCH('3. Pollutant Emissions - EF'!B268,'DEQ Pollutant List'!$A$7:$A$611,0))),"")</f>
        <v>Phosphorus pentoxide</v>
      </c>
      <c r="D268" s="164"/>
      <c r="E268" s="163">
        <v>0.85</v>
      </c>
      <c r="F268" s="153">
        <f>Stockpiles!M100</f>
        <v>6.8298500130496473E-2</v>
      </c>
      <c r="G268" s="166">
        <f>Stockpiles!O100</f>
        <v>1.4082269503546102E-3</v>
      </c>
      <c r="H268" s="152" t="s">
        <v>759</v>
      </c>
      <c r="I268" s="688" t="s">
        <v>1989</v>
      </c>
      <c r="J268" s="155">
        <f>F268*'2. Emissions Units &amp; Activities'!$H$24</f>
        <v>6.6932530127886539E-2</v>
      </c>
      <c r="K268" s="158">
        <f>F268*'2. Emissions Units &amp; Activities'!$I$24</f>
        <v>6.6932530127886539E-2</v>
      </c>
      <c r="L268" s="151">
        <f t="shared" si="29"/>
        <v>6.6932530127886539E-2</v>
      </c>
      <c r="M268" s="155">
        <f>G268*'2. Emissions Units &amp; Activities'!$K$24</f>
        <v>1.4082269503546102E-3</v>
      </c>
      <c r="N268" s="156">
        <f>G268*'2. Emissions Units &amp; Activities'!$L$24</f>
        <v>1.4082269503546102E-3</v>
      </c>
      <c r="O268" s="157">
        <f t="shared" si="30"/>
        <v>1.4082269503546102E-3</v>
      </c>
    </row>
    <row r="269" spans="1:15" x14ac:dyDescent="0.25">
      <c r="A269" s="162" t="s">
        <v>692</v>
      </c>
      <c r="B269" s="323" t="s">
        <v>171</v>
      </c>
      <c r="C269" s="160" t="str">
        <f>IFERROR(IF(B269="No CAS","",INDEX('DEQ Pollutant List'!$B$7:$B$611,MATCH('3. Pollutant Emissions - EF'!B269,'DEQ Pollutant List'!$A$7:$A$611,0))),"")</f>
        <v>Silica, crystalline (respirable)</v>
      </c>
      <c r="D269" s="164"/>
      <c r="E269" s="163">
        <v>0.85</v>
      </c>
      <c r="F269" s="153">
        <f>Stockpiles!M101</f>
        <v>31.814295092036886</v>
      </c>
      <c r="G269" s="166">
        <f>Stockpiles!O101</f>
        <v>0.65596971631205681</v>
      </c>
      <c r="H269" s="152" t="s">
        <v>759</v>
      </c>
      <c r="I269" s="688" t="s">
        <v>1989</v>
      </c>
      <c r="J269" s="155">
        <f>F269*'2. Emissions Units &amp; Activities'!$H$24</f>
        <v>31.178009190196146</v>
      </c>
      <c r="K269" s="158">
        <f>F269*'2. Emissions Units &amp; Activities'!$I$24</f>
        <v>31.178009190196146</v>
      </c>
      <c r="L269" s="151">
        <f t="shared" si="29"/>
        <v>31.178009190196146</v>
      </c>
      <c r="M269" s="155">
        <f>G269*'2. Emissions Units &amp; Activities'!$K$24</f>
        <v>0.65596971631205681</v>
      </c>
      <c r="N269" s="156">
        <f>G269*'2. Emissions Units &amp; Activities'!$L$24</f>
        <v>0.65596971631205681</v>
      </c>
      <c r="O269" s="157">
        <f t="shared" si="30"/>
        <v>0.65596971631205681</v>
      </c>
    </row>
    <row r="270" spans="1:15" x14ac:dyDescent="0.25">
      <c r="A270" s="162" t="s">
        <v>692</v>
      </c>
      <c r="B270" s="323" t="s">
        <v>273</v>
      </c>
      <c r="C270" s="160" t="str">
        <f>IFERROR(IF(B270="No CAS","",INDEX('DEQ Pollutant List'!$B$7:$B$611,MATCH('3. Pollutant Emissions - EF'!B270,'DEQ Pollutant List'!$A$7:$A$611,0))),"")</f>
        <v>Sulfur trioxide</v>
      </c>
      <c r="D270" s="164"/>
      <c r="E270" s="163">
        <v>0.85</v>
      </c>
      <c r="F270" s="153">
        <f>Stockpiles!M102</f>
        <v>2.1343281290780149E-2</v>
      </c>
      <c r="G270" s="166">
        <f>Stockpiles!O102</f>
        <v>4.4007092198581569E-4</v>
      </c>
      <c r="H270" s="152" t="s">
        <v>759</v>
      </c>
      <c r="I270" s="688" t="s">
        <v>1989</v>
      </c>
      <c r="J270" s="155">
        <f>F270*'2. Emissions Units &amp; Activities'!$H$24</f>
        <v>2.0916415664964546E-2</v>
      </c>
      <c r="K270" s="158">
        <f>F270*'2. Emissions Units &amp; Activities'!$I$24</f>
        <v>2.0916415664964546E-2</v>
      </c>
      <c r="L270" s="151">
        <f t="shared" si="29"/>
        <v>2.0916415664964546E-2</v>
      </c>
      <c r="M270" s="155">
        <f>G270*'2. Emissions Units &amp; Activities'!$K$24</f>
        <v>4.4007092198581569E-4</v>
      </c>
      <c r="N270" s="156">
        <f>G270*'2. Emissions Units &amp; Activities'!$L$24</f>
        <v>4.4007092198581569E-4</v>
      </c>
      <c r="O270" s="157">
        <f t="shared" si="30"/>
        <v>4.4007092198581569E-4</v>
      </c>
    </row>
    <row r="271" spans="1:15" ht="15.75" thickBot="1" x14ac:dyDescent="0.3">
      <c r="A271" s="241" t="s">
        <v>692</v>
      </c>
      <c r="B271" s="324" t="s">
        <v>274</v>
      </c>
      <c r="C271" s="259" t="str">
        <f>IFERROR(IF(B271="No CAS","",INDEX('DEQ Pollutant List'!$B$7:$B$611,MATCH('3. Pollutant Emissions - EF'!B271,'DEQ Pollutant List'!$A$7:$A$611,0))),"")</f>
        <v>Vanadium pentoxide</v>
      </c>
      <c r="D271" s="232"/>
      <c r="E271" s="233">
        <v>0.85</v>
      </c>
      <c r="F271" s="245">
        <f>Stockpiles!M103</f>
        <v>2.1343281290780149E-2</v>
      </c>
      <c r="G271" s="242">
        <f>Stockpiles!O103</f>
        <v>4.4007092198581569E-4</v>
      </c>
      <c r="H271" s="243" t="s">
        <v>759</v>
      </c>
      <c r="I271" s="154" t="s">
        <v>1989</v>
      </c>
      <c r="J271" s="276">
        <f>F271*'2. Emissions Units &amp; Activities'!$H$24</f>
        <v>2.0916415664964546E-2</v>
      </c>
      <c r="K271" s="277">
        <f>F271*'2. Emissions Units &amp; Activities'!$I$24</f>
        <v>2.0916415664964546E-2</v>
      </c>
      <c r="L271" s="278">
        <f t="shared" si="29"/>
        <v>2.0916415664964546E-2</v>
      </c>
      <c r="M271" s="276">
        <f>G271*'2. Emissions Units &amp; Activities'!$K$24</f>
        <v>4.4007092198581569E-4</v>
      </c>
      <c r="N271" s="279">
        <f>G271*'2. Emissions Units &amp; Activities'!$L$24</f>
        <v>4.4007092198581569E-4</v>
      </c>
      <c r="O271" s="280">
        <f t="shared" si="30"/>
        <v>4.4007092198581569E-4</v>
      </c>
    </row>
    <row r="272" spans="1:15" x14ac:dyDescent="0.25">
      <c r="A272" s="162" t="s">
        <v>1939</v>
      </c>
      <c r="B272" s="323" t="s">
        <v>261</v>
      </c>
      <c r="C272" s="160" t="str">
        <f>IFERROR(IF(B272="No CAS","",INDEX('DEQ Pollutant List'!$B$7:$B$611,MATCH('3. Pollutant Emissions - EF'!B272,'DEQ Pollutant List'!$A$7:$A$611,0))),"")</f>
        <v>Silver and compounds</v>
      </c>
      <c r="D272" s="164" t="str">
        <f>IFERROR(IF(OR($B272="",$B272="No CAS"),INDEX('DEQ Pollutant List'!$A$7:$A$611,MATCH($C272,'DEQ Pollutant List'!$C$7:$C$611,0)),INDEX('DEQ Pollutant List'!$A$7:$A$611,MATCH($B272,'DEQ Pollutant List'!$B$7:$B$611,0))),"")</f>
        <v/>
      </c>
      <c r="E272" s="163">
        <v>0</v>
      </c>
      <c r="F272" s="153">
        <f>'Drop points'!E44</f>
        <v>3.6639647558441935E-11</v>
      </c>
      <c r="G272" s="166">
        <f>'Drop points'!G44</f>
        <v>2.201502111496551E-10</v>
      </c>
      <c r="H272" s="152" t="s">
        <v>374</v>
      </c>
      <c r="I272" s="154" t="s">
        <v>760</v>
      </c>
      <c r="J272" s="326">
        <f>F272*'2. Emissions Units &amp; Activities'!$H$29</f>
        <v>2.4399587057183473E-5</v>
      </c>
      <c r="K272" s="330">
        <f>F272*'2. Emissions Units &amp; Activities'!$I$29</f>
        <v>5.7773396270151245E-5</v>
      </c>
      <c r="L272" s="325">
        <f t="shared" ref="L272:L308" si="31">K272</f>
        <v>5.7773396270151245E-5</v>
      </c>
      <c r="M272" s="326">
        <f>G272*'2. Emissions Units &amp; Activities'!$K$29</f>
        <v>1.0567210135183444E-6</v>
      </c>
      <c r="N272" s="327">
        <f>G272*'2. Emissions Units &amp; Activities'!$L$29</f>
        <v>1.0567210135183444E-6</v>
      </c>
      <c r="O272" s="328">
        <f t="shared" si="22"/>
        <v>1.0567210135183444E-6</v>
      </c>
    </row>
    <row r="273" spans="1:15" x14ac:dyDescent="0.25">
      <c r="A273" s="162" t="s">
        <v>1939</v>
      </c>
      <c r="B273" s="323" t="s">
        <v>172</v>
      </c>
      <c r="C273" s="160" t="str">
        <f>IFERROR(IF(B273="No CAS","",INDEX('DEQ Pollutant List'!$B$7:$B$611,MATCH('3. Pollutant Emissions - EF'!B273,'DEQ Pollutant List'!$A$7:$A$611,0))),"")</f>
        <v>Aluminum and compounds</v>
      </c>
      <c r="D273" s="164" t="str">
        <f>IFERROR(IF(OR($B273="",$B273="No CAS"),INDEX('DEQ Pollutant List'!$A$7:$A$611,MATCH($C273,'DEQ Pollutant List'!$C$7:$C$611,0)),INDEX('DEQ Pollutant List'!$A$7:$A$611,MATCH($B273,'DEQ Pollutant List'!$B$7:$B$611,0))),"")</f>
        <v/>
      </c>
      <c r="E273" s="163">
        <v>0</v>
      </c>
      <c r="F273" s="153">
        <f>'Drop points'!E45</f>
        <v>9.3394461626468463E-5</v>
      </c>
      <c r="G273" s="166">
        <f>'Drop points'!G45</f>
        <v>5.6116288822047073E-4</v>
      </c>
      <c r="H273" s="152" t="s">
        <v>374</v>
      </c>
      <c r="I273" s="154" t="s">
        <v>760</v>
      </c>
      <c r="J273" s="155">
        <f>F273*'2. Emissions Units &amp; Activities'!$H$29</f>
        <v>62.194547408760648</v>
      </c>
      <c r="K273" s="158">
        <f>F273*'2. Emissions Units &amp; Activities'!$I$29</f>
        <v>147.26438709261546</v>
      </c>
      <c r="L273" s="151">
        <f t="shared" ref="L273:L295" si="32">K273</f>
        <v>147.26438709261546</v>
      </c>
      <c r="M273" s="155">
        <f>G273*'2. Emissions Units &amp; Activities'!$K$29</f>
        <v>2.6935818634582596</v>
      </c>
      <c r="N273" s="156">
        <f>G273*'2. Emissions Units &amp; Activities'!$L$29</f>
        <v>2.6935818634582596</v>
      </c>
      <c r="O273" s="157">
        <f t="shared" ref="O273:O295" si="33">N273</f>
        <v>2.6935818634582596</v>
      </c>
    </row>
    <row r="274" spans="1:15" x14ac:dyDescent="0.25">
      <c r="A274" s="162" t="s">
        <v>1939</v>
      </c>
      <c r="B274" s="323" t="s">
        <v>262</v>
      </c>
      <c r="C274" s="160" t="str">
        <f>IFERROR(IF(B274="No CAS","",INDEX('DEQ Pollutant List'!$B$7:$B$611,MATCH('3. Pollutant Emissions - EF'!B274,'DEQ Pollutant List'!$A$7:$A$611,0))),"")</f>
        <v>Arsenic and compounds</v>
      </c>
      <c r="D274" s="164" t="str">
        <f>IFERROR(IF(OR($B274="",$B274="No CAS"),INDEX('DEQ Pollutant List'!$A$7:$A$611,MATCH($C274,'DEQ Pollutant List'!$C$7:$C$611,0)),INDEX('DEQ Pollutant List'!$A$7:$A$611,MATCH($B274,'DEQ Pollutant List'!$B$7:$B$611,0))),"")</f>
        <v/>
      </c>
      <c r="E274" s="163">
        <v>0</v>
      </c>
      <c r="F274" s="153">
        <f>'Drop points'!E46</f>
        <v>3.8105233460779616E-9</v>
      </c>
      <c r="G274" s="166">
        <f>'Drop points'!G46</f>
        <v>2.2895621959564133E-8</v>
      </c>
      <c r="H274" s="152" t="s">
        <v>374</v>
      </c>
      <c r="I274" s="154" t="s">
        <v>760</v>
      </c>
      <c r="J274" s="155">
        <f>F274*'2. Emissions Units &amp; Activities'!$H$29</f>
        <v>2.5375570539470814E-3</v>
      </c>
      <c r="K274" s="158">
        <f>F274*'2. Emissions Units &amp; Activities'!$I$29</f>
        <v>6.0084332120957295E-3</v>
      </c>
      <c r="L274" s="151">
        <f t="shared" si="32"/>
        <v>6.0084332120957295E-3</v>
      </c>
      <c r="M274" s="155">
        <f>G274*'2. Emissions Units &amp; Activities'!$K$29</f>
        <v>1.0989898540590784E-4</v>
      </c>
      <c r="N274" s="156">
        <f>G274*'2. Emissions Units &amp; Activities'!$L$29</f>
        <v>1.0989898540590784E-4</v>
      </c>
      <c r="O274" s="157">
        <f t="shared" si="33"/>
        <v>1.0989898540590784E-4</v>
      </c>
    </row>
    <row r="275" spans="1:15" x14ac:dyDescent="0.25">
      <c r="A275" s="162" t="s">
        <v>1939</v>
      </c>
      <c r="B275" s="323" t="s">
        <v>137</v>
      </c>
      <c r="C275" s="160" t="str">
        <f>IFERROR(IF(B275="No CAS","",INDEX('DEQ Pollutant List'!$B$7:$B$611,MATCH('3. Pollutant Emissions - EF'!B275,'DEQ Pollutant List'!$A$7:$A$611,0))),"")</f>
        <v>Barium and compounds</v>
      </c>
      <c r="D275" s="164" t="str">
        <f>IFERROR(IF(OR($B275="",$B275="No CAS"),INDEX('DEQ Pollutant List'!$A$7:$A$611,MATCH($C275,'DEQ Pollutant List'!$C$7:$C$611,0)),INDEX('DEQ Pollutant List'!$A$7:$A$611,MATCH($B275,'DEQ Pollutant List'!$B$7:$B$611,0))),"")</f>
        <v/>
      </c>
      <c r="E275" s="163">
        <v>0</v>
      </c>
      <c r="F275" s="153">
        <f>'Drop points'!E47</f>
        <v>4.1036405265454964E-7</v>
      </c>
      <c r="G275" s="166">
        <f>'Drop points'!G47</f>
        <v>2.4656823648761374E-6</v>
      </c>
      <c r="H275" s="152" t="s">
        <v>374</v>
      </c>
      <c r="I275" s="154" t="s">
        <v>760</v>
      </c>
      <c r="J275" s="155">
        <f>F275*'2. Emissions Units &amp; Activities'!$H$29</f>
        <v>0.27327537504045485</v>
      </c>
      <c r="K275" s="158">
        <f>F275*'2. Emissions Units &amp; Activities'!$I$29</f>
        <v>0.64706203822569386</v>
      </c>
      <c r="L275" s="151">
        <f t="shared" si="32"/>
        <v>0.64706203822569386</v>
      </c>
      <c r="M275" s="155">
        <f>G275*'2. Emissions Units &amp; Activities'!$K$29</f>
        <v>1.183527535140546E-2</v>
      </c>
      <c r="N275" s="156">
        <f>G275*'2. Emissions Units &amp; Activities'!$L$29</f>
        <v>1.183527535140546E-2</v>
      </c>
      <c r="O275" s="157">
        <f t="shared" si="33"/>
        <v>1.183527535140546E-2</v>
      </c>
    </row>
    <row r="276" spans="1:15" x14ac:dyDescent="0.25">
      <c r="A276" s="162" t="s">
        <v>1939</v>
      </c>
      <c r="B276" s="323" t="s">
        <v>263</v>
      </c>
      <c r="C276" s="160" t="str">
        <f>IFERROR(IF(B276="No CAS","",INDEX('DEQ Pollutant List'!$B$7:$B$611,MATCH('3. Pollutant Emissions - EF'!B276,'DEQ Pollutant List'!$A$7:$A$611,0))),"")</f>
        <v>Beryllium and compounds</v>
      </c>
      <c r="D276" s="164" t="str">
        <f>IFERROR(IF(OR($B276="",$B276="No CAS"),INDEX('DEQ Pollutant List'!$A$7:$A$611,MATCH($C276,'DEQ Pollutant List'!$C$7:$C$611,0)),INDEX('DEQ Pollutant List'!$A$7:$A$611,MATCH($B276,'DEQ Pollutant List'!$B$7:$B$611,0))),"")</f>
        <v/>
      </c>
      <c r="E276" s="163">
        <v>0</v>
      </c>
      <c r="F276" s="153">
        <f>'Drop points'!E48</f>
        <v>4.4846928611532921E-9</v>
      </c>
      <c r="G276" s="166">
        <f>'Drop points'!G48</f>
        <v>2.6946385844717783E-8</v>
      </c>
      <c r="H276" s="152" t="s">
        <v>374</v>
      </c>
      <c r="I276" s="154" t="s">
        <v>760</v>
      </c>
      <c r="J276" s="155">
        <f>F276*'2. Emissions Units &amp; Activities'!$H$29</f>
        <v>2.9865094557992564E-3</v>
      </c>
      <c r="K276" s="158">
        <f>F276*'2. Emissions Units &amp; Activities'!$I$29</f>
        <v>7.0714637034665108E-3</v>
      </c>
      <c r="L276" s="151">
        <f t="shared" si="32"/>
        <v>7.0714637034665108E-3</v>
      </c>
      <c r="M276" s="155">
        <f>G276*'2. Emissions Units &amp; Activities'!$K$29</f>
        <v>1.2934265205464537E-4</v>
      </c>
      <c r="N276" s="156">
        <f>G276*'2. Emissions Units &amp; Activities'!$L$29</f>
        <v>1.2934265205464537E-4</v>
      </c>
      <c r="O276" s="157">
        <f t="shared" si="33"/>
        <v>1.2934265205464537E-4</v>
      </c>
    </row>
    <row r="277" spans="1:15" x14ac:dyDescent="0.25">
      <c r="A277" s="162" t="s">
        <v>1939</v>
      </c>
      <c r="B277" s="323" t="s">
        <v>264</v>
      </c>
      <c r="C277" s="160" t="str">
        <f>IFERROR(IF(B277="No CAS","",INDEX('DEQ Pollutant List'!$B$7:$B$611,MATCH('3. Pollutant Emissions - EF'!B277,'DEQ Pollutant List'!$A$7:$A$611,0))),"")</f>
        <v>Cadmium and compounds</v>
      </c>
      <c r="D277" s="164" t="str">
        <f>IFERROR(IF(OR($B277="",$B277="No CAS"),INDEX('DEQ Pollutant List'!$A$7:$A$611,MATCH($C277,'DEQ Pollutant List'!$C$7:$C$611,0)),INDEX('DEQ Pollutant List'!$A$7:$A$611,MATCH($B277,'DEQ Pollutant List'!$B$7:$B$611,0))),"")</f>
        <v/>
      </c>
      <c r="E277" s="163">
        <v>0</v>
      </c>
      <c r="F277" s="153">
        <f>'Drop points'!E49</f>
        <v>1.1724687218701418E-10</v>
      </c>
      <c r="G277" s="166">
        <f>'Drop points'!G49</f>
        <v>7.0448067567889633E-10</v>
      </c>
      <c r="H277" s="152" t="s">
        <v>374</v>
      </c>
      <c r="I277" s="154" t="s">
        <v>760</v>
      </c>
      <c r="J277" s="155">
        <f>F277*'2. Emissions Units &amp; Activities'!$H$29</f>
        <v>7.8078678582987104E-5</v>
      </c>
      <c r="K277" s="158">
        <f>F277*'2. Emissions Units &amp; Activities'!$I$29</f>
        <v>1.8487486806448395E-4</v>
      </c>
      <c r="L277" s="151">
        <f t="shared" si="32"/>
        <v>1.8487486806448395E-4</v>
      </c>
      <c r="M277" s="155">
        <f>G277*'2. Emissions Units &amp; Activities'!$K$29</f>
        <v>3.3815072432587023E-6</v>
      </c>
      <c r="N277" s="156">
        <f>G277*'2. Emissions Units &amp; Activities'!$L$29</f>
        <v>3.3815072432587023E-6</v>
      </c>
      <c r="O277" s="157">
        <f t="shared" si="33"/>
        <v>3.3815072432587023E-6</v>
      </c>
    </row>
    <row r="278" spans="1:15" x14ac:dyDescent="0.25">
      <c r="A278" s="162" t="s">
        <v>1939</v>
      </c>
      <c r="B278" s="323" t="s">
        <v>142</v>
      </c>
      <c r="C278" s="160" t="str">
        <f>IFERROR(IF(B278="No CAS","",INDEX('DEQ Pollutant List'!$B$7:$B$611,MATCH('3. Pollutant Emissions - EF'!B278,'DEQ Pollutant List'!$A$7:$A$611,0))),"")</f>
        <v>Cobalt and compounds</v>
      </c>
      <c r="D278" s="164" t="str">
        <f>IFERROR(IF(OR($B278="",$B278="No CAS"),INDEX('DEQ Pollutant List'!$A$7:$A$611,MATCH($C278,'DEQ Pollutant List'!$C$7:$C$611,0)),INDEX('DEQ Pollutant List'!$A$7:$A$611,MATCH($B278,'DEQ Pollutant List'!$B$7:$B$611,0))),"")</f>
        <v/>
      </c>
      <c r="E278" s="163">
        <v>0</v>
      </c>
      <c r="F278" s="153">
        <f>'Drop points'!E50</f>
        <v>1.4655859023376774E-10</v>
      </c>
      <c r="G278" s="166">
        <f>'Drop points'!G50</f>
        <v>8.8060084459862041E-10</v>
      </c>
      <c r="H278" s="152" t="s">
        <v>374</v>
      </c>
      <c r="I278" s="154" t="s">
        <v>760</v>
      </c>
      <c r="J278" s="155">
        <f>F278*'2. Emissions Units &amp; Activities'!$H$29</f>
        <v>9.759834822873389E-5</v>
      </c>
      <c r="K278" s="158">
        <f>F278*'2. Emissions Units &amp; Activities'!$I$29</f>
        <v>2.3109358508060498E-4</v>
      </c>
      <c r="L278" s="151">
        <f t="shared" si="32"/>
        <v>2.3109358508060498E-4</v>
      </c>
      <c r="M278" s="155">
        <f>G278*'2. Emissions Units &amp; Activities'!$K$29</f>
        <v>4.2268840540733777E-6</v>
      </c>
      <c r="N278" s="156">
        <f>G278*'2. Emissions Units &amp; Activities'!$L$29</f>
        <v>4.2268840540733777E-6</v>
      </c>
      <c r="O278" s="157">
        <f t="shared" si="33"/>
        <v>4.2268840540733777E-6</v>
      </c>
    </row>
    <row r="279" spans="1:15" x14ac:dyDescent="0.25">
      <c r="A279" s="162" t="s">
        <v>1939</v>
      </c>
      <c r="B279" s="323" t="s">
        <v>185</v>
      </c>
      <c r="C279" s="160" t="str">
        <f>IFERROR(IF(B279="No CAS","",INDEX('DEQ Pollutant List'!$B$7:$B$611,MATCH('3. Pollutant Emissions - EF'!B279,'DEQ Pollutant List'!$A$7:$A$611,0))),"")</f>
        <v>Copper and compounds</v>
      </c>
      <c r="D279" s="164" t="str">
        <f>IFERROR(IF(OR($B279="",$B279="No CAS"),INDEX('DEQ Pollutant List'!$A$7:$A$611,MATCH($C279,'DEQ Pollutant List'!$C$7:$C$611,0)),INDEX('DEQ Pollutant List'!$A$7:$A$611,MATCH($B279,'DEQ Pollutant List'!$B$7:$B$611,0))),"")</f>
        <v/>
      </c>
      <c r="E279" s="163">
        <v>0</v>
      </c>
      <c r="F279" s="153">
        <f>'Drop points'!E51</f>
        <v>7.6210466921559232E-9</v>
      </c>
      <c r="G279" s="166">
        <f>'Drop points'!G51</f>
        <v>4.5791243919128267E-8</v>
      </c>
      <c r="H279" s="152" t="s">
        <v>374</v>
      </c>
      <c r="I279" s="154" t="s">
        <v>760</v>
      </c>
      <c r="J279" s="155">
        <f>F279*'2. Emissions Units &amp; Activities'!$H$29</f>
        <v>5.0751141078941627E-3</v>
      </c>
      <c r="K279" s="158">
        <f>F279*'2. Emissions Units &amp; Activities'!$I$29</f>
        <v>1.2016866424191459E-2</v>
      </c>
      <c r="L279" s="151">
        <f t="shared" si="32"/>
        <v>1.2016866424191459E-2</v>
      </c>
      <c r="M279" s="155">
        <f>G279*'2. Emissions Units &amp; Activities'!$K$29</f>
        <v>2.1979797081181569E-4</v>
      </c>
      <c r="N279" s="156">
        <f>G279*'2. Emissions Units &amp; Activities'!$L$29</f>
        <v>2.1979797081181569E-4</v>
      </c>
      <c r="O279" s="157">
        <f t="shared" si="33"/>
        <v>2.1979797081181569E-4</v>
      </c>
    </row>
    <row r="280" spans="1:15" x14ac:dyDescent="0.25">
      <c r="A280" s="162" t="s">
        <v>1939</v>
      </c>
      <c r="B280" s="323" t="s">
        <v>55</v>
      </c>
      <c r="C280" s="160" t="str">
        <f>IFERROR(IF(B280="No CAS","",INDEX('DEQ Pollutant List'!$B$7:$B$611,MATCH('3. Pollutant Emissions - EF'!B280,'DEQ Pollutant List'!$A$7:$A$611,0))),"")</f>
        <v>Chromium VI, chromate and dichromate particulate</v>
      </c>
      <c r="D280" s="164" t="str">
        <f>IFERROR(IF(OR($B280="",$B280="No CAS"),INDEX('DEQ Pollutant List'!$A$7:$A$611,MATCH($C280,'DEQ Pollutant List'!$C$7:$C$611,0)),INDEX('DEQ Pollutant List'!$A$7:$A$611,MATCH($B280,'DEQ Pollutant List'!$B$7:$B$611,0))),"")</f>
        <v/>
      </c>
      <c r="E280" s="163">
        <v>0</v>
      </c>
      <c r="F280" s="153">
        <f>'Drop points'!E52</f>
        <v>1.1674857298021938E-8</v>
      </c>
      <c r="G280" s="166">
        <f>'Drop points'!G52</f>
        <v>7.0148663280726105E-8</v>
      </c>
      <c r="H280" s="152" t="s">
        <v>374</v>
      </c>
      <c r="I280" s="154" t="s">
        <v>760</v>
      </c>
      <c r="J280" s="155">
        <f>F280*'2. Emissions Units &amp; Activities'!$H$29</f>
        <v>7.7746844199009409E-3</v>
      </c>
      <c r="K280" s="158">
        <f>F280*'2. Emissions Units &amp; Activities'!$I$29</f>
        <v>1.8408914987520991E-2</v>
      </c>
      <c r="L280" s="151">
        <f t="shared" si="32"/>
        <v>1.8408914987520991E-2</v>
      </c>
      <c r="M280" s="155">
        <f>G280*'2. Emissions Units &amp; Activities'!$K$29</f>
        <v>3.3671358374748529E-4</v>
      </c>
      <c r="N280" s="156">
        <f>G280*'2. Emissions Units &amp; Activities'!$L$29</f>
        <v>3.3671358374748529E-4</v>
      </c>
      <c r="O280" s="157">
        <f t="shared" si="33"/>
        <v>3.3671358374748529E-4</v>
      </c>
    </row>
    <row r="281" spans="1:15" x14ac:dyDescent="0.25">
      <c r="A281" s="162" t="s">
        <v>1939</v>
      </c>
      <c r="B281" s="323" t="s">
        <v>265</v>
      </c>
      <c r="C281" s="160" t="str">
        <f>IFERROR(IF(B281="No CAS","",INDEX('DEQ Pollutant List'!$B$7:$B$611,MATCH('3. Pollutant Emissions - EF'!B281,'DEQ Pollutant List'!$A$7:$A$611,0))),"")</f>
        <v>Mercury and compounds</v>
      </c>
      <c r="D281" s="164" t="str">
        <f>IFERROR(IF(OR($B281="",$B281="No CAS"),INDEX('DEQ Pollutant List'!$A$7:$A$611,MATCH($C281,'DEQ Pollutant List'!$C$7:$C$611,0)),INDEX('DEQ Pollutant List'!$A$7:$A$611,MATCH($B281,'DEQ Pollutant List'!$B$7:$B$611,0))),"")</f>
        <v/>
      </c>
      <c r="E281" s="163">
        <v>0</v>
      </c>
      <c r="F281" s="153">
        <f>'Drop points'!E53</f>
        <v>2.9311718046753544E-11</v>
      </c>
      <c r="G281" s="166">
        <f>'Drop points'!G53</f>
        <v>1.7612016891972408E-10</v>
      </c>
      <c r="H281" s="152" t="s">
        <v>374</v>
      </c>
      <c r="I281" s="154" t="s">
        <v>760</v>
      </c>
      <c r="J281" s="155">
        <f>F281*'2. Emissions Units &amp; Activities'!$H$29</f>
        <v>1.9519669645746776E-5</v>
      </c>
      <c r="K281" s="158">
        <f>F281*'2. Emissions Units &amp; Activities'!$I$29</f>
        <v>4.6218717016120987E-5</v>
      </c>
      <c r="L281" s="151">
        <f t="shared" si="32"/>
        <v>4.6218717016120987E-5</v>
      </c>
      <c r="M281" s="155">
        <f>G281*'2. Emissions Units &amp; Activities'!$K$29</f>
        <v>8.4537681081467559E-7</v>
      </c>
      <c r="N281" s="156">
        <f>G281*'2. Emissions Units &amp; Activities'!$L$29</f>
        <v>8.4537681081467559E-7</v>
      </c>
      <c r="O281" s="157">
        <f t="shared" si="33"/>
        <v>8.4537681081467559E-7</v>
      </c>
    </row>
    <row r="282" spans="1:15" x14ac:dyDescent="0.25">
      <c r="A282" s="162" t="s">
        <v>1939</v>
      </c>
      <c r="B282" s="323" t="s">
        <v>169</v>
      </c>
      <c r="C282" s="160" t="str">
        <f>IFERROR(IF(B282="No CAS","",INDEX('DEQ Pollutant List'!$B$7:$B$611,MATCH('3. Pollutant Emissions - EF'!B282,'DEQ Pollutant List'!$A$7:$A$611,0))),"")</f>
        <v>Manganese and compounds</v>
      </c>
      <c r="D282" s="164" t="str">
        <f>IFERROR(IF(OR($B282="",$B282="No CAS"),INDEX('DEQ Pollutant List'!$A$7:$A$611,MATCH($C282,'DEQ Pollutant List'!$C$7:$C$611,0)),INDEX('DEQ Pollutant List'!$A$7:$A$611,MATCH($B282,'DEQ Pollutant List'!$B$7:$B$611,0))),"")</f>
        <v/>
      </c>
      <c r="E282" s="163">
        <v>0</v>
      </c>
      <c r="F282" s="153">
        <f>'Drop points'!E54</f>
        <v>7.371897088758516E-7</v>
      </c>
      <c r="G282" s="166">
        <f>'Drop points'!G54</f>
        <v>4.42942224833106E-6</v>
      </c>
      <c r="H282" s="152" t="s">
        <v>374</v>
      </c>
      <c r="I282" s="154" t="s">
        <v>760</v>
      </c>
      <c r="J282" s="155">
        <f>F282*'2. Emissions Units &amp; Activities'!$H$29</f>
        <v>0.49091969159053134</v>
      </c>
      <c r="K282" s="158">
        <f>F282*'2. Emissions Units &amp; Activities'!$I$29</f>
        <v>1.1624007329554429</v>
      </c>
      <c r="L282" s="151">
        <f t="shared" si="32"/>
        <v>1.1624007329554429</v>
      </c>
      <c r="M282" s="155">
        <f>G282*'2. Emissions Units &amp; Activities'!$K$29</f>
        <v>2.1261226791989087E-2</v>
      </c>
      <c r="N282" s="156">
        <f>G282*'2. Emissions Units &amp; Activities'!$L$29</f>
        <v>2.1261226791989087E-2</v>
      </c>
      <c r="O282" s="157">
        <f t="shared" si="33"/>
        <v>2.1261226791989087E-2</v>
      </c>
    </row>
    <row r="283" spans="1:15" x14ac:dyDescent="0.25">
      <c r="A283" s="162" t="s">
        <v>1939</v>
      </c>
      <c r="B283" s="323" t="s">
        <v>65</v>
      </c>
      <c r="C283" s="160" t="str">
        <f>IFERROR(IF(B283="No CAS","",INDEX('DEQ Pollutant List'!$B$7:$B$611,MATCH('3. Pollutant Emissions - EF'!B283,'DEQ Pollutant List'!$A$7:$A$611,0))),"")</f>
        <v>Molybdenum trioxide</v>
      </c>
      <c r="D283" s="164" t="str">
        <f>IFERROR(IF(OR($B283="",$B283="No CAS"),INDEX('DEQ Pollutant List'!$A$7:$A$611,MATCH($C283,'DEQ Pollutant List'!$C$7:$C$611,0)),INDEX('DEQ Pollutant List'!$A$7:$A$611,MATCH($B283,'DEQ Pollutant List'!$B$7:$B$611,0))),"")</f>
        <v/>
      </c>
      <c r="E283" s="163">
        <v>0</v>
      </c>
      <c r="F283" s="153">
        <f>'Drop points'!E55</f>
        <v>1.3623388432637154E-8</v>
      </c>
      <c r="G283" s="166">
        <f>'Drop points'!G55</f>
        <v>8.1856459870008001E-8</v>
      </c>
      <c r="H283" s="152" t="s">
        <v>374</v>
      </c>
      <c r="I283" s="154" t="s">
        <v>760</v>
      </c>
      <c r="J283" s="155">
        <f>F283*'2. Emissions Units &amp; Activities'!$H$29</f>
        <v>9.0722775524997908E-3</v>
      </c>
      <c r="K283" s="158">
        <f>F283*'2. Emissions Units &amp; Activities'!$I$29</f>
        <v>2.1481358880582266E-2</v>
      </c>
      <c r="L283" s="151">
        <f t="shared" si="32"/>
        <v>2.1481358880582266E-2</v>
      </c>
      <c r="M283" s="155">
        <f>G283*'2. Emissions Units &amp; Activities'!$K$29</f>
        <v>3.9291100737603838E-4</v>
      </c>
      <c r="N283" s="156">
        <f>G283*'2. Emissions Units &amp; Activities'!$L$29</f>
        <v>3.9291100737603838E-4</v>
      </c>
      <c r="O283" s="157">
        <f t="shared" si="33"/>
        <v>3.9291100737603838E-4</v>
      </c>
    </row>
    <row r="284" spans="1:15" x14ac:dyDescent="0.25">
      <c r="A284" s="162" t="s">
        <v>1939</v>
      </c>
      <c r="B284" s="323" t="s">
        <v>192</v>
      </c>
      <c r="C284" s="160" t="str">
        <f>IFERROR(IF(B284="No CAS","",INDEX('DEQ Pollutant List'!$B$7:$B$611,MATCH('3. Pollutant Emissions - EF'!B284,'DEQ Pollutant List'!$A$7:$A$611,0))),"")</f>
        <v>Nickel and compounds</v>
      </c>
      <c r="D284" s="164" t="str">
        <f>IFERROR(IF(OR($B284="",$B284="No CAS"),INDEX('DEQ Pollutant List'!$A$7:$A$611,MATCH($C284,'DEQ Pollutant List'!$C$7:$C$611,0)),INDEX('DEQ Pollutant List'!$A$7:$A$611,MATCH($B284,'DEQ Pollutant List'!$B$7:$B$611,0))),"")</f>
        <v/>
      </c>
      <c r="E284" s="163">
        <v>0</v>
      </c>
      <c r="F284" s="153">
        <f>'Drop points'!E56</f>
        <v>2.9311718046753544E-9</v>
      </c>
      <c r="G284" s="166">
        <f>'Drop points'!G56</f>
        <v>1.7612016891972407E-8</v>
      </c>
      <c r="H284" s="152" t="s">
        <v>374</v>
      </c>
      <c r="I284" s="154" t="s">
        <v>760</v>
      </c>
      <c r="J284" s="155">
        <f>F284*'2. Emissions Units &amp; Activities'!$H$29</f>
        <v>1.9519669645746774E-3</v>
      </c>
      <c r="K284" s="158">
        <f>F284*'2. Emissions Units &amp; Activities'!$I$29</f>
        <v>4.6218717016120988E-3</v>
      </c>
      <c r="L284" s="151">
        <f t="shared" si="32"/>
        <v>4.6218717016120988E-3</v>
      </c>
      <c r="M284" s="155">
        <f>G284*'2. Emissions Units &amp; Activities'!$K$29</f>
        <v>8.4537681081467558E-5</v>
      </c>
      <c r="N284" s="156">
        <f>G284*'2. Emissions Units &amp; Activities'!$L$29</f>
        <v>8.4537681081467558E-5</v>
      </c>
      <c r="O284" s="157">
        <f t="shared" si="33"/>
        <v>8.4537681081467558E-5</v>
      </c>
    </row>
    <row r="285" spans="1:15" x14ac:dyDescent="0.25">
      <c r="A285" s="162" t="s">
        <v>1939</v>
      </c>
      <c r="B285" s="323">
        <v>504</v>
      </c>
      <c r="C285" s="160" t="str">
        <f>IFERROR(IF(B285="No CAS","",INDEX('DEQ Pollutant List'!$B$7:$B$611,MATCH('3. Pollutant Emissions - EF'!B285,'DEQ Pollutant List'!$A$7:$A$611,0))),"")</f>
        <v>Phosphorus and compounds</v>
      </c>
      <c r="D285" s="164" t="str">
        <f>IFERROR(IF(OR($B285="",$B285="No CAS"),INDEX('DEQ Pollutant List'!$A$7:$A$611,MATCH($C285,'DEQ Pollutant List'!$C$7:$C$611,0)),INDEX('DEQ Pollutant List'!$A$7:$A$611,MATCH($B285,'DEQ Pollutant List'!$B$7:$B$611,0))),"")</f>
        <v/>
      </c>
      <c r="E285" s="163">
        <v>0</v>
      </c>
      <c r="F285" s="153">
        <f>'Drop points'!E57</f>
        <v>4.8364334777143348E-8</v>
      </c>
      <c r="G285" s="166">
        <f>'Drop points'!G57</f>
        <v>2.9059827871754471E-7</v>
      </c>
      <c r="H285" s="152" t="s">
        <v>374</v>
      </c>
      <c r="I285" s="154" t="s">
        <v>760</v>
      </c>
      <c r="J285" s="155">
        <f>F285*'2. Emissions Units &amp; Activities'!$H$29</f>
        <v>3.220745491548218E-2</v>
      </c>
      <c r="K285" s="158">
        <f>F285*'2. Emissions Units &amp; Activities'!$I$29</f>
        <v>7.6260883076599631E-2</v>
      </c>
      <c r="L285" s="151">
        <f t="shared" si="32"/>
        <v>7.6260883076599631E-2</v>
      </c>
      <c r="M285" s="155">
        <f>G285*'2. Emissions Units &amp; Activities'!$K$29</f>
        <v>1.3948717378442145E-3</v>
      </c>
      <c r="N285" s="156">
        <f>G285*'2. Emissions Units &amp; Activities'!$L$29</f>
        <v>1.3948717378442145E-3</v>
      </c>
      <c r="O285" s="157">
        <f t="shared" si="33"/>
        <v>1.3948717378442145E-3</v>
      </c>
    </row>
    <row r="286" spans="1:15" x14ac:dyDescent="0.25">
      <c r="A286" s="162" t="s">
        <v>1939</v>
      </c>
      <c r="B286" s="323" t="s">
        <v>266</v>
      </c>
      <c r="C286" s="160" t="str">
        <f>IFERROR(IF(B286="No CAS","",INDEX('DEQ Pollutant List'!$B$7:$B$611,MATCH('3. Pollutant Emissions - EF'!B286,'DEQ Pollutant List'!$A$7:$A$611,0))),"")</f>
        <v>Lead and compounds</v>
      </c>
      <c r="D286" s="164" t="str">
        <f>IFERROR(IF(OR($B286="",$B286="No CAS"),INDEX('DEQ Pollutant List'!$A$7:$A$611,MATCH($C286,'DEQ Pollutant List'!$C$7:$C$611,0)),INDEX('DEQ Pollutant List'!$A$7:$A$611,MATCH($B286,'DEQ Pollutant List'!$B$7:$B$611,0))),"")</f>
        <v/>
      </c>
      <c r="E286" s="163">
        <v>0</v>
      </c>
      <c r="F286" s="153">
        <f>'Drop points'!E58</f>
        <v>3.6639647558441933E-8</v>
      </c>
      <c r="G286" s="166">
        <f>'Drop points'!G58</f>
        <v>2.201502111496551E-7</v>
      </c>
      <c r="H286" s="152" t="s">
        <v>374</v>
      </c>
      <c r="I286" s="154" t="s">
        <v>760</v>
      </c>
      <c r="J286" s="155">
        <f>F286*'2. Emissions Units &amp; Activities'!$H$29</f>
        <v>2.439958705718347E-2</v>
      </c>
      <c r="K286" s="158">
        <f>F286*'2. Emissions Units &amp; Activities'!$I$29</f>
        <v>5.7773396270151239E-2</v>
      </c>
      <c r="L286" s="151">
        <f t="shared" si="32"/>
        <v>5.7773396270151239E-2</v>
      </c>
      <c r="M286" s="155">
        <f>G286*'2. Emissions Units &amp; Activities'!$K$29</f>
        <v>1.0567210135183445E-3</v>
      </c>
      <c r="N286" s="156">
        <f>G286*'2. Emissions Units &amp; Activities'!$L$29</f>
        <v>1.0567210135183445E-3</v>
      </c>
      <c r="O286" s="157">
        <f t="shared" si="33"/>
        <v>1.0567210135183445E-3</v>
      </c>
    </row>
    <row r="287" spans="1:15" x14ac:dyDescent="0.25">
      <c r="A287" s="162" t="s">
        <v>1939</v>
      </c>
      <c r="B287" s="323" t="s">
        <v>267</v>
      </c>
      <c r="C287" s="160" t="str">
        <f>IFERROR(IF(B287="No CAS","",INDEX('DEQ Pollutant List'!$B$7:$B$611,MATCH('3. Pollutant Emissions - EF'!B287,'DEQ Pollutant List'!$A$7:$A$611,0))),"")</f>
        <v>Antimony and compounds</v>
      </c>
      <c r="D287" s="164" t="str">
        <f>IFERROR(IF(OR($B287="",$B287="No CAS"),INDEX('DEQ Pollutant List'!$A$7:$A$611,MATCH($C287,'DEQ Pollutant List'!$C$7:$C$611,0)),INDEX('DEQ Pollutant List'!$A$7:$A$611,MATCH($B287,'DEQ Pollutant List'!$B$7:$B$611,0))),"")</f>
        <v/>
      </c>
      <c r="E287" s="163">
        <v>0</v>
      </c>
      <c r="F287" s="153">
        <f>'Drop points'!E59</f>
        <v>5.4226678386494057E-10</v>
      </c>
      <c r="G287" s="166">
        <f>'Drop points'!G59</f>
        <v>3.2582231250148952E-9</v>
      </c>
      <c r="H287" s="152" t="s">
        <v>374</v>
      </c>
      <c r="I287" s="154" t="s">
        <v>760</v>
      </c>
      <c r="J287" s="155">
        <f>F287*'2. Emissions Units &amp; Activities'!$H$29</f>
        <v>3.6111388844631536E-4</v>
      </c>
      <c r="K287" s="158">
        <f>F287*'2. Emissions Units &amp; Activities'!$I$29</f>
        <v>8.5504626479823828E-4</v>
      </c>
      <c r="L287" s="151">
        <f t="shared" si="32"/>
        <v>8.5504626479823828E-4</v>
      </c>
      <c r="M287" s="155">
        <f>G287*'2. Emissions Units &amp; Activities'!$K$29</f>
        <v>1.5639471000071495E-5</v>
      </c>
      <c r="N287" s="156">
        <f>G287*'2. Emissions Units &amp; Activities'!$L$29</f>
        <v>1.5639471000071495E-5</v>
      </c>
      <c r="O287" s="157">
        <f t="shared" si="33"/>
        <v>1.5639471000071495E-5</v>
      </c>
    </row>
    <row r="288" spans="1:15" x14ac:dyDescent="0.25">
      <c r="A288" s="162" t="s">
        <v>1939</v>
      </c>
      <c r="B288" s="323" t="s">
        <v>268</v>
      </c>
      <c r="C288" s="160" t="str">
        <f>IFERROR(IF(B288="No CAS","",INDEX('DEQ Pollutant List'!$B$7:$B$611,MATCH('3. Pollutant Emissions - EF'!B288,'DEQ Pollutant List'!$A$7:$A$611,0))),"")</f>
        <v>Selenium and compounds</v>
      </c>
      <c r="D288" s="164" t="str">
        <f>IFERROR(IF(OR($B288="",$B288="No CAS"),INDEX('DEQ Pollutant List'!$A$7:$A$611,MATCH($C288,'DEQ Pollutant List'!$C$7:$C$611,0)),INDEX('DEQ Pollutant List'!$A$7:$A$611,MATCH($B288,'DEQ Pollutant List'!$B$7:$B$611,0))),"")</f>
        <v/>
      </c>
      <c r="E288" s="163">
        <v>0</v>
      </c>
      <c r="F288" s="153">
        <f>'Drop points'!E60</f>
        <v>2.7846132144415868E-10</v>
      </c>
      <c r="G288" s="166">
        <f>'Drop points'!G60</f>
        <v>1.6731416047373787E-9</v>
      </c>
      <c r="H288" s="152" t="s">
        <v>374</v>
      </c>
      <c r="I288" s="154" t="s">
        <v>760</v>
      </c>
      <c r="J288" s="155">
        <f>F288*'2. Emissions Units &amp; Activities'!$H$29</f>
        <v>1.8543686163459438E-4</v>
      </c>
      <c r="K288" s="158">
        <f>F288*'2. Emissions Units &amp; Activities'!$I$29</f>
        <v>4.3907781165314943E-4</v>
      </c>
      <c r="L288" s="151">
        <f t="shared" si="32"/>
        <v>4.3907781165314943E-4</v>
      </c>
      <c r="M288" s="155">
        <f>G288*'2. Emissions Units &amp; Activities'!$K$29</f>
        <v>8.0310797027394186E-6</v>
      </c>
      <c r="N288" s="156">
        <f>G288*'2. Emissions Units &amp; Activities'!$L$29</f>
        <v>8.0310797027394186E-6</v>
      </c>
      <c r="O288" s="157">
        <f t="shared" si="33"/>
        <v>8.0310797027394186E-6</v>
      </c>
    </row>
    <row r="289" spans="1:15" x14ac:dyDescent="0.25">
      <c r="A289" s="162" t="s">
        <v>1939</v>
      </c>
      <c r="B289" s="323" t="s">
        <v>270</v>
      </c>
      <c r="C289" s="160" t="str">
        <f>IFERROR(IF(B289="No CAS","",INDEX('DEQ Pollutant List'!$B$7:$B$611,MATCH('3. Pollutant Emissions - EF'!B289,'DEQ Pollutant List'!$A$7:$A$611,0))),"")</f>
        <v>Thallium and compounds</v>
      </c>
      <c r="D289" s="164" t="str">
        <f>IFERROR(IF(OR($B289="",$B289="No CAS"),INDEX('DEQ Pollutant List'!$A$7:$A$611,MATCH($C289,'DEQ Pollutant List'!$C$7:$C$611,0)),INDEX('DEQ Pollutant List'!$A$7:$A$611,MATCH($B289,'DEQ Pollutant List'!$B$7:$B$611,0))),"")</f>
        <v/>
      </c>
      <c r="E289" s="163">
        <v>0</v>
      </c>
      <c r="F289" s="153">
        <f>'Drop points'!E61</f>
        <v>6.4339221112624033E-10</v>
      </c>
      <c r="G289" s="166">
        <f>'Drop points'!G61</f>
        <v>3.8658377077879436E-9</v>
      </c>
      <c r="H289" s="152" t="s">
        <v>374</v>
      </c>
      <c r="I289" s="154" t="s">
        <v>760</v>
      </c>
      <c r="J289" s="155">
        <f>F289*'2. Emissions Units &amp; Activities'!$H$29</f>
        <v>4.2845674872414173E-4</v>
      </c>
      <c r="K289" s="158">
        <f>F289*'2. Emissions Units &amp; Activities'!$I$29</f>
        <v>1.0145008385038558E-3</v>
      </c>
      <c r="L289" s="151">
        <f t="shared" si="32"/>
        <v>1.0145008385038558E-3</v>
      </c>
      <c r="M289" s="155">
        <f>G289*'2. Emissions Units &amp; Activities'!$K$29</f>
        <v>1.855602099738213E-5</v>
      </c>
      <c r="N289" s="156">
        <f>G289*'2. Emissions Units &amp; Activities'!$L$29</f>
        <v>1.855602099738213E-5</v>
      </c>
      <c r="O289" s="157">
        <f t="shared" si="33"/>
        <v>1.855602099738213E-5</v>
      </c>
    </row>
    <row r="290" spans="1:15" x14ac:dyDescent="0.25">
      <c r="A290" s="162" t="s">
        <v>1939</v>
      </c>
      <c r="B290" s="323" t="s">
        <v>271</v>
      </c>
      <c r="C290" s="160" t="str">
        <f>IFERROR(IF(B290="No CAS","",INDEX('DEQ Pollutant List'!$B$7:$B$611,MATCH('3. Pollutant Emissions - EF'!B290,'DEQ Pollutant List'!$A$7:$A$611,0))),"")</f>
        <v>Zinc and compounds</v>
      </c>
      <c r="D290" s="164" t="str">
        <f>IFERROR(IF(OR($B290="",$B290="No CAS"),INDEX('DEQ Pollutant List'!$A$7:$A$611,MATCH($C290,'DEQ Pollutant List'!$C$7:$C$611,0)),INDEX('DEQ Pollutant List'!$A$7:$A$611,MATCH($B290,'DEQ Pollutant List'!$B$7:$B$611,0))),"")</f>
        <v/>
      </c>
      <c r="E290" s="163">
        <v>0</v>
      </c>
      <c r="F290" s="153">
        <f>'Drop points'!E62</f>
        <v>4.3967577070130319E-8</v>
      </c>
      <c r="G290" s="166">
        <f>'Drop points'!G62</f>
        <v>2.6418025337958611E-7</v>
      </c>
      <c r="H290" s="152" t="s">
        <v>374</v>
      </c>
      <c r="I290" s="154" t="s">
        <v>760</v>
      </c>
      <c r="J290" s="155">
        <f>F290*'2. Emissions Units &amp; Activities'!$H$29</f>
        <v>2.9279504468620165E-2</v>
      </c>
      <c r="K290" s="158">
        <f>F290*'2. Emissions Units &amp; Activities'!$I$29</f>
        <v>6.9328075524181493E-2</v>
      </c>
      <c r="L290" s="151">
        <f t="shared" si="32"/>
        <v>6.9328075524181493E-2</v>
      </c>
      <c r="M290" s="155">
        <f>G290*'2. Emissions Units &amp; Activities'!$K$29</f>
        <v>1.2680652162220132E-3</v>
      </c>
      <c r="N290" s="156">
        <f>G290*'2. Emissions Units &amp; Activities'!$L$29</f>
        <v>1.2680652162220132E-3</v>
      </c>
      <c r="O290" s="157">
        <f t="shared" si="33"/>
        <v>1.2680652162220132E-3</v>
      </c>
    </row>
    <row r="291" spans="1:15" x14ac:dyDescent="0.25">
      <c r="A291" s="162" t="s">
        <v>1939</v>
      </c>
      <c r="B291" s="323" t="s">
        <v>137</v>
      </c>
      <c r="C291" s="160" t="str">
        <f>IFERROR(IF(B291="No CAS","",INDEX('DEQ Pollutant List'!$B$7:$B$611,MATCH('3. Pollutant Emissions - EF'!B291,'DEQ Pollutant List'!$A$7:$A$611,0))),"")</f>
        <v>Barium and compounds</v>
      </c>
      <c r="D291" s="164" t="str">
        <f>IFERROR(IF(OR($B291="",$B291="No CAS"),INDEX('DEQ Pollutant List'!$A$7:$A$611,MATCH($C291,'DEQ Pollutant List'!$C$7:$C$611,0)),INDEX('DEQ Pollutant List'!$A$7:$A$611,MATCH($B291,'DEQ Pollutant List'!$B$7:$B$611,0))),"")</f>
        <v/>
      </c>
      <c r="E291" s="163">
        <v>0</v>
      </c>
      <c r="F291" s="153">
        <f>'Drop points'!E63</f>
        <v>2.9311718046753546E-7</v>
      </c>
      <c r="G291" s="166">
        <f>'Drop points'!G63</f>
        <v>1.7612016891972408E-6</v>
      </c>
      <c r="H291" s="152" t="s">
        <v>374</v>
      </c>
      <c r="I291" s="154" t="s">
        <v>760</v>
      </c>
      <c r="J291" s="155">
        <f>F291*'2. Emissions Units &amp; Activities'!$H$29</f>
        <v>0.19519669645746776</v>
      </c>
      <c r="K291" s="158">
        <f>F291*'2. Emissions Units &amp; Activities'!$I$29</f>
        <v>0.46218717016120991</v>
      </c>
      <c r="L291" s="151">
        <f t="shared" si="32"/>
        <v>0.46218717016120991</v>
      </c>
      <c r="M291" s="155">
        <f>G291*'2. Emissions Units &amp; Activities'!$K$29</f>
        <v>8.4537681081467558E-3</v>
      </c>
      <c r="N291" s="156">
        <f>G291*'2. Emissions Units &amp; Activities'!$L$29</f>
        <v>8.4537681081467558E-3</v>
      </c>
      <c r="O291" s="157">
        <f t="shared" si="33"/>
        <v>8.4537681081467558E-3</v>
      </c>
    </row>
    <row r="292" spans="1:15" x14ac:dyDescent="0.25">
      <c r="A292" s="162" t="s">
        <v>1939</v>
      </c>
      <c r="B292" s="323" t="s">
        <v>272</v>
      </c>
      <c r="C292" s="160" t="str">
        <f>IFERROR(IF(B292="No CAS","",INDEX('DEQ Pollutant List'!$B$7:$B$611,MATCH('3. Pollutant Emissions - EF'!B292,'DEQ Pollutant List'!$A$7:$A$611,0))),"")</f>
        <v>Phosphorus pentoxide</v>
      </c>
      <c r="D292" s="164"/>
      <c r="E292" s="163">
        <v>0</v>
      </c>
      <c r="F292" s="153">
        <f>'Drop points'!E64</f>
        <v>1.1724687218701418E-7</v>
      </c>
      <c r="G292" s="166">
        <f>'Drop points'!G64</f>
        <v>7.0448067567889636E-7</v>
      </c>
      <c r="H292" s="152" t="s">
        <v>374</v>
      </c>
      <c r="I292" s="154" t="s">
        <v>760</v>
      </c>
      <c r="J292" s="155">
        <f>F292*'2. Emissions Units &amp; Activities'!$H$29</f>
        <v>7.8078678582987102E-2</v>
      </c>
      <c r="K292" s="158">
        <f>F292*'2. Emissions Units &amp; Activities'!$I$29</f>
        <v>0.18487486806448397</v>
      </c>
      <c r="L292" s="151">
        <f t="shared" si="32"/>
        <v>0.18487486806448397</v>
      </c>
      <c r="M292" s="155">
        <f>G292*'2. Emissions Units &amp; Activities'!$K$29</f>
        <v>3.3815072432587024E-3</v>
      </c>
      <c r="N292" s="156">
        <f>G292*'2. Emissions Units &amp; Activities'!$L$29</f>
        <v>3.3815072432587024E-3</v>
      </c>
      <c r="O292" s="157">
        <f t="shared" si="33"/>
        <v>3.3815072432587024E-3</v>
      </c>
    </row>
    <row r="293" spans="1:15" x14ac:dyDescent="0.25">
      <c r="A293" s="162" t="s">
        <v>1939</v>
      </c>
      <c r="B293" s="323" t="s">
        <v>171</v>
      </c>
      <c r="C293" s="160" t="str">
        <f>IFERROR(IF(B293="No CAS","",INDEX('DEQ Pollutant List'!$B$7:$B$611,MATCH('3. Pollutant Emissions - EF'!B293,'DEQ Pollutant List'!$A$7:$A$611,0))),"")</f>
        <v>Silica, crystalline (respirable)</v>
      </c>
      <c r="D293" s="164"/>
      <c r="E293" s="163">
        <v>0</v>
      </c>
      <c r="F293" s="153">
        <f>'Drop points'!E65</f>
        <v>5.4615058650613539E-5</v>
      </c>
      <c r="G293" s="166">
        <f>'Drop points'!G65</f>
        <v>3.2815590473967587E-4</v>
      </c>
      <c r="H293" s="152" t="s">
        <v>374</v>
      </c>
      <c r="I293" s="154" t="s">
        <v>760</v>
      </c>
      <c r="J293" s="155">
        <f>F293*'2. Emissions Units &amp; Activities'!$H$29</f>
        <v>36.370024467437673</v>
      </c>
      <c r="K293" s="158">
        <f>F293*'2. Emissions Units &amp; Activities'!$I$29</f>
        <v>86.117024480287427</v>
      </c>
      <c r="L293" s="151">
        <f t="shared" si="32"/>
        <v>86.117024480287427</v>
      </c>
      <c r="M293" s="155">
        <f>G293*'2. Emissions Units &amp; Activities'!$K$29</f>
        <v>1.5751483427504442</v>
      </c>
      <c r="N293" s="156">
        <f>G293*'2. Emissions Units &amp; Activities'!$L$29</f>
        <v>1.5751483427504442</v>
      </c>
      <c r="O293" s="157">
        <f t="shared" si="33"/>
        <v>1.5751483427504442</v>
      </c>
    </row>
    <row r="294" spans="1:15" x14ac:dyDescent="0.25">
      <c r="A294" s="162" t="s">
        <v>1939</v>
      </c>
      <c r="B294" s="323" t="s">
        <v>273</v>
      </c>
      <c r="C294" s="160" t="str">
        <f>IFERROR(IF(B294="No CAS","",INDEX('DEQ Pollutant List'!$B$7:$B$611,MATCH('3. Pollutant Emissions - EF'!B294,'DEQ Pollutant List'!$A$7:$A$611,0))),"")</f>
        <v>Sulfur trioxide</v>
      </c>
      <c r="D294" s="164"/>
      <c r="E294" s="163">
        <v>0</v>
      </c>
      <c r="F294" s="153">
        <f>'Drop points'!E66</f>
        <v>3.6639647558441933E-8</v>
      </c>
      <c r="G294" s="166">
        <f>'Drop points'!G66</f>
        <v>2.201502111496551E-7</v>
      </c>
      <c r="H294" s="152" t="s">
        <v>374</v>
      </c>
      <c r="I294" s="154" t="s">
        <v>760</v>
      </c>
      <c r="J294" s="155">
        <f>F294*'2. Emissions Units &amp; Activities'!$H$29</f>
        <v>2.439958705718347E-2</v>
      </c>
      <c r="K294" s="158">
        <f>F294*'2. Emissions Units &amp; Activities'!$I$29</f>
        <v>5.7773396270151239E-2</v>
      </c>
      <c r="L294" s="151">
        <f t="shared" si="32"/>
        <v>5.7773396270151239E-2</v>
      </c>
      <c r="M294" s="155">
        <f>G294*'2. Emissions Units &amp; Activities'!$K$29</f>
        <v>1.0567210135183445E-3</v>
      </c>
      <c r="N294" s="156">
        <f>G294*'2. Emissions Units &amp; Activities'!$L$29</f>
        <v>1.0567210135183445E-3</v>
      </c>
      <c r="O294" s="157">
        <f t="shared" si="33"/>
        <v>1.0567210135183445E-3</v>
      </c>
    </row>
    <row r="295" spans="1:15" ht="15.75" thickBot="1" x14ac:dyDescent="0.3">
      <c r="A295" s="162" t="s">
        <v>1939</v>
      </c>
      <c r="B295" s="324" t="s">
        <v>274</v>
      </c>
      <c r="C295" s="259" t="str">
        <f>IFERROR(IF(B295="No CAS","",INDEX('DEQ Pollutant List'!$B$7:$B$611,MATCH('3. Pollutant Emissions - EF'!B295,'DEQ Pollutant List'!$A$7:$A$611,0))),"")</f>
        <v>Vanadium pentoxide</v>
      </c>
      <c r="D295" s="232"/>
      <c r="E295" s="233">
        <v>0</v>
      </c>
      <c r="F295" s="245">
        <f>'Drop points'!E67</f>
        <v>3.6639647558441933E-8</v>
      </c>
      <c r="G295" s="242">
        <f>'Drop points'!G67</f>
        <v>2.201502111496551E-7</v>
      </c>
      <c r="H295" s="243" t="s">
        <v>374</v>
      </c>
      <c r="I295" s="154" t="s">
        <v>760</v>
      </c>
      <c r="J295" s="276">
        <f>F295*'2. Emissions Units &amp; Activities'!$H$29</f>
        <v>2.439958705718347E-2</v>
      </c>
      <c r="K295" s="277">
        <f>F295*'2. Emissions Units &amp; Activities'!$I$29</f>
        <v>5.7773396270151239E-2</v>
      </c>
      <c r="L295" s="278">
        <f t="shared" si="32"/>
        <v>5.7773396270151239E-2</v>
      </c>
      <c r="M295" s="276">
        <f>G295*'2. Emissions Units &amp; Activities'!$K$29</f>
        <v>1.0567210135183445E-3</v>
      </c>
      <c r="N295" s="279">
        <f>G295*'2. Emissions Units &amp; Activities'!$L$29</f>
        <v>1.0567210135183445E-3</v>
      </c>
      <c r="O295" s="280">
        <f t="shared" si="33"/>
        <v>1.0567210135183445E-3</v>
      </c>
    </row>
    <row r="296" spans="1:15" x14ac:dyDescent="0.25">
      <c r="A296" s="162" t="s">
        <v>695</v>
      </c>
      <c r="B296" s="323" t="s">
        <v>172</v>
      </c>
      <c r="C296" s="160" t="str">
        <f>IFERROR(IF(B296="No CAS","",INDEX('DEQ Pollutant List'!$B$7:$B$611,MATCH('3. Pollutant Emissions - EF'!B296,'DEQ Pollutant List'!$A$7:$A$611,0))),"")</f>
        <v>Aluminum and compounds</v>
      </c>
      <c r="D296" s="189"/>
      <c r="E296" s="163">
        <v>0</v>
      </c>
      <c r="F296" s="326">
        <f>'Welding Emission Factors'!D9</f>
        <v>0.13442579999999998</v>
      </c>
      <c r="G296" s="341">
        <f t="shared" ref="G296:G303" si="34">F296</f>
        <v>0.13442579999999998</v>
      </c>
      <c r="H296" s="193" t="s">
        <v>761</v>
      </c>
      <c r="I296" s="342" t="s">
        <v>762</v>
      </c>
      <c r="J296" s="332">
        <f>F296*'2. Emissions Units &amp; Activities'!$H$25</f>
        <v>2.2180256999999998E-2</v>
      </c>
      <c r="K296" s="330">
        <f>F296*'2. Emissions Units &amp; Activities'!$I$25</f>
        <v>2.2180256999999998E-2</v>
      </c>
      <c r="L296" s="325">
        <f t="shared" ref="L296:L303" si="35">K296</f>
        <v>2.2180256999999998E-2</v>
      </c>
      <c r="M296" s="326">
        <f>G296*'2. Emissions Units &amp; Activities'!$K$25</f>
        <v>6.0767827397260267E-5</v>
      </c>
      <c r="N296" s="327">
        <f>G296*'2. Emissions Units &amp; Activities'!$L$25</f>
        <v>6.0767827397260267E-5</v>
      </c>
      <c r="O296" s="328">
        <f t="shared" ref="O296:O303" si="36">N296</f>
        <v>6.0767827397260267E-5</v>
      </c>
    </row>
    <row r="297" spans="1:15" x14ac:dyDescent="0.25">
      <c r="A297" s="162" t="s">
        <v>695</v>
      </c>
      <c r="B297" s="165" t="s">
        <v>142</v>
      </c>
      <c r="C297" s="160" t="str">
        <f>IFERROR(IF(B297="No CAS","",INDEX('DEQ Pollutant List'!$B$7:$B$611,MATCH('3. Pollutant Emissions - EF'!B297,'DEQ Pollutant List'!$A$7:$A$611,0))),"")</f>
        <v>Cobalt and compounds</v>
      </c>
      <c r="D297" s="189"/>
      <c r="E297" s="163">
        <v>0</v>
      </c>
      <c r="F297" s="155">
        <f>'Welding Emission Factors'!E9</f>
        <v>1E-3</v>
      </c>
      <c r="G297" s="168">
        <f t="shared" si="34"/>
        <v>1E-3</v>
      </c>
      <c r="H297" s="193" t="s">
        <v>761</v>
      </c>
      <c r="I297" s="271" t="s">
        <v>763</v>
      </c>
      <c r="J297" s="333">
        <f>F297*'2. Emissions Units &amp; Activities'!$H$25</f>
        <v>1.65E-4</v>
      </c>
      <c r="K297" s="158">
        <f>F297*'2. Emissions Units &amp; Activities'!$I$25</f>
        <v>1.65E-4</v>
      </c>
      <c r="L297" s="151">
        <f t="shared" si="35"/>
        <v>1.65E-4</v>
      </c>
      <c r="M297" s="155">
        <f>G297*'2. Emissions Units &amp; Activities'!$K$25</f>
        <v>4.5205479452054796E-7</v>
      </c>
      <c r="N297" s="156">
        <f>G297*'2. Emissions Units &amp; Activities'!$L$25</f>
        <v>4.5205479452054796E-7</v>
      </c>
      <c r="O297" s="157">
        <f t="shared" si="36"/>
        <v>4.5205479452054796E-7</v>
      </c>
    </row>
    <row r="298" spans="1:15" x14ac:dyDescent="0.25">
      <c r="A298" s="162" t="s">
        <v>695</v>
      </c>
      <c r="B298" s="165" t="s">
        <v>55</v>
      </c>
      <c r="C298" s="160" t="str">
        <f>IFERROR(IF(B298="No CAS","",INDEX('DEQ Pollutant List'!$B$7:$B$611,MATCH('3. Pollutant Emissions - EF'!B298,'DEQ Pollutant List'!$A$7:$A$611,0))),"")</f>
        <v>Chromium VI, chromate and dichromate particulate</v>
      </c>
      <c r="D298" s="189" t="str">
        <f>IFERROR(IF(OR($B298="",$B298="No CAS"),INDEX('DEQ Pollutant List'!$A$7:$A$611,MATCH($C298,'DEQ Pollutant List'!$C$7:$C$611,0)),INDEX('DEQ Pollutant List'!$A$7:$A$611,MATCH($B298,'DEQ Pollutant List'!$B$7:$B$611,0))),"")</f>
        <v/>
      </c>
      <c r="E298" s="163">
        <v>0</v>
      </c>
      <c r="F298" s="343">
        <f>'Welding Emission Factors'!F9</f>
        <v>3.3E-3</v>
      </c>
      <c r="G298" s="168">
        <f t="shared" si="34"/>
        <v>3.3E-3</v>
      </c>
      <c r="H298" s="193" t="s">
        <v>761</v>
      </c>
      <c r="I298" s="271" t="s">
        <v>763</v>
      </c>
      <c r="J298" s="333">
        <f>F298*'2. Emissions Units &amp; Activities'!$H$25</f>
        <v>5.4450000000000006E-4</v>
      </c>
      <c r="K298" s="158">
        <f>F298*'2. Emissions Units &amp; Activities'!$I$25</f>
        <v>5.4450000000000006E-4</v>
      </c>
      <c r="L298" s="151">
        <f t="shared" si="35"/>
        <v>5.4450000000000006E-4</v>
      </c>
      <c r="M298" s="155">
        <f>G298*'2. Emissions Units &amp; Activities'!$K$25</f>
        <v>1.4917808219178083E-6</v>
      </c>
      <c r="N298" s="156">
        <f>G298*'2. Emissions Units &amp; Activities'!$L$25</f>
        <v>1.4917808219178083E-6</v>
      </c>
      <c r="O298" s="157">
        <f t="shared" si="36"/>
        <v>1.4917808219178083E-6</v>
      </c>
    </row>
    <row r="299" spans="1:15" x14ac:dyDescent="0.25">
      <c r="A299" s="162" t="s">
        <v>695</v>
      </c>
      <c r="B299" s="165" t="s">
        <v>169</v>
      </c>
      <c r="C299" s="160" t="str">
        <f>IFERROR(IF(B299="No CAS","",INDEX('DEQ Pollutant List'!$B$7:$B$611,MATCH('3. Pollutant Emissions - EF'!B299,'DEQ Pollutant List'!$A$7:$A$611,0))),"")</f>
        <v>Manganese and compounds</v>
      </c>
      <c r="D299" s="189" t="str">
        <f>IFERROR(IF(OR($B299="",$B299="No CAS"),INDEX('DEQ Pollutant List'!$A$7:$A$611,MATCH($C299,'DEQ Pollutant List'!$C$7:$C$611,0)),INDEX('DEQ Pollutant List'!$A$7:$A$611,MATCH($B299,'DEQ Pollutant List'!$B$7:$B$611,0))),"")</f>
        <v/>
      </c>
      <c r="E299" s="163">
        <v>0</v>
      </c>
      <c r="F299" s="343">
        <f>'Welding Emission Factors'!G9</f>
        <v>1.03</v>
      </c>
      <c r="G299" s="168">
        <f t="shared" si="34"/>
        <v>1.03</v>
      </c>
      <c r="H299" s="193" t="s">
        <v>761</v>
      </c>
      <c r="I299" s="271" t="s">
        <v>763</v>
      </c>
      <c r="J299" s="333">
        <f>F299*'2. Emissions Units &amp; Activities'!$H$25</f>
        <v>0.16995000000000002</v>
      </c>
      <c r="K299" s="158">
        <f>F299*'2. Emissions Units &amp; Activities'!$I$25</f>
        <v>0.16995000000000002</v>
      </c>
      <c r="L299" s="151">
        <f t="shared" si="35"/>
        <v>0.16995000000000002</v>
      </c>
      <c r="M299" s="155">
        <f>G299*'2. Emissions Units &amp; Activities'!$K$25</f>
        <v>4.6561643835616438E-4</v>
      </c>
      <c r="N299" s="156">
        <f>G299*'2. Emissions Units &amp; Activities'!$L$25</f>
        <v>4.6561643835616438E-4</v>
      </c>
      <c r="O299" s="157">
        <f t="shared" si="36"/>
        <v>4.6561643835616438E-4</v>
      </c>
    </row>
    <row r="300" spans="1:15" ht="15.75" x14ac:dyDescent="0.25">
      <c r="A300" s="162" t="s">
        <v>695</v>
      </c>
      <c r="B300" s="268">
        <v>365</v>
      </c>
      <c r="C300" s="160" t="str">
        <f>IFERROR(IF(B300="No CAS","",INDEX('DEQ Pollutant List'!$B$7:$B$611,MATCH('3. Pollutant Emissions - EF'!B300,'DEQ Pollutant List'!$A$7:$A$611,0))),"")</f>
        <v>Nickel compounds, insoluble</v>
      </c>
      <c r="D300" s="189"/>
      <c r="E300" s="163">
        <v>0</v>
      </c>
      <c r="F300" s="343">
        <f>'Welding Emission Factors'!H9</f>
        <v>2E-3</v>
      </c>
      <c r="G300" s="168">
        <f t="shared" si="34"/>
        <v>2E-3</v>
      </c>
      <c r="H300" s="193" t="s">
        <v>761</v>
      </c>
      <c r="I300" s="271" t="s">
        <v>763</v>
      </c>
      <c r="J300" s="333">
        <f>F300*'2. Emissions Units &amp; Activities'!$H$25</f>
        <v>3.3E-4</v>
      </c>
      <c r="K300" s="158">
        <f>F300*'2. Emissions Units &amp; Activities'!$I$25</f>
        <v>3.3E-4</v>
      </c>
      <c r="L300" s="151">
        <f t="shared" si="35"/>
        <v>3.3E-4</v>
      </c>
      <c r="M300" s="155">
        <f>G300*'2. Emissions Units &amp; Activities'!$K$25</f>
        <v>9.0410958904109593E-7</v>
      </c>
      <c r="N300" s="156">
        <f>G300*'2. Emissions Units &amp; Activities'!$L$25</f>
        <v>9.0410958904109593E-7</v>
      </c>
      <c r="O300" s="157">
        <f t="shared" si="36"/>
        <v>9.0410958904109593E-7</v>
      </c>
    </row>
    <row r="301" spans="1:15" x14ac:dyDescent="0.25">
      <c r="A301" s="162" t="s">
        <v>695</v>
      </c>
      <c r="B301" s="165" t="s">
        <v>171</v>
      </c>
      <c r="C301" s="160" t="str">
        <f>IFERROR(IF(B301="No CAS","",INDEX('DEQ Pollutant List'!$B$7:$B$611,MATCH('3. Pollutant Emissions - EF'!B301,'DEQ Pollutant List'!$A$7:$A$611,0))),"")</f>
        <v>Silica, crystalline (respirable)</v>
      </c>
      <c r="D301" s="189" t="str">
        <f>IFERROR(IF(OR($B301="",$B301="No CAS"),INDEX('DEQ Pollutant List'!$A$7:$A$611,MATCH($C301,'DEQ Pollutant List'!$C$7:$C$611,0)),INDEX('DEQ Pollutant List'!$A$7:$A$611,MATCH($B301,'DEQ Pollutant List'!$B$7:$B$611,0))),"")</f>
        <v/>
      </c>
      <c r="E301" s="163">
        <v>0</v>
      </c>
      <c r="F301" s="343">
        <f>'Welding Emission Factors'!I9</f>
        <v>0.56142539999999996</v>
      </c>
      <c r="G301" s="168">
        <f t="shared" si="34"/>
        <v>0.56142539999999996</v>
      </c>
      <c r="H301" s="193" t="s">
        <v>761</v>
      </c>
      <c r="I301" s="154" t="s">
        <v>762</v>
      </c>
      <c r="J301" s="333">
        <f>F301*'2. Emissions Units &amp; Activities'!$H$25</f>
        <v>9.2635190999999992E-2</v>
      </c>
      <c r="K301" s="158">
        <f>F301*'2. Emissions Units &amp; Activities'!$I$25</f>
        <v>9.2635190999999992E-2</v>
      </c>
      <c r="L301" s="151">
        <f t="shared" si="35"/>
        <v>9.2635190999999992E-2</v>
      </c>
      <c r="M301" s="155">
        <f>G301*'2. Emissions Units &amp; Activities'!$K$25</f>
        <v>2.5379504383561642E-4</v>
      </c>
      <c r="N301" s="156">
        <f>G301*'2. Emissions Units &amp; Activities'!$L$25</f>
        <v>2.5379504383561642E-4</v>
      </c>
      <c r="O301" s="157">
        <f t="shared" si="36"/>
        <v>2.5379504383561642E-4</v>
      </c>
    </row>
    <row r="302" spans="1:15" x14ac:dyDescent="0.25">
      <c r="A302" s="162" t="s">
        <v>695</v>
      </c>
      <c r="B302" s="165" t="s">
        <v>194</v>
      </c>
      <c r="C302" s="160" t="str">
        <f>IFERROR(IF(B302="No CAS","",INDEX('DEQ Pollutant List'!$B$7:$B$611,MATCH('3. Pollutant Emissions - EF'!B302,'DEQ Pollutant List'!$A$7:$A$611,0))),"")</f>
        <v>Vanadium (fume or dust)</v>
      </c>
      <c r="D302" s="189" t="str">
        <f>IFERROR(IF(OR($B302="",$B302="No CAS"),INDEX('DEQ Pollutant List'!$A$7:$A$611,MATCH($C302,'DEQ Pollutant List'!$C$7:$C$611,0)),INDEX('DEQ Pollutant List'!$A$7:$A$611,MATCH($B302,'DEQ Pollutant List'!$B$7:$B$611,0))),"")</f>
        <v/>
      </c>
      <c r="E302" s="163">
        <v>0</v>
      </c>
      <c r="F302" s="343">
        <f>'Welding Emission Factors'!J9</f>
        <v>2.6357999999999999E-2</v>
      </c>
      <c r="G302" s="168">
        <f t="shared" si="34"/>
        <v>2.6357999999999999E-2</v>
      </c>
      <c r="H302" s="193" t="s">
        <v>761</v>
      </c>
      <c r="I302" s="271" t="s">
        <v>763</v>
      </c>
      <c r="J302" s="333">
        <f>F302*'2. Emissions Units &amp; Activities'!$H$25</f>
        <v>4.34907E-3</v>
      </c>
      <c r="K302" s="158">
        <f>F302*'2. Emissions Units &amp; Activities'!$I$25</f>
        <v>4.34907E-3</v>
      </c>
      <c r="L302" s="151">
        <f t="shared" si="35"/>
        <v>4.34907E-3</v>
      </c>
      <c r="M302" s="155">
        <f>G302*'2. Emissions Units &amp; Activities'!$K$25</f>
        <v>1.1915260273972603E-5</v>
      </c>
      <c r="N302" s="156">
        <f>G302*'2. Emissions Units &amp; Activities'!$L$25</f>
        <v>1.1915260273972603E-5</v>
      </c>
      <c r="O302" s="157">
        <f t="shared" si="36"/>
        <v>1.1915260273972603E-5</v>
      </c>
    </row>
    <row r="303" spans="1:15" ht="15.75" thickBot="1" x14ac:dyDescent="0.3">
      <c r="A303" s="241" t="s">
        <v>695</v>
      </c>
      <c r="B303" s="344">
        <v>239</v>
      </c>
      <c r="C303" s="269" t="str">
        <f>IFERROR(IF(B303="No CAS","",INDEX('DEQ Pollutant List'!$B$7:$B$611,MATCH('3. Pollutant Emissions - EF'!B303,'DEQ Pollutant List'!$A$7:$A$611,0))),"")</f>
        <v>Fluorides</v>
      </c>
      <c r="D303" s="274"/>
      <c r="E303" s="233">
        <v>0</v>
      </c>
      <c r="F303" s="345">
        <f>'Welding Emission Factors'!K9</f>
        <v>0.39537</v>
      </c>
      <c r="G303" s="346">
        <f t="shared" si="34"/>
        <v>0.39537</v>
      </c>
      <c r="H303" s="256" t="s">
        <v>761</v>
      </c>
      <c r="I303" s="272" t="s">
        <v>762</v>
      </c>
      <c r="J303" s="334">
        <f>F303*'2. Emissions Units &amp; Activities'!$H$25</f>
        <v>6.5236050000000004E-2</v>
      </c>
      <c r="K303" s="277">
        <f>F303*'2. Emissions Units &amp; Activities'!$I$25</f>
        <v>6.5236050000000004E-2</v>
      </c>
      <c r="L303" s="278">
        <f t="shared" si="35"/>
        <v>6.5236050000000004E-2</v>
      </c>
      <c r="M303" s="276">
        <f>G303*'2. Emissions Units &amp; Activities'!$K$25</f>
        <v>1.7872890410958905E-4</v>
      </c>
      <c r="N303" s="279">
        <f>G303*'2. Emissions Units &amp; Activities'!$L$25</f>
        <v>1.7872890410958905E-4</v>
      </c>
      <c r="O303" s="280">
        <f t="shared" si="36"/>
        <v>1.7872890410958905E-4</v>
      </c>
    </row>
    <row r="304" spans="1:15" x14ac:dyDescent="0.25">
      <c r="A304" s="171" t="s">
        <v>704</v>
      </c>
      <c r="B304" s="172" t="s">
        <v>169</v>
      </c>
      <c r="C304" s="173" t="str">
        <f>IFERROR(IF(B304="No CAS","",INDEX('DEQ Pollutant List'!$B$7:$B$611,MATCH('3. Pollutant Emissions - EF'!B304,'DEQ Pollutant List'!$A$7:$A$611,0))),"")</f>
        <v>Manganese and compounds</v>
      </c>
      <c r="D304" s="189" t="str">
        <f>IFERROR(IF(OR($B304="",$B304="No CAS"),INDEX('DEQ Pollutant List'!$A$7:$A$611,MATCH($C304,'DEQ Pollutant List'!$C$7:$C$611,0)),INDEX('DEQ Pollutant List'!$A$7:$A$611,MATCH($B304,'DEQ Pollutant List'!$B$7:$B$611,0))),"")</f>
        <v/>
      </c>
      <c r="E304" s="163">
        <v>0</v>
      </c>
      <c r="F304" s="167">
        <f>'Welding Emission Factors'!G11</f>
        <v>1.1459999999999999E-4</v>
      </c>
      <c r="G304" s="170">
        <f t="shared" ref="G304:G307" si="37">F304</f>
        <v>1.1459999999999999E-4</v>
      </c>
      <c r="H304" s="159" t="s">
        <v>761</v>
      </c>
      <c r="I304" s="161" t="s">
        <v>762</v>
      </c>
      <c r="J304" s="155">
        <f>F304*'2. Emissions Units &amp; Activities'!$H$28</f>
        <v>2.2920000000000001E-5</v>
      </c>
      <c r="K304" s="158">
        <f>F304*'2. Emissions Units &amp; Activities'!$I$28</f>
        <v>2.2920000000000001E-5</v>
      </c>
      <c r="L304" s="151">
        <f t="shared" si="31"/>
        <v>2.2920000000000001E-5</v>
      </c>
      <c r="M304" s="155">
        <f>G304*'2. Emissions Units &amp; Activities'!$K$28</f>
        <v>6.279452054794521E-8</v>
      </c>
      <c r="N304" s="156">
        <f>G304*'2. Emissions Units &amp; Activities'!$L$28</f>
        <v>6.279452054794521E-8</v>
      </c>
      <c r="O304" s="157">
        <f t="shared" ref="O304" si="38">M304</f>
        <v>6.279452054794521E-8</v>
      </c>
    </row>
    <row r="305" spans="1:15" x14ac:dyDescent="0.25">
      <c r="A305" s="171" t="s">
        <v>704</v>
      </c>
      <c r="B305" s="172" t="s">
        <v>192</v>
      </c>
      <c r="C305" s="173" t="str">
        <f>IFERROR(IF(B305="No CAS","",INDEX('DEQ Pollutant List'!$B$7:$B$611,MATCH('3. Pollutant Emissions - EF'!B305,'DEQ Pollutant List'!$A$7:$A$611,0))),"")</f>
        <v>Nickel and compounds</v>
      </c>
      <c r="D305" s="189" t="str">
        <f>IFERROR(IF(OR($B305="",$B305="No CAS"),INDEX('DEQ Pollutant List'!$A$7:$A$611,MATCH($C305,'DEQ Pollutant List'!$C$7:$C$611,0)),INDEX('DEQ Pollutant List'!$A$7:$A$611,MATCH($B305,'DEQ Pollutant List'!$B$7:$B$611,0))),"")</f>
        <v/>
      </c>
      <c r="E305" s="163">
        <v>0</v>
      </c>
      <c r="F305" s="167">
        <f>'Welding Emission Factors'!H11</f>
        <v>8.5949999999999989E-5</v>
      </c>
      <c r="G305" s="168">
        <f t="shared" si="37"/>
        <v>8.5949999999999989E-5</v>
      </c>
      <c r="H305" s="159" t="s">
        <v>761</v>
      </c>
      <c r="I305" s="161" t="s">
        <v>762</v>
      </c>
      <c r="J305" s="155">
        <f>F305*'2. Emissions Units &amp; Activities'!$H$28</f>
        <v>1.719E-5</v>
      </c>
      <c r="K305" s="158">
        <f>F305*'2. Emissions Units &amp; Activities'!$I$28</f>
        <v>1.719E-5</v>
      </c>
      <c r="L305" s="151">
        <f t="shared" si="31"/>
        <v>1.719E-5</v>
      </c>
      <c r="M305" s="155">
        <f>G305*'2. Emissions Units &amp; Activities'!$K$28</f>
        <v>4.7095890410958904E-8</v>
      </c>
      <c r="N305" s="156">
        <f>G305*'2. Emissions Units &amp; Activities'!$L$28</f>
        <v>4.7095890410958904E-8</v>
      </c>
      <c r="O305" s="157">
        <f t="shared" ref="O305:O307" si="39">M305</f>
        <v>4.7095890410958904E-8</v>
      </c>
    </row>
    <row r="306" spans="1:15" x14ac:dyDescent="0.25">
      <c r="A306" s="171" t="s">
        <v>704</v>
      </c>
      <c r="B306" s="172" t="s">
        <v>171</v>
      </c>
      <c r="C306" s="173" t="str">
        <f>IFERROR(IF(B306="No CAS","",INDEX('DEQ Pollutant List'!$B$7:$B$611,MATCH('3. Pollutant Emissions - EF'!B306,'DEQ Pollutant List'!$A$7:$A$611,0))),"")</f>
        <v>Silica, crystalline (respirable)</v>
      </c>
      <c r="D306" s="189" t="str">
        <f>IFERROR(IF(OR($B306="",$B306="No CAS"),INDEX('DEQ Pollutant List'!$A$7:$A$611,MATCH($C306,'DEQ Pollutant List'!$C$7:$C$611,0)),INDEX('DEQ Pollutant List'!$A$7:$A$611,MATCH($B306,'DEQ Pollutant List'!$B$7:$B$611,0))),"")</f>
        <v/>
      </c>
      <c r="E306" s="163">
        <v>0</v>
      </c>
      <c r="F306" s="167">
        <f>'Welding Emission Factors'!I11</f>
        <v>1.4325000000000001E-4</v>
      </c>
      <c r="G306" s="168">
        <f t="shared" si="37"/>
        <v>1.4325000000000001E-4</v>
      </c>
      <c r="H306" s="159" t="s">
        <v>761</v>
      </c>
      <c r="I306" s="161" t="s">
        <v>762</v>
      </c>
      <c r="J306" s="155">
        <f>F306*'2. Emissions Units &amp; Activities'!$H$28</f>
        <v>2.8650000000000005E-5</v>
      </c>
      <c r="K306" s="158">
        <f>F306*'2. Emissions Units &amp; Activities'!$I$28</f>
        <v>2.8650000000000005E-5</v>
      </c>
      <c r="L306" s="151">
        <f t="shared" si="31"/>
        <v>2.8650000000000005E-5</v>
      </c>
      <c r="M306" s="155">
        <f>G306*'2. Emissions Units &amp; Activities'!$K$28</f>
        <v>7.8493150684931529E-8</v>
      </c>
      <c r="N306" s="156">
        <f>G306*'2. Emissions Units &amp; Activities'!$L$28</f>
        <v>7.8493150684931529E-8</v>
      </c>
      <c r="O306" s="157">
        <f t="shared" si="39"/>
        <v>7.8493150684931529E-8</v>
      </c>
    </row>
    <row r="307" spans="1:15" x14ac:dyDescent="0.25">
      <c r="A307" s="171" t="s">
        <v>704</v>
      </c>
      <c r="B307" s="172" t="s">
        <v>194</v>
      </c>
      <c r="C307" s="173" t="str">
        <f>IFERROR(IF(B307="No CAS","",INDEX('DEQ Pollutant List'!$B$7:$B$611,MATCH('3. Pollutant Emissions - EF'!B307,'DEQ Pollutant List'!$A$7:$A$611,0))),"")</f>
        <v>Vanadium (fume or dust)</v>
      </c>
      <c r="D307" s="189" t="str">
        <f>IFERROR(IF(OR($B307="",$B307="No CAS"),INDEX('DEQ Pollutant List'!$A$7:$A$611,MATCH($C307,'DEQ Pollutant List'!$C$7:$C$611,0)),INDEX('DEQ Pollutant List'!$A$7:$A$611,MATCH($B307,'DEQ Pollutant List'!$B$7:$B$611,0))),"")</f>
        <v/>
      </c>
      <c r="E307" s="163">
        <v>0</v>
      </c>
      <c r="F307" s="167">
        <f>'Welding Emission Factors'!J11</f>
        <v>2.0055000000000002E-4</v>
      </c>
      <c r="G307" s="168">
        <f t="shared" si="37"/>
        <v>2.0055000000000002E-4</v>
      </c>
      <c r="H307" s="159" t="s">
        <v>761</v>
      </c>
      <c r="I307" s="161" t="s">
        <v>762</v>
      </c>
      <c r="J307" s="155">
        <f>F307*'2. Emissions Units &amp; Activities'!$H$28</f>
        <v>4.0110000000000007E-5</v>
      </c>
      <c r="K307" s="158">
        <f>F307*'2. Emissions Units &amp; Activities'!$I$28</f>
        <v>4.0110000000000007E-5</v>
      </c>
      <c r="L307" s="151">
        <f t="shared" si="31"/>
        <v>4.0110000000000007E-5</v>
      </c>
      <c r="M307" s="155">
        <f>G307*'2. Emissions Units &amp; Activities'!$K$28</f>
        <v>1.0989041095890414E-7</v>
      </c>
      <c r="N307" s="156">
        <f>G307*'2. Emissions Units &amp; Activities'!$L$28</f>
        <v>1.0989041095890414E-7</v>
      </c>
      <c r="O307" s="157">
        <f t="shared" si="39"/>
        <v>1.0989041095890414E-7</v>
      </c>
    </row>
    <row r="308" spans="1:15" ht="15.75" thickBot="1" x14ac:dyDescent="0.3">
      <c r="A308" s="231" t="s">
        <v>704</v>
      </c>
      <c r="B308" s="273">
        <v>239</v>
      </c>
      <c r="C308" s="269" t="str">
        <f>IFERROR(IF(B308="No CAS","",INDEX('DEQ Pollutant List'!$B$7:$B$611,MATCH('3. Pollutant Emissions - EF'!B308,'DEQ Pollutant List'!$A$7:$A$611,0))),"")</f>
        <v>Fluorides</v>
      </c>
      <c r="D308" s="274" t="str">
        <f>IFERROR(IF(OR($B308="",$B308="No CAS"),INDEX('DEQ Pollutant List'!$A$7:$A$611,MATCH($C308,'DEQ Pollutant List'!$C$7:$C$611,0)),INDEX('DEQ Pollutant List'!$A$7:$A$611,MATCH($B308,'DEQ Pollutant List'!$B$7:$B$611,0))),"")</f>
        <v/>
      </c>
      <c r="E308" s="233">
        <v>0</v>
      </c>
      <c r="F308" s="275">
        <f>'Welding Emission Factors'!K11</f>
        <v>8.5949999999999989E-5</v>
      </c>
      <c r="G308" s="242">
        <f>F308</f>
        <v>8.5949999999999989E-5</v>
      </c>
      <c r="H308" s="270" t="s">
        <v>761</v>
      </c>
      <c r="I308" s="265" t="s">
        <v>762</v>
      </c>
      <c r="J308" s="276">
        <f>F308*'2. Emissions Units &amp; Activities'!$H$28</f>
        <v>1.719E-5</v>
      </c>
      <c r="K308" s="277">
        <f>F308*'2. Emissions Units &amp; Activities'!$I$28</f>
        <v>1.719E-5</v>
      </c>
      <c r="L308" s="278">
        <f t="shared" si="31"/>
        <v>1.719E-5</v>
      </c>
      <c r="M308" s="276">
        <f>G308*'2. Emissions Units &amp; Activities'!$K$28</f>
        <v>4.7095890410958904E-8</v>
      </c>
      <c r="N308" s="279">
        <f>G308*'2. Emissions Units &amp; Activities'!$L$28</f>
        <v>4.7095890410958904E-8</v>
      </c>
      <c r="O308" s="280">
        <f>M308</f>
        <v>4.7095890410958904E-8</v>
      </c>
    </row>
    <row r="309" spans="1:15" ht="15.75" thickBot="1" x14ac:dyDescent="0.3">
      <c r="A309" s="171" t="s">
        <v>700</v>
      </c>
      <c r="B309" s="281" t="s">
        <v>148</v>
      </c>
      <c r="C309" s="173" t="s">
        <v>148</v>
      </c>
      <c r="D309" s="189" t="s">
        <v>148</v>
      </c>
      <c r="E309" s="163" t="s">
        <v>148</v>
      </c>
      <c r="F309" s="347" t="s">
        <v>148</v>
      </c>
      <c r="G309" s="166" t="s">
        <v>148</v>
      </c>
      <c r="H309" s="159" t="s">
        <v>148</v>
      </c>
      <c r="I309" s="161" t="s">
        <v>764</v>
      </c>
      <c r="J309" s="153" t="s">
        <v>148</v>
      </c>
      <c r="K309" s="335" t="s">
        <v>148</v>
      </c>
      <c r="L309" s="307" t="s">
        <v>148</v>
      </c>
      <c r="M309" s="153" t="s">
        <v>148</v>
      </c>
      <c r="N309" s="335" t="s">
        <v>148</v>
      </c>
      <c r="O309" s="307" t="s">
        <v>148</v>
      </c>
    </row>
    <row r="310" spans="1:15" ht="15.75" thickBot="1" x14ac:dyDescent="0.3">
      <c r="A310" s="283" t="s">
        <v>702</v>
      </c>
      <c r="B310" s="348" t="s">
        <v>148</v>
      </c>
      <c r="C310" s="284" t="s">
        <v>148</v>
      </c>
      <c r="D310" s="285" t="s">
        <v>148</v>
      </c>
      <c r="E310" s="286" t="s">
        <v>148</v>
      </c>
      <c r="F310" s="287" t="s">
        <v>148</v>
      </c>
      <c r="G310" s="288" t="s">
        <v>148</v>
      </c>
      <c r="H310" s="349" t="s">
        <v>148</v>
      </c>
      <c r="I310" s="289" t="s">
        <v>764</v>
      </c>
      <c r="J310" s="336" t="s">
        <v>148</v>
      </c>
      <c r="K310" s="337" t="s">
        <v>148</v>
      </c>
      <c r="L310" s="338" t="s">
        <v>148</v>
      </c>
      <c r="M310" s="336" t="s">
        <v>148</v>
      </c>
      <c r="N310" s="337" t="s">
        <v>148</v>
      </c>
      <c r="O310" s="338" t="s">
        <v>148</v>
      </c>
    </row>
    <row r="311" spans="1:15" x14ac:dyDescent="0.25">
      <c r="A311" s="171" t="s">
        <v>708</v>
      </c>
      <c r="B311" s="315" t="s">
        <v>261</v>
      </c>
      <c r="C311" s="264" t="str">
        <f>IFERROR(IF(B311="No CAS","",INDEX('DEQ Pollutant List'!$B$7:$B$611,MATCH('3. Pollutant Emissions - EF'!B311,'DEQ Pollutant List'!$A$7:$A$611,0))),"")</f>
        <v>Silver and compounds</v>
      </c>
      <c r="D311" s="189" t="str">
        <f>IFERROR(IF(OR($B311="",$B311="No CAS"),INDEX('DEQ Pollutant List'!$A$7:$A$611,MATCH($C311,'DEQ Pollutant List'!$C$7:$C$611,0)),INDEX('DEQ Pollutant List'!$A$7:$A$611,MATCH($B311,'DEQ Pollutant List'!$B$7:$B$611,0))),"")</f>
        <v/>
      </c>
      <c r="E311" s="163">
        <v>0</v>
      </c>
      <c r="F311" s="317">
        <f>Crusher!E16</f>
        <v>3E-11</v>
      </c>
      <c r="G311" s="166">
        <f>Crusher!G16</f>
        <v>3E-11</v>
      </c>
      <c r="H311" s="152" t="s">
        <v>374</v>
      </c>
      <c r="I311" s="154" t="s">
        <v>375</v>
      </c>
      <c r="J311" s="153">
        <f>F311*'2. Emissions Units &amp; Activities'!$H$35</f>
        <v>3.3296700000000001E-6</v>
      </c>
      <c r="K311" s="335">
        <f>F311*'2. Emissions Units &amp; Activities'!$I$35</f>
        <v>7.8839999999999994E-6</v>
      </c>
      <c r="L311" s="307">
        <f t="shared" ref="L311:L358" si="40">K311</f>
        <v>7.8839999999999994E-6</v>
      </c>
      <c r="M311" s="153">
        <f>G311*'2. Emissions Units &amp; Activities'!$K$35</f>
        <v>2.4E-8</v>
      </c>
      <c r="N311" s="335">
        <f>G311*'2. Emissions Units &amp; Activities'!$L$35</f>
        <v>2.4E-8</v>
      </c>
      <c r="O311" s="307">
        <f t="shared" ref="O311:O358" si="41">N311</f>
        <v>2.4E-8</v>
      </c>
    </row>
    <row r="312" spans="1:15" x14ac:dyDescent="0.25">
      <c r="A312" s="171" t="s">
        <v>708</v>
      </c>
      <c r="B312" s="318" t="s">
        <v>172</v>
      </c>
      <c r="C312" s="161" t="str">
        <f>IFERROR(IF(B312="No CAS","",INDEX('DEQ Pollutant List'!$B$7:$B$611,MATCH('3. Pollutant Emissions - EF'!B312,'DEQ Pollutant List'!$A$7:$A$611,0))),"")</f>
        <v>Aluminum and compounds</v>
      </c>
      <c r="D312" s="189" t="str">
        <f>IFERROR(IF(OR($B312="",$B312="No CAS"),INDEX('DEQ Pollutant List'!$A$7:$A$611,MATCH($C312,'DEQ Pollutant List'!$C$7:$C$611,0)),INDEX('DEQ Pollutant List'!$A$7:$A$611,MATCH($B312,'DEQ Pollutant List'!$B$7:$B$611,0))),"")</f>
        <v/>
      </c>
      <c r="E312" s="163">
        <v>0</v>
      </c>
      <c r="F312" s="317">
        <f>Crusher!E17</f>
        <v>7.6469999999999978E-5</v>
      </c>
      <c r="G312" s="166">
        <f>Crusher!G17</f>
        <v>7.6469999999999978E-5</v>
      </c>
      <c r="H312" s="152" t="s">
        <v>374</v>
      </c>
      <c r="I312" s="154" t="s">
        <v>375</v>
      </c>
      <c r="J312" s="153">
        <f>F312*'2. Emissions Units &amp; Activities'!$H$35</f>
        <v>8.4873288299999974</v>
      </c>
      <c r="K312" s="335">
        <f>F312*'2. Emissions Units &amp; Activities'!$I$35</f>
        <v>20.096315999999995</v>
      </c>
      <c r="L312" s="307">
        <f t="shared" si="40"/>
        <v>20.096315999999995</v>
      </c>
      <c r="M312" s="153">
        <f>G312*'2. Emissions Units &amp; Activities'!$K$35</f>
        <v>6.117599999999998E-2</v>
      </c>
      <c r="N312" s="335">
        <f>G312*'2. Emissions Units &amp; Activities'!$L$35</f>
        <v>6.117599999999998E-2</v>
      </c>
      <c r="O312" s="307">
        <f t="shared" si="41"/>
        <v>6.117599999999998E-2</v>
      </c>
    </row>
    <row r="313" spans="1:15" x14ac:dyDescent="0.25">
      <c r="A313" s="171" t="s">
        <v>708</v>
      </c>
      <c r="B313" s="318" t="s">
        <v>262</v>
      </c>
      <c r="C313" s="161" t="str">
        <f>IFERROR(IF(B313="No CAS","",INDEX('DEQ Pollutant List'!$B$7:$B$611,MATCH('3. Pollutant Emissions - EF'!B313,'DEQ Pollutant List'!$A$7:$A$611,0))),"")</f>
        <v>Arsenic and compounds</v>
      </c>
      <c r="D313" s="189" t="str">
        <f>IFERROR(IF(OR($B313="",$B313="No CAS"),INDEX('DEQ Pollutant List'!$A$7:$A$611,MATCH($C313,'DEQ Pollutant List'!$C$7:$C$611,0)),INDEX('DEQ Pollutant List'!$A$7:$A$611,MATCH($B313,'DEQ Pollutant List'!$B$7:$B$611,0))),"")</f>
        <v/>
      </c>
      <c r="E313" s="163">
        <v>0</v>
      </c>
      <c r="F313" s="317">
        <f>Crusher!E18</f>
        <v>3.1200000000000004E-9</v>
      </c>
      <c r="G313" s="166">
        <f>Crusher!G18</f>
        <v>3.1200000000000004E-9</v>
      </c>
      <c r="H313" s="152" t="s">
        <v>374</v>
      </c>
      <c r="I313" s="154" t="s">
        <v>375</v>
      </c>
      <c r="J313" s="153">
        <f>F313*'2. Emissions Units &amp; Activities'!$H$35</f>
        <v>3.4628568000000004E-4</v>
      </c>
      <c r="K313" s="335">
        <f>F313*'2. Emissions Units &amp; Activities'!$I$35</f>
        <v>8.1993600000000006E-4</v>
      </c>
      <c r="L313" s="307">
        <f t="shared" si="40"/>
        <v>8.1993600000000006E-4</v>
      </c>
      <c r="M313" s="153">
        <f>G313*'2. Emissions Units &amp; Activities'!$K$35</f>
        <v>2.4960000000000003E-6</v>
      </c>
      <c r="N313" s="335">
        <f>G313*'2. Emissions Units &amp; Activities'!$L$35</f>
        <v>2.4960000000000003E-6</v>
      </c>
      <c r="O313" s="307">
        <f t="shared" si="41"/>
        <v>2.4960000000000003E-6</v>
      </c>
    </row>
    <row r="314" spans="1:15" x14ac:dyDescent="0.25">
      <c r="A314" s="171" t="s">
        <v>708</v>
      </c>
      <c r="B314" s="318" t="s">
        <v>137</v>
      </c>
      <c r="C314" s="161" t="str">
        <f>IFERROR(IF(B314="No CAS","",INDEX('DEQ Pollutant List'!$B$7:$B$611,MATCH('3. Pollutant Emissions - EF'!B314,'DEQ Pollutant List'!$A$7:$A$611,0))),"")</f>
        <v>Barium and compounds</v>
      </c>
      <c r="D314" s="189" t="str">
        <f>IFERROR(IF(OR($B314="",$B314="No CAS"),INDEX('DEQ Pollutant List'!$A$7:$A$611,MATCH($C314,'DEQ Pollutant List'!$C$7:$C$611,0)),INDEX('DEQ Pollutant List'!$A$7:$A$611,MATCH($B314,'DEQ Pollutant List'!$B$7:$B$611,0))),"")</f>
        <v/>
      </c>
      <c r="E314" s="163">
        <v>0</v>
      </c>
      <c r="F314" s="317">
        <f>Crusher!E19</f>
        <v>3.3599999999999999E-7</v>
      </c>
      <c r="G314" s="166">
        <f>Crusher!G19</f>
        <v>3.3599999999999999E-7</v>
      </c>
      <c r="H314" s="152" t="s">
        <v>374</v>
      </c>
      <c r="I314" s="154" t="s">
        <v>375</v>
      </c>
      <c r="J314" s="153">
        <f>F314*'2. Emissions Units &amp; Activities'!$H$35</f>
        <v>3.7292303999999998E-2</v>
      </c>
      <c r="K314" s="335">
        <f>F314*'2. Emissions Units &amp; Activities'!$I$35</f>
        <v>8.8300799999999999E-2</v>
      </c>
      <c r="L314" s="307">
        <f t="shared" si="40"/>
        <v>8.8300799999999999E-2</v>
      </c>
      <c r="M314" s="153">
        <f>G314*'2. Emissions Units &amp; Activities'!$K$35</f>
        <v>2.6879999999999997E-4</v>
      </c>
      <c r="N314" s="335">
        <f>G314*'2. Emissions Units &amp; Activities'!$L$35</f>
        <v>2.6879999999999997E-4</v>
      </c>
      <c r="O314" s="307">
        <f t="shared" si="41"/>
        <v>2.6879999999999997E-4</v>
      </c>
    </row>
    <row r="315" spans="1:15" x14ac:dyDescent="0.25">
      <c r="A315" s="171" t="s">
        <v>708</v>
      </c>
      <c r="B315" s="318" t="s">
        <v>263</v>
      </c>
      <c r="C315" s="161" t="str">
        <f>IFERROR(IF(B315="No CAS","",INDEX('DEQ Pollutant List'!$B$7:$B$611,MATCH('3. Pollutant Emissions - EF'!B315,'DEQ Pollutant List'!$A$7:$A$611,0))),"")</f>
        <v>Beryllium and compounds</v>
      </c>
      <c r="D315" s="189" t="str">
        <f>IFERROR(IF(OR($B315="",$B315="No CAS"),INDEX('DEQ Pollutant List'!$A$7:$A$611,MATCH($C315,'DEQ Pollutant List'!$C$7:$C$611,0)),INDEX('DEQ Pollutant List'!$A$7:$A$611,MATCH($B315,'DEQ Pollutant List'!$B$7:$B$611,0))),"")</f>
        <v/>
      </c>
      <c r="E315" s="163">
        <v>0</v>
      </c>
      <c r="F315" s="317">
        <f>Crusher!E20</f>
        <v>3.6719999999999997E-9</v>
      </c>
      <c r="G315" s="166">
        <f>Crusher!G20</f>
        <v>3.6719999999999997E-9</v>
      </c>
      <c r="H315" s="152" t="s">
        <v>374</v>
      </c>
      <c r="I315" s="154" t="s">
        <v>375</v>
      </c>
      <c r="J315" s="153">
        <f>F315*'2. Emissions Units &amp; Activities'!$H$35</f>
        <v>4.0755160799999998E-4</v>
      </c>
      <c r="K315" s="335">
        <f>F315*'2. Emissions Units &amp; Activities'!$I$35</f>
        <v>9.6500159999999993E-4</v>
      </c>
      <c r="L315" s="307">
        <f t="shared" si="40"/>
        <v>9.6500159999999993E-4</v>
      </c>
      <c r="M315" s="153">
        <f>G315*'2. Emissions Units &amp; Activities'!$K$35</f>
        <v>2.9375999999999996E-6</v>
      </c>
      <c r="N315" s="335">
        <f>G315*'2. Emissions Units &amp; Activities'!$L$35</f>
        <v>2.9375999999999996E-6</v>
      </c>
      <c r="O315" s="307">
        <f t="shared" si="41"/>
        <v>2.9375999999999996E-6</v>
      </c>
    </row>
    <row r="316" spans="1:15" x14ac:dyDescent="0.25">
      <c r="A316" s="171" t="s">
        <v>708</v>
      </c>
      <c r="B316" s="318" t="s">
        <v>264</v>
      </c>
      <c r="C316" s="161" t="str">
        <f>IFERROR(IF(B316="No CAS","",INDEX('DEQ Pollutant List'!$B$7:$B$611,MATCH('3. Pollutant Emissions - EF'!B316,'DEQ Pollutant List'!$A$7:$A$611,0))),"")</f>
        <v>Cadmium and compounds</v>
      </c>
      <c r="D316" s="189" t="str">
        <f>IFERROR(IF(OR($B316="",$B316="No CAS"),INDEX('DEQ Pollutant List'!$A$7:$A$611,MATCH($C316,'DEQ Pollutant List'!$C$7:$C$611,0)),INDEX('DEQ Pollutant List'!$A$7:$A$611,MATCH($B316,'DEQ Pollutant List'!$B$7:$B$611,0))),"")</f>
        <v/>
      </c>
      <c r="E316" s="163">
        <v>0</v>
      </c>
      <c r="F316" s="317">
        <f>Crusher!E21</f>
        <v>9.5999999999999992E-11</v>
      </c>
      <c r="G316" s="166">
        <f>Crusher!G21</f>
        <v>9.5999999999999992E-11</v>
      </c>
      <c r="H316" s="152" t="s">
        <v>374</v>
      </c>
      <c r="I316" s="154" t="s">
        <v>375</v>
      </c>
      <c r="J316" s="153">
        <f>F316*'2. Emissions Units &amp; Activities'!$H$35</f>
        <v>1.0654943999999999E-5</v>
      </c>
      <c r="K316" s="335">
        <f>F316*'2. Emissions Units &amp; Activities'!$I$35</f>
        <v>2.5228799999999998E-5</v>
      </c>
      <c r="L316" s="307">
        <f t="shared" si="40"/>
        <v>2.5228799999999998E-5</v>
      </c>
      <c r="M316" s="153">
        <f>G316*'2. Emissions Units &amp; Activities'!$K$35</f>
        <v>7.6799999999999999E-8</v>
      </c>
      <c r="N316" s="335">
        <f>G316*'2. Emissions Units &amp; Activities'!$L$35</f>
        <v>7.6799999999999999E-8</v>
      </c>
      <c r="O316" s="307">
        <f t="shared" si="41"/>
        <v>7.6799999999999999E-8</v>
      </c>
    </row>
    <row r="317" spans="1:15" x14ac:dyDescent="0.25">
      <c r="A317" s="171" t="s">
        <v>708</v>
      </c>
      <c r="B317" s="318" t="s">
        <v>142</v>
      </c>
      <c r="C317" s="161" t="str">
        <f>IFERROR(IF(B317="No CAS","",INDEX('DEQ Pollutant List'!$B$7:$B$611,MATCH('3. Pollutant Emissions - EF'!B317,'DEQ Pollutant List'!$A$7:$A$611,0))),"")</f>
        <v>Cobalt and compounds</v>
      </c>
      <c r="D317" s="189" t="str">
        <f>IFERROR(IF(OR($B317="",$B317="No CAS"),INDEX('DEQ Pollutant List'!$A$7:$A$611,MATCH($C317,'DEQ Pollutant List'!$C$7:$C$611,0)),INDEX('DEQ Pollutant List'!$A$7:$A$611,MATCH($B317,'DEQ Pollutant List'!$B$7:$B$611,0))),"")</f>
        <v/>
      </c>
      <c r="E317" s="163">
        <v>0</v>
      </c>
      <c r="F317" s="317">
        <f>Crusher!E22</f>
        <v>1.2E-10</v>
      </c>
      <c r="G317" s="166">
        <f>Crusher!G22</f>
        <v>1.2E-10</v>
      </c>
      <c r="H317" s="152" t="s">
        <v>374</v>
      </c>
      <c r="I317" s="154" t="s">
        <v>375</v>
      </c>
      <c r="J317" s="153">
        <f>F317*'2. Emissions Units &amp; Activities'!$H$35</f>
        <v>1.331868E-5</v>
      </c>
      <c r="K317" s="335">
        <f>F317*'2. Emissions Units &amp; Activities'!$I$35</f>
        <v>3.1535999999999998E-5</v>
      </c>
      <c r="L317" s="307">
        <f t="shared" si="40"/>
        <v>3.1535999999999998E-5</v>
      </c>
      <c r="M317" s="153">
        <f>G317*'2. Emissions Units &amp; Activities'!$K$35</f>
        <v>9.5999999999999999E-8</v>
      </c>
      <c r="N317" s="335">
        <f>G317*'2. Emissions Units &amp; Activities'!$L$35</f>
        <v>9.5999999999999999E-8</v>
      </c>
      <c r="O317" s="307">
        <f t="shared" si="41"/>
        <v>9.5999999999999999E-8</v>
      </c>
    </row>
    <row r="318" spans="1:15" x14ac:dyDescent="0.25">
      <c r="A318" s="171" t="s">
        <v>708</v>
      </c>
      <c r="B318" s="318" t="s">
        <v>185</v>
      </c>
      <c r="C318" s="161" t="str">
        <f>IFERROR(IF(B318="No CAS","",INDEX('DEQ Pollutant List'!$B$7:$B$611,MATCH('3. Pollutant Emissions - EF'!B318,'DEQ Pollutant List'!$A$7:$A$611,0))),"")</f>
        <v>Copper and compounds</v>
      </c>
      <c r="D318" s="189" t="str">
        <f>IFERROR(IF(OR($B318="",$B318="No CAS"),INDEX('DEQ Pollutant List'!$A$7:$A$611,MATCH($C318,'DEQ Pollutant List'!$C$7:$C$611,0)),INDEX('DEQ Pollutant List'!$A$7:$A$611,MATCH($B318,'DEQ Pollutant List'!$B$7:$B$611,0))),"")</f>
        <v/>
      </c>
      <c r="E318" s="163">
        <v>0</v>
      </c>
      <c r="F318" s="317">
        <f>Crusher!E23</f>
        <v>6.2400000000000008E-9</v>
      </c>
      <c r="G318" s="166">
        <f>Crusher!G23</f>
        <v>6.2400000000000008E-9</v>
      </c>
      <c r="H318" s="152" t="s">
        <v>374</v>
      </c>
      <c r="I318" s="154" t="s">
        <v>375</v>
      </c>
      <c r="J318" s="153">
        <f>F318*'2. Emissions Units &amp; Activities'!$H$35</f>
        <v>6.9257136000000009E-4</v>
      </c>
      <c r="K318" s="335">
        <f>F318*'2. Emissions Units &amp; Activities'!$I$35</f>
        <v>1.6398720000000001E-3</v>
      </c>
      <c r="L318" s="307">
        <f t="shared" si="40"/>
        <v>1.6398720000000001E-3</v>
      </c>
      <c r="M318" s="153">
        <f>G318*'2. Emissions Units &amp; Activities'!$K$35</f>
        <v>4.9920000000000007E-6</v>
      </c>
      <c r="N318" s="335">
        <f>G318*'2. Emissions Units &amp; Activities'!$L$35</f>
        <v>4.9920000000000007E-6</v>
      </c>
      <c r="O318" s="307">
        <f t="shared" si="41"/>
        <v>4.9920000000000007E-6</v>
      </c>
    </row>
    <row r="319" spans="1:15" x14ac:dyDescent="0.25">
      <c r="A319" s="171" t="s">
        <v>708</v>
      </c>
      <c r="B319" s="318" t="s">
        <v>55</v>
      </c>
      <c r="C319" s="161" t="str">
        <f>IFERROR(IF(B319="No CAS","",INDEX('DEQ Pollutant List'!$B$7:$B$611,MATCH('3. Pollutant Emissions - EF'!B319,'DEQ Pollutant List'!$A$7:$A$611,0))),"")</f>
        <v>Chromium VI, chromate and dichromate particulate</v>
      </c>
      <c r="D319" s="189" t="str">
        <f>IFERROR(IF(OR($B319="",$B319="No CAS"),INDEX('DEQ Pollutant List'!$A$7:$A$611,MATCH($C319,'DEQ Pollutant List'!$C$7:$C$611,0)),INDEX('DEQ Pollutant List'!$A$7:$A$611,MATCH($B319,'DEQ Pollutant List'!$B$7:$B$611,0))),"")</f>
        <v/>
      </c>
      <c r="E319" s="163">
        <v>0</v>
      </c>
      <c r="F319" s="317">
        <f>Crusher!E24</f>
        <v>9.5592000000000007E-9</v>
      </c>
      <c r="G319" s="166">
        <f>Crusher!G24</f>
        <v>9.5592000000000007E-9</v>
      </c>
      <c r="H319" s="152" t="s">
        <v>374</v>
      </c>
      <c r="I319" s="154" t="s">
        <v>375</v>
      </c>
      <c r="J319" s="153">
        <f>F319*'2. Emissions Units &amp; Activities'!$H$35</f>
        <v>1.0609660488000001E-3</v>
      </c>
      <c r="K319" s="335">
        <f>F319*'2. Emissions Units &amp; Activities'!$I$35</f>
        <v>2.5121577600000001E-3</v>
      </c>
      <c r="L319" s="307">
        <f t="shared" si="40"/>
        <v>2.5121577600000001E-3</v>
      </c>
      <c r="M319" s="153">
        <f>G319*'2. Emissions Units &amp; Activities'!$K$35</f>
        <v>7.6473600000000013E-6</v>
      </c>
      <c r="N319" s="335">
        <f>G319*'2. Emissions Units &amp; Activities'!$L$35</f>
        <v>7.6473600000000013E-6</v>
      </c>
      <c r="O319" s="307">
        <f t="shared" si="41"/>
        <v>7.6473600000000013E-6</v>
      </c>
    </row>
    <row r="320" spans="1:15" x14ac:dyDescent="0.25">
      <c r="A320" s="171" t="s">
        <v>708</v>
      </c>
      <c r="B320" s="318" t="s">
        <v>265</v>
      </c>
      <c r="C320" s="161" t="str">
        <f>IFERROR(IF(B320="No CAS","",INDEX('DEQ Pollutant List'!$B$7:$B$611,MATCH('3. Pollutant Emissions - EF'!B320,'DEQ Pollutant List'!$A$7:$A$611,0))),"")</f>
        <v>Mercury and compounds</v>
      </c>
      <c r="D320" s="189" t="str">
        <f>IFERROR(IF(OR($B320="",$B320="No CAS"),INDEX('DEQ Pollutant List'!$A$7:$A$611,MATCH($C320,'DEQ Pollutant List'!$C$7:$C$611,0)),INDEX('DEQ Pollutant List'!$A$7:$A$611,MATCH($B320,'DEQ Pollutant List'!$B$7:$B$611,0))),"")</f>
        <v/>
      </c>
      <c r="E320" s="163">
        <v>0</v>
      </c>
      <c r="F320" s="317">
        <f>Crusher!E25</f>
        <v>2.3999999999999998E-11</v>
      </c>
      <c r="G320" s="166">
        <f>Crusher!G25</f>
        <v>2.3999999999999998E-11</v>
      </c>
      <c r="H320" s="152" t="s">
        <v>374</v>
      </c>
      <c r="I320" s="154" t="s">
        <v>375</v>
      </c>
      <c r="J320" s="153">
        <f>F320*'2. Emissions Units &amp; Activities'!$H$35</f>
        <v>2.6637359999999997E-6</v>
      </c>
      <c r="K320" s="335">
        <f>F320*'2. Emissions Units &amp; Activities'!$I$35</f>
        <v>6.3071999999999995E-6</v>
      </c>
      <c r="L320" s="307">
        <f t="shared" si="40"/>
        <v>6.3071999999999995E-6</v>
      </c>
      <c r="M320" s="153">
        <f>G320*'2. Emissions Units &amp; Activities'!$K$35</f>
        <v>1.92E-8</v>
      </c>
      <c r="N320" s="335">
        <f>G320*'2. Emissions Units &amp; Activities'!$L$35</f>
        <v>1.92E-8</v>
      </c>
      <c r="O320" s="307">
        <f t="shared" si="41"/>
        <v>1.92E-8</v>
      </c>
    </row>
    <row r="321" spans="1:15" x14ac:dyDescent="0.25">
      <c r="A321" s="171" t="s">
        <v>708</v>
      </c>
      <c r="B321" s="318" t="s">
        <v>169</v>
      </c>
      <c r="C321" s="161" t="str">
        <f>IFERROR(IF(B321="No CAS","",INDEX('DEQ Pollutant List'!$B$7:$B$611,MATCH('3. Pollutant Emissions - EF'!B321,'DEQ Pollutant List'!$A$7:$A$611,0))),"")</f>
        <v>Manganese and compounds</v>
      </c>
      <c r="D321" s="189" t="str">
        <f>IFERROR(IF(OR($B321="",$B321="No CAS"),INDEX('DEQ Pollutant List'!$A$7:$A$611,MATCH($C321,'DEQ Pollutant List'!$C$7:$C$611,0)),INDEX('DEQ Pollutant List'!$A$7:$A$611,MATCH($B321,'DEQ Pollutant List'!$B$7:$B$611,0))),"")</f>
        <v/>
      </c>
      <c r="E321" s="163">
        <v>0</v>
      </c>
      <c r="F321" s="317">
        <f>Crusher!E26</f>
        <v>6.0359999999999993E-7</v>
      </c>
      <c r="G321" s="166">
        <f>Crusher!G26</f>
        <v>6.0359999999999993E-7</v>
      </c>
      <c r="H321" s="152" t="s">
        <v>374</v>
      </c>
      <c r="I321" s="154" t="s">
        <v>375</v>
      </c>
      <c r="J321" s="153">
        <f>F321*'2. Emissions Units &amp; Activities'!$H$35</f>
        <v>6.6992960399999996E-2</v>
      </c>
      <c r="K321" s="335">
        <f>F321*'2. Emissions Units &amp; Activities'!$I$35</f>
        <v>0.15862607999999997</v>
      </c>
      <c r="L321" s="307">
        <f t="shared" si="40"/>
        <v>0.15862607999999997</v>
      </c>
      <c r="M321" s="153">
        <f>G321*'2. Emissions Units &amp; Activities'!$K$35</f>
        <v>4.8287999999999993E-4</v>
      </c>
      <c r="N321" s="335">
        <f>G321*'2. Emissions Units &amp; Activities'!$L$35</f>
        <v>4.8287999999999993E-4</v>
      </c>
      <c r="O321" s="307">
        <f t="shared" si="41"/>
        <v>4.8287999999999993E-4</v>
      </c>
    </row>
    <row r="322" spans="1:15" x14ac:dyDescent="0.25">
      <c r="A322" s="171" t="s">
        <v>708</v>
      </c>
      <c r="B322" s="318" t="s">
        <v>65</v>
      </c>
      <c r="C322" s="161" t="str">
        <f>IFERROR(IF(B322="No CAS","",INDEX('DEQ Pollutant List'!$B$7:$B$611,MATCH('3. Pollutant Emissions - EF'!B322,'DEQ Pollutant List'!$A$7:$A$611,0))),"")</f>
        <v>Molybdenum trioxide</v>
      </c>
      <c r="D322" s="189" t="str">
        <f>IFERROR(IF(OR($B322="",$B322="No CAS"),INDEX('DEQ Pollutant List'!$A$7:$A$611,MATCH($C322,'DEQ Pollutant List'!$C$7:$C$611,0)),INDEX('DEQ Pollutant List'!$A$7:$A$611,MATCH($B322,'DEQ Pollutant List'!$B$7:$B$611,0))),"")</f>
        <v/>
      </c>
      <c r="E322" s="163">
        <v>0</v>
      </c>
      <c r="F322" s="317">
        <f>Crusher!E27</f>
        <v>1.1154628393387699E-8</v>
      </c>
      <c r="G322" s="166">
        <f>Crusher!G27</f>
        <v>1.1154628393387699E-8</v>
      </c>
      <c r="H322" s="152" t="s">
        <v>374</v>
      </c>
      <c r="I322" s="154" t="s">
        <v>375</v>
      </c>
      <c r="J322" s="153">
        <f>F322*'2. Emissions Units &amp; Activities'!$H$35</f>
        <v>1.2380410507537073E-3</v>
      </c>
      <c r="K322" s="335">
        <f>F322*'2. Emissions Units &amp; Activities'!$I$35</f>
        <v>2.9314363417822873E-3</v>
      </c>
      <c r="L322" s="307">
        <f t="shared" si="40"/>
        <v>2.9314363417822873E-3</v>
      </c>
      <c r="M322" s="153">
        <f>G322*'2. Emissions Units &amp; Activities'!$K$35</f>
        <v>8.9237027147101593E-6</v>
      </c>
      <c r="N322" s="335">
        <f>G322*'2. Emissions Units &amp; Activities'!$L$35</f>
        <v>8.9237027147101593E-6</v>
      </c>
      <c r="O322" s="307">
        <f t="shared" si="41"/>
        <v>8.9237027147101593E-6</v>
      </c>
    </row>
    <row r="323" spans="1:15" x14ac:dyDescent="0.25">
      <c r="A323" s="171" t="s">
        <v>708</v>
      </c>
      <c r="B323" s="318" t="s">
        <v>192</v>
      </c>
      <c r="C323" s="161" t="str">
        <f>IFERROR(IF(B323="No CAS","",INDEX('DEQ Pollutant List'!$B$7:$B$611,MATCH('3. Pollutant Emissions - EF'!B323,'DEQ Pollutant List'!$A$7:$A$611,0))),"")</f>
        <v>Nickel and compounds</v>
      </c>
      <c r="D323" s="189" t="str">
        <f>IFERROR(IF(OR($B323="",$B323="No CAS"),INDEX('DEQ Pollutant List'!$A$7:$A$611,MATCH($C323,'DEQ Pollutant List'!$C$7:$C$611,0)),INDEX('DEQ Pollutant List'!$A$7:$A$611,MATCH($B323,'DEQ Pollutant List'!$B$7:$B$611,0))),"")</f>
        <v/>
      </c>
      <c r="E323" s="163">
        <v>0</v>
      </c>
      <c r="F323" s="317">
        <f>Crusher!E28</f>
        <v>2.3999999999999996E-9</v>
      </c>
      <c r="G323" s="166">
        <f>Crusher!G28</f>
        <v>2.3999999999999996E-9</v>
      </c>
      <c r="H323" s="152" t="s">
        <v>374</v>
      </c>
      <c r="I323" s="154" t="s">
        <v>375</v>
      </c>
      <c r="J323" s="153">
        <f>F323*'2. Emissions Units &amp; Activities'!$H$35</f>
        <v>2.6637359999999997E-4</v>
      </c>
      <c r="K323" s="335">
        <f>F323*'2. Emissions Units &amp; Activities'!$I$35</f>
        <v>6.3071999999999987E-4</v>
      </c>
      <c r="L323" s="307">
        <f t="shared" si="40"/>
        <v>6.3071999999999987E-4</v>
      </c>
      <c r="M323" s="153">
        <f>G323*'2. Emissions Units &amp; Activities'!$K$35</f>
        <v>1.9199999999999998E-6</v>
      </c>
      <c r="N323" s="335">
        <f>G323*'2. Emissions Units &amp; Activities'!$L$35</f>
        <v>1.9199999999999998E-6</v>
      </c>
      <c r="O323" s="307">
        <f t="shared" si="41"/>
        <v>1.9199999999999998E-6</v>
      </c>
    </row>
    <row r="324" spans="1:15" x14ac:dyDescent="0.25">
      <c r="A324" s="171" t="s">
        <v>708</v>
      </c>
      <c r="B324" s="318" t="s">
        <v>266</v>
      </c>
      <c r="C324" s="161" t="str">
        <f>IFERROR(IF(B324="No CAS","",INDEX('DEQ Pollutant List'!$B$7:$B$611,MATCH('3. Pollutant Emissions - EF'!B324,'DEQ Pollutant List'!$A$7:$A$611,0))),"")</f>
        <v>Lead and compounds</v>
      </c>
      <c r="D324" s="189" t="str">
        <f>IFERROR(IF(OR($B324="",$B324="No CAS"),INDEX('DEQ Pollutant List'!$A$7:$A$611,MATCH($C324,'DEQ Pollutant List'!$C$7:$C$611,0)),INDEX('DEQ Pollutant List'!$A$7:$A$611,MATCH($B324,'DEQ Pollutant List'!$B$7:$B$611,0))),"")</f>
        <v/>
      </c>
      <c r="E324" s="163">
        <v>0</v>
      </c>
      <c r="F324" s="317">
        <f>Crusher!E29</f>
        <v>2.9999999999999997E-8</v>
      </c>
      <c r="G324" s="166">
        <f>Crusher!G29</f>
        <v>2.9999999999999997E-8</v>
      </c>
      <c r="H324" s="152" t="s">
        <v>374</v>
      </c>
      <c r="I324" s="154" t="s">
        <v>375</v>
      </c>
      <c r="J324" s="153">
        <f>F324*'2. Emissions Units &amp; Activities'!$H$35</f>
        <v>3.3296699999999999E-3</v>
      </c>
      <c r="K324" s="335">
        <f>F324*'2. Emissions Units &amp; Activities'!$I$35</f>
        <v>7.8839999999999986E-3</v>
      </c>
      <c r="L324" s="307">
        <f t="shared" si="40"/>
        <v>7.8839999999999986E-3</v>
      </c>
      <c r="M324" s="153">
        <f>G324*'2. Emissions Units &amp; Activities'!$K$35</f>
        <v>2.3999999999999997E-5</v>
      </c>
      <c r="N324" s="335">
        <f>G324*'2. Emissions Units &amp; Activities'!$L$35</f>
        <v>2.3999999999999997E-5</v>
      </c>
      <c r="O324" s="307">
        <f t="shared" si="41"/>
        <v>2.3999999999999997E-5</v>
      </c>
    </row>
    <row r="325" spans="1:15" x14ac:dyDescent="0.25">
      <c r="A325" s="171" t="s">
        <v>708</v>
      </c>
      <c r="B325" s="318" t="s">
        <v>267</v>
      </c>
      <c r="C325" s="161" t="str">
        <f>IFERROR(IF(B325="No CAS","",INDEX('DEQ Pollutant List'!$B$7:$B$611,MATCH('3. Pollutant Emissions - EF'!B325,'DEQ Pollutant List'!$A$7:$A$611,0))),"")</f>
        <v>Antimony and compounds</v>
      </c>
      <c r="D325" s="189" t="str">
        <f>IFERROR(IF(OR($B325="",$B325="No CAS"),INDEX('DEQ Pollutant List'!$A$7:$A$611,MATCH($C325,'DEQ Pollutant List'!$C$7:$C$611,0)),INDEX('DEQ Pollutant List'!$A$7:$A$611,MATCH($B325,'DEQ Pollutant List'!$B$7:$B$611,0))),"")</f>
        <v/>
      </c>
      <c r="E325" s="163">
        <v>0</v>
      </c>
      <c r="F325" s="317">
        <f>Crusher!E30</f>
        <v>4.4399999999999997E-10</v>
      </c>
      <c r="G325" s="166">
        <f>Crusher!G30</f>
        <v>4.4399999999999997E-10</v>
      </c>
      <c r="H325" s="152" t="s">
        <v>374</v>
      </c>
      <c r="I325" s="154" t="s">
        <v>375</v>
      </c>
      <c r="J325" s="153">
        <f>F325*'2. Emissions Units &amp; Activities'!$H$35</f>
        <v>4.9279115999999998E-5</v>
      </c>
      <c r="K325" s="335">
        <f>F325*'2. Emissions Units &amp; Activities'!$I$35</f>
        <v>1.1668319999999999E-4</v>
      </c>
      <c r="L325" s="307">
        <f t="shared" si="40"/>
        <v>1.1668319999999999E-4</v>
      </c>
      <c r="M325" s="153">
        <f>G325*'2. Emissions Units &amp; Activities'!$K$35</f>
        <v>3.5519999999999995E-7</v>
      </c>
      <c r="N325" s="335">
        <f>G325*'2. Emissions Units &amp; Activities'!$L$35</f>
        <v>3.5519999999999995E-7</v>
      </c>
      <c r="O325" s="307">
        <f t="shared" si="41"/>
        <v>3.5519999999999995E-7</v>
      </c>
    </row>
    <row r="326" spans="1:15" x14ac:dyDescent="0.25">
      <c r="A326" s="171" t="s">
        <v>708</v>
      </c>
      <c r="B326" s="318" t="s">
        <v>268</v>
      </c>
      <c r="C326" s="161" t="str">
        <f>IFERROR(IF(B326="No CAS","",INDEX('DEQ Pollutant List'!$B$7:$B$611,MATCH('3. Pollutant Emissions - EF'!B326,'DEQ Pollutant List'!$A$7:$A$611,0))),"")</f>
        <v>Selenium and compounds</v>
      </c>
      <c r="D326" s="189" t="str">
        <f>IFERROR(IF(OR($B326="",$B326="No CAS"),INDEX('DEQ Pollutant List'!$A$7:$A$611,MATCH($C326,'DEQ Pollutant List'!$C$7:$C$611,0)),INDEX('DEQ Pollutant List'!$A$7:$A$611,MATCH($B326,'DEQ Pollutant List'!$B$7:$B$611,0))),"")</f>
        <v/>
      </c>
      <c r="E326" s="163">
        <v>0</v>
      </c>
      <c r="F326" s="317">
        <f>Crusher!E31</f>
        <v>2.2799999999999999E-10</v>
      </c>
      <c r="G326" s="166">
        <f>Crusher!G31</f>
        <v>2.2799999999999999E-10</v>
      </c>
      <c r="H326" s="152" t="s">
        <v>374</v>
      </c>
      <c r="I326" s="154" t="s">
        <v>375</v>
      </c>
      <c r="J326" s="153">
        <f>F326*'2. Emissions Units &amp; Activities'!$H$35</f>
        <v>2.5305491999999998E-5</v>
      </c>
      <c r="K326" s="335">
        <f>F326*'2. Emissions Units &amp; Activities'!$I$35</f>
        <v>5.9918399999999999E-5</v>
      </c>
      <c r="L326" s="307">
        <f t="shared" si="40"/>
        <v>5.9918399999999999E-5</v>
      </c>
      <c r="M326" s="153">
        <f>G326*'2. Emissions Units &amp; Activities'!$K$35</f>
        <v>1.8239999999999999E-7</v>
      </c>
      <c r="N326" s="335">
        <f>G326*'2. Emissions Units &amp; Activities'!$L$35</f>
        <v>1.8239999999999999E-7</v>
      </c>
      <c r="O326" s="307">
        <f t="shared" si="41"/>
        <v>1.8239999999999999E-7</v>
      </c>
    </row>
    <row r="327" spans="1:15" x14ac:dyDescent="0.25">
      <c r="A327" s="171" t="s">
        <v>708</v>
      </c>
      <c r="B327" s="318" t="s">
        <v>270</v>
      </c>
      <c r="C327" s="161" t="str">
        <f>IFERROR(IF(B327="No CAS","",INDEX('DEQ Pollutant List'!$B$7:$B$611,MATCH('3. Pollutant Emissions - EF'!B327,'DEQ Pollutant List'!$A$7:$A$611,0))),"")</f>
        <v>Thallium and compounds</v>
      </c>
      <c r="D327" s="189" t="str">
        <f>IFERROR(IF(OR($B327="",$B327="No CAS"),INDEX('DEQ Pollutant List'!$A$7:$A$611,MATCH($C327,'DEQ Pollutant List'!$C$7:$C$611,0)),INDEX('DEQ Pollutant List'!$A$7:$A$611,MATCH($B327,'DEQ Pollutant List'!$B$7:$B$611,0))),"")</f>
        <v/>
      </c>
      <c r="E327" s="163">
        <v>0</v>
      </c>
      <c r="F327" s="317">
        <f>Crusher!E32</f>
        <v>5.2679999999999998E-10</v>
      </c>
      <c r="G327" s="166">
        <f>Crusher!G32</f>
        <v>5.2679999999999998E-10</v>
      </c>
      <c r="H327" s="152" t="s">
        <v>374</v>
      </c>
      <c r="I327" s="154" t="s">
        <v>375</v>
      </c>
      <c r="J327" s="153">
        <f>F327*'2. Emissions Units &amp; Activities'!$H$35</f>
        <v>5.8469005199999996E-5</v>
      </c>
      <c r="K327" s="335">
        <f>F327*'2. Emissions Units &amp; Activities'!$I$35</f>
        <v>1.3844304000000001E-4</v>
      </c>
      <c r="L327" s="307">
        <f t="shared" si="40"/>
        <v>1.3844304000000001E-4</v>
      </c>
      <c r="M327" s="153">
        <f>G327*'2. Emissions Units &amp; Activities'!$K$35</f>
        <v>4.2143999999999999E-7</v>
      </c>
      <c r="N327" s="335">
        <f>G327*'2. Emissions Units &amp; Activities'!$L$35</f>
        <v>4.2143999999999999E-7</v>
      </c>
      <c r="O327" s="307">
        <f t="shared" si="41"/>
        <v>4.2143999999999999E-7</v>
      </c>
    </row>
    <row r="328" spans="1:15" x14ac:dyDescent="0.25">
      <c r="A328" s="171" t="s">
        <v>708</v>
      </c>
      <c r="B328" s="318" t="s">
        <v>271</v>
      </c>
      <c r="C328" s="161" t="str">
        <f>IFERROR(IF(B328="No CAS","",INDEX('DEQ Pollutant List'!$B$7:$B$611,MATCH('3. Pollutant Emissions - EF'!B328,'DEQ Pollutant List'!$A$7:$A$611,0))),"")</f>
        <v>Zinc and compounds</v>
      </c>
      <c r="D328" s="189" t="str">
        <f>IFERROR(IF(OR($B328="",$B328="No CAS"),INDEX('DEQ Pollutant List'!$A$7:$A$611,MATCH($C328,'DEQ Pollutant List'!$C$7:$C$611,0)),INDEX('DEQ Pollutant List'!$A$7:$A$611,MATCH($B328,'DEQ Pollutant List'!$B$7:$B$611,0))),"")</f>
        <v/>
      </c>
      <c r="E328" s="163">
        <v>0</v>
      </c>
      <c r="F328" s="317">
        <f>Crusher!E33</f>
        <v>3.5999999999999998E-8</v>
      </c>
      <c r="G328" s="166">
        <f>Crusher!G33</f>
        <v>3.5999999999999998E-8</v>
      </c>
      <c r="H328" s="152" t="s">
        <v>374</v>
      </c>
      <c r="I328" s="154" t="s">
        <v>375</v>
      </c>
      <c r="J328" s="153">
        <f>F328*'2. Emissions Units &amp; Activities'!$H$35</f>
        <v>3.9956039999999998E-3</v>
      </c>
      <c r="K328" s="335">
        <f>F328*'2. Emissions Units &amp; Activities'!$I$35</f>
        <v>9.4608000000000001E-3</v>
      </c>
      <c r="L328" s="307">
        <f t="shared" si="40"/>
        <v>9.4608000000000001E-3</v>
      </c>
      <c r="M328" s="153">
        <f>G328*'2. Emissions Units &amp; Activities'!$K$35</f>
        <v>2.8799999999999999E-5</v>
      </c>
      <c r="N328" s="335">
        <f>G328*'2. Emissions Units &amp; Activities'!$L$35</f>
        <v>2.8799999999999999E-5</v>
      </c>
      <c r="O328" s="307">
        <f t="shared" si="41"/>
        <v>2.8799999999999999E-5</v>
      </c>
    </row>
    <row r="329" spans="1:15" x14ac:dyDescent="0.25">
      <c r="A329" s="171" t="s">
        <v>708</v>
      </c>
      <c r="B329" s="318" t="s">
        <v>137</v>
      </c>
      <c r="C329" s="161" t="str">
        <f>IFERROR(IF(B329="No CAS","",INDEX('DEQ Pollutant List'!$B$7:$B$611,MATCH('3. Pollutant Emissions - EF'!B329,'DEQ Pollutant List'!$A$7:$A$611,0))),"")</f>
        <v>Barium and compounds</v>
      </c>
      <c r="D329" s="189" t="str">
        <f>IFERROR(IF(OR($B329="",$B329="No CAS"),INDEX('DEQ Pollutant List'!$A$7:$A$611,MATCH($C329,'DEQ Pollutant List'!$C$7:$C$611,0)),INDEX('DEQ Pollutant List'!$A$7:$A$611,MATCH($B329,'DEQ Pollutant List'!$B$7:$B$611,0))),"")</f>
        <v/>
      </c>
      <c r="E329" s="163">
        <v>0</v>
      </c>
      <c r="F329" s="317">
        <f>Crusher!E34</f>
        <v>2.3999999999999998E-7</v>
      </c>
      <c r="G329" s="166">
        <f>Crusher!G34</f>
        <v>2.3999999999999998E-7</v>
      </c>
      <c r="H329" s="152" t="s">
        <v>374</v>
      </c>
      <c r="I329" s="154" t="s">
        <v>375</v>
      </c>
      <c r="J329" s="153">
        <f>F329*'2. Emissions Units &amp; Activities'!$H$35</f>
        <v>2.6637359999999999E-2</v>
      </c>
      <c r="K329" s="335">
        <f>F329*'2. Emissions Units &amp; Activities'!$I$35</f>
        <v>6.3071999999999989E-2</v>
      </c>
      <c r="L329" s="307">
        <f t="shared" si="40"/>
        <v>6.3071999999999989E-2</v>
      </c>
      <c r="M329" s="153">
        <f>G329*'2. Emissions Units &amp; Activities'!$K$35</f>
        <v>1.9199999999999998E-4</v>
      </c>
      <c r="N329" s="335">
        <f>G329*'2. Emissions Units &amp; Activities'!$L$35</f>
        <v>1.9199999999999998E-4</v>
      </c>
      <c r="O329" s="307">
        <f t="shared" si="41"/>
        <v>1.9199999999999998E-4</v>
      </c>
    </row>
    <row r="330" spans="1:15" x14ac:dyDescent="0.25">
      <c r="A330" s="171" t="s">
        <v>708</v>
      </c>
      <c r="B330" s="318">
        <v>504</v>
      </c>
      <c r="C330" s="161" t="str">
        <f>IFERROR(IF(B330="No CAS","",INDEX('DEQ Pollutant List'!$B$7:$B$611,MATCH('3. Pollutant Emissions - EF'!B330,'DEQ Pollutant List'!$A$7:$A$611,0))),"")</f>
        <v>Phosphorus and compounds</v>
      </c>
      <c r="D330" s="189" t="str">
        <f>IFERROR(IF(OR($B330="",$B330="No CAS"),INDEX('DEQ Pollutant List'!$A$7:$A$611,MATCH($C330,'DEQ Pollutant List'!$C$7:$C$611,0)),INDEX('DEQ Pollutant List'!$A$7:$A$611,MATCH($B330,'DEQ Pollutant List'!$B$7:$B$611,0))),"")</f>
        <v/>
      </c>
      <c r="E330" s="163">
        <v>0</v>
      </c>
      <c r="F330" s="317">
        <f>Crusher!E35</f>
        <v>3.9599999999999997E-8</v>
      </c>
      <c r="G330" s="166">
        <f>Crusher!G35</f>
        <v>3.9599999999999997E-8</v>
      </c>
      <c r="H330" s="152" t="s">
        <v>374</v>
      </c>
      <c r="I330" s="154" t="s">
        <v>375</v>
      </c>
      <c r="J330" s="153">
        <f>F330*'2. Emissions Units &amp; Activities'!$H$35</f>
        <v>4.3951643999999993E-3</v>
      </c>
      <c r="K330" s="335">
        <f>F330*'2. Emissions Units &amp; Activities'!$I$35</f>
        <v>1.0406879999999999E-2</v>
      </c>
      <c r="L330" s="307">
        <f t="shared" si="40"/>
        <v>1.0406879999999999E-2</v>
      </c>
      <c r="M330" s="153">
        <f>G330*'2. Emissions Units &amp; Activities'!$K$35</f>
        <v>3.1679999999999995E-5</v>
      </c>
      <c r="N330" s="335">
        <f>G330*'2. Emissions Units &amp; Activities'!$L$35</f>
        <v>3.1679999999999995E-5</v>
      </c>
      <c r="O330" s="307">
        <f t="shared" si="41"/>
        <v>3.1679999999999995E-5</v>
      </c>
    </row>
    <row r="331" spans="1:15" x14ac:dyDescent="0.25">
      <c r="A331" s="171" t="s">
        <v>708</v>
      </c>
      <c r="B331" s="318" t="s">
        <v>272</v>
      </c>
      <c r="C331" s="161" t="str">
        <f>IFERROR(IF(B331="No CAS","",INDEX('DEQ Pollutant List'!$B$7:$B$611,MATCH('3. Pollutant Emissions - EF'!B331,'DEQ Pollutant List'!$A$7:$A$611,0))),"")</f>
        <v>Phosphorus pentoxide</v>
      </c>
      <c r="D331" s="189" t="str">
        <f>IFERROR(IF(OR($B331="",$B331="No CAS"),INDEX('DEQ Pollutant List'!$A$7:$A$611,MATCH($C331,'DEQ Pollutant List'!$C$7:$C$611,0)),INDEX('DEQ Pollutant List'!$A$7:$A$611,MATCH($B331,'DEQ Pollutant List'!$B$7:$B$611,0))),"")</f>
        <v/>
      </c>
      <c r="E331" s="163">
        <v>0</v>
      </c>
      <c r="F331" s="317">
        <f>Crusher!E36</f>
        <v>9.5999999999999999E-8</v>
      </c>
      <c r="G331" s="166">
        <f>Crusher!G36</f>
        <v>9.5999999999999999E-8</v>
      </c>
      <c r="H331" s="152" t="s">
        <v>374</v>
      </c>
      <c r="I331" s="154" t="s">
        <v>375</v>
      </c>
      <c r="J331" s="153">
        <f>F331*'2. Emissions Units &amp; Activities'!$H$35</f>
        <v>1.0654944E-2</v>
      </c>
      <c r="K331" s="335">
        <f>F331*'2. Emissions Units &amp; Activities'!$I$35</f>
        <v>2.5228799999999999E-2</v>
      </c>
      <c r="L331" s="307">
        <f t="shared" si="40"/>
        <v>2.5228799999999999E-2</v>
      </c>
      <c r="M331" s="153">
        <f>G331*'2. Emissions Units &amp; Activities'!$K$35</f>
        <v>7.6799999999999997E-5</v>
      </c>
      <c r="N331" s="335">
        <f>G331*'2. Emissions Units &amp; Activities'!$L$35</f>
        <v>7.6799999999999997E-5</v>
      </c>
      <c r="O331" s="307">
        <f t="shared" si="41"/>
        <v>7.6799999999999997E-5</v>
      </c>
    </row>
    <row r="332" spans="1:15" x14ac:dyDescent="0.25">
      <c r="A332" s="171" t="s">
        <v>708</v>
      </c>
      <c r="B332" s="165" t="s">
        <v>171</v>
      </c>
      <c r="C332" s="161" t="str">
        <f>IFERROR(IF(B332="No CAS","",INDEX('DEQ Pollutant List'!$B$7:$B$611,MATCH('3. Pollutant Emissions - EF'!B332,'DEQ Pollutant List'!$A$7:$A$611,0))),"")</f>
        <v>Silica, crystalline (respirable)</v>
      </c>
      <c r="D332" s="189" t="str">
        <f>IFERROR(IF(OR($B332="",$B332="No CAS"),INDEX('DEQ Pollutant List'!$A$7:$A$611,MATCH($C332,'DEQ Pollutant List'!$C$7:$C$611,0)),INDEX('DEQ Pollutant List'!$A$7:$A$611,MATCH($B332,'DEQ Pollutant List'!$B$7:$B$611,0))),"")</f>
        <v/>
      </c>
      <c r="E332" s="163">
        <v>0</v>
      </c>
      <c r="F332" s="317">
        <f>Crusher!E37</f>
        <v>4.4717999999999994E-5</v>
      </c>
      <c r="G332" s="166">
        <f>Crusher!G37</f>
        <v>4.4717999999999994E-5</v>
      </c>
      <c r="H332" s="152" t="s">
        <v>374</v>
      </c>
      <c r="I332" s="154" t="s">
        <v>375</v>
      </c>
      <c r="J332" s="153">
        <f>F332*'2. Emissions Units &amp; Activities'!$H$35</f>
        <v>4.9632061019999991</v>
      </c>
      <c r="K332" s="335">
        <f>F332*'2. Emissions Units &amp; Activities'!$I$35</f>
        <v>11.751890399999999</v>
      </c>
      <c r="L332" s="307">
        <f t="shared" si="40"/>
        <v>11.751890399999999</v>
      </c>
      <c r="M332" s="153">
        <f>G332*'2. Emissions Units &amp; Activities'!$K$35</f>
        <v>3.5774399999999998E-2</v>
      </c>
      <c r="N332" s="335">
        <f>G332*'2. Emissions Units &amp; Activities'!$L$35</f>
        <v>3.5774399999999998E-2</v>
      </c>
      <c r="O332" s="307">
        <f t="shared" si="41"/>
        <v>3.5774399999999998E-2</v>
      </c>
    </row>
    <row r="333" spans="1:15" x14ac:dyDescent="0.25">
      <c r="A333" s="171" t="s">
        <v>708</v>
      </c>
      <c r="B333" s="165" t="s">
        <v>273</v>
      </c>
      <c r="C333" s="161" t="str">
        <f>IFERROR(IF(B333="No CAS","",INDEX('DEQ Pollutant List'!$B$7:$B$611,MATCH('3. Pollutant Emissions - EF'!B333,'DEQ Pollutant List'!$A$7:$A$611,0))),"")</f>
        <v>Sulfur trioxide</v>
      </c>
      <c r="D333" s="189" t="str">
        <f>IFERROR(IF(OR($B333="",$B333="No CAS"),INDEX('DEQ Pollutant List'!$A$7:$A$611,MATCH($C333,'DEQ Pollutant List'!$C$7:$C$611,0)),INDEX('DEQ Pollutant List'!$A$7:$A$611,MATCH($B333,'DEQ Pollutant List'!$B$7:$B$611,0))),"")</f>
        <v/>
      </c>
      <c r="E333" s="163">
        <v>0</v>
      </c>
      <c r="F333" s="317">
        <f>Crusher!E38</f>
        <v>2.9999999999999997E-8</v>
      </c>
      <c r="G333" s="166">
        <f>Crusher!G38</f>
        <v>2.9999999999999997E-8</v>
      </c>
      <c r="H333" s="152" t="s">
        <v>374</v>
      </c>
      <c r="I333" s="154" t="s">
        <v>375</v>
      </c>
      <c r="J333" s="153">
        <f>F333*'2. Emissions Units &amp; Activities'!$H$35</f>
        <v>3.3296699999999999E-3</v>
      </c>
      <c r="K333" s="335">
        <f>F333*'2. Emissions Units &amp; Activities'!$I$35</f>
        <v>7.8839999999999986E-3</v>
      </c>
      <c r="L333" s="307">
        <f t="shared" si="40"/>
        <v>7.8839999999999986E-3</v>
      </c>
      <c r="M333" s="153">
        <f>G333*'2. Emissions Units &amp; Activities'!$K$35</f>
        <v>2.3999999999999997E-5</v>
      </c>
      <c r="N333" s="335">
        <f>G333*'2. Emissions Units &amp; Activities'!$L$35</f>
        <v>2.3999999999999997E-5</v>
      </c>
      <c r="O333" s="307">
        <f t="shared" si="41"/>
        <v>2.3999999999999997E-5</v>
      </c>
    </row>
    <row r="334" spans="1:15" ht="15.75" thickBot="1" x14ac:dyDescent="0.3">
      <c r="A334" s="231" t="s">
        <v>708</v>
      </c>
      <c r="B334" s="320" t="s">
        <v>274</v>
      </c>
      <c r="C334" s="265" t="str">
        <f>IFERROR(IF(B334="No CAS","",INDEX('DEQ Pollutant List'!$B$7:$B$611,MATCH('3. Pollutant Emissions - EF'!B334,'DEQ Pollutant List'!$A$7:$A$611,0))),"")</f>
        <v>Vanadium pentoxide</v>
      </c>
      <c r="D334" s="274" t="str">
        <f>IFERROR(IF(OR($B334="",$B334="No CAS"),INDEX('DEQ Pollutant List'!$A$7:$A$611,MATCH($C334,'DEQ Pollutant List'!$C$7:$C$611,0)),INDEX('DEQ Pollutant List'!$A$7:$A$611,MATCH($B334,'DEQ Pollutant List'!$B$7:$B$611,0))),"")</f>
        <v/>
      </c>
      <c r="E334" s="233">
        <v>0</v>
      </c>
      <c r="F334" s="275">
        <f>Crusher!E39</f>
        <v>2.9999999999999997E-8</v>
      </c>
      <c r="G334" s="242">
        <f>Crusher!G39</f>
        <v>2.9999999999999997E-8</v>
      </c>
      <c r="H334" s="243" t="s">
        <v>374</v>
      </c>
      <c r="I334" s="244" t="s">
        <v>375</v>
      </c>
      <c r="J334" s="245">
        <f>F334*'2. Emissions Units &amp; Activities'!$H$35</f>
        <v>3.3296699999999999E-3</v>
      </c>
      <c r="K334" s="339">
        <f>F334*'2. Emissions Units &amp; Activities'!$I$35</f>
        <v>7.8839999999999986E-3</v>
      </c>
      <c r="L334" s="321">
        <f t="shared" si="40"/>
        <v>7.8839999999999986E-3</v>
      </c>
      <c r="M334" s="245">
        <f>G334*'2. Emissions Units &amp; Activities'!$K$35</f>
        <v>2.3999999999999997E-5</v>
      </c>
      <c r="N334" s="339">
        <f>G334*'2. Emissions Units &amp; Activities'!$L$35</f>
        <v>2.3999999999999997E-5</v>
      </c>
      <c r="O334" s="321">
        <f t="shared" si="41"/>
        <v>2.3999999999999997E-5</v>
      </c>
    </row>
    <row r="335" spans="1:15" x14ac:dyDescent="0.25">
      <c r="A335" s="162" t="s">
        <v>712</v>
      </c>
      <c r="B335" s="165" t="s">
        <v>261</v>
      </c>
      <c r="C335" s="160" t="str">
        <f>IFERROR(IF(B335="No CAS","",INDEX('DEQ Pollutant List'!$B$7:$B$611,MATCH('3. Pollutant Emissions - EF'!B335,'DEQ Pollutant List'!$A$7:$A$611,0))),"")</f>
        <v>Silver and compounds</v>
      </c>
      <c r="D335" s="189" t="str">
        <f>IFERROR(IF(OR($B335="",$B335="No CAS"),INDEX('DEQ Pollutant List'!$A$7:$A$611,MATCH($C335,'DEQ Pollutant List'!$C$7:$C$611,0)),INDEX('DEQ Pollutant List'!$A$7:$A$611,MATCH($B335,'DEQ Pollutant List'!$B$7:$B$611,0))),"")</f>
        <v/>
      </c>
      <c r="E335" s="163">
        <v>0.67519999999999991</v>
      </c>
      <c r="F335" s="317">
        <f>'Unpaved Roads'!E49</f>
        <v>1.0579162603709436E-7</v>
      </c>
      <c r="G335" s="166">
        <f>'Unpaved Roads'!G49</f>
        <v>7.9329227524254021E-8</v>
      </c>
      <c r="H335" s="152" t="s">
        <v>384</v>
      </c>
      <c r="I335" s="154" t="s">
        <v>1991</v>
      </c>
      <c r="J335" s="153">
        <f>F335*'2. Emissions Units &amp; Activities'!$H$36</f>
        <v>1.7049883366716942E-4</v>
      </c>
      <c r="K335" s="335">
        <f>F335*'2. Emissions Units &amp; Activities'!$I$36</f>
        <v>3.1593226502895906E-4</v>
      </c>
      <c r="L335" s="307">
        <f t="shared" si="40"/>
        <v>3.1593226502895906E-4</v>
      </c>
      <c r="M335" s="153">
        <f>G335*'2. Emissions Units &amp; Activities'!$K$36</f>
        <v>9.2400520695864066E-7</v>
      </c>
      <c r="N335" s="153">
        <f>G335*'2. Emissions Units &amp; Activities'!$L$36</f>
        <v>9.2400520695864066E-7</v>
      </c>
      <c r="O335" s="307">
        <f t="shared" si="41"/>
        <v>9.2400520695864066E-7</v>
      </c>
    </row>
    <row r="336" spans="1:15" x14ac:dyDescent="0.25">
      <c r="A336" s="162" t="s">
        <v>712</v>
      </c>
      <c r="B336" s="165" t="s">
        <v>172</v>
      </c>
      <c r="C336" s="160" t="str">
        <f>IFERROR(IF(B336="No CAS","",INDEX('DEQ Pollutant List'!$B$7:$B$611,MATCH('3. Pollutant Emissions - EF'!B336,'DEQ Pollutant List'!$A$7:$A$611,0))),"")</f>
        <v>Aluminum and compounds</v>
      </c>
      <c r="D336" s="189" t="str">
        <f>IFERROR(IF(OR($B336="",$B336="No CAS"),INDEX('DEQ Pollutant List'!$A$7:$A$611,MATCH($C336,'DEQ Pollutant List'!$C$7:$C$611,0)),INDEX('DEQ Pollutant List'!$A$7:$A$611,MATCH($B336,'DEQ Pollutant List'!$B$7:$B$611,0))),"")</f>
        <v/>
      </c>
      <c r="E336" s="163">
        <v>0.67519999999999991</v>
      </c>
      <c r="F336" s="317">
        <f>'Unpaved Roads'!E50</f>
        <v>0.26966285476855345</v>
      </c>
      <c r="G336" s="166">
        <f>'Unpaved Roads'!G50</f>
        <v>0.20221020095932349</v>
      </c>
      <c r="H336" s="152" t="s">
        <v>384</v>
      </c>
      <c r="I336" s="154" t="s">
        <v>1991</v>
      </c>
      <c r="J336" s="153">
        <f>F336*'2. Emissions Units &amp; Activities'!$H$36</f>
        <v>434.60152701761473</v>
      </c>
      <c r="K336" s="335">
        <f>F336*'2. Emissions Units &amp; Activities'!$I$36</f>
        <v>805.31134355881647</v>
      </c>
      <c r="L336" s="307">
        <f t="shared" si="40"/>
        <v>805.31134355881647</v>
      </c>
      <c r="M336" s="153">
        <f>G336*'2. Emissions Units &amp; Activities'!$K$36</f>
        <v>2.3552892725375747</v>
      </c>
      <c r="N336" s="153">
        <f>G336*'2. Emissions Units &amp; Activities'!$L$36</f>
        <v>2.3552892725375747</v>
      </c>
      <c r="O336" s="307">
        <f t="shared" si="41"/>
        <v>2.3552892725375747</v>
      </c>
    </row>
    <row r="337" spans="1:15" x14ac:dyDescent="0.25">
      <c r="A337" s="162" t="s">
        <v>712</v>
      </c>
      <c r="B337" s="165" t="s">
        <v>262</v>
      </c>
      <c r="C337" s="160" t="str">
        <f>IFERROR(IF(B337="No CAS","",INDEX('DEQ Pollutant List'!$B$7:$B$611,MATCH('3. Pollutant Emissions - EF'!B337,'DEQ Pollutant List'!$A$7:$A$611,0))),"")</f>
        <v>Arsenic and compounds</v>
      </c>
      <c r="D337" s="189" t="str">
        <f>IFERROR(IF(OR($B337="",$B337="No CAS"),INDEX('DEQ Pollutant List'!$A$7:$A$611,MATCH($C337,'DEQ Pollutant List'!$C$7:$C$611,0)),INDEX('DEQ Pollutant List'!$A$7:$A$611,MATCH($B337,'DEQ Pollutant List'!$B$7:$B$611,0))),"")</f>
        <v/>
      </c>
      <c r="E337" s="163">
        <v>0.67519999999999991</v>
      </c>
      <c r="F337" s="317">
        <f>'Unpaved Roads'!E51</f>
        <v>1.1002329107857813E-5</v>
      </c>
      <c r="G337" s="166">
        <f>'Unpaved Roads'!G51</f>
        <v>8.2502396625224214E-6</v>
      </c>
      <c r="H337" s="152" t="s">
        <v>384</v>
      </c>
      <c r="I337" s="154" t="s">
        <v>1991</v>
      </c>
      <c r="J337" s="153">
        <f>F337*'2. Emissions Units &amp; Activities'!$H$36</f>
        <v>1.7731878701385619E-2</v>
      </c>
      <c r="K337" s="335">
        <f>F337*'2. Emissions Units &amp; Activities'!$I$36</f>
        <v>3.2856955563011742E-2</v>
      </c>
      <c r="L337" s="307">
        <f t="shared" si="40"/>
        <v>3.2856955563011742E-2</v>
      </c>
      <c r="M337" s="153">
        <f>G337*'2. Emissions Units &amp; Activities'!$K$36</f>
        <v>9.6096541523698668E-5</v>
      </c>
      <c r="N337" s="153">
        <f>G337*'2. Emissions Units &amp; Activities'!$L$36</f>
        <v>9.6096541523698668E-5</v>
      </c>
      <c r="O337" s="307">
        <f t="shared" si="41"/>
        <v>9.6096541523698668E-5</v>
      </c>
    </row>
    <row r="338" spans="1:15" x14ac:dyDescent="0.25">
      <c r="A338" s="162" t="s">
        <v>712</v>
      </c>
      <c r="B338" s="165" t="s">
        <v>137</v>
      </c>
      <c r="C338" s="160" t="str">
        <f>IFERROR(IF(B338="No CAS","",INDEX('DEQ Pollutant List'!$B$7:$B$611,MATCH('3. Pollutant Emissions - EF'!B338,'DEQ Pollutant List'!$A$7:$A$611,0))),"")</f>
        <v>Barium and compounds</v>
      </c>
      <c r="D338" s="189" t="str">
        <f>IFERROR(IF(OR($B338="",$B338="No CAS"),INDEX('DEQ Pollutant List'!$A$7:$A$611,MATCH($C338,'DEQ Pollutant List'!$C$7:$C$611,0)),INDEX('DEQ Pollutant List'!$A$7:$A$611,MATCH($B338,'DEQ Pollutant List'!$B$7:$B$611,0))),"")</f>
        <v/>
      </c>
      <c r="E338" s="163">
        <v>0.67519999999999991</v>
      </c>
      <c r="F338" s="317">
        <f>'Unpaved Roads'!E52</f>
        <v>1.1848662116154566E-3</v>
      </c>
      <c r="G338" s="166">
        <f>'Unpaved Roads'!G52</f>
        <v>8.8848734827164512E-4</v>
      </c>
      <c r="H338" s="152" t="s">
        <v>384</v>
      </c>
      <c r="I338" s="154" t="s">
        <v>1991</v>
      </c>
      <c r="J338" s="153">
        <f>F338*'2. Emissions Units &amp; Activities'!$H$36</f>
        <v>1.9095869370722973</v>
      </c>
      <c r="K338" s="335">
        <f>F338*'2. Emissions Units &amp; Activities'!$I$36</f>
        <v>3.538441368324341</v>
      </c>
      <c r="L338" s="307">
        <f t="shared" si="40"/>
        <v>3.538441368324341</v>
      </c>
      <c r="M338" s="153">
        <f>G338*'2. Emissions Units &amp; Activities'!$K$36</f>
        <v>1.0348858317936777E-2</v>
      </c>
      <c r="N338" s="153">
        <f>G338*'2. Emissions Units &amp; Activities'!$L$36</f>
        <v>1.0348858317936777E-2</v>
      </c>
      <c r="O338" s="307">
        <f t="shared" si="41"/>
        <v>1.0348858317936777E-2</v>
      </c>
    </row>
    <row r="339" spans="1:15" x14ac:dyDescent="0.25">
      <c r="A339" s="162" t="s">
        <v>712</v>
      </c>
      <c r="B339" s="165" t="s">
        <v>263</v>
      </c>
      <c r="C339" s="160" t="str">
        <f>IFERROR(IF(B339="No CAS","",INDEX('DEQ Pollutant List'!$B$7:$B$611,MATCH('3. Pollutant Emissions - EF'!B339,'DEQ Pollutant List'!$A$7:$A$611,0))),"")</f>
        <v>Beryllium and compounds</v>
      </c>
      <c r="D339" s="189" t="str">
        <f>IFERROR(IF(OR($B339="",$B339="No CAS"),INDEX('DEQ Pollutant List'!$A$7:$A$611,MATCH($C339,'DEQ Pollutant List'!$C$7:$C$611,0)),INDEX('DEQ Pollutant List'!$A$7:$A$611,MATCH($B339,'DEQ Pollutant List'!$B$7:$B$611,0))),"")</f>
        <v/>
      </c>
      <c r="E339" s="163">
        <v>0.67519999999999991</v>
      </c>
      <c r="F339" s="317">
        <f>'Unpaved Roads'!E53</f>
        <v>1.2948895026940349E-5</v>
      </c>
      <c r="G339" s="166">
        <f>'Unpaved Roads'!G53</f>
        <v>9.7098974489686906E-6</v>
      </c>
      <c r="H339" s="152" t="s">
        <v>384</v>
      </c>
      <c r="I339" s="154" t="s">
        <v>1991</v>
      </c>
      <c r="J339" s="153">
        <f>F339*'2. Emissions Units &amp; Activities'!$H$36</f>
        <v>2.0869057240861535E-2</v>
      </c>
      <c r="K339" s="335">
        <f>F339*'2. Emissions Units &amp; Activities'!$I$36</f>
        <v>3.8670109239544587E-2</v>
      </c>
      <c r="L339" s="307">
        <f t="shared" si="40"/>
        <v>3.8670109239544587E-2</v>
      </c>
      <c r="M339" s="153">
        <f>G339*'2. Emissions Units &amp; Activities'!$K$36</f>
        <v>1.1309823733173759E-4</v>
      </c>
      <c r="N339" s="153">
        <f>G339*'2. Emissions Units &amp; Activities'!$L$36</f>
        <v>1.1309823733173759E-4</v>
      </c>
      <c r="O339" s="307">
        <f t="shared" si="41"/>
        <v>1.1309823733173759E-4</v>
      </c>
    </row>
    <row r="340" spans="1:15" x14ac:dyDescent="0.25">
      <c r="A340" s="162" t="s">
        <v>712</v>
      </c>
      <c r="B340" s="165" t="s">
        <v>264</v>
      </c>
      <c r="C340" s="160" t="str">
        <f>IFERROR(IF(B340="No CAS","",INDEX('DEQ Pollutant List'!$B$7:$B$611,MATCH('3. Pollutant Emissions - EF'!B340,'DEQ Pollutant List'!$A$7:$A$611,0))),"")</f>
        <v>Cadmium and compounds</v>
      </c>
      <c r="D340" s="189" t="str">
        <f>IFERROR(IF(OR($B340="",$B340="No CAS"),INDEX('DEQ Pollutant List'!$A$7:$A$611,MATCH($C340,'DEQ Pollutant List'!$C$7:$C$611,0)),INDEX('DEQ Pollutant List'!$A$7:$A$611,MATCH($B340,'DEQ Pollutant List'!$B$7:$B$611,0))),"")</f>
        <v/>
      </c>
      <c r="E340" s="163">
        <v>0.67519999999999991</v>
      </c>
      <c r="F340" s="317">
        <f>'Unpaved Roads'!E54</f>
        <v>3.3853320331870184E-7</v>
      </c>
      <c r="G340" s="166">
        <f>'Unpaved Roads'!G54</f>
        <v>2.5385352807761289E-7</v>
      </c>
      <c r="H340" s="152" t="s">
        <v>384</v>
      </c>
      <c r="I340" s="154" t="s">
        <v>1991</v>
      </c>
      <c r="J340" s="153">
        <f>F340*'2. Emissions Units &amp; Activities'!$H$36</f>
        <v>5.4559626773494194E-4</v>
      </c>
      <c r="K340" s="335">
        <f>F340*'2. Emissions Units &amp; Activities'!$I$36</f>
        <v>1.0109832480926686E-3</v>
      </c>
      <c r="L340" s="307">
        <f t="shared" si="40"/>
        <v>1.0109832480926686E-3</v>
      </c>
      <c r="M340" s="153">
        <f>G340*'2. Emissions Units &amp; Activities'!$K$36</f>
        <v>2.9568166622676504E-6</v>
      </c>
      <c r="N340" s="153">
        <f>G340*'2. Emissions Units &amp; Activities'!$L$36</f>
        <v>2.9568166622676504E-6</v>
      </c>
      <c r="O340" s="307">
        <f t="shared" si="41"/>
        <v>2.9568166622676504E-6</v>
      </c>
    </row>
    <row r="341" spans="1:15" x14ac:dyDescent="0.25">
      <c r="A341" s="162" t="s">
        <v>712</v>
      </c>
      <c r="B341" s="165" t="s">
        <v>142</v>
      </c>
      <c r="C341" s="160" t="str">
        <f>IFERROR(IF(B341="No CAS","",INDEX('DEQ Pollutant List'!$B$7:$B$611,MATCH('3. Pollutant Emissions - EF'!B341,'DEQ Pollutant List'!$A$7:$A$611,0))),"")</f>
        <v>Cobalt and compounds</v>
      </c>
      <c r="D341" s="189" t="str">
        <f>IFERROR(IF(OR($B341="",$B341="No CAS"),INDEX('DEQ Pollutant List'!$A$7:$A$611,MATCH($C341,'DEQ Pollutant List'!$C$7:$C$611,0)),INDEX('DEQ Pollutant List'!$A$7:$A$611,MATCH($B341,'DEQ Pollutant List'!$B$7:$B$611,0))),"")</f>
        <v/>
      </c>
      <c r="E341" s="163">
        <v>0.67519999999999991</v>
      </c>
      <c r="F341" s="317">
        <f>'Unpaved Roads'!E55</f>
        <v>4.2316650414837743E-7</v>
      </c>
      <c r="G341" s="166">
        <f>'Unpaved Roads'!G55</f>
        <v>3.1731691009701608E-7</v>
      </c>
      <c r="H341" s="152" t="s">
        <v>384</v>
      </c>
      <c r="I341" s="154" t="s">
        <v>1991</v>
      </c>
      <c r="J341" s="153">
        <f>F341*'2. Emissions Units &amp; Activities'!$H$36</f>
        <v>6.8199533466867766E-4</v>
      </c>
      <c r="K341" s="335">
        <f>F341*'2. Emissions Units &amp; Activities'!$I$36</f>
        <v>1.2637290601158362E-3</v>
      </c>
      <c r="L341" s="307">
        <f t="shared" si="40"/>
        <v>1.2637290601158362E-3</v>
      </c>
      <c r="M341" s="153">
        <f>G341*'2. Emissions Units &amp; Activities'!$K$36</f>
        <v>3.6960208278345626E-6</v>
      </c>
      <c r="N341" s="153">
        <f>G341*'2. Emissions Units &amp; Activities'!$L$36</f>
        <v>3.6960208278345626E-6</v>
      </c>
      <c r="O341" s="307">
        <f t="shared" si="41"/>
        <v>3.6960208278345626E-6</v>
      </c>
    </row>
    <row r="342" spans="1:15" x14ac:dyDescent="0.25">
      <c r="A342" s="162" t="s">
        <v>712</v>
      </c>
      <c r="B342" s="165" t="s">
        <v>185</v>
      </c>
      <c r="C342" s="160" t="str">
        <f>IFERROR(IF(B342="No CAS","",INDEX('DEQ Pollutant List'!$B$7:$B$611,MATCH('3. Pollutant Emissions - EF'!B342,'DEQ Pollutant List'!$A$7:$A$611,0))),"")</f>
        <v>Copper and compounds</v>
      </c>
      <c r="D342" s="189" t="str">
        <f>IFERROR(IF(OR($B342="",$B342="No CAS"),INDEX('DEQ Pollutant List'!$A$7:$A$611,MATCH($C342,'DEQ Pollutant List'!$C$7:$C$611,0)),INDEX('DEQ Pollutant List'!$A$7:$A$611,MATCH($B342,'DEQ Pollutant List'!$B$7:$B$611,0))),"")</f>
        <v/>
      </c>
      <c r="E342" s="163">
        <v>0.67519999999999991</v>
      </c>
      <c r="F342" s="317">
        <f>'Unpaved Roads'!E56</f>
        <v>2.2004658215715627E-5</v>
      </c>
      <c r="G342" s="166">
        <f>'Unpaved Roads'!G56</f>
        <v>1.6500479325044843E-5</v>
      </c>
      <c r="H342" s="152" t="s">
        <v>384</v>
      </c>
      <c r="I342" s="154" t="s">
        <v>1991</v>
      </c>
      <c r="J342" s="153">
        <f>F342*'2. Emissions Units &amp; Activities'!$H$36</f>
        <v>3.5463757402771239E-2</v>
      </c>
      <c r="K342" s="335">
        <f>F342*'2. Emissions Units &amp; Activities'!$I$36</f>
        <v>6.5713911126023483E-2</v>
      </c>
      <c r="L342" s="307">
        <f t="shared" si="40"/>
        <v>6.5713911126023483E-2</v>
      </c>
      <c r="M342" s="153">
        <f>G342*'2. Emissions Units &amp; Activities'!$K$36</f>
        <v>1.9219308304739734E-4</v>
      </c>
      <c r="N342" s="153">
        <f>G342*'2. Emissions Units &amp; Activities'!$L$36</f>
        <v>1.9219308304739734E-4</v>
      </c>
      <c r="O342" s="307">
        <f t="shared" si="41"/>
        <v>1.9219308304739734E-4</v>
      </c>
    </row>
    <row r="343" spans="1:15" x14ac:dyDescent="0.25">
      <c r="A343" s="162" t="s">
        <v>712</v>
      </c>
      <c r="B343" s="165" t="s">
        <v>55</v>
      </c>
      <c r="C343" s="160" t="str">
        <f>IFERROR(IF(B343="No CAS","",INDEX('DEQ Pollutant List'!$B$7:$B$611,MATCH('3. Pollutant Emissions - EF'!B343,'DEQ Pollutant List'!$A$7:$A$611,0))),"")</f>
        <v>Chromium VI, chromate and dichromate particulate</v>
      </c>
      <c r="D343" s="189" t="str">
        <f>IFERROR(IF(OR($B343="",$B343="No CAS"),INDEX('DEQ Pollutant List'!$A$7:$A$611,MATCH($C343,'DEQ Pollutant List'!$C$7:$C$611,0)),INDEX('DEQ Pollutant List'!$A$7:$A$611,MATCH($B343,'DEQ Pollutant List'!$B$7:$B$611,0))),"")</f>
        <v/>
      </c>
      <c r="E343" s="163">
        <v>0.67519999999999991</v>
      </c>
      <c r="F343" s="317">
        <f>'Unpaved Roads'!E57</f>
        <v>3.3709443720459747E-5</v>
      </c>
      <c r="G343" s="166">
        <f>'Unpaved Roads'!G57</f>
        <v>2.5277465058328309E-5</v>
      </c>
      <c r="H343" s="152" t="s">
        <v>384</v>
      </c>
      <c r="I343" s="154" t="s">
        <v>1991</v>
      </c>
      <c r="J343" s="153">
        <f>F343*'2. Emissions Units &amp; Activities'!$H$36</f>
        <v>5.4327748359706864E-2</v>
      </c>
      <c r="K343" s="335">
        <f>F343*'2. Emissions Units &amp; Activities'!$I$36</f>
        <v>0.10066865692882752</v>
      </c>
      <c r="L343" s="307">
        <f t="shared" si="40"/>
        <v>0.10066865692882752</v>
      </c>
      <c r="M343" s="153">
        <f>G343*'2. Emissions Units &amp; Activities'!$K$36</f>
        <v>2.9442501914530135E-4</v>
      </c>
      <c r="N343" s="153">
        <f>G343*'2. Emissions Units &amp; Activities'!$L$36</f>
        <v>2.9442501914530135E-4</v>
      </c>
      <c r="O343" s="307">
        <f t="shared" si="41"/>
        <v>2.9442501914530135E-4</v>
      </c>
    </row>
    <row r="344" spans="1:15" x14ac:dyDescent="0.25">
      <c r="A344" s="162" t="s">
        <v>712</v>
      </c>
      <c r="B344" s="165" t="s">
        <v>265</v>
      </c>
      <c r="C344" s="160" t="str">
        <f>IFERROR(IF(B344="No CAS","",INDEX('DEQ Pollutant List'!$B$7:$B$611,MATCH('3. Pollutant Emissions - EF'!B344,'DEQ Pollutant List'!$A$7:$A$611,0))),"")</f>
        <v>Mercury and compounds</v>
      </c>
      <c r="D344" s="189" t="str">
        <f>IFERROR(IF(OR($B344="",$B344="No CAS"),INDEX('DEQ Pollutant List'!$A$7:$A$611,MATCH($C344,'DEQ Pollutant List'!$C$7:$C$611,0)),INDEX('DEQ Pollutant List'!$A$7:$A$611,MATCH($B344,'DEQ Pollutant List'!$B$7:$B$611,0))),"")</f>
        <v/>
      </c>
      <c r="E344" s="163">
        <v>0.67519999999999991</v>
      </c>
      <c r="F344" s="317">
        <f>'Unpaved Roads'!E58</f>
        <v>8.4633300829675459E-8</v>
      </c>
      <c r="G344" s="166">
        <f>'Unpaved Roads'!G58</f>
        <v>6.3463382019403222E-8</v>
      </c>
      <c r="H344" s="152" t="s">
        <v>384</v>
      </c>
      <c r="I344" s="154" t="s">
        <v>1991</v>
      </c>
      <c r="J344" s="153">
        <f>F344*'2. Emissions Units &amp; Activities'!$H$36</f>
        <v>1.3639906693373548E-4</v>
      </c>
      <c r="K344" s="335">
        <f>F344*'2. Emissions Units &amp; Activities'!$I$36</f>
        <v>2.5274581202316715E-4</v>
      </c>
      <c r="L344" s="307">
        <f t="shared" si="40"/>
        <v>2.5274581202316715E-4</v>
      </c>
      <c r="M344" s="153">
        <f>G344*'2. Emissions Units &amp; Activities'!$K$36</f>
        <v>7.3920416556691261E-7</v>
      </c>
      <c r="N344" s="153">
        <f>G344*'2. Emissions Units &amp; Activities'!$L$36</f>
        <v>7.3920416556691261E-7</v>
      </c>
      <c r="O344" s="307">
        <f t="shared" si="41"/>
        <v>7.3920416556691261E-7</v>
      </c>
    </row>
    <row r="345" spans="1:15" x14ac:dyDescent="0.25">
      <c r="A345" s="162" t="s">
        <v>712</v>
      </c>
      <c r="B345" s="165" t="s">
        <v>169</v>
      </c>
      <c r="C345" s="160" t="str">
        <f>IFERROR(IF(B345="No CAS","",INDEX('DEQ Pollutant List'!$B$7:$B$611,MATCH('3. Pollutant Emissions - EF'!B345,'DEQ Pollutant List'!$A$7:$A$611,0))),"")</f>
        <v>Manganese and compounds</v>
      </c>
      <c r="D345" s="189" t="str">
        <f>IFERROR(IF(OR($B345="",$B345="No CAS"),INDEX('DEQ Pollutant List'!$A$7:$A$611,MATCH($C345,'DEQ Pollutant List'!$C$7:$C$611,0)),INDEX('DEQ Pollutant List'!$A$7:$A$611,MATCH($B345,'DEQ Pollutant List'!$B$7:$B$611,0))),"")</f>
        <v/>
      </c>
      <c r="E345" s="163">
        <v>0.67519999999999991</v>
      </c>
      <c r="F345" s="317">
        <f>'Unpaved Roads'!E59</f>
        <v>2.1285275158663382E-3</v>
      </c>
      <c r="G345" s="166">
        <f>'Unpaved Roads'!G59</f>
        <v>1.5961040577879909E-3</v>
      </c>
      <c r="H345" s="152" t="s">
        <v>384</v>
      </c>
      <c r="I345" s="154" t="s">
        <v>1991</v>
      </c>
      <c r="J345" s="153">
        <f>F345*'2. Emissions Units &amp; Activities'!$H$36</f>
        <v>3.4304365333834483</v>
      </c>
      <c r="K345" s="335">
        <f>F345*'2. Emissions Units &amp; Activities'!$I$36</f>
        <v>6.3565571723826562</v>
      </c>
      <c r="L345" s="307">
        <f t="shared" si="40"/>
        <v>6.3565571723826562</v>
      </c>
      <c r="M345" s="153">
        <f>G345*'2. Emissions Units &amp; Activities'!$K$36</f>
        <v>1.8590984764007848E-2</v>
      </c>
      <c r="N345" s="153">
        <f>G345*'2. Emissions Units &amp; Activities'!$L$36</f>
        <v>1.8590984764007848E-2</v>
      </c>
      <c r="O345" s="307">
        <f t="shared" si="41"/>
        <v>1.8590984764007848E-2</v>
      </c>
    </row>
    <row r="346" spans="1:15" x14ac:dyDescent="0.25">
      <c r="A346" s="162" t="s">
        <v>712</v>
      </c>
      <c r="B346" s="165" t="s">
        <v>65</v>
      </c>
      <c r="C346" s="160" t="str">
        <f>IFERROR(IF(B346="No CAS","",INDEX('DEQ Pollutant List'!$B$7:$B$611,MATCH('3. Pollutant Emissions - EF'!B346,'DEQ Pollutant List'!$A$7:$A$611,0))),"")</f>
        <v>Molybdenum trioxide</v>
      </c>
      <c r="D346" s="189" t="str">
        <f>IFERROR(IF(OR($B346="",$B346="No CAS"),INDEX('DEQ Pollutant List'!$A$7:$A$611,MATCH($C346,'DEQ Pollutant List'!$C$7:$C$611,0)),INDEX('DEQ Pollutant List'!$A$7:$A$611,MATCH($B346,'DEQ Pollutant List'!$B$7:$B$611,0))),"")</f>
        <v/>
      </c>
      <c r="E346" s="163">
        <v>0.67519999999999991</v>
      </c>
      <c r="F346" s="317">
        <f>'Unpaved Roads'!E60</f>
        <v>3.9335542519200864E-5</v>
      </c>
      <c r="G346" s="166">
        <f>'Unpaved Roads'!G60</f>
        <v>2.9496268458918565E-5</v>
      </c>
      <c r="H346" s="152" t="s">
        <v>384</v>
      </c>
      <c r="I346" s="154" t="s">
        <v>1991</v>
      </c>
      <c r="J346" s="153">
        <f>F346*'2. Emissions Units &amp; Activities'!$H$36</f>
        <v>6.3395037702109816E-2</v>
      </c>
      <c r="K346" s="335">
        <f>F346*'2. Emissions Units &amp; Activities'!$I$36</f>
        <v>0.11747023379597712</v>
      </c>
      <c r="L346" s="307">
        <f t="shared" si="40"/>
        <v>0.11747023379597712</v>
      </c>
      <c r="M346" s="153">
        <f>G346*'2. Emissions Units &amp; Activities'!$K$36</f>
        <v>3.4356449057263105E-4</v>
      </c>
      <c r="N346" s="153">
        <f>G346*'2. Emissions Units &amp; Activities'!$L$36</f>
        <v>3.4356449057263105E-4</v>
      </c>
      <c r="O346" s="307">
        <f t="shared" si="41"/>
        <v>3.4356449057263105E-4</v>
      </c>
    </row>
    <row r="347" spans="1:15" x14ac:dyDescent="0.25">
      <c r="A347" s="162" t="s">
        <v>712</v>
      </c>
      <c r="B347" s="165" t="s">
        <v>192</v>
      </c>
      <c r="C347" s="160" t="str">
        <f>IFERROR(IF(B347="No CAS","",INDEX('DEQ Pollutant List'!$B$7:$B$611,MATCH('3. Pollutant Emissions - EF'!B347,'DEQ Pollutant List'!$A$7:$A$611,0))),"")</f>
        <v>Nickel and compounds</v>
      </c>
      <c r="D347" s="189" t="str">
        <f>IFERROR(IF(OR($B347="",$B347="No CAS"),INDEX('DEQ Pollutant List'!$A$7:$A$611,MATCH($C347,'DEQ Pollutant List'!$C$7:$C$611,0)),INDEX('DEQ Pollutant List'!$A$7:$A$611,MATCH($B347,'DEQ Pollutant List'!$B$7:$B$611,0))),"")</f>
        <v/>
      </c>
      <c r="E347" s="163">
        <v>0.67519999999999991</v>
      </c>
      <c r="F347" s="317">
        <f>'Unpaved Roads'!E61</f>
        <v>8.4633300829675475E-6</v>
      </c>
      <c r="G347" s="166">
        <f>'Unpaved Roads'!G61</f>
        <v>6.3463382019403214E-6</v>
      </c>
      <c r="H347" s="152" t="s">
        <v>384</v>
      </c>
      <c r="I347" s="154" t="s">
        <v>1991</v>
      </c>
      <c r="J347" s="153">
        <f>F347*'2. Emissions Units &amp; Activities'!$H$36</f>
        <v>1.3639906693373552E-2</v>
      </c>
      <c r="K347" s="335">
        <f>F347*'2. Emissions Units &amp; Activities'!$I$36</f>
        <v>2.5274581202316723E-2</v>
      </c>
      <c r="L347" s="307">
        <f t="shared" si="40"/>
        <v>2.5274581202316723E-2</v>
      </c>
      <c r="M347" s="153">
        <f>G347*'2. Emissions Units &amp; Activities'!$K$36</f>
        <v>7.3920416556691251E-5</v>
      </c>
      <c r="N347" s="153">
        <f>G347*'2. Emissions Units &amp; Activities'!$L$36</f>
        <v>7.3920416556691251E-5</v>
      </c>
      <c r="O347" s="307">
        <f t="shared" si="41"/>
        <v>7.3920416556691251E-5</v>
      </c>
    </row>
    <row r="348" spans="1:15" x14ac:dyDescent="0.25">
      <c r="A348" s="162" t="s">
        <v>712</v>
      </c>
      <c r="B348" s="165" t="s">
        <v>266</v>
      </c>
      <c r="C348" s="160" t="str">
        <f>IFERROR(IF(B348="No CAS","",INDEX('DEQ Pollutant List'!$B$7:$B$611,MATCH('3. Pollutant Emissions - EF'!B348,'DEQ Pollutant List'!$A$7:$A$611,0))),"")</f>
        <v>Lead and compounds</v>
      </c>
      <c r="D348" s="189" t="str">
        <f>IFERROR(IF(OR($B348="",$B348="No CAS"),INDEX('DEQ Pollutant List'!$A$7:$A$611,MATCH($C348,'DEQ Pollutant List'!$C$7:$C$611,0)),INDEX('DEQ Pollutant List'!$A$7:$A$611,MATCH($B348,'DEQ Pollutant List'!$B$7:$B$611,0))),"")</f>
        <v/>
      </c>
      <c r="E348" s="163">
        <v>0.67519999999999991</v>
      </c>
      <c r="F348" s="317">
        <f>'Unpaved Roads'!E62</f>
        <v>1.0579162603709435E-4</v>
      </c>
      <c r="G348" s="166">
        <f>'Unpaved Roads'!G62</f>
        <v>7.9329227524254034E-5</v>
      </c>
      <c r="H348" s="152" t="s">
        <v>384</v>
      </c>
      <c r="I348" s="154" t="s">
        <v>1991</v>
      </c>
      <c r="J348" s="153">
        <f>F348*'2. Emissions Units &amp; Activities'!$H$36</f>
        <v>0.17049883366716942</v>
      </c>
      <c r="K348" s="335">
        <f>F348*'2. Emissions Units &amp; Activities'!$I$36</f>
        <v>0.31593226502895905</v>
      </c>
      <c r="L348" s="307">
        <f t="shared" si="40"/>
        <v>0.31593226502895905</v>
      </c>
      <c r="M348" s="153">
        <f>G348*'2. Emissions Units &amp; Activities'!$K$36</f>
        <v>9.2400520695864075E-4</v>
      </c>
      <c r="N348" s="153">
        <f>G348*'2. Emissions Units &amp; Activities'!$L$36</f>
        <v>9.2400520695864075E-4</v>
      </c>
      <c r="O348" s="307">
        <f t="shared" si="41"/>
        <v>9.2400520695864075E-4</v>
      </c>
    </row>
    <row r="349" spans="1:15" x14ac:dyDescent="0.25">
      <c r="A349" s="162" t="s">
        <v>712</v>
      </c>
      <c r="B349" s="165" t="s">
        <v>267</v>
      </c>
      <c r="C349" s="160" t="str">
        <f>IFERROR(IF(B349="No CAS","",INDEX('DEQ Pollutant List'!$B$7:$B$611,MATCH('3. Pollutant Emissions - EF'!B349,'DEQ Pollutant List'!$A$7:$A$611,0))),"")</f>
        <v>Antimony and compounds</v>
      </c>
      <c r="D349" s="189" t="str">
        <f>IFERROR(IF(OR($B349="",$B349="No CAS"),INDEX('DEQ Pollutant List'!$A$7:$A$611,MATCH($C349,'DEQ Pollutant List'!$C$7:$C$611,0)),INDEX('DEQ Pollutant List'!$A$7:$A$611,MATCH($B349,'DEQ Pollutant List'!$B$7:$B$611,0))),"")</f>
        <v/>
      </c>
      <c r="E349" s="163">
        <v>0.67519999999999991</v>
      </c>
      <c r="F349" s="317">
        <f>'Unpaved Roads'!E63</f>
        <v>1.5657160653489962E-6</v>
      </c>
      <c r="G349" s="166">
        <f>'Unpaved Roads'!G63</f>
        <v>1.1740725673589595E-6</v>
      </c>
      <c r="H349" s="152" t="s">
        <v>384</v>
      </c>
      <c r="I349" s="154" t="s">
        <v>1991</v>
      </c>
      <c r="J349" s="153">
        <f>F349*'2. Emissions Units &amp; Activities'!$H$36</f>
        <v>2.523382738274107E-3</v>
      </c>
      <c r="K349" s="335">
        <f>F349*'2. Emissions Units &amp; Activities'!$I$36</f>
        <v>4.6757975224285932E-3</v>
      </c>
      <c r="L349" s="307">
        <f t="shared" si="40"/>
        <v>4.6757975224285932E-3</v>
      </c>
      <c r="M349" s="153">
        <f>G349*'2. Emissions Units &amp; Activities'!$K$36</f>
        <v>1.367527706298788E-5</v>
      </c>
      <c r="N349" s="153">
        <f>G349*'2. Emissions Units &amp; Activities'!$L$36</f>
        <v>1.367527706298788E-5</v>
      </c>
      <c r="O349" s="307">
        <f t="shared" si="41"/>
        <v>1.367527706298788E-5</v>
      </c>
    </row>
    <row r="350" spans="1:15" x14ac:dyDescent="0.25">
      <c r="A350" s="162" t="s">
        <v>712</v>
      </c>
      <c r="B350" s="165" t="s">
        <v>268</v>
      </c>
      <c r="C350" s="160" t="str">
        <f>IFERROR(IF(B350="No CAS","",INDEX('DEQ Pollutant List'!$B$7:$B$611,MATCH('3. Pollutant Emissions - EF'!B350,'DEQ Pollutant List'!$A$7:$A$611,0))),"")</f>
        <v>Selenium and compounds</v>
      </c>
      <c r="D350" s="189" t="str">
        <f>IFERROR(IF(OR($B350="",$B350="No CAS"),INDEX('DEQ Pollutant List'!$A$7:$A$611,MATCH($C350,'DEQ Pollutant List'!$C$7:$C$611,0)),INDEX('DEQ Pollutant List'!$A$7:$A$611,MATCH($B350,'DEQ Pollutant List'!$B$7:$B$611,0))),"")</f>
        <v/>
      </c>
      <c r="E350" s="163">
        <v>0.67519999999999991</v>
      </c>
      <c r="F350" s="317">
        <f>'Unpaved Roads'!E64</f>
        <v>8.0401635788191714E-7</v>
      </c>
      <c r="G350" s="166">
        <f>'Unpaved Roads'!G64</f>
        <v>6.0290212918433054E-7</v>
      </c>
      <c r="H350" s="152" t="s">
        <v>384</v>
      </c>
      <c r="I350" s="154" t="s">
        <v>1991</v>
      </c>
      <c r="J350" s="153">
        <f>F350*'2. Emissions Units &amp; Activities'!$H$36</f>
        <v>1.2957911358704877E-3</v>
      </c>
      <c r="K350" s="335">
        <f>F350*'2. Emissions Units &amp; Activities'!$I$36</f>
        <v>2.401085214220089E-3</v>
      </c>
      <c r="L350" s="307">
        <f t="shared" si="40"/>
        <v>2.401085214220089E-3</v>
      </c>
      <c r="M350" s="153">
        <f>G350*'2. Emissions Units &amp; Activities'!$K$36</f>
        <v>7.0224395728856685E-6</v>
      </c>
      <c r="N350" s="153">
        <f>G350*'2. Emissions Units &amp; Activities'!$L$36</f>
        <v>7.0224395728856685E-6</v>
      </c>
      <c r="O350" s="307">
        <f t="shared" si="41"/>
        <v>7.0224395728856685E-6</v>
      </c>
    </row>
    <row r="351" spans="1:15" x14ac:dyDescent="0.25">
      <c r="A351" s="162" t="s">
        <v>712</v>
      </c>
      <c r="B351" s="165" t="s">
        <v>270</v>
      </c>
      <c r="C351" s="160" t="str">
        <f>IFERROR(IF(B351="No CAS","",INDEX('DEQ Pollutant List'!$B$7:$B$611,MATCH('3. Pollutant Emissions - EF'!B351,'DEQ Pollutant List'!$A$7:$A$611,0))),"")</f>
        <v>Thallium and compounds</v>
      </c>
      <c r="D351" s="189" t="str">
        <f>IFERROR(IF(OR($B351="",$B351="No CAS"),INDEX('DEQ Pollutant List'!$A$7:$A$611,MATCH($C351,'DEQ Pollutant List'!$C$7:$C$611,0)),INDEX('DEQ Pollutant List'!$A$7:$A$611,MATCH($B351,'DEQ Pollutant List'!$B$7:$B$611,0))),"")</f>
        <v/>
      </c>
      <c r="E351" s="163">
        <v>0.67519999999999991</v>
      </c>
      <c r="F351" s="317">
        <f>'Unpaved Roads'!E65</f>
        <v>1.8577009532113768E-6</v>
      </c>
      <c r="G351" s="166">
        <f>'Unpaved Roads'!G65</f>
        <v>1.3930212353259009E-6</v>
      </c>
      <c r="H351" s="152" t="s">
        <v>384</v>
      </c>
      <c r="I351" s="154" t="s">
        <v>1991</v>
      </c>
      <c r="J351" s="153">
        <f>F351*'2. Emissions Units &amp; Activities'!$H$36</f>
        <v>2.9939595191954948E-3</v>
      </c>
      <c r="K351" s="335">
        <f>F351*'2. Emissions Units &amp; Activities'!$I$36</f>
        <v>5.547770573908521E-3</v>
      </c>
      <c r="L351" s="307">
        <f t="shared" si="40"/>
        <v>5.547770573908521E-3</v>
      </c>
      <c r="M351" s="153">
        <f>G351*'2. Emissions Units &amp; Activities'!$K$36</f>
        <v>1.6225531434193734E-5</v>
      </c>
      <c r="N351" s="153">
        <f>G351*'2. Emissions Units &amp; Activities'!$L$36</f>
        <v>1.6225531434193734E-5</v>
      </c>
      <c r="O351" s="307">
        <f t="shared" si="41"/>
        <v>1.6225531434193734E-5</v>
      </c>
    </row>
    <row r="352" spans="1:15" x14ac:dyDescent="0.25">
      <c r="A352" s="162" t="s">
        <v>712</v>
      </c>
      <c r="B352" s="165" t="s">
        <v>271</v>
      </c>
      <c r="C352" s="160" t="str">
        <f>IFERROR(IF(B352="No CAS","",INDEX('DEQ Pollutant List'!$B$7:$B$611,MATCH('3. Pollutant Emissions - EF'!B352,'DEQ Pollutant List'!$A$7:$A$611,0))),"")</f>
        <v>Zinc and compounds</v>
      </c>
      <c r="D352" s="189" t="str">
        <f>IFERROR(IF(OR($B352="",$B352="No CAS"),INDEX('DEQ Pollutant List'!$A$7:$A$611,MATCH($C352,'DEQ Pollutant List'!$C$7:$C$611,0)),INDEX('DEQ Pollutant List'!$A$7:$A$611,MATCH($B352,'DEQ Pollutant List'!$B$7:$B$611,0))),"")</f>
        <v/>
      </c>
      <c r="E352" s="163">
        <v>0.67519999999999991</v>
      </c>
      <c r="F352" s="317">
        <f>'Unpaved Roads'!E66</f>
        <v>1.2694995124451321E-4</v>
      </c>
      <c r="G352" s="166">
        <f>'Unpaved Roads'!G66</f>
        <v>9.519507302910483E-5</v>
      </c>
      <c r="H352" s="152" t="s">
        <v>384</v>
      </c>
      <c r="I352" s="154" t="s">
        <v>1991</v>
      </c>
      <c r="J352" s="153">
        <f>F352*'2. Emissions Units &amp; Activities'!$H$36</f>
        <v>0.20459860040060326</v>
      </c>
      <c r="K352" s="335">
        <f>F352*'2. Emissions Units &amp; Activities'!$I$36</f>
        <v>0.37911871803475083</v>
      </c>
      <c r="L352" s="307">
        <f t="shared" si="40"/>
        <v>0.37911871803475083</v>
      </c>
      <c r="M352" s="153">
        <f>G352*'2. Emissions Units &amp; Activities'!$K$36</f>
        <v>1.1088062483503689E-3</v>
      </c>
      <c r="N352" s="153">
        <f>G352*'2. Emissions Units &amp; Activities'!$L$36</f>
        <v>1.1088062483503689E-3</v>
      </c>
      <c r="O352" s="307">
        <f t="shared" si="41"/>
        <v>1.1088062483503689E-3</v>
      </c>
    </row>
    <row r="353" spans="1:15" x14ac:dyDescent="0.25">
      <c r="A353" s="162" t="s">
        <v>712</v>
      </c>
      <c r="B353" s="165" t="s">
        <v>137</v>
      </c>
      <c r="C353" s="160" t="str">
        <f>IFERROR(IF(B353="No CAS","",INDEX('DEQ Pollutant List'!$B$7:$B$611,MATCH('3. Pollutant Emissions - EF'!B353,'DEQ Pollutant List'!$A$7:$A$611,0))),"")</f>
        <v>Barium and compounds</v>
      </c>
      <c r="D353" s="189" t="str">
        <f>IFERROR(IF(OR($B353="",$B353="No CAS"),INDEX('DEQ Pollutant List'!$A$7:$A$611,MATCH($C353,'DEQ Pollutant List'!$C$7:$C$611,0)),INDEX('DEQ Pollutant List'!$A$7:$A$611,MATCH($B353,'DEQ Pollutant List'!$B$7:$B$611,0))),"")</f>
        <v/>
      </c>
      <c r="E353" s="163">
        <v>0.67519999999999991</v>
      </c>
      <c r="F353" s="317">
        <f>'Unpaved Roads'!E67</f>
        <v>8.4633300829675478E-4</v>
      </c>
      <c r="G353" s="166">
        <f>'Unpaved Roads'!G67</f>
        <v>6.3463382019403227E-4</v>
      </c>
      <c r="H353" s="152" t="s">
        <v>384</v>
      </c>
      <c r="I353" s="154" t="s">
        <v>1991</v>
      </c>
      <c r="J353" s="153">
        <f>F353*'2. Emissions Units &amp; Activities'!$H$36</f>
        <v>1.3639906693373554</v>
      </c>
      <c r="K353" s="335">
        <f>F353*'2. Emissions Units &amp; Activities'!$I$36</f>
        <v>2.5274581202316724</v>
      </c>
      <c r="L353" s="307">
        <f t="shared" si="40"/>
        <v>2.5274581202316724</v>
      </c>
      <c r="M353" s="153">
        <f>G353*'2. Emissions Units &amp; Activities'!$K$36</f>
        <v>7.392041655669126E-3</v>
      </c>
      <c r="N353" s="153">
        <f>G353*'2. Emissions Units &amp; Activities'!$L$36</f>
        <v>7.392041655669126E-3</v>
      </c>
      <c r="O353" s="307">
        <f t="shared" si="41"/>
        <v>7.392041655669126E-3</v>
      </c>
    </row>
    <row r="354" spans="1:15" x14ac:dyDescent="0.25">
      <c r="A354" s="162" t="s">
        <v>712</v>
      </c>
      <c r="B354" s="165">
        <v>504</v>
      </c>
      <c r="C354" s="160" t="str">
        <f>IFERROR(IF(B354="No CAS","",INDEX('DEQ Pollutant List'!$B$7:$B$611,MATCH('3. Pollutant Emissions - EF'!B354,'DEQ Pollutant List'!$A$7:$A$611,0))),"")</f>
        <v>Phosphorus and compounds</v>
      </c>
      <c r="D354" s="189" t="str">
        <f>IFERROR(IF(OR($B354="",$B354="No CAS"),INDEX('DEQ Pollutant List'!$A$7:$A$611,MATCH($C354,'DEQ Pollutant List'!$C$7:$C$611,0)),INDEX('DEQ Pollutant List'!$A$7:$A$611,MATCH($B354,'DEQ Pollutant List'!$B$7:$B$611,0))),"")</f>
        <v/>
      </c>
      <c r="E354" s="163">
        <v>0.67519999999999991</v>
      </c>
      <c r="F354" s="317">
        <f>'Unpaved Roads'!E68</f>
        <v>1.3964494636896455E-4</v>
      </c>
      <c r="G354" s="166">
        <f>'Unpaved Roads'!G68</f>
        <v>1.0471458033201533E-4</v>
      </c>
      <c r="H354" s="152" t="s">
        <v>384</v>
      </c>
      <c r="I354" s="154" t="s">
        <v>1991</v>
      </c>
      <c r="J354" s="153">
        <f>F354*'2. Emissions Units &amp; Activities'!$H$36</f>
        <v>0.22505846044066363</v>
      </c>
      <c r="K354" s="335">
        <f>F354*'2. Emissions Units &amp; Activities'!$I$36</f>
        <v>0.417030589838226</v>
      </c>
      <c r="L354" s="307">
        <f t="shared" si="40"/>
        <v>0.417030589838226</v>
      </c>
      <c r="M354" s="153">
        <f>G354*'2. Emissions Units &amp; Activities'!$K$36</f>
        <v>1.2196868731854059E-3</v>
      </c>
      <c r="N354" s="153">
        <f>G354*'2. Emissions Units &amp; Activities'!$L$36</f>
        <v>1.2196868731854059E-3</v>
      </c>
      <c r="O354" s="307">
        <f t="shared" si="41"/>
        <v>1.2196868731854059E-3</v>
      </c>
    </row>
    <row r="355" spans="1:15" x14ac:dyDescent="0.25">
      <c r="A355" s="162" t="s">
        <v>712</v>
      </c>
      <c r="B355" s="165" t="s">
        <v>272</v>
      </c>
      <c r="C355" s="160" t="str">
        <f>IFERROR(IF(B355="No CAS","",INDEX('DEQ Pollutant List'!$B$7:$B$611,MATCH('3. Pollutant Emissions - EF'!B355,'DEQ Pollutant List'!$A$7:$A$611,0))),"")</f>
        <v>Phosphorus pentoxide</v>
      </c>
      <c r="D355" s="189" t="str">
        <f>IFERROR(IF(OR($B355="",$B355="No CAS"),INDEX('DEQ Pollutant List'!$A$7:$A$611,MATCH($C355,'DEQ Pollutant List'!$C$7:$C$611,0)),INDEX('DEQ Pollutant List'!$A$7:$A$611,MATCH($B355,'DEQ Pollutant List'!$B$7:$B$611,0))),"")</f>
        <v/>
      </c>
      <c r="E355" s="163">
        <v>0.67519999999999991</v>
      </c>
      <c r="F355" s="317">
        <f>'Unpaved Roads'!E69</f>
        <v>3.385332033187019E-4</v>
      </c>
      <c r="G355" s="166">
        <f>'Unpaved Roads'!G69</f>
        <v>2.5385352807761284E-4</v>
      </c>
      <c r="H355" s="152" t="s">
        <v>384</v>
      </c>
      <c r="I355" s="154" t="s">
        <v>1991</v>
      </c>
      <c r="J355" s="153">
        <f>F355*'2. Emissions Units &amp; Activities'!$H$36</f>
        <v>0.54559626773494208</v>
      </c>
      <c r="K355" s="335">
        <f>F355*'2. Emissions Units &amp; Activities'!$I$36</f>
        <v>1.0109832480926688</v>
      </c>
      <c r="L355" s="307">
        <f t="shared" si="40"/>
        <v>1.0109832480926688</v>
      </c>
      <c r="M355" s="153">
        <f>G355*'2. Emissions Units &amp; Activities'!$K$36</f>
        <v>2.9568166622676497E-3</v>
      </c>
      <c r="N355" s="153">
        <f>G355*'2. Emissions Units &amp; Activities'!$L$36</f>
        <v>2.9568166622676497E-3</v>
      </c>
      <c r="O355" s="307">
        <f t="shared" si="41"/>
        <v>2.9568166622676497E-3</v>
      </c>
    </row>
    <row r="356" spans="1:15" x14ac:dyDescent="0.25">
      <c r="A356" s="162" t="s">
        <v>712</v>
      </c>
      <c r="B356" s="165" t="s">
        <v>171</v>
      </c>
      <c r="C356" s="160" t="str">
        <f>IFERROR(IF(B356="No CAS","",INDEX('DEQ Pollutant List'!$B$7:$B$611,MATCH('3. Pollutant Emissions - EF'!B356,'DEQ Pollutant List'!$A$7:$A$611,0))),"")</f>
        <v>Silica, crystalline (respirable)</v>
      </c>
      <c r="D356" s="189" t="str">
        <f>IFERROR(IF(OR($B356="",$B356="No CAS"),INDEX('DEQ Pollutant List'!$A$7:$A$611,MATCH($C356,'DEQ Pollutant List'!$C$7:$C$611,0)),INDEX('DEQ Pollutant List'!$A$7:$A$611,MATCH($B356,'DEQ Pollutant List'!$B$7:$B$611,0))),"")</f>
        <v/>
      </c>
      <c r="E356" s="163">
        <v>0.67519999999999991</v>
      </c>
      <c r="F356" s="317">
        <f>'Unpaved Roads'!E70</f>
        <v>0.15769299777089282</v>
      </c>
      <c r="G356" s="166">
        <f>'Unpaved Roads'!G70</f>
        <v>0.11824814654765306</v>
      </c>
      <c r="H356" s="152" t="s">
        <v>384</v>
      </c>
      <c r="I356" s="154" t="s">
        <v>1991</v>
      </c>
      <c r="J356" s="153">
        <f>F356*'2. Emissions Units &amp; Activities'!$H$36</f>
        <v>254.14556146428271</v>
      </c>
      <c r="K356" s="335">
        <f>F356*'2. Emissions Units &amp; Activities'!$I$36</f>
        <v>470.92863425216632</v>
      </c>
      <c r="L356" s="307">
        <f t="shared" si="40"/>
        <v>470.92863425216632</v>
      </c>
      <c r="M356" s="153">
        <f>G356*'2. Emissions Units &amp; Activities'!$K$36</f>
        <v>1.3773221614925499</v>
      </c>
      <c r="N356" s="153">
        <f>G356*'2. Emissions Units &amp; Activities'!$L$36</f>
        <v>1.3773221614925499</v>
      </c>
      <c r="O356" s="307">
        <f t="shared" si="41"/>
        <v>1.3773221614925499</v>
      </c>
    </row>
    <row r="357" spans="1:15" x14ac:dyDescent="0.25">
      <c r="A357" s="162" t="s">
        <v>712</v>
      </c>
      <c r="B357" s="165" t="s">
        <v>273</v>
      </c>
      <c r="C357" s="160" t="str">
        <f>IFERROR(IF(B357="No CAS","",INDEX('DEQ Pollutant List'!$B$7:$B$611,MATCH('3. Pollutant Emissions - EF'!B357,'DEQ Pollutant List'!$A$7:$A$611,0))),"")</f>
        <v>Sulfur trioxide</v>
      </c>
      <c r="D357" s="189" t="str">
        <f>IFERROR(IF(OR($B357="",$B357="No CAS"),INDEX('DEQ Pollutant List'!$A$7:$A$611,MATCH($C357,'DEQ Pollutant List'!$C$7:$C$611,0)),INDEX('DEQ Pollutant List'!$A$7:$A$611,MATCH($B357,'DEQ Pollutant List'!$B$7:$B$611,0))),"")</f>
        <v/>
      </c>
      <c r="E357" s="163">
        <v>0.67519999999999991</v>
      </c>
      <c r="F357" s="317">
        <f>'Unpaved Roads'!E71</f>
        <v>1.0579162603709435E-4</v>
      </c>
      <c r="G357" s="166">
        <f>'Unpaved Roads'!G71</f>
        <v>7.9329227524254034E-5</v>
      </c>
      <c r="H357" s="152" t="s">
        <v>384</v>
      </c>
      <c r="I357" s="154" t="s">
        <v>1991</v>
      </c>
      <c r="J357" s="153">
        <f>F357*'2. Emissions Units &amp; Activities'!$H$36</f>
        <v>0.17049883366716942</v>
      </c>
      <c r="K357" s="335">
        <f>F357*'2. Emissions Units &amp; Activities'!$I$36</f>
        <v>0.31593226502895905</v>
      </c>
      <c r="L357" s="307">
        <f t="shared" si="40"/>
        <v>0.31593226502895905</v>
      </c>
      <c r="M357" s="153">
        <f>G357*'2. Emissions Units &amp; Activities'!$K$36</f>
        <v>9.2400520695864075E-4</v>
      </c>
      <c r="N357" s="153">
        <f>G357*'2. Emissions Units &amp; Activities'!$L$36</f>
        <v>9.2400520695864075E-4</v>
      </c>
      <c r="O357" s="307">
        <f t="shared" si="41"/>
        <v>9.2400520695864075E-4</v>
      </c>
    </row>
    <row r="358" spans="1:15" ht="15.75" thickBot="1" x14ac:dyDescent="0.3">
      <c r="A358" s="241" t="s">
        <v>712</v>
      </c>
      <c r="B358" s="165" t="s">
        <v>274</v>
      </c>
      <c r="C358" s="160" t="str">
        <f>IFERROR(IF(B358="No CAS","",INDEX('DEQ Pollutant List'!$B$7:$B$611,MATCH('3. Pollutant Emissions - EF'!B358,'DEQ Pollutant List'!$A$7:$A$611,0))),"")</f>
        <v>Vanadium pentoxide</v>
      </c>
      <c r="D358" s="189" t="str">
        <f>IFERROR(IF(OR($B358="",$B358="No CAS"),INDEX('DEQ Pollutant List'!$A$7:$A$611,MATCH($C358,'DEQ Pollutant List'!$C$7:$C$611,0)),INDEX('DEQ Pollutant List'!$A$7:$A$611,MATCH($B358,'DEQ Pollutant List'!$B$7:$B$611,0))),"")</f>
        <v/>
      </c>
      <c r="E358" s="163">
        <v>0.67519999999999991</v>
      </c>
      <c r="F358" s="317">
        <f>'Unpaved Roads'!E72</f>
        <v>1.0579162603709435E-4</v>
      </c>
      <c r="G358" s="166">
        <f>'Unpaved Roads'!G72</f>
        <v>7.9329227524254034E-5</v>
      </c>
      <c r="H358" s="152" t="s">
        <v>384</v>
      </c>
      <c r="I358" s="154" t="s">
        <v>1991</v>
      </c>
      <c r="J358" s="153">
        <f>F358*'2. Emissions Units &amp; Activities'!$H$36</f>
        <v>0.17049883366716942</v>
      </c>
      <c r="K358" s="335">
        <f>F358*'2. Emissions Units &amp; Activities'!$I$36</f>
        <v>0.31593226502895905</v>
      </c>
      <c r="L358" s="307">
        <f t="shared" si="40"/>
        <v>0.31593226502895905</v>
      </c>
      <c r="M358" s="153">
        <f>G358*'2. Emissions Units &amp; Activities'!$K$36</f>
        <v>9.2400520695864075E-4</v>
      </c>
      <c r="N358" s="153">
        <f>G358*'2. Emissions Units &amp; Activities'!$L$36</f>
        <v>9.2400520695864075E-4</v>
      </c>
      <c r="O358" s="307">
        <f t="shared" si="41"/>
        <v>9.2400520695864075E-4</v>
      </c>
    </row>
    <row r="359" spans="1:15" x14ac:dyDescent="0.25">
      <c r="A359" s="162" t="s">
        <v>717</v>
      </c>
      <c r="B359" s="375" t="s">
        <v>439</v>
      </c>
      <c r="C359" s="239" t="str">
        <f>IFERROR(IF(B359="No CAS","",INDEX('DEQ Pollutant List'!$B$7:$B$611,MATCH('3. Pollutant Emissions - EF'!B359,'DEQ Pollutant List'!$A$7:$A$611,0))),"")</f>
        <v>Benzene</v>
      </c>
      <c r="D359" s="376" t="s">
        <v>148</v>
      </c>
      <c r="E359" s="236">
        <v>0</v>
      </c>
      <c r="F359" s="376" t="s">
        <v>148</v>
      </c>
      <c r="G359" s="377" t="s">
        <v>148</v>
      </c>
      <c r="H359" s="378" t="s">
        <v>765</v>
      </c>
      <c r="I359" s="379" t="s">
        <v>1937</v>
      </c>
      <c r="J359" s="380">
        <f>'Storage Tanks'!E21/2</f>
        <v>9.4736543259328343E-3</v>
      </c>
      <c r="K359" s="380">
        <f>'Storage Tanks'!E21/2</f>
        <v>9.4736543259328343E-3</v>
      </c>
      <c r="L359" s="381">
        <f>K359</f>
        <v>9.4736543259328343E-3</v>
      </c>
      <c r="M359" s="669">
        <f>'Storage Tanks'!D21/2</f>
        <v>4.6533633833667778E-5</v>
      </c>
      <c r="N359" s="670">
        <f>'Storage Tanks'!D21/2</f>
        <v>4.6533633833667778E-5</v>
      </c>
      <c r="O359" s="396">
        <f>N359</f>
        <v>4.6533633833667778E-5</v>
      </c>
    </row>
    <row r="360" spans="1:15" x14ac:dyDescent="0.25">
      <c r="A360" s="162" t="s">
        <v>717</v>
      </c>
      <c r="B360" s="382" t="s">
        <v>440</v>
      </c>
      <c r="C360" s="154" t="str">
        <f>IFERROR(IF(B360="No CAS","",INDEX('DEQ Pollutant List'!$B$7:$B$611,MATCH('3. Pollutant Emissions - EF'!B360,'DEQ Pollutant List'!$A$7:$A$611,0))),"")</f>
        <v>Benzo[g,h,i]perylene</v>
      </c>
      <c r="D360" s="189"/>
      <c r="E360" s="163">
        <v>0</v>
      </c>
      <c r="F360" s="383" t="s">
        <v>148</v>
      </c>
      <c r="G360" s="384" t="s">
        <v>148</v>
      </c>
      <c r="H360" s="385" t="s">
        <v>765</v>
      </c>
      <c r="I360" s="386" t="s">
        <v>1937</v>
      </c>
      <c r="J360" s="387">
        <f>'Storage Tanks'!E22/2</f>
        <v>1.6436931293075418E-15</v>
      </c>
      <c r="K360" s="387">
        <f>'Storage Tanks'!E22/2</f>
        <v>1.6436931293075418E-15</v>
      </c>
      <c r="L360" s="333">
        <f>K360</f>
        <v>1.6436931293075418E-15</v>
      </c>
      <c r="M360" s="671">
        <f>'Storage Tanks'!D22/2</f>
        <v>1.65774545392383E-17</v>
      </c>
      <c r="N360" s="672">
        <f>'Storage Tanks'!D22/2</f>
        <v>1.65774545392383E-17</v>
      </c>
      <c r="O360" s="307">
        <f>N360</f>
        <v>1.65774545392383E-17</v>
      </c>
    </row>
    <row r="361" spans="1:15" x14ac:dyDescent="0.25">
      <c r="A361" s="162" t="s">
        <v>717</v>
      </c>
      <c r="B361" s="382" t="s">
        <v>145</v>
      </c>
      <c r="C361" s="154" t="str">
        <f>IFERROR(IF(B361="No CAS","",INDEX('DEQ Pollutant List'!$B$7:$B$611,MATCH('3. Pollutant Emissions - EF'!B361,'DEQ Pollutant List'!$A$7:$A$611,0))),"")</f>
        <v>Ethyl benzene</v>
      </c>
      <c r="D361" s="189"/>
      <c r="E361" s="163">
        <v>0</v>
      </c>
      <c r="F361" s="383" t="s">
        <v>148</v>
      </c>
      <c r="G361" s="384" t="s">
        <v>148</v>
      </c>
      <c r="H361" s="385" t="s">
        <v>765</v>
      </c>
      <c r="I361" s="386" t="s">
        <v>1937</v>
      </c>
      <c r="J361" s="387">
        <f>'Storage Tanks'!E23/2</f>
        <v>1.3007343788254267E-2</v>
      </c>
      <c r="K361" s="387">
        <f>'Storage Tanks'!E23/2</f>
        <v>1.3007343788254267E-2</v>
      </c>
      <c r="L361" s="333">
        <f t="shared" ref="L361:L367" si="42">K361</f>
        <v>1.3007343788254267E-2</v>
      </c>
      <c r="M361" s="671">
        <f>'Storage Tanks'!D23/2</f>
        <v>7.0888132498082469E-5</v>
      </c>
      <c r="N361" s="672">
        <f>'Storage Tanks'!D23/2</f>
        <v>7.0888132498082469E-5</v>
      </c>
      <c r="O361" s="307">
        <f t="shared" ref="O361:O367" si="43">N361</f>
        <v>7.0888132498082469E-5</v>
      </c>
    </row>
    <row r="362" spans="1:15" x14ac:dyDescent="0.25">
      <c r="A362" s="162" t="s">
        <v>717</v>
      </c>
      <c r="B362" s="382" t="s">
        <v>441</v>
      </c>
      <c r="C362" s="154" t="str">
        <f>IFERROR(IF(B362="No CAS","",INDEX('DEQ Pollutant List'!$B$7:$B$611,MATCH('3. Pollutant Emissions - EF'!B362,'DEQ Pollutant List'!$A$7:$A$611,0))),"")</f>
        <v>Hexane</v>
      </c>
      <c r="D362" s="189"/>
      <c r="E362" s="163">
        <v>0</v>
      </c>
      <c r="F362" s="383" t="s">
        <v>148</v>
      </c>
      <c r="G362" s="384" t="s">
        <v>148</v>
      </c>
      <c r="H362" s="385" t="s">
        <v>765</v>
      </c>
      <c r="I362" s="386" t="s">
        <v>1937</v>
      </c>
      <c r="J362" s="387">
        <f>'Storage Tanks'!E24/2</f>
        <v>1.9590295939354782E-3</v>
      </c>
      <c r="K362" s="387">
        <f>'Storage Tanks'!E24/2</f>
        <v>1.9590295939354782E-3</v>
      </c>
      <c r="L362" s="333">
        <f t="shared" si="42"/>
        <v>1.9590295939354782E-3</v>
      </c>
      <c r="M362" s="671">
        <f>'Storage Tanks'!D24/2</f>
        <v>9.373968083655174E-6</v>
      </c>
      <c r="N362" s="672">
        <f>'Storage Tanks'!D24/2</f>
        <v>9.373968083655174E-6</v>
      </c>
      <c r="O362" s="307">
        <f t="shared" si="43"/>
        <v>9.373968083655174E-6</v>
      </c>
    </row>
    <row r="363" spans="1:15" x14ac:dyDescent="0.25">
      <c r="A363" s="162" t="s">
        <v>717</v>
      </c>
      <c r="B363" s="382" t="s">
        <v>442</v>
      </c>
      <c r="C363" s="154" t="str">
        <f>IFERROR(IF(B363="No CAS","",INDEX('DEQ Pollutant List'!$B$7:$B$611,MATCH('3. Pollutant Emissions - EF'!B363,'DEQ Pollutant List'!$A$7:$A$611,0))),"")</f>
        <v>Naphthalene</v>
      </c>
      <c r="D363" s="189"/>
      <c r="E363" s="163">
        <v>0</v>
      </c>
      <c r="F363" s="383" t="s">
        <v>148</v>
      </c>
      <c r="G363" s="384" t="s">
        <v>148</v>
      </c>
      <c r="H363" s="385" t="s">
        <v>765</v>
      </c>
      <c r="I363" s="386" t="s">
        <v>1937</v>
      </c>
      <c r="J363" s="387">
        <f>'Storage Tanks'!E25/2</f>
        <v>1.6571991453800488E-3</v>
      </c>
      <c r="K363" s="387">
        <f>'Storage Tanks'!E25/2</f>
        <v>1.6571991453800488E-3</v>
      </c>
      <c r="L363" s="333">
        <f t="shared" si="42"/>
        <v>1.6571991453800488E-3</v>
      </c>
      <c r="M363" s="671">
        <f>'Storage Tanks'!D25/2</f>
        <v>1.0340985568335437E-5</v>
      </c>
      <c r="N363" s="672">
        <f>'Storage Tanks'!D25/2</f>
        <v>1.0340985568335437E-5</v>
      </c>
      <c r="O363" s="307">
        <f t="shared" si="43"/>
        <v>1.0340985568335437E-5</v>
      </c>
    </row>
    <row r="364" spans="1:15" x14ac:dyDescent="0.25">
      <c r="A364" s="162" t="s">
        <v>717</v>
      </c>
      <c r="B364" s="382" t="s">
        <v>443</v>
      </c>
      <c r="C364" s="154" t="str">
        <f>IFERROR(IF(B364="No CAS","",INDEX('DEQ Pollutant List'!$B$7:$B$611,MATCH('3. Pollutant Emissions - EF'!B364,'DEQ Pollutant List'!$A$7:$A$611,0))),"")</f>
        <v>Chrysene</v>
      </c>
      <c r="D364" s="189"/>
      <c r="E364" s="163">
        <v>0</v>
      </c>
      <c r="F364" s="383" t="s">
        <v>148</v>
      </c>
      <c r="G364" s="384" t="s">
        <v>148</v>
      </c>
      <c r="H364" s="385" t="s">
        <v>765</v>
      </c>
      <c r="I364" s="386" t="s">
        <v>1937</v>
      </c>
      <c r="J364" s="387">
        <f>'Storage Tanks'!E26/2</f>
        <v>3.7436861950533082E-13</v>
      </c>
      <c r="K364" s="387">
        <f>'Storage Tanks'!E26/2</f>
        <v>3.7436861950533082E-13</v>
      </c>
      <c r="L364" s="333">
        <f t="shared" si="42"/>
        <v>3.7436861950533082E-13</v>
      </c>
      <c r="M364" s="671">
        <f>'Storage Tanks'!D26/2</f>
        <v>3.6260923905416478E-15</v>
      </c>
      <c r="N364" s="672">
        <f>'Storage Tanks'!D26/2</f>
        <v>3.6260923905416478E-15</v>
      </c>
      <c r="O364" s="307">
        <f t="shared" si="43"/>
        <v>3.6260923905416478E-15</v>
      </c>
    </row>
    <row r="365" spans="1:15" x14ac:dyDescent="0.25">
      <c r="A365" s="162" t="s">
        <v>717</v>
      </c>
      <c r="B365" s="382" t="s">
        <v>444</v>
      </c>
      <c r="C365" s="154" t="str">
        <f>IFERROR(IF(B365="No CAS","",INDEX('DEQ Pollutant List'!$B$7:$B$611,MATCH('3. Pollutant Emissions - EF'!B365,'DEQ Pollutant List'!$A$7:$A$611,0))),"")</f>
        <v>Toluene</v>
      </c>
      <c r="D365" s="189"/>
      <c r="E365" s="163">
        <v>0</v>
      </c>
      <c r="F365" s="383" t="s">
        <v>148</v>
      </c>
      <c r="G365" s="384" t="s">
        <v>148</v>
      </c>
      <c r="H365" s="385" t="s">
        <v>765</v>
      </c>
      <c r="I365" s="386" t="s">
        <v>1937</v>
      </c>
      <c r="J365" s="387">
        <f>'Storage Tanks'!E27/2</f>
        <v>0.10472581879363071</v>
      </c>
      <c r="K365" s="387">
        <f>'Storage Tanks'!E27/2</f>
        <v>0.10472581879363071</v>
      </c>
      <c r="L365" s="333">
        <f t="shared" si="42"/>
        <v>0.10472581879363071</v>
      </c>
      <c r="M365" s="671">
        <f>'Storage Tanks'!D27/2</f>
        <v>5.4038275182735152E-4</v>
      </c>
      <c r="N365" s="672">
        <f>'Storage Tanks'!D27/2</f>
        <v>5.4038275182735152E-4</v>
      </c>
      <c r="O365" s="307">
        <f t="shared" si="43"/>
        <v>5.4038275182735152E-4</v>
      </c>
    </row>
    <row r="366" spans="1:15" x14ac:dyDescent="0.25">
      <c r="A366" s="162" t="s">
        <v>717</v>
      </c>
      <c r="B366" s="382" t="s">
        <v>445</v>
      </c>
      <c r="C366" s="154" t="str">
        <f>IFERROR(IF(B366="No CAS","",INDEX('DEQ Pollutant List'!$B$7:$B$611,MATCH('3. Pollutant Emissions - EF'!B366,'DEQ Pollutant List'!$A$7:$A$611,0))),"")</f>
        <v>1,2,4-Trimethylbenzene</v>
      </c>
      <c r="D366" s="189"/>
      <c r="E366" s="163">
        <v>0</v>
      </c>
      <c r="F366" s="383" t="s">
        <v>148</v>
      </c>
      <c r="G366" s="384" t="s">
        <v>148</v>
      </c>
      <c r="H366" s="385" t="s">
        <v>765</v>
      </c>
      <c r="I366" s="386" t="s">
        <v>1937</v>
      </c>
      <c r="J366" s="387">
        <f>'Storage Tanks'!E28/2</f>
        <v>3.2726818373009596</v>
      </c>
      <c r="K366" s="387">
        <f>'Storage Tanks'!E28/2</f>
        <v>3.2726818373009596</v>
      </c>
      <c r="L366" s="333">
        <f t="shared" si="42"/>
        <v>3.2726818373009596</v>
      </c>
      <c r="M366" s="671">
        <f>'Storage Tanks'!D28/2</f>
        <v>1.6886960994604735E-2</v>
      </c>
      <c r="N366" s="672">
        <f>'Storage Tanks'!D28/2</f>
        <v>1.6886960994604735E-2</v>
      </c>
      <c r="O366" s="307">
        <f t="shared" si="43"/>
        <v>1.6886960994604735E-2</v>
      </c>
    </row>
    <row r="367" spans="1:15" ht="15.75" thickBot="1" x14ac:dyDescent="0.3">
      <c r="A367" s="241" t="s">
        <v>717</v>
      </c>
      <c r="B367" s="388" t="s">
        <v>139</v>
      </c>
      <c r="C367" s="154" t="str">
        <f>IFERROR(IF(B367="No CAS","",INDEX('DEQ Pollutant List'!$B$7:$B$611,MATCH('3. Pollutant Emissions - EF'!B367,'DEQ Pollutant List'!$A$7:$A$611,0))),"")</f>
        <v>Xylene (mixture), including m-xylene, o-xylene, p-xylene</v>
      </c>
      <c r="D367" s="274"/>
      <c r="E367" s="233">
        <v>0</v>
      </c>
      <c r="F367" s="389" t="s">
        <v>148</v>
      </c>
      <c r="G367" s="390" t="s">
        <v>148</v>
      </c>
      <c r="H367" s="391" t="s">
        <v>765</v>
      </c>
      <c r="I367" s="392" t="s">
        <v>1937</v>
      </c>
      <c r="J367" s="393">
        <f>'Storage Tanks'!E29/2</f>
        <v>0.25235380675857527</v>
      </c>
      <c r="K367" s="393">
        <f>'Storage Tanks'!E29/2</f>
        <v>0.25235380675857527</v>
      </c>
      <c r="L367" s="334">
        <f t="shared" si="42"/>
        <v>0.25235380675857527</v>
      </c>
      <c r="M367" s="673">
        <f>'Storage Tanks'!D29/2</f>
        <v>1.3804743258166911E-3</v>
      </c>
      <c r="N367" s="674">
        <f>'Storage Tanks'!D29/2</f>
        <v>1.3804743258166911E-3</v>
      </c>
      <c r="O367" s="321">
        <f t="shared" si="43"/>
        <v>1.3804743258166911E-3</v>
      </c>
    </row>
    <row r="368" spans="1:15" x14ac:dyDescent="0.25">
      <c r="A368" s="162" t="s">
        <v>766</v>
      </c>
      <c r="B368" s="394" t="s">
        <v>439</v>
      </c>
      <c r="C368" s="239" t="str">
        <f>IFERROR(IF(B368="No CAS","",INDEX('DEQ Pollutant List'!$B$7:$B$611,MATCH('3. Pollutant Emissions - EF'!B368,'DEQ Pollutant List'!$A$7:$A$611,0))),"")</f>
        <v>Benzene</v>
      </c>
      <c r="D368" s="189"/>
      <c r="E368" s="163">
        <v>0</v>
      </c>
      <c r="F368" s="383" t="s">
        <v>148</v>
      </c>
      <c r="G368" s="384" t="s">
        <v>148</v>
      </c>
      <c r="H368" s="385" t="s">
        <v>765</v>
      </c>
      <c r="I368" s="386" t="s">
        <v>1937</v>
      </c>
      <c r="J368" s="387">
        <f>'Storage Tanks'!E21/2</f>
        <v>9.4736543259328343E-3</v>
      </c>
      <c r="K368" s="387">
        <f>'Storage Tanks'!E21/2</f>
        <v>9.4736543259328343E-3</v>
      </c>
      <c r="L368" s="307">
        <f>K368</f>
        <v>9.4736543259328343E-3</v>
      </c>
      <c r="M368" s="153">
        <f>'Storage Tanks'!D21/2</f>
        <v>4.6533633833667778E-5</v>
      </c>
      <c r="N368" s="335">
        <f>'Storage Tanks'!D21/2</f>
        <v>4.6533633833667778E-5</v>
      </c>
      <c r="O368" s="307">
        <f>N368</f>
        <v>4.6533633833667778E-5</v>
      </c>
    </row>
    <row r="369" spans="1:15" x14ac:dyDescent="0.25">
      <c r="A369" s="162" t="s">
        <v>766</v>
      </c>
      <c r="B369" s="394" t="s">
        <v>440</v>
      </c>
      <c r="C369" s="154" t="str">
        <f>IFERROR(IF(B369="No CAS","",INDEX('DEQ Pollutant List'!$B$7:$B$611,MATCH('3. Pollutant Emissions - EF'!B369,'DEQ Pollutant List'!$A$7:$A$611,0))),"")</f>
        <v>Benzo[g,h,i]perylene</v>
      </c>
      <c r="D369" s="189"/>
      <c r="E369" s="163">
        <v>0</v>
      </c>
      <c r="F369" s="383" t="s">
        <v>148</v>
      </c>
      <c r="G369" s="384" t="s">
        <v>148</v>
      </c>
      <c r="H369" s="385" t="s">
        <v>765</v>
      </c>
      <c r="I369" s="386" t="s">
        <v>1937</v>
      </c>
      <c r="J369" s="387">
        <f>'Storage Tanks'!E22/2</f>
        <v>1.6436931293075418E-15</v>
      </c>
      <c r="K369" s="387">
        <f>'Storage Tanks'!E22/2</f>
        <v>1.6436931293075418E-15</v>
      </c>
      <c r="L369" s="307">
        <f t="shared" ref="L369:L376" si="44">K369</f>
        <v>1.6436931293075418E-15</v>
      </c>
      <c r="M369" s="153">
        <f>'Storage Tanks'!D22/2</f>
        <v>1.65774545392383E-17</v>
      </c>
      <c r="N369" s="335">
        <f>'Storage Tanks'!D22/2</f>
        <v>1.65774545392383E-17</v>
      </c>
      <c r="O369" s="307">
        <f t="shared" ref="O369:O376" si="45">N369</f>
        <v>1.65774545392383E-17</v>
      </c>
    </row>
    <row r="370" spans="1:15" x14ac:dyDescent="0.25">
      <c r="A370" s="162" t="s">
        <v>766</v>
      </c>
      <c r="B370" s="394" t="s">
        <v>145</v>
      </c>
      <c r="C370" s="154" t="str">
        <f>IFERROR(IF(B370="No CAS","",INDEX('DEQ Pollutant List'!$B$7:$B$611,MATCH('3. Pollutant Emissions - EF'!B370,'DEQ Pollutant List'!$A$7:$A$611,0))),"")</f>
        <v>Ethyl benzene</v>
      </c>
      <c r="D370" s="189" t="str">
        <f>IFERROR(IF(OR($B370="",$B370="No CAS"),INDEX('DEQ Pollutant List'!$A$7:$A$611,MATCH($C370,'DEQ Pollutant List'!$C$7:$C$611,0)),INDEX('DEQ Pollutant List'!$A$7:$A$611,MATCH($B370,'DEQ Pollutant List'!$B$7:$B$611,0))),"")</f>
        <v/>
      </c>
      <c r="E370" s="163">
        <v>0</v>
      </c>
      <c r="F370" s="383" t="s">
        <v>148</v>
      </c>
      <c r="G370" s="384" t="s">
        <v>148</v>
      </c>
      <c r="H370" s="385" t="s">
        <v>765</v>
      </c>
      <c r="I370" s="386" t="s">
        <v>1937</v>
      </c>
      <c r="J370" s="387">
        <f>'Storage Tanks'!E23/2</f>
        <v>1.3007343788254267E-2</v>
      </c>
      <c r="K370" s="387">
        <f>'Storage Tanks'!E23/2</f>
        <v>1.3007343788254267E-2</v>
      </c>
      <c r="L370" s="307">
        <f t="shared" si="44"/>
        <v>1.3007343788254267E-2</v>
      </c>
      <c r="M370" s="153">
        <f>'Storage Tanks'!D23/2</f>
        <v>7.0888132498082469E-5</v>
      </c>
      <c r="N370" s="335">
        <f>'Storage Tanks'!D23/2</f>
        <v>7.0888132498082469E-5</v>
      </c>
      <c r="O370" s="307">
        <f t="shared" si="45"/>
        <v>7.0888132498082469E-5</v>
      </c>
    </row>
    <row r="371" spans="1:15" x14ac:dyDescent="0.25">
      <c r="A371" s="162" t="s">
        <v>766</v>
      </c>
      <c r="B371" s="394" t="s">
        <v>441</v>
      </c>
      <c r="C371" s="154" t="str">
        <f>IFERROR(IF(B371="No CAS","",INDEX('DEQ Pollutant List'!$B$7:$B$611,MATCH('3. Pollutant Emissions - EF'!B371,'DEQ Pollutant List'!$A$7:$A$611,0))),"")</f>
        <v>Hexane</v>
      </c>
      <c r="D371" s="189" t="str">
        <f>IFERROR(IF(OR($B371="",$B371="No CAS"),INDEX('DEQ Pollutant List'!$A$7:$A$611,MATCH($C371,'DEQ Pollutant List'!$C$7:$C$611,0)),INDEX('DEQ Pollutant List'!$A$7:$A$611,MATCH($B371,'DEQ Pollutant List'!$B$7:$B$611,0))),"")</f>
        <v/>
      </c>
      <c r="E371" s="163">
        <v>0</v>
      </c>
      <c r="F371" s="383" t="s">
        <v>148</v>
      </c>
      <c r="G371" s="384" t="s">
        <v>148</v>
      </c>
      <c r="H371" s="385" t="s">
        <v>765</v>
      </c>
      <c r="I371" s="386" t="s">
        <v>1937</v>
      </c>
      <c r="J371" s="387">
        <f>'Storage Tanks'!E24/2</f>
        <v>1.9590295939354782E-3</v>
      </c>
      <c r="K371" s="387">
        <f>'Storage Tanks'!E24/2</f>
        <v>1.9590295939354782E-3</v>
      </c>
      <c r="L371" s="307">
        <f t="shared" si="44"/>
        <v>1.9590295939354782E-3</v>
      </c>
      <c r="M371" s="153">
        <f>'Storage Tanks'!D24/2</f>
        <v>9.373968083655174E-6</v>
      </c>
      <c r="N371" s="335">
        <f>'Storage Tanks'!D24/2</f>
        <v>9.373968083655174E-6</v>
      </c>
      <c r="O371" s="307">
        <f t="shared" si="45"/>
        <v>9.373968083655174E-6</v>
      </c>
    </row>
    <row r="372" spans="1:15" x14ac:dyDescent="0.25">
      <c r="A372" s="162" t="s">
        <v>766</v>
      </c>
      <c r="B372" s="394" t="s">
        <v>442</v>
      </c>
      <c r="C372" s="154" t="str">
        <f>IFERROR(IF(B372="No CAS","",INDEX('DEQ Pollutant List'!$B$7:$B$611,MATCH('3. Pollutant Emissions - EF'!B372,'DEQ Pollutant List'!$A$7:$A$611,0))),"")</f>
        <v>Naphthalene</v>
      </c>
      <c r="D372" s="189" t="str">
        <f>IFERROR(IF(OR($B372="",$B372="No CAS"),INDEX('DEQ Pollutant List'!$A$7:$A$611,MATCH($C372,'DEQ Pollutant List'!$C$7:$C$611,0)),INDEX('DEQ Pollutant List'!$A$7:$A$611,MATCH($B372,'DEQ Pollutant List'!$B$7:$B$611,0))),"")</f>
        <v/>
      </c>
      <c r="E372" s="163">
        <v>0</v>
      </c>
      <c r="F372" s="383" t="s">
        <v>148</v>
      </c>
      <c r="G372" s="384" t="s">
        <v>148</v>
      </c>
      <c r="H372" s="385" t="s">
        <v>765</v>
      </c>
      <c r="I372" s="386" t="s">
        <v>1937</v>
      </c>
      <c r="J372" s="387">
        <f>'Storage Tanks'!E25/2</f>
        <v>1.6571991453800488E-3</v>
      </c>
      <c r="K372" s="387">
        <f>'Storage Tanks'!E25/2</f>
        <v>1.6571991453800488E-3</v>
      </c>
      <c r="L372" s="307">
        <f t="shared" si="44"/>
        <v>1.6571991453800488E-3</v>
      </c>
      <c r="M372" s="153">
        <f>'Storage Tanks'!D25/2</f>
        <v>1.0340985568335437E-5</v>
      </c>
      <c r="N372" s="335">
        <f>'Storage Tanks'!D25/2</f>
        <v>1.0340985568335437E-5</v>
      </c>
      <c r="O372" s="307">
        <f t="shared" si="45"/>
        <v>1.0340985568335437E-5</v>
      </c>
    </row>
    <row r="373" spans="1:15" x14ac:dyDescent="0.25">
      <c r="A373" s="162" t="s">
        <v>766</v>
      </c>
      <c r="B373" s="394" t="s">
        <v>443</v>
      </c>
      <c r="C373" s="154" t="str">
        <f>IFERROR(IF(B373="No CAS","",INDEX('DEQ Pollutant List'!$B$7:$B$611,MATCH('3. Pollutant Emissions - EF'!B373,'DEQ Pollutant List'!$A$7:$A$611,0))),"")</f>
        <v>Chrysene</v>
      </c>
      <c r="D373" s="189" t="str">
        <f>IFERROR(IF(OR($B373="",$B373="No CAS"),INDEX('DEQ Pollutant List'!$A$7:$A$611,MATCH($C373,'DEQ Pollutant List'!$C$7:$C$611,0)),INDEX('DEQ Pollutant List'!$A$7:$A$611,MATCH($B373,'DEQ Pollutant List'!$B$7:$B$611,0))),"")</f>
        <v/>
      </c>
      <c r="E373" s="163">
        <v>0</v>
      </c>
      <c r="F373" s="383" t="s">
        <v>148</v>
      </c>
      <c r="G373" s="384" t="s">
        <v>148</v>
      </c>
      <c r="H373" s="385" t="s">
        <v>765</v>
      </c>
      <c r="I373" s="386" t="s">
        <v>1937</v>
      </c>
      <c r="J373" s="387">
        <f>'Storage Tanks'!E26/2</f>
        <v>3.7436861950533082E-13</v>
      </c>
      <c r="K373" s="387">
        <f>'Storage Tanks'!E26/2</f>
        <v>3.7436861950533082E-13</v>
      </c>
      <c r="L373" s="307">
        <f t="shared" si="44"/>
        <v>3.7436861950533082E-13</v>
      </c>
      <c r="M373" s="153">
        <f>'Storage Tanks'!D26/2</f>
        <v>3.6260923905416478E-15</v>
      </c>
      <c r="N373" s="335">
        <f>'Storage Tanks'!D26/2</f>
        <v>3.6260923905416478E-15</v>
      </c>
      <c r="O373" s="307">
        <f t="shared" si="45"/>
        <v>3.6260923905416478E-15</v>
      </c>
    </row>
    <row r="374" spans="1:15" x14ac:dyDescent="0.25">
      <c r="A374" s="162" t="s">
        <v>766</v>
      </c>
      <c r="B374" s="394" t="s">
        <v>444</v>
      </c>
      <c r="C374" s="154" t="str">
        <f>IFERROR(IF(B374="No CAS","",INDEX('DEQ Pollutant List'!$B$7:$B$611,MATCH('3. Pollutant Emissions - EF'!B374,'DEQ Pollutant List'!$A$7:$A$611,0))),"")</f>
        <v>Toluene</v>
      </c>
      <c r="D374" s="189" t="str">
        <f>IFERROR(IF(OR($B374="",$B374="No CAS"),INDEX('DEQ Pollutant List'!$A$7:$A$611,MATCH($C374,'DEQ Pollutant List'!$C$7:$C$611,0)),INDEX('DEQ Pollutant List'!$A$7:$A$611,MATCH($B374,'DEQ Pollutant List'!$B$7:$B$611,0))),"")</f>
        <v/>
      </c>
      <c r="E374" s="163">
        <v>0</v>
      </c>
      <c r="F374" s="383" t="s">
        <v>148</v>
      </c>
      <c r="G374" s="384" t="s">
        <v>148</v>
      </c>
      <c r="H374" s="385" t="s">
        <v>765</v>
      </c>
      <c r="I374" s="386" t="s">
        <v>1937</v>
      </c>
      <c r="J374" s="387">
        <f>'Storage Tanks'!E27/2</f>
        <v>0.10472581879363071</v>
      </c>
      <c r="K374" s="387">
        <f>'Storage Tanks'!E27/2</f>
        <v>0.10472581879363071</v>
      </c>
      <c r="L374" s="307">
        <f t="shared" si="44"/>
        <v>0.10472581879363071</v>
      </c>
      <c r="M374" s="153">
        <f>'Storage Tanks'!D27/2</f>
        <v>5.4038275182735152E-4</v>
      </c>
      <c r="N374" s="335">
        <f>'Storage Tanks'!D27/2</f>
        <v>5.4038275182735152E-4</v>
      </c>
      <c r="O374" s="307">
        <f t="shared" si="45"/>
        <v>5.4038275182735152E-4</v>
      </c>
    </row>
    <row r="375" spans="1:15" x14ac:dyDescent="0.25">
      <c r="A375" s="162" t="s">
        <v>766</v>
      </c>
      <c r="B375" s="394" t="s">
        <v>445</v>
      </c>
      <c r="C375" s="154" t="str">
        <f>IFERROR(IF(B375="No CAS","",INDEX('DEQ Pollutant List'!$B$7:$B$611,MATCH('3. Pollutant Emissions - EF'!B375,'DEQ Pollutant List'!$A$7:$A$611,0))),"")</f>
        <v>1,2,4-Trimethylbenzene</v>
      </c>
      <c r="D375" s="189" t="str">
        <f>IFERROR(IF(OR($B375="",$B375="No CAS"),INDEX('DEQ Pollutant List'!$A$7:$A$611,MATCH($C375,'DEQ Pollutant List'!$C$7:$C$611,0)),INDEX('DEQ Pollutant List'!$A$7:$A$611,MATCH($B375,'DEQ Pollutant List'!$B$7:$B$611,0))),"")</f>
        <v/>
      </c>
      <c r="E375" s="163">
        <v>0</v>
      </c>
      <c r="F375" s="383" t="s">
        <v>148</v>
      </c>
      <c r="G375" s="384" t="s">
        <v>148</v>
      </c>
      <c r="H375" s="385" t="s">
        <v>765</v>
      </c>
      <c r="I375" s="386" t="s">
        <v>1937</v>
      </c>
      <c r="J375" s="387">
        <f>'Storage Tanks'!E28/2</f>
        <v>3.2726818373009596</v>
      </c>
      <c r="K375" s="387">
        <f>'Storage Tanks'!E28/2</f>
        <v>3.2726818373009596</v>
      </c>
      <c r="L375" s="307">
        <f t="shared" si="44"/>
        <v>3.2726818373009596</v>
      </c>
      <c r="M375" s="153">
        <f>'Storage Tanks'!D28/2</f>
        <v>1.6886960994604735E-2</v>
      </c>
      <c r="N375" s="335">
        <f>'Storage Tanks'!D28/2</f>
        <v>1.6886960994604735E-2</v>
      </c>
      <c r="O375" s="307">
        <f t="shared" si="45"/>
        <v>1.6886960994604735E-2</v>
      </c>
    </row>
    <row r="376" spans="1:15" ht="15.75" thickBot="1" x14ac:dyDescent="0.3">
      <c r="A376" s="241" t="s">
        <v>766</v>
      </c>
      <c r="B376" s="395" t="s">
        <v>139</v>
      </c>
      <c r="C376" s="244" t="str">
        <f>IFERROR(IF(B376="No CAS","",INDEX('DEQ Pollutant List'!$B$7:$B$611,MATCH('3. Pollutant Emissions - EF'!B376,'DEQ Pollutant List'!$A$7:$A$611,0))),"")</f>
        <v>Xylene (mixture), including m-xylene, o-xylene, p-xylene</v>
      </c>
      <c r="D376" s="274" t="str">
        <f>IFERROR(IF(OR($B376="",$B376="No CAS"),INDEX('DEQ Pollutant List'!$A$7:$A$611,MATCH($C376,'DEQ Pollutant List'!$C$7:$C$611,0)),INDEX('DEQ Pollutant List'!$A$7:$A$611,MATCH($B376,'DEQ Pollutant List'!$B$7:$B$611,0))),"")</f>
        <v/>
      </c>
      <c r="E376" s="233">
        <v>0</v>
      </c>
      <c r="F376" s="389" t="s">
        <v>148</v>
      </c>
      <c r="G376" s="390" t="s">
        <v>148</v>
      </c>
      <c r="H376" s="391" t="s">
        <v>765</v>
      </c>
      <c r="I376" s="392" t="s">
        <v>1937</v>
      </c>
      <c r="J376" s="393">
        <f>'Storage Tanks'!E29/2</f>
        <v>0.25235380675857527</v>
      </c>
      <c r="K376" s="393">
        <f>'Storage Tanks'!E29/2</f>
        <v>0.25235380675857527</v>
      </c>
      <c r="L376" s="321">
        <f t="shared" si="44"/>
        <v>0.25235380675857527</v>
      </c>
      <c r="M376" s="245">
        <f>'Storage Tanks'!D29/2</f>
        <v>1.3804743258166911E-3</v>
      </c>
      <c r="N376" s="339">
        <f>'Storage Tanks'!D29/2</f>
        <v>1.3804743258166911E-3</v>
      </c>
      <c r="O376" s="321">
        <f t="shared" si="45"/>
        <v>1.3804743258166911E-3</v>
      </c>
    </row>
    <row r="377" spans="1:15" x14ac:dyDescent="0.25">
      <c r="A377" s="162"/>
      <c r="B377" s="75"/>
      <c r="C377" s="160" t="str">
        <f>IFERROR(IF(B377="No CAS","",INDEX('DEQ Pollutant List'!$C$7:$C$611,MATCH('3. Pollutant Emissions - EF'!B377,'DEQ Pollutant List'!$B$7:$B$611,0))),"")</f>
        <v/>
      </c>
      <c r="D377" s="94" t="str">
        <f>IFERROR(IF(OR($B377="",$B377="No CAS"),INDEX('DEQ Pollutant List'!$A$7:$A$611,MATCH($C377,'DEQ Pollutant List'!$C$7:$C$611,0)),INDEX('DEQ Pollutant List'!$A$7:$A$611,MATCH($B377,'DEQ Pollutant List'!$B$7:$B$611,0))),"")</f>
        <v/>
      </c>
      <c r="E377" s="163"/>
      <c r="F377" s="190"/>
      <c r="G377" s="145"/>
      <c r="H377" s="152"/>
      <c r="I377" s="154"/>
      <c r="J377" s="134"/>
      <c r="K377" s="135"/>
      <c r="L377" s="136"/>
      <c r="M377" s="134"/>
      <c r="N377" s="135"/>
      <c r="O377" s="136"/>
    </row>
    <row r="378" spans="1:15" x14ac:dyDescent="0.25">
      <c r="A378" s="162"/>
      <c r="B378" s="75"/>
      <c r="C378" s="160" t="str">
        <f>IFERROR(IF(B378="No CAS","",INDEX('DEQ Pollutant List'!$C$7:$C$611,MATCH('3. Pollutant Emissions - EF'!B378,'DEQ Pollutant List'!$B$7:$B$611,0))),"")</f>
        <v/>
      </c>
      <c r="D378" s="94" t="str">
        <f>IFERROR(IF(OR($B378="",$B378="No CAS"),INDEX('DEQ Pollutant List'!$A$7:$A$611,MATCH($C378,'DEQ Pollutant List'!$C$7:$C$611,0)),INDEX('DEQ Pollutant List'!$A$7:$A$611,MATCH($B378,'DEQ Pollutant List'!$B$7:$B$611,0))),"")</f>
        <v/>
      </c>
      <c r="E378" s="163"/>
      <c r="F378" s="190"/>
      <c r="G378" s="145"/>
      <c r="H378" s="152"/>
      <c r="I378" s="154"/>
      <c r="J378" s="134"/>
      <c r="K378" s="135"/>
      <c r="L378" s="136"/>
      <c r="M378" s="134"/>
      <c r="N378" s="135"/>
      <c r="O378" s="136"/>
    </row>
    <row r="379" spans="1:15" x14ac:dyDescent="0.25">
      <c r="A379" s="162"/>
      <c r="B379" s="75"/>
      <c r="C379" s="160" t="str">
        <f>IFERROR(IF(B379="No CAS","",INDEX('DEQ Pollutant List'!$C$7:$C$611,MATCH('3. Pollutant Emissions - EF'!B379,'DEQ Pollutant List'!$B$7:$B$611,0))),"")</f>
        <v/>
      </c>
      <c r="D379" s="94" t="str">
        <f>IFERROR(IF(OR($B379="",$B379="No CAS"),INDEX('DEQ Pollutant List'!$A$7:$A$611,MATCH($C379,'DEQ Pollutant List'!$C$7:$C$611,0)),INDEX('DEQ Pollutant List'!$A$7:$A$611,MATCH($B379,'DEQ Pollutant List'!$B$7:$B$611,0))),"")</f>
        <v/>
      </c>
      <c r="E379" s="163"/>
      <c r="F379" s="190"/>
      <c r="G379" s="145"/>
      <c r="H379" s="152"/>
      <c r="I379" s="154"/>
      <c r="J379" s="134"/>
      <c r="K379" s="135"/>
      <c r="L379" s="136"/>
      <c r="M379" s="134"/>
      <c r="N379" s="135"/>
      <c r="O379" s="136"/>
    </row>
    <row r="380" spans="1:15" x14ac:dyDescent="0.25">
      <c r="A380" s="162"/>
      <c r="B380" s="75"/>
      <c r="C380" s="160" t="str">
        <f>IFERROR(IF(B380="No CAS","",INDEX('DEQ Pollutant List'!$C$7:$C$611,MATCH('3. Pollutant Emissions - EF'!B380,'DEQ Pollutant List'!$B$7:$B$611,0))),"")</f>
        <v/>
      </c>
      <c r="D380" s="94" t="str">
        <f>IFERROR(IF(OR($B380="",$B380="No CAS"),INDEX('DEQ Pollutant List'!$A$7:$A$611,MATCH($C380,'DEQ Pollutant List'!$C$7:$C$611,0)),INDEX('DEQ Pollutant List'!$A$7:$A$611,MATCH($B380,'DEQ Pollutant List'!$B$7:$B$611,0))),"")</f>
        <v/>
      </c>
      <c r="E380" s="163"/>
      <c r="F380" s="190"/>
      <c r="G380" s="145"/>
      <c r="H380" s="152"/>
      <c r="I380" s="154"/>
      <c r="J380" s="134"/>
      <c r="K380" s="135"/>
      <c r="L380" s="136"/>
      <c r="M380" s="134"/>
      <c r="N380" s="135"/>
      <c r="O380" s="136"/>
    </row>
    <row r="381" spans="1:15" x14ac:dyDescent="0.25">
      <c r="A381" s="162"/>
      <c r="B381" s="75"/>
      <c r="C381" s="160" t="str">
        <f>IFERROR(IF(B381="No CAS","",INDEX('DEQ Pollutant List'!$C$7:$C$611,MATCH('3. Pollutant Emissions - EF'!B381,'DEQ Pollutant List'!$B$7:$B$611,0))),"")</f>
        <v/>
      </c>
      <c r="D381" s="94" t="str">
        <f>IFERROR(IF(OR($B381="",$B381="No CAS"),INDEX('DEQ Pollutant List'!$A$7:$A$611,MATCH($C381,'DEQ Pollutant List'!$C$7:$C$611,0)),INDEX('DEQ Pollutant List'!$A$7:$A$611,MATCH($B381,'DEQ Pollutant List'!$B$7:$B$611,0))),"")</f>
        <v/>
      </c>
      <c r="E381" s="163"/>
      <c r="F381" s="190"/>
      <c r="G381" s="145"/>
      <c r="H381" s="152"/>
      <c r="I381" s="154"/>
      <c r="J381" s="134"/>
      <c r="K381" s="135"/>
      <c r="L381" s="136"/>
      <c r="M381" s="134"/>
      <c r="N381" s="135"/>
      <c r="O381" s="136"/>
    </row>
    <row r="382" spans="1:15" x14ac:dyDescent="0.25">
      <c r="A382" s="162"/>
      <c r="B382" s="75"/>
      <c r="C382" s="160" t="str">
        <f>IFERROR(IF(B382="No CAS","",INDEX('DEQ Pollutant List'!$C$7:$C$611,MATCH('3. Pollutant Emissions - EF'!B382,'DEQ Pollutant List'!$B$7:$B$611,0))),"")</f>
        <v/>
      </c>
      <c r="D382" s="94" t="str">
        <f>IFERROR(IF(OR($B382="",$B382="No CAS"),INDEX('DEQ Pollutant List'!$A$7:$A$611,MATCH($C382,'DEQ Pollutant List'!$C$7:$C$611,0)),INDEX('DEQ Pollutant List'!$A$7:$A$611,MATCH($B382,'DEQ Pollutant List'!$B$7:$B$611,0))),"")</f>
        <v/>
      </c>
      <c r="E382" s="163"/>
      <c r="F382" s="190"/>
      <c r="G382" s="145"/>
      <c r="H382" s="152"/>
      <c r="I382" s="154"/>
      <c r="J382" s="134"/>
      <c r="K382" s="135"/>
      <c r="L382" s="136"/>
      <c r="M382" s="134"/>
      <c r="N382" s="135"/>
      <c r="O382" s="136"/>
    </row>
    <row r="383" spans="1:15" x14ac:dyDescent="0.25">
      <c r="A383" s="162"/>
      <c r="B383" s="75"/>
      <c r="C383" s="160" t="str">
        <f>IFERROR(IF(B383="No CAS","",INDEX('DEQ Pollutant List'!$C$7:$C$611,MATCH('3. Pollutant Emissions - EF'!B383,'DEQ Pollutant List'!$B$7:$B$611,0))),"")</f>
        <v/>
      </c>
      <c r="D383" s="94" t="str">
        <f>IFERROR(IF(OR($B383="",$B383="No CAS"),INDEX('DEQ Pollutant List'!$A$7:$A$611,MATCH($C383,'DEQ Pollutant List'!$C$7:$C$611,0)),INDEX('DEQ Pollutant List'!$A$7:$A$611,MATCH($B383,'DEQ Pollutant List'!$B$7:$B$611,0))),"")</f>
        <v/>
      </c>
      <c r="E383" s="163"/>
      <c r="F383" s="190"/>
      <c r="G383" s="145"/>
      <c r="H383" s="152"/>
      <c r="I383" s="154"/>
      <c r="J383" s="134"/>
      <c r="K383" s="135"/>
      <c r="L383" s="136"/>
      <c r="M383" s="134"/>
      <c r="N383" s="135"/>
      <c r="O383" s="136"/>
    </row>
    <row r="384" spans="1:15" x14ac:dyDescent="0.25">
      <c r="A384" s="162"/>
      <c r="B384" s="75"/>
      <c r="C384" s="160" t="str">
        <f>IFERROR(IF(B384="No CAS","",INDEX('DEQ Pollutant List'!$C$7:$C$611,MATCH('3. Pollutant Emissions - EF'!B384,'DEQ Pollutant List'!$B$7:$B$611,0))),"")</f>
        <v/>
      </c>
      <c r="D384" s="94" t="str">
        <f>IFERROR(IF(OR($B384="",$B384="No CAS"),INDEX('DEQ Pollutant List'!$A$7:$A$611,MATCH($C384,'DEQ Pollutant List'!$C$7:$C$611,0)),INDEX('DEQ Pollutant List'!$A$7:$A$611,MATCH($B384,'DEQ Pollutant List'!$B$7:$B$611,0))),"")</f>
        <v/>
      </c>
      <c r="E384" s="163"/>
      <c r="F384" s="190"/>
      <c r="G384" s="145"/>
      <c r="H384" s="152"/>
      <c r="I384" s="154"/>
      <c r="J384" s="134"/>
      <c r="K384" s="135"/>
      <c r="L384" s="136"/>
      <c r="M384" s="134"/>
      <c r="N384" s="135"/>
      <c r="O384" s="136"/>
    </row>
    <row r="385" spans="1:15" x14ac:dyDescent="0.25">
      <c r="A385" s="162"/>
      <c r="B385" s="75"/>
      <c r="C385" s="160" t="str">
        <f>IFERROR(IF(B385="No CAS","",INDEX('DEQ Pollutant List'!$C$7:$C$611,MATCH('3. Pollutant Emissions - EF'!B385,'DEQ Pollutant List'!$B$7:$B$611,0))),"")</f>
        <v/>
      </c>
      <c r="D385" s="94" t="str">
        <f>IFERROR(IF(OR($B385="",$B385="No CAS"),INDEX('DEQ Pollutant List'!$A$7:$A$611,MATCH($C385,'DEQ Pollutant List'!$C$7:$C$611,0)),INDEX('DEQ Pollutant List'!$A$7:$A$611,MATCH($B385,'DEQ Pollutant List'!$B$7:$B$611,0))),"")</f>
        <v/>
      </c>
      <c r="E385" s="163"/>
      <c r="F385" s="190"/>
      <c r="G385" s="145"/>
      <c r="H385" s="152"/>
      <c r="I385" s="154"/>
      <c r="J385" s="134"/>
      <c r="K385" s="135"/>
      <c r="L385" s="136"/>
      <c r="M385" s="134"/>
      <c r="N385" s="135"/>
      <c r="O385" s="136"/>
    </row>
    <row r="386" spans="1:15" x14ac:dyDescent="0.25">
      <c r="A386" s="162"/>
      <c r="B386" s="75"/>
      <c r="C386" s="160" t="str">
        <f>IFERROR(IF(B386="No CAS","",INDEX('DEQ Pollutant List'!$C$7:$C$611,MATCH('3. Pollutant Emissions - EF'!B386,'DEQ Pollutant List'!$B$7:$B$611,0))),"")</f>
        <v/>
      </c>
      <c r="D386" s="94" t="str">
        <f>IFERROR(IF(OR($B386="",$B386="No CAS"),INDEX('DEQ Pollutant List'!$A$7:$A$611,MATCH($C386,'DEQ Pollutant List'!$C$7:$C$611,0)),INDEX('DEQ Pollutant List'!$A$7:$A$611,MATCH($B386,'DEQ Pollutant List'!$B$7:$B$611,0))),"")</f>
        <v/>
      </c>
      <c r="E386" s="163"/>
      <c r="F386" s="190"/>
      <c r="G386" s="145"/>
      <c r="H386" s="152"/>
      <c r="I386" s="154"/>
      <c r="J386" s="134"/>
      <c r="K386" s="135"/>
      <c r="L386" s="136"/>
      <c r="M386" s="134"/>
      <c r="N386" s="135"/>
      <c r="O386" s="136"/>
    </row>
    <row r="387" spans="1:15" x14ac:dyDescent="0.25">
      <c r="A387" s="162"/>
      <c r="B387" s="75"/>
      <c r="C387" s="160" t="str">
        <f>IFERROR(IF(B387="No CAS","",INDEX('DEQ Pollutant List'!$C$7:$C$611,MATCH('3. Pollutant Emissions - EF'!B387,'DEQ Pollutant List'!$B$7:$B$611,0))),"")</f>
        <v/>
      </c>
      <c r="D387" s="94" t="str">
        <f>IFERROR(IF(OR($B387="",$B387="No CAS"),INDEX('DEQ Pollutant List'!$A$7:$A$611,MATCH($C387,'DEQ Pollutant List'!$C$7:$C$611,0)),INDEX('DEQ Pollutant List'!$A$7:$A$611,MATCH($B387,'DEQ Pollutant List'!$B$7:$B$611,0))),"")</f>
        <v/>
      </c>
      <c r="E387" s="163"/>
      <c r="F387" s="190"/>
      <c r="G387" s="145"/>
      <c r="H387" s="152"/>
      <c r="I387" s="154"/>
      <c r="J387" s="134"/>
      <c r="K387" s="135"/>
      <c r="L387" s="136"/>
      <c r="M387" s="134"/>
      <c r="N387" s="135"/>
      <c r="O387" s="136"/>
    </row>
    <row r="388" spans="1:15" x14ac:dyDescent="0.25">
      <c r="A388" s="162"/>
      <c r="B388" s="75"/>
      <c r="C388" s="160" t="str">
        <f>IFERROR(IF(B388="No CAS","",INDEX('DEQ Pollutant List'!$C$7:$C$611,MATCH('3. Pollutant Emissions - EF'!B388,'DEQ Pollutant List'!$B$7:$B$611,0))),"")</f>
        <v/>
      </c>
      <c r="D388" s="94" t="str">
        <f>IFERROR(IF(OR($B388="",$B388="No CAS"),INDEX('DEQ Pollutant List'!$A$7:$A$611,MATCH($C388,'DEQ Pollutant List'!$C$7:$C$611,0)),INDEX('DEQ Pollutant List'!$A$7:$A$611,MATCH($B388,'DEQ Pollutant List'!$B$7:$B$611,0))),"")</f>
        <v/>
      </c>
      <c r="E388" s="163"/>
      <c r="F388" s="190"/>
      <c r="G388" s="145"/>
      <c r="H388" s="152"/>
      <c r="I388" s="154"/>
      <c r="J388" s="134"/>
      <c r="K388" s="135"/>
      <c r="L388" s="136"/>
      <c r="M388" s="134"/>
      <c r="N388" s="135"/>
      <c r="O388" s="136"/>
    </row>
    <row r="389" spans="1:15" x14ac:dyDescent="0.25">
      <c r="A389" s="162"/>
      <c r="B389" s="75"/>
      <c r="C389" s="160" t="str">
        <f>IFERROR(IF(B389="No CAS","",INDEX('DEQ Pollutant List'!$C$7:$C$611,MATCH('3. Pollutant Emissions - EF'!B389,'DEQ Pollutant List'!$B$7:$B$611,0))),"")</f>
        <v/>
      </c>
      <c r="D389" s="94" t="str">
        <f>IFERROR(IF(OR($B389="",$B389="No CAS"),INDEX('DEQ Pollutant List'!$A$7:$A$611,MATCH($C389,'DEQ Pollutant List'!$C$7:$C$611,0)),INDEX('DEQ Pollutant List'!$A$7:$A$611,MATCH($B389,'DEQ Pollutant List'!$B$7:$B$611,0))),"")</f>
        <v/>
      </c>
      <c r="E389" s="163"/>
      <c r="F389" s="190"/>
      <c r="G389" s="145"/>
      <c r="H389" s="152"/>
      <c r="I389" s="154"/>
      <c r="J389" s="134"/>
      <c r="K389" s="135"/>
      <c r="L389" s="136"/>
      <c r="M389" s="134"/>
      <c r="N389" s="135"/>
      <c r="O389" s="136"/>
    </row>
    <row r="390" spans="1:15" x14ac:dyDescent="0.25">
      <c r="A390" s="162"/>
      <c r="B390" s="75"/>
      <c r="C390" s="160" t="str">
        <f>IFERROR(IF(B390="No CAS","",INDEX('DEQ Pollutant List'!$C$7:$C$611,MATCH('3. Pollutant Emissions - EF'!B390,'DEQ Pollutant List'!$B$7:$B$611,0))),"")</f>
        <v/>
      </c>
      <c r="D390" s="94" t="str">
        <f>IFERROR(IF(OR($B390="",$B390="No CAS"),INDEX('DEQ Pollutant List'!$A$7:$A$611,MATCH($C390,'DEQ Pollutant List'!$C$7:$C$611,0)),INDEX('DEQ Pollutant List'!$A$7:$A$611,MATCH($B390,'DEQ Pollutant List'!$B$7:$B$611,0))),"")</f>
        <v/>
      </c>
      <c r="E390" s="163"/>
      <c r="F390" s="190"/>
      <c r="G390" s="145"/>
      <c r="H390" s="152"/>
      <c r="I390" s="154"/>
      <c r="J390" s="134"/>
      <c r="K390" s="135"/>
      <c r="L390" s="136"/>
      <c r="M390" s="134"/>
      <c r="N390" s="135"/>
      <c r="O390" s="136"/>
    </row>
    <row r="391" spans="1:15" x14ac:dyDescent="0.25">
      <c r="A391" s="162"/>
      <c r="B391" s="75"/>
      <c r="C391" s="160" t="str">
        <f>IFERROR(IF(B391="No CAS","",INDEX('DEQ Pollutant List'!$C$7:$C$611,MATCH('3. Pollutant Emissions - EF'!B391,'DEQ Pollutant List'!$B$7:$B$611,0))),"")</f>
        <v/>
      </c>
      <c r="D391" s="94" t="str">
        <f>IFERROR(IF(OR($B391="",$B391="No CAS"),INDEX('DEQ Pollutant List'!$A$7:$A$611,MATCH($C391,'DEQ Pollutant List'!$C$7:$C$611,0)),INDEX('DEQ Pollutant List'!$A$7:$A$611,MATCH($B391,'DEQ Pollutant List'!$B$7:$B$611,0))),"")</f>
        <v/>
      </c>
      <c r="E391" s="163"/>
      <c r="F391" s="190"/>
      <c r="G391" s="145"/>
      <c r="H391" s="152"/>
      <c r="I391" s="154"/>
      <c r="J391" s="134"/>
      <c r="K391" s="135"/>
      <c r="L391" s="136"/>
      <c r="M391" s="134"/>
      <c r="N391" s="135"/>
      <c r="O391" s="136"/>
    </row>
    <row r="392" spans="1:15" x14ac:dyDescent="0.25">
      <c r="A392" s="162"/>
      <c r="B392" s="75"/>
      <c r="C392" s="160" t="str">
        <f>IFERROR(IF(B392="No CAS","",INDEX('DEQ Pollutant List'!$C$7:$C$611,MATCH('3. Pollutant Emissions - EF'!B392,'DEQ Pollutant List'!$B$7:$B$611,0))),"")</f>
        <v/>
      </c>
      <c r="D392" s="94" t="str">
        <f>IFERROR(IF(OR($B392="",$B392="No CAS"),INDEX('DEQ Pollutant List'!$A$7:$A$611,MATCH($C392,'DEQ Pollutant List'!$C$7:$C$611,0)),INDEX('DEQ Pollutant List'!$A$7:$A$611,MATCH($B392,'DEQ Pollutant List'!$B$7:$B$611,0))),"")</f>
        <v/>
      </c>
      <c r="E392" s="163"/>
      <c r="F392" s="190"/>
      <c r="G392" s="145"/>
      <c r="H392" s="152"/>
      <c r="I392" s="154"/>
      <c r="J392" s="134"/>
      <c r="K392" s="135"/>
      <c r="L392" s="136"/>
      <c r="M392" s="134"/>
      <c r="N392" s="135"/>
      <c r="O392" s="136"/>
    </row>
    <row r="393" spans="1:15" x14ac:dyDescent="0.25">
      <c r="A393" s="162"/>
      <c r="B393" s="75"/>
      <c r="C393" s="160" t="str">
        <f>IFERROR(IF(B393="No CAS","",INDEX('DEQ Pollutant List'!$C$7:$C$611,MATCH('3. Pollutant Emissions - EF'!B393,'DEQ Pollutant List'!$B$7:$B$611,0))),"")</f>
        <v/>
      </c>
      <c r="D393" s="94" t="str">
        <f>IFERROR(IF(OR($B393="",$B393="No CAS"),INDEX('DEQ Pollutant List'!$A$7:$A$611,MATCH($C393,'DEQ Pollutant List'!$C$7:$C$611,0)),INDEX('DEQ Pollutant List'!$A$7:$A$611,MATCH($B393,'DEQ Pollutant List'!$B$7:$B$611,0))),"")</f>
        <v/>
      </c>
      <c r="E393" s="163"/>
      <c r="F393" s="190"/>
      <c r="G393" s="145"/>
      <c r="H393" s="152"/>
      <c r="I393" s="154"/>
      <c r="J393" s="134"/>
      <c r="K393" s="135"/>
      <c r="L393" s="136"/>
      <c r="M393" s="134"/>
      <c r="N393" s="135"/>
      <c r="O393" s="136"/>
    </row>
    <row r="394" spans="1:15" x14ac:dyDescent="0.25">
      <c r="A394" s="162"/>
      <c r="B394" s="75"/>
      <c r="C394" s="160" t="str">
        <f>IFERROR(IF(B394="No CAS","",INDEX('DEQ Pollutant List'!$C$7:$C$611,MATCH('3. Pollutant Emissions - EF'!B394,'DEQ Pollutant List'!$B$7:$B$611,0))),"")</f>
        <v/>
      </c>
      <c r="D394" s="94" t="str">
        <f>IFERROR(IF(OR($B394="",$B394="No CAS"),INDEX('DEQ Pollutant List'!$A$7:$A$611,MATCH($C394,'DEQ Pollutant List'!$C$7:$C$611,0)),INDEX('DEQ Pollutant List'!$A$7:$A$611,MATCH($B394,'DEQ Pollutant List'!$B$7:$B$611,0))),"")</f>
        <v/>
      </c>
      <c r="E394" s="163"/>
      <c r="F394" s="190"/>
      <c r="G394" s="145"/>
      <c r="H394" s="152"/>
      <c r="I394" s="154"/>
      <c r="J394" s="134"/>
      <c r="K394" s="135"/>
      <c r="L394" s="136"/>
      <c r="M394" s="134"/>
      <c r="N394" s="135"/>
      <c r="O394" s="136"/>
    </row>
    <row r="395" spans="1:15" x14ac:dyDescent="0.25">
      <c r="A395" s="162"/>
      <c r="B395" s="75"/>
      <c r="C395" s="160" t="str">
        <f>IFERROR(IF(B395="No CAS","",INDEX('DEQ Pollutant List'!$C$7:$C$611,MATCH('3. Pollutant Emissions - EF'!B395,'DEQ Pollutant List'!$B$7:$B$611,0))),"")</f>
        <v/>
      </c>
      <c r="D395" s="94" t="str">
        <f>IFERROR(IF(OR($B395="",$B395="No CAS"),INDEX('DEQ Pollutant List'!$A$7:$A$611,MATCH($C395,'DEQ Pollutant List'!$C$7:$C$611,0)),INDEX('DEQ Pollutant List'!$A$7:$A$611,MATCH($B395,'DEQ Pollutant List'!$B$7:$B$611,0))),"")</f>
        <v/>
      </c>
      <c r="E395" s="163"/>
      <c r="F395" s="190"/>
      <c r="G395" s="145"/>
      <c r="H395" s="152"/>
      <c r="I395" s="154"/>
      <c r="J395" s="134"/>
      <c r="K395" s="135"/>
      <c r="L395" s="136"/>
      <c r="M395" s="134"/>
      <c r="N395" s="135"/>
      <c r="O395" s="136"/>
    </row>
    <row r="396" spans="1:15" x14ac:dyDescent="0.25">
      <c r="A396" s="162"/>
      <c r="B396" s="75"/>
      <c r="C396" s="160" t="str">
        <f>IFERROR(IF(B396="No CAS","",INDEX('DEQ Pollutant List'!$C$7:$C$611,MATCH('3. Pollutant Emissions - EF'!B396,'DEQ Pollutant List'!$B$7:$B$611,0))),"")</f>
        <v/>
      </c>
      <c r="D396" s="94" t="str">
        <f>IFERROR(IF(OR($B396="",$B396="No CAS"),INDEX('DEQ Pollutant List'!$A$7:$A$611,MATCH($C396,'DEQ Pollutant List'!$C$7:$C$611,0)),INDEX('DEQ Pollutant List'!$A$7:$A$611,MATCH($B396,'DEQ Pollutant List'!$B$7:$B$611,0))),"")</f>
        <v/>
      </c>
      <c r="E396" s="163"/>
      <c r="F396" s="190"/>
      <c r="G396" s="145"/>
      <c r="H396" s="152"/>
      <c r="I396" s="154"/>
      <c r="J396" s="134"/>
      <c r="K396" s="135"/>
      <c r="L396" s="136"/>
      <c r="M396" s="134"/>
      <c r="N396" s="135"/>
      <c r="O396" s="136"/>
    </row>
    <row r="397" spans="1:15" x14ac:dyDescent="0.25">
      <c r="A397" s="162"/>
      <c r="B397" s="75"/>
      <c r="C397" s="160" t="str">
        <f>IFERROR(IF(B397="No CAS","",INDEX('DEQ Pollutant List'!$C$7:$C$611,MATCH('3. Pollutant Emissions - EF'!B397,'DEQ Pollutant List'!$B$7:$B$611,0))),"")</f>
        <v/>
      </c>
      <c r="D397" s="94" t="str">
        <f>IFERROR(IF(OR($B397="",$B397="No CAS"),INDEX('DEQ Pollutant List'!$A$7:$A$611,MATCH($C397,'DEQ Pollutant List'!$C$7:$C$611,0)),INDEX('DEQ Pollutant List'!$A$7:$A$611,MATCH($B397,'DEQ Pollutant List'!$B$7:$B$611,0))),"")</f>
        <v/>
      </c>
      <c r="E397" s="163"/>
      <c r="F397" s="190"/>
      <c r="G397" s="145"/>
      <c r="H397" s="152"/>
      <c r="I397" s="154"/>
      <c r="J397" s="134"/>
      <c r="K397" s="135"/>
      <c r="L397" s="136"/>
      <c r="M397" s="134"/>
      <c r="N397" s="135"/>
      <c r="O397" s="136"/>
    </row>
    <row r="398" spans="1:15" x14ac:dyDescent="0.25">
      <c r="A398" s="162"/>
      <c r="B398" s="75"/>
      <c r="C398" s="160" t="str">
        <f>IFERROR(IF(B398="No CAS","",INDEX('DEQ Pollutant List'!$C$7:$C$611,MATCH('3. Pollutant Emissions - EF'!B398,'DEQ Pollutant List'!$B$7:$B$611,0))),"")</f>
        <v/>
      </c>
      <c r="D398" s="94" t="str">
        <f>IFERROR(IF(OR($B398="",$B398="No CAS"),INDEX('DEQ Pollutant List'!$A$7:$A$611,MATCH($C398,'DEQ Pollutant List'!$C$7:$C$611,0)),INDEX('DEQ Pollutant List'!$A$7:$A$611,MATCH($B398,'DEQ Pollutant List'!$B$7:$B$611,0))),"")</f>
        <v/>
      </c>
      <c r="E398" s="163"/>
      <c r="F398" s="190"/>
      <c r="G398" s="145"/>
      <c r="H398" s="152"/>
      <c r="I398" s="154"/>
      <c r="J398" s="134"/>
      <c r="K398" s="135"/>
      <c r="L398" s="136"/>
      <c r="M398" s="134"/>
      <c r="N398" s="135"/>
      <c r="O398" s="136"/>
    </row>
    <row r="399" spans="1:15" x14ac:dyDescent="0.25">
      <c r="A399" s="162"/>
      <c r="B399" s="75"/>
      <c r="C399" s="160" t="str">
        <f>IFERROR(IF(B399="No CAS","",INDEX('DEQ Pollutant List'!$C$7:$C$611,MATCH('3. Pollutant Emissions - EF'!B399,'DEQ Pollutant List'!$B$7:$B$611,0))),"")</f>
        <v/>
      </c>
      <c r="D399" s="94" t="str">
        <f>IFERROR(IF(OR($B399="",$B399="No CAS"),INDEX('DEQ Pollutant List'!$A$7:$A$611,MATCH($C399,'DEQ Pollutant List'!$C$7:$C$611,0)),INDEX('DEQ Pollutant List'!$A$7:$A$611,MATCH($B399,'DEQ Pollutant List'!$B$7:$B$611,0))),"")</f>
        <v/>
      </c>
      <c r="E399" s="163"/>
      <c r="F399" s="190"/>
      <c r="G399" s="145"/>
      <c r="H399" s="152"/>
      <c r="I399" s="154"/>
      <c r="J399" s="134"/>
      <c r="K399" s="135"/>
      <c r="L399" s="136"/>
      <c r="M399" s="134"/>
      <c r="N399" s="135"/>
      <c r="O399" s="136"/>
    </row>
    <row r="400" spans="1:15" x14ac:dyDescent="0.25">
      <c r="A400" s="162"/>
      <c r="B400" s="75"/>
      <c r="C400" s="160" t="str">
        <f>IFERROR(IF(B400="No CAS","",INDEX('DEQ Pollutant List'!$C$7:$C$611,MATCH('3. Pollutant Emissions - EF'!B400,'DEQ Pollutant List'!$B$7:$B$611,0))),"")</f>
        <v/>
      </c>
      <c r="D400" s="94" t="str">
        <f>IFERROR(IF(OR($B400="",$B400="No CAS"),INDEX('DEQ Pollutant List'!$A$7:$A$611,MATCH($C400,'DEQ Pollutant List'!$C$7:$C$611,0)),INDEX('DEQ Pollutant List'!$A$7:$A$611,MATCH($B400,'DEQ Pollutant List'!$B$7:$B$611,0))),"")</f>
        <v/>
      </c>
      <c r="E400" s="163"/>
      <c r="F400" s="190"/>
      <c r="G400" s="145"/>
      <c r="H400" s="152"/>
      <c r="I400" s="154"/>
      <c r="J400" s="134"/>
      <c r="K400" s="135"/>
      <c r="L400" s="136"/>
      <c r="M400" s="134"/>
      <c r="N400" s="135"/>
      <c r="O400" s="136"/>
    </row>
    <row r="401" spans="1:15" x14ac:dyDescent="0.25">
      <c r="A401" s="162"/>
      <c r="B401" s="75"/>
      <c r="C401" s="160" t="str">
        <f>IFERROR(IF(B401="No CAS","",INDEX('DEQ Pollutant List'!$C$7:$C$611,MATCH('3. Pollutant Emissions - EF'!B401,'DEQ Pollutant List'!$B$7:$B$611,0))),"")</f>
        <v/>
      </c>
      <c r="D401" s="94" t="str">
        <f>IFERROR(IF(OR($B401="",$B401="No CAS"),INDEX('DEQ Pollutant List'!$A$7:$A$611,MATCH($C401,'DEQ Pollutant List'!$C$7:$C$611,0)),INDEX('DEQ Pollutant List'!$A$7:$A$611,MATCH($B401,'DEQ Pollutant List'!$B$7:$B$611,0))),"")</f>
        <v/>
      </c>
      <c r="E401" s="163"/>
      <c r="F401" s="190"/>
      <c r="G401" s="145"/>
      <c r="H401" s="152"/>
      <c r="I401" s="154"/>
      <c r="J401" s="134"/>
      <c r="K401" s="135"/>
      <c r="L401" s="136"/>
      <c r="M401" s="134"/>
      <c r="N401" s="135"/>
      <c r="O401" s="136"/>
    </row>
    <row r="402" spans="1:15" x14ac:dyDescent="0.25">
      <c r="A402" s="162"/>
      <c r="B402" s="75"/>
      <c r="C402" s="160" t="str">
        <f>IFERROR(IF(B402="No CAS","",INDEX('DEQ Pollutant List'!$C$7:$C$611,MATCH('3. Pollutant Emissions - EF'!B402,'DEQ Pollutant List'!$B$7:$B$611,0))),"")</f>
        <v/>
      </c>
      <c r="D402" s="94" t="str">
        <f>IFERROR(IF(OR($B402="",$B402="No CAS"),INDEX('DEQ Pollutant List'!$A$7:$A$611,MATCH($C402,'DEQ Pollutant List'!$C$7:$C$611,0)),INDEX('DEQ Pollutant List'!$A$7:$A$611,MATCH($B402,'DEQ Pollutant List'!$B$7:$B$611,0))),"")</f>
        <v/>
      </c>
      <c r="E402" s="163"/>
      <c r="F402" s="190"/>
      <c r="G402" s="145"/>
      <c r="H402" s="152"/>
      <c r="I402" s="154"/>
      <c r="J402" s="134"/>
      <c r="K402" s="135"/>
      <c r="L402" s="136"/>
      <c r="M402" s="134"/>
      <c r="N402" s="135"/>
      <c r="O402" s="136"/>
    </row>
    <row r="403" spans="1:15" x14ac:dyDescent="0.25">
      <c r="A403" s="162"/>
      <c r="B403" s="75"/>
      <c r="C403" s="160" t="str">
        <f>IFERROR(IF(B403="No CAS","",INDEX('DEQ Pollutant List'!$C$7:$C$611,MATCH('3. Pollutant Emissions - EF'!B403,'DEQ Pollutant List'!$B$7:$B$611,0))),"")</f>
        <v/>
      </c>
      <c r="D403" s="94" t="str">
        <f>IFERROR(IF(OR($B403="",$B403="No CAS"),INDEX('DEQ Pollutant List'!$A$7:$A$611,MATCH($C403,'DEQ Pollutant List'!$C$7:$C$611,0)),INDEX('DEQ Pollutant List'!$A$7:$A$611,MATCH($B403,'DEQ Pollutant List'!$B$7:$B$611,0))),"")</f>
        <v/>
      </c>
      <c r="E403" s="163"/>
      <c r="F403" s="190"/>
      <c r="G403" s="145"/>
      <c r="H403" s="152"/>
      <c r="I403" s="154"/>
      <c r="J403" s="134"/>
      <c r="K403" s="135"/>
      <c r="L403" s="136"/>
      <c r="M403" s="134"/>
      <c r="N403" s="135"/>
      <c r="O403" s="136"/>
    </row>
    <row r="404" spans="1:15" x14ac:dyDescent="0.25">
      <c r="A404" s="162"/>
      <c r="B404" s="75"/>
      <c r="C404" s="160" t="str">
        <f>IFERROR(IF(B404="No CAS","",INDEX('DEQ Pollutant List'!$C$7:$C$611,MATCH('3. Pollutant Emissions - EF'!B404,'DEQ Pollutant List'!$B$7:$B$611,0))),"")</f>
        <v/>
      </c>
      <c r="D404" s="94" t="str">
        <f>IFERROR(IF(OR($B404="",$B404="No CAS"),INDEX('DEQ Pollutant List'!$A$7:$A$611,MATCH($C404,'DEQ Pollutant List'!$C$7:$C$611,0)),INDEX('DEQ Pollutant List'!$A$7:$A$611,MATCH($B404,'DEQ Pollutant List'!$B$7:$B$611,0))),"")</f>
        <v/>
      </c>
      <c r="E404" s="163"/>
      <c r="F404" s="190"/>
      <c r="G404" s="145"/>
      <c r="H404" s="152"/>
      <c r="I404" s="154"/>
      <c r="J404" s="134"/>
      <c r="K404" s="135"/>
      <c r="L404" s="136"/>
      <c r="M404" s="134"/>
      <c r="N404" s="135"/>
      <c r="O404" s="136"/>
    </row>
    <row r="405" spans="1:15" x14ac:dyDescent="0.25">
      <c r="A405" s="162"/>
      <c r="B405" s="75"/>
      <c r="C405" s="160" t="str">
        <f>IFERROR(IF(B405="No CAS","",INDEX('DEQ Pollutant List'!$C$7:$C$611,MATCH('3. Pollutant Emissions - EF'!B405,'DEQ Pollutant List'!$B$7:$B$611,0))),"")</f>
        <v/>
      </c>
      <c r="D405" s="94" t="str">
        <f>IFERROR(IF(OR($B405="",$B405="No CAS"),INDEX('DEQ Pollutant List'!$A$7:$A$611,MATCH($C405,'DEQ Pollutant List'!$C$7:$C$611,0)),INDEX('DEQ Pollutant List'!$A$7:$A$611,MATCH($B405,'DEQ Pollutant List'!$B$7:$B$611,0))),"")</f>
        <v/>
      </c>
      <c r="E405" s="163"/>
      <c r="F405" s="190"/>
      <c r="G405" s="145"/>
      <c r="H405" s="152"/>
      <c r="I405" s="154"/>
      <c r="J405" s="134"/>
      <c r="K405" s="135"/>
      <c r="L405" s="136"/>
      <c r="M405" s="134"/>
      <c r="N405" s="135"/>
      <c r="O405" s="136"/>
    </row>
    <row r="406" spans="1:15" x14ac:dyDescent="0.25">
      <c r="A406" s="162"/>
      <c r="B406" s="75"/>
      <c r="C406" s="160" t="str">
        <f>IFERROR(IF(B406="No CAS","",INDEX('DEQ Pollutant List'!$C$7:$C$611,MATCH('3. Pollutant Emissions - EF'!B406,'DEQ Pollutant List'!$B$7:$B$611,0))),"")</f>
        <v/>
      </c>
      <c r="D406" s="94" t="str">
        <f>IFERROR(IF(OR($B406="",$B406="No CAS"),INDEX('DEQ Pollutant List'!$A$7:$A$611,MATCH($C406,'DEQ Pollutant List'!$C$7:$C$611,0)),INDEX('DEQ Pollutant List'!$A$7:$A$611,MATCH($B406,'DEQ Pollutant List'!$B$7:$B$611,0))),"")</f>
        <v/>
      </c>
      <c r="E406" s="163"/>
      <c r="F406" s="190"/>
      <c r="G406" s="145"/>
      <c r="H406" s="152"/>
      <c r="I406" s="154"/>
      <c r="J406" s="134"/>
      <c r="K406" s="135"/>
      <c r="L406" s="136"/>
      <c r="M406" s="134"/>
      <c r="N406" s="135"/>
      <c r="O406" s="136"/>
    </row>
    <row r="407" spans="1:15" x14ac:dyDescent="0.25">
      <c r="A407" s="162"/>
      <c r="B407" s="75"/>
      <c r="C407" s="160" t="str">
        <f>IFERROR(IF(B407="No CAS","",INDEX('DEQ Pollutant List'!$C$7:$C$611,MATCH('3. Pollutant Emissions - EF'!B407,'DEQ Pollutant List'!$B$7:$B$611,0))),"")</f>
        <v/>
      </c>
      <c r="D407" s="94" t="str">
        <f>IFERROR(IF(OR($B407="",$B407="No CAS"),INDEX('DEQ Pollutant List'!$A$7:$A$611,MATCH($C407,'DEQ Pollutant List'!$C$7:$C$611,0)),INDEX('DEQ Pollutant List'!$A$7:$A$611,MATCH($B407,'DEQ Pollutant List'!$B$7:$B$611,0))),"")</f>
        <v/>
      </c>
      <c r="E407" s="163"/>
      <c r="F407" s="190"/>
      <c r="G407" s="145"/>
      <c r="H407" s="152"/>
      <c r="I407" s="154"/>
      <c r="J407" s="134"/>
      <c r="K407" s="135"/>
      <c r="L407" s="136"/>
      <c r="M407" s="134"/>
      <c r="N407" s="135"/>
      <c r="O407" s="136"/>
    </row>
    <row r="408" spans="1:15" x14ac:dyDescent="0.25">
      <c r="A408" s="162"/>
      <c r="B408" s="75"/>
      <c r="C408" s="160" t="str">
        <f>IFERROR(IF(B408="No CAS","",INDEX('DEQ Pollutant List'!$C$7:$C$611,MATCH('3. Pollutant Emissions - EF'!B408,'DEQ Pollutant List'!$B$7:$B$611,0))),"")</f>
        <v/>
      </c>
      <c r="D408" s="94" t="str">
        <f>IFERROR(IF(OR($B408="",$B408="No CAS"),INDEX('DEQ Pollutant List'!$A$7:$A$611,MATCH($C408,'DEQ Pollutant List'!$C$7:$C$611,0)),INDEX('DEQ Pollutant List'!$A$7:$A$611,MATCH($B408,'DEQ Pollutant List'!$B$7:$B$611,0))),"")</f>
        <v/>
      </c>
      <c r="E408" s="163"/>
      <c r="F408" s="190"/>
      <c r="G408" s="145"/>
      <c r="H408" s="152"/>
      <c r="I408" s="154"/>
      <c r="J408" s="134"/>
      <c r="K408" s="135"/>
      <c r="L408" s="136"/>
      <c r="M408" s="134"/>
      <c r="N408" s="135"/>
      <c r="O408" s="136"/>
    </row>
    <row r="409" spans="1:15" x14ac:dyDescent="0.25">
      <c r="A409" s="162"/>
      <c r="B409" s="75"/>
      <c r="C409" s="160" t="str">
        <f>IFERROR(IF(B409="No CAS","",INDEX('DEQ Pollutant List'!$C$7:$C$611,MATCH('3. Pollutant Emissions - EF'!B409,'DEQ Pollutant List'!$B$7:$B$611,0))),"")</f>
        <v/>
      </c>
      <c r="D409" s="94" t="str">
        <f>IFERROR(IF(OR($B409="",$B409="No CAS"),INDEX('DEQ Pollutant List'!$A$7:$A$611,MATCH($C409,'DEQ Pollutant List'!$C$7:$C$611,0)),INDEX('DEQ Pollutant List'!$A$7:$A$611,MATCH($B409,'DEQ Pollutant List'!$B$7:$B$611,0))),"")</f>
        <v/>
      </c>
      <c r="E409" s="163"/>
      <c r="F409" s="190"/>
      <c r="G409" s="145"/>
      <c r="H409" s="152"/>
      <c r="I409" s="154"/>
      <c r="J409" s="134"/>
      <c r="K409" s="135"/>
      <c r="L409" s="136"/>
      <c r="M409" s="134"/>
      <c r="N409" s="135"/>
      <c r="O409" s="136"/>
    </row>
    <row r="410" spans="1:15" x14ac:dyDescent="0.25">
      <c r="A410" s="162"/>
      <c r="B410" s="75"/>
      <c r="C410" s="160" t="str">
        <f>IFERROR(IF(B410="No CAS","",INDEX('DEQ Pollutant List'!$C$7:$C$611,MATCH('3. Pollutant Emissions - EF'!B410,'DEQ Pollutant List'!$B$7:$B$611,0))),"")</f>
        <v/>
      </c>
      <c r="D410" s="94" t="str">
        <f>IFERROR(IF(OR($B410="",$B410="No CAS"),INDEX('DEQ Pollutant List'!$A$7:$A$611,MATCH($C410,'DEQ Pollutant List'!$C$7:$C$611,0)),INDEX('DEQ Pollutant List'!$A$7:$A$611,MATCH($B410,'DEQ Pollutant List'!$B$7:$B$611,0))),"")</f>
        <v/>
      </c>
      <c r="E410" s="163"/>
      <c r="F410" s="190"/>
      <c r="G410" s="145"/>
      <c r="H410" s="152"/>
      <c r="I410" s="154"/>
      <c r="J410" s="134"/>
      <c r="K410" s="135"/>
      <c r="L410" s="136"/>
      <c r="M410" s="134"/>
      <c r="N410" s="135"/>
      <c r="O410" s="136"/>
    </row>
    <row r="411" spans="1:15" x14ac:dyDescent="0.25">
      <c r="A411" s="162"/>
      <c r="B411" s="75"/>
      <c r="C411" s="160" t="str">
        <f>IFERROR(IF(B411="No CAS","",INDEX('DEQ Pollutant List'!$C$7:$C$611,MATCH('3. Pollutant Emissions - EF'!B411,'DEQ Pollutant List'!$B$7:$B$611,0))),"")</f>
        <v/>
      </c>
      <c r="D411" s="94" t="str">
        <f>IFERROR(IF(OR($B411="",$B411="No CAS"),INDEX('DEQ Pollutant List'!$A$7:$A$611,MATCH($C411,'DEQ Pollutant List'!$C$7:$C$611,0)),INDEX('DEQ Pollutant List'!$A$7:$A$611,MATCH($B411,'DEQ Pollutant List'!$B$7:$B$611,0))),"")</f>
        <v/>
      </c>
      <c r="E411" s="163"/>
      <c r="F411" s="190"/>
      <c r="G411" s="145"/>
      <c r="H411" s="152"/>
      <c r="I411" s="154"/>
      <c r="J411" s="134"/>
      <c r="K411" s="135"/>
      <c r="L411" s="136"/>
      <c r="M411" s="134"/>
      <c r="N411" s="135"/>
      <c r="O411" s="136"/>
    </row>
    <row r="412" spans="1:15" x14ac:dyDescent="0.25">
      <c r="A412" s="162"/>
      <c r="B412" s="75"/>
      <c r="C412" s="160" t="str">
        <f>IFERROR(IF(B412="No CAS","",INDEX('DEQ Pollutant List'!$C$7:$C$611,MATCH('3. Pollutant Emissions - EF'!B412,'DEQ Pollutant List'!$B$7:$B$611,0))),"")</f>
        <v/>
      </c>
      <c r="D412" s="94" t="str">
        <f>IFERROR(IF(OR($B412="",$B412="No CAS"),INDEX('DEQ Pollutant List'!$A$7:$A$611,MATCH($C412,'DEQ Pollutant List'!$C$7:$C$611,0)),INDEX('DEQ Pollutant List'!$A$7:$A$611,MATCH($B412,'DEQ Pollutant List'!$B$7:$B$611,0))),"")</f>
        <v/>
      </c>
      <c r="E412" s="163"/>
      <c r="F412" s="190"/>
      <c r="G412" s="145"/>
      <c r="H412" s="152"/>
      <c r="I412" s="154"/>
      <c r="J412" s="134"/>
      <c r="K412" s="135"/>
      <c r="L412" s="136"/>
      <c r="M412" s="134"/>
      <c r="N412" s="135"/>
      <c r="O412" s="136"/>
    </row>
    <row r="413" spans="1:15" x14ac:dyDescent="0.25">
      <c r="A413" s="162"/>
      <c r="B413" s="75"/>
      <c r="C413" s="160" t="str">
        <f>IFERROR(IF(B413="No CAS","",INDEX('DEQ Pollutant List'!$C$7:$C$611,MATCH('3. Pollutant Emissions - EF'!B413,'DEQ Pollutant List'!$B$7:$B$611,0))),"")</f>
        <v/>
      </c>
      <c r="D413" s="94" t="str">
        <f>IFERROR(IF(OR($B413="",$B413="No CAS"),INDEX('DEQ Pollutant List'!$A$7:$A$611,MATCH($C413,'DEQ Pollutant List'!$C$7:$C$611,0)),INDEX('DEQ Pollutant List'!$A$7:$A$611,MATCH($B413,'DEQ Pollutant List'!$B$7:$B$611,0))),"")</f>
        <v/>
      </c>
      <c r="E413" s="163"/>
      <c r="F413" s="190"/>
      <c r="G413" s="145"/>
      <c r="H413" s="152"/>
      <c r="I413" s="154"/>
      <c r="J413" s="134"/>
      <c r="K413" s="135"/>
      <c r="L413" s="136"/>
      <c r="M413" s="134"/>
      <c r="N413" s="135"/>
      <c r="O413" s="136"/>
    </row>
    <row r="414" spans="1:15" x14ac:dyDescent="0.25">
      <c r="A414" s="162"/>
      <c r="B414" s="75"/>
      <c r="C414" s="160" t="str">
        <f>IFERROR(IF(B414="No CAS","",INDEX('DEQ Pollutant List'!$C$7:$C$611,MATCH('3. Pollutant Emissions - EF'!B414,'DEQ Pollutant List'!$B$7:$B$611,0))),"")</f>
        <v/>
      </c>
      <c r="D414" s="94" t="str">
        <f>IFERROR(IF(OR($B414="",$B414="No CAS"),INDEX('DEQ Pollutant List'!$A$7:$A$611,MATCH($C414,'DEQ Pollutant List'!$C$7:$C$611,0)),INDEX('DEQ Pollutant List'!$A$7:$A$611,MATCH($B414,'DEQ Pollutant List'!$B$7:$B$611,0))),"")</f>
        <v/>
      </c>
      <c r="E414" s="163"/>
      <c r="F414" s="190"/>
      <c r="G414" s="145"/>
      <c r="H414" s="152"/>
      <c r="I414" s="154"/>
      <c r="J414" s="134"/>
      <c r="K414" s="135"/>
      <c r="L414" s="136"/>
      <c r="M414" s="134"/>
      <c r="N414" s="135"/>
      <c r="O414" s="136"/>
    </row>
    <row r="415" spans="1:15" x14ac:dyDescent="0.25">
      <c r="A415" s="162"/>
      <c r="B415" s="75"/>
      <c r="C415" s="160" t="str">
        <f>IFERROR(IF(B415="No CAS","",INDEX('DEQ Pollutant List'!$C$7:$C$611,MATCH('3. Pollutant Emissions - EF'!B415,'DEQ Pollutant List'!$B$7:$B$611,0))),"")</f>
        <v/>
      </c>
      <c r="D415" s="94" t="str">
        <f>IFERROR(IF(OR($B415="",$B415="No CAS"),INDEX('DEQ Pollutant List'!$A$7:$A$611,MATCH($C415,'DEQ Pollutant List'!$C$7:$C$611,0)),INDEX('DEQ Pollutant List'!$A$7:$A$611,MATCH($B415,'DEQ Pollutant List'!$B$7:$B$611,0))),"")</f>
        <v/>
      </c>
      <c r="E415" s="163"/>
      <c r="F415" s="190"/>
      <c r="G415" s="145"/>
      <c r="H415" s="152"/>
      <c r="I415" s="154"/>
      <c r="J415" s="134"/>
      <c r="K415" s="135"/>
      <c r="L415" s="136"/>
      <c r="M415" s="134"/>
      <c r="N415" s="135"/>
      <c r="O415" s="136"/>
    </row>
    <row r="416" spans="1:15" x14ac:dyDescent="0.25">
      <c r="A416" s="162"/>
      <c r="B416" s="75"/>
      <c r="C416" s="160" t="str">
        <f>IFERROR(IF(B416="No CAS","",INDEX('DEQ Pollutant List'!$C$7:$C$611,MATCH('3. Pollutant Emissions - EF'!B416,'DEQ Pollutant List'!$B$7:$B$611,0))),"")</f>
        <v/>
      </c>
      <c r="D416" s="94" t="str">
        <f>IFERROR(IF(OR($B416="",$B416="No CAS"),INDEX('DEQ Pollutant List'!$A$7:$A$611,MATCH($C416,'DEQ Pollutant List'!$C$7:$C$611,0)),INDEX('DEQ Pollutant List'!$A$7:$A$611,MATCH($B416,'DEQ Pollutant List'!$B$7:$B$611,0))),"")</f>
        <v/>
      </c>
      <c r="E416" s="163"/>
      <c r="F416" s="190"/>
      <c r="G416" s="145"/>
      <c r="H416" s="152"/>
      <c r="I416" s="154"/>
      <c r="J416" s="134"/>
      <c r="K416" s="135"/>
      <c r="L416" s="136"/>
      <c r="M416" s="134"/>
      <c r="N416" s="135"/>
      <c r="O416" s="136"/>
    </row>
    <row r="417" spans="1:15" x14ac:dyDescent="0.25">
      <c r="A417" s="162"/>
      <c r="B417" s="75"/>
      <c r="C417" s="160" t="str">
        <f>IFERROR(IF(B417="No CAS","",INDEX('DEQ Pollutant List'!$C$7:$C$611,MATCH('3. Pollutant Emissions - EF'!B417,'DEQ Pollutant List'!$B$7:$B$611,0))),"")</f>
        <v/>
      </c>
      <c r="D417" s="94" t="str">
        <f>IFERROR(IF(OR($B417="",$B417="No CAS"),INDEX('DEQ Pollutant List'!$A$7:$A$611,MATCH($C417,'DEQ Pollutant List'!$C$7:$C$611,0)),INDEX('DEQ Pollutant List'!$A$7:$A$611,MATCH($B417,'DEQ Pollutant List'!$B$7:$B$611,0))),"")</f>
        <v/>
      </c>
      <c r="E417" s="163"/>
      <c r="F417" s="190"/>
      <c r="G417" s="145"/>
      <c r="H417" s="152"/>
      <c r="I417" s="154"/>
      <c r="J417" s="134"/>
      <c r="K417" s="135"/>
      <c r="L417" s="136"/>
      <c r="M417" s="134"/>
      <c r="N417" s="135"/>
      <c r="O417" s="136"/>
    </row>
    <row r="418" spans="1:15" x14ac:dyDescent="0.25">
      <c r="A418" s="162"/>
      <c r="B418" s="75"/>
      <c r="C418" s="160" t="str">
        <f>IFERROR(IF(B418="No CAS","",INDEX('DEQ Pollutant List'!$C$7:$C$611,MATCH('3. Pollutant Emissions - EF'!B418,'DEQ Pollutant List'!$B$7:$B$611,0))),"")</f>
        <v/>
      </c>
      <c r="D418" s="94" t="str">
        <f>IFERROR(IF(OR($B418="",$B418="No CAS"),INDEX('DEQ Pollutant List'!$A$7:$A$611,MATCH($C418,'DEQ Pollutant List'!$C$7:$C$611,0)),INDEX('DEQ Pollutant List'!$A$7:$A$611,MATCH($B418,'DEQ Pollutant List'!$B$7:$B$611,0))),"")</f>
        <v/>
      </c>
      <c r="E418" s="163"/>
      <c r="F418" s="190"/>
      <c r="G418" s="145"/>
      <c r="H418" s="152"/>
      <c r="I418" s="154"/>
      <c r="J418" s="134"/>
      <c r="K418" s="135"/>
      <c r="L418" s="136"/>
      <c r="M418" s="134"/>
      <c r="N418" s="135"/>
      <c r="O418" s="136"/>
    </row>
    <row r="419" spans="1:15" x14ac:dyDescent="0.25">
      <c r="A419" s="162"/>
      <c r="B419" s="75"/>
      <c r="C419" s="160" t="str">
        <f>IFERROR(IF(B419="No CAS","",INDEX('DEQ Pollutant List'!$C$7:$C$611,MATCH('3. Pollutant Emissions - EF'!B419,'DEQ Pollutant List'!$B$7:$B$611,0))),"")</f>
        <v/>
      </c>
      <c r="D419" s="94" t="str">
        <f>IFERROR(IF(OR($B419="",$B419="No CAS"),INDEX('DEQ Pollutant List'!$A$7:$A$611,MATCH($C419,'DEQ Pollutant List'!$C$7:$C$611,0)),INDEX('DEQ Pollutant List'!$A$7:$A$611,MATCH($B419,'DEQ Pollutant List'!$B$7:$B$611,0))),"")</f>
        <v/>
      </c>
      <c r="E419" s="163"/>
      <c r="F419" s="190"/>
      <c r="G419" s="145"/>
      <c r="H419" s="152"/>
      <c r="I419" s="154"/>
      <c r="J419" s="134"/>
      <c r="K419" s="135"/>
      <c r="L419" s="136"/>
      <c r="M419" s="134"/>
      <c r="N419" s="135"/>
      <c r="O419" s="136"/>
    </row>
    <row r="420" spans="1:15" x14ac:dyDescent="0.25">
      <c r="A420" s="162"/>
      <c r="B420" s="75"/>
      <c r="C420" s="160" t="str">
        <f>IFERROR(IF(B420="No CAS","",INDEX('DEQ Pollutant List'!$C$7:$C$611,MATCH('3. Pollutant Emissions - EF'!B420,'DEQ Pollutant List'!$B$7:$B$611,0))),"")</f>
        <v/>
      </c>
      <c r="D420" s="94" t="str">
        <f>IFERROR(IF(OR($B420="",$B420="No CAS"),INDEX('DEQ Pollutant List'!$A$7:$A$611,MATCH($C420,'DEQ Pollutant List'!$C$7:$C$611,0)),INDEX('DEQ Pollutant List'!$A$7:$A$611,MATCH($B420,'DEQ Pollutant List'!$B$7:$B$611,0))),"")</f>
        <v/>
      </c>
      <c r="E420" s="163"/>
      <c r="F420" s="190"/>
      <c r="G420" s="145"/>
      <c r="H420" s="152"/>
      <c r="I420" s="154"/>
      <c r="J420" s="134"/>
      <c r="K420" s="135"/>
      <c r="L420" s="136"/>
      <c r="M420" s="134"/>
      <c r="N420" s="135"/>
      <c r="O420" s="136"/>
    </row>
    <row r="421" spans="1:15" x14ac:dyDescent="0.25">
      <c r="A421" s="162"/>
      <c r="B421" s="75"/>
      <c r="C421" s="160" t="str">
        <f>IFERROR(IF(B421="No CAS","",INDEX('DEQ Pollutant List'!$C$7:$C$611,MATCH('3. Pollutant Emissions - EF'!B421,'DEQ Pollutant List'!$B$7:$B$611,0))),"")</f>
        <v/>
      </c>
      <c r="D421" s="94" t="str">
        <f>IFERROR(IF(OR($B421="",$B421="No CAS"),INDEX('DEQ Pollutant List'!$A$7:$A$611,MATCH($C421,'DEQ Pollutant List'!$C$7:$C$611,0)),INDEX('DEQ Pollutant List'!$A$7:$A$611,MATCH($B421,'DEQ Pollutant List'!$B$7:$B$611,0))),"")</f>
        <v/>
      </c>
      <c r="E421" s="163"/>
      <c r="F421" s="190"/>
      <c r="G421" s="145"/>
      <c r="H421" s="152"/>
      <c r="I421" s="154"/>
      <c r="J421" s="134"/>
      <c r="K421" s="135"/>
      <c r="L421" s="136"/>
      <c r="M421" s="134"/>
      <c r="N421" s="135"/>
      <c r="O421" s="136"/>
    </row>
    <row r="422" spans="1:15" x14ac:dyDescent="0.25">
      <c r="A422" s="162"/>
      <c r="B422" s="75"/>
      <c r="C422" s="160" t="str">
        <f>IFERROR(IF(B422="No CAS","",INDEX('DEQ Pollutant List'!$C$7:$C$611,MATCH('3. Pollutant Emissions - EF'!B422,'DEQ Pollutant List'!$B$7:$B$611,0))),"")</f>
        <v/>
      </c>
      <c r="D422" s="94" t="str">
        <f>IFERROR(IF(OR($B422="",$B422="No CAS"),INDEX('DEQ Pollutant List'!$A$7:$A$611,MATCH($C422,'DEQ Pollutant List'!$C$7:$C$611,0)),INDEX('DEQ Pollutant List'!$A$7:$A$611,MATCH($B422,'DEQ Pollutant List'!$B$7:$B$611,0))),"")</f>
        <v/>
      </c>
      <c r="E422" s="163"/>
      <c r="F422" s="190"/>
      <c r="G422" s="145"/>
      <c r="H422" s="152"/>
      <c r="I422" s="154"/>
      <c r="J422" s="134"/>
      <c r="K422" s="135"/>
      <c r="L422" s="136"/>
      <c r="M422" s="134"/>
      <c r="N422" s="135"/>
      <c r="O422" s="136"/>
    </row>
    <row r="423" spans="1:15" x14ac:dyDescent="0.25">
      <c r="A423" s="162"/>
      <c r="B423" s="75"/>
      <c r="C423" s="160" t="str">
        <f>IFERROR(IF(B423="No CAS","",INDEX('DEQ Pollutant List'!$C$7:$C$611,MATCH('3. Pollutant Emissions - EF'!B423,'DEQ Pollutant List'!$B$7:$B$611,0))),"")</f>
        <v/>
      </c>
      <c r="D423" s="94" t="str">
        <f>IFERROR(IF(OR($B423="",$B423="No CAS"),INDEX('DEQ Pollutant List'!$A$7:$A$611,MATCH($C423,'DEQ Pollutant List'!$C$7:$C$611,0)),INDEX('DEQ Pollutant List'!$A$7:$A$611,MATCH($B423,'DEQ Pollutant List'!$B$7:$B$611,0))),"")</f>
        <v/>
      </c>
      <c r="E423" s="163"/>
      <c r="F423" s="190"/>
      <c r="G423" s="145"/>
      <c r="H423" s="152"/>
      <c r="I423" s="154"/>
      <c r="J423" s="134"/>
      <c r="K423" s="135"/>
      <c r="L423" s="136"/>
      <c r="M423" s="134"/>
      <c r="N423" s="135"/>
      <c r="O423" s="136"/>
    </row>
    <row r="424" spans="1:15" x14ac:dyDescent="0.25">
      <c r="A424" s="162"/>
      <c r="B424" s="75"/>
      <c r="C424" s="160" t="str">
        <f>IFERROR(IF(B424="No CAS","",INDEX('DEQ Pollutant List'!$C$7:$C$611,MATCH('3. Pollutant Emissions - EF'!B424,'DEQ Pollutant List'!$B$7:$B$611,0))),"")</f>
        <v/>
      </c>
      <c r="D424" s="94" t="str">
        <f>IFERROR(IF(OR($B424="",$B424="No CAS"),INDEX('DEQ Pollutant List'!$A$7:$A$611,MATCH($C424,'DEQ Pollutant List'!$C$7:$C$611,0)),INDEX('DEQ Pollutant List'!$A$7:$A$611,MATCH($B424,'DEQ Pollutant List'!$B$7:$B$611,0))),"")</f>
        <v/>
      </c>
      <c r="E424" s="163"/>
      <c r="F424" s="190"/>
      <c r="G424" s="145"/>
      <c r="H424" s="152"/>
      <c r="I424" s="154"/>
      <c r="J424" s="134"/>
      <c r="K424" s="135"/>
      <c r="L424" s="136"/>
      <c r="M424" s="134"/>
      <c r="N424" s="135"/>
      <c r="O424" s="136"/>
    </row>
    <row r="425" spans="1:15" x14ac:dyDescent="0.25">
      <c r="A425" s="162"/>
      <c r="B425" s="75"/>
      <c r="C425" s="160" t="str">
        <f>IFERROR(IF(B425="No CAS","",INDEX('DEQ Pollutant List'!$C$7:$C$611,MATCH('3. Pollutant Emissions - EF'!B425,'DEQ Pollutant List'!$B$7:$B$611,0))),"")</f>
        <v/>
      </c>
      <c r="D425" s="94" t="str">
        <f>IFERROR(IF(OR($B425="",$B425="No CAS"),INDEX('DEQ Pollutant List'!$A$7:$A$611,MATCH($C425,'DEQ Pollutant List'!$C$7:$C$611,0)),INDEX('DEQ Pollutant List'!$A$7:$A$611,MATCH($B425,'DEQ Pollutant List'!$B$7:$B$611,0))),"")</f>
        <v/>
      </c>
      <c r="E425" s="163"/>
      <c r="F425" s="190"/>
      <c r="G425" s="145"/>
      <c r="H425" s="152"/>
      <c r="I425" s="154"/>
      <c r="J425" s="134"/>
      <c r="K425" s="135"/>
      <c r="L425" s="136"/>
      <c r="M425" s="134"/>
      <c r="N425" s="135"/>
      <c r="O425" s="136"/>
    </row>
    <row r="426" spans="1:15" x14ac:dyDescent="0.25">
      <c r="A426" s="162"/>
      <c r="B426" s="75"/>
      <c r="C426" s="160" t="str">
        <f>IFERROR(IF(B426="No CAS","",INDEX('DEQ Pollutant List'!$C$7:$C$611,MATCH('3. Pollutant Emissions - EF'!B426,'DEQ Pollutant List'!$B$7:$B$611,0))),"")</f>
        <v/>
      </c>
      <c r="D426" s="94" t="str">
        <f>IFERROR(IF(OR($B426="",$B426="No CAS"),INDEX('DEQ Pollutant List'!$A$7:$A$611,MATCH($C426,'DEQ Pollutant List'!$C$7:$C$611,0)),INDEX('DEQ Pollutant List'!$A$7:$A$611,MATCH($B426,'DEQ Pollutant List'!$B$7:$B$611,0))),"")</f>
        <v/>
      </c>
      <c r="E426" s="163"/>
      <c r="F426" s="190"/>
      <c r="G426" s="145"/>
      <c r="H426" s="152"/>
      <c r="I426" s="154"/>
      <c r="J426" s="134"/>
      <c r="K426" s="135"/>
      <c r="L426" s="136"/>
      <c r="M426" s="134"/>
      <c r="N426" s="135"/>
      <c r="O426" s="136"/>
    </row>
    <row r="427" spans="1:15" x14ac:dyDescent="0.25">
      <c r="A427" s="162"/>
      <c r="B427" s="75"/>
      <c r="C427" s="160" t="str">
        <f>IFERROR(IF(B427="No CAS","",INDEX('DEQ Pollutant List'!$C$7:$C$611,MATCH('3. Pollutant Emissions - EF'!B427,'DEQ Pollutant List'!$B$7:$B$611,0))),"")</f>
        <v/>
      </c>
      <c r="D427" s="94" t="str">
        <f>IFERROR(IF(OR($B427="",$B427="No CAS"),INDEX('DEQ Pollutant List'!$A$7:$A$611,MATCH($C427,'DEQ Pollutant List'!$C$7:$C$611,0)),INDEX('DEQ Pollutant List'!$A$7:$A$611,MATCH($B427,'DEQ Pollutant List'!$B$7:$B$611,0))),"")</f>
        <v/>
      </c>
      <c r="E427" s="163"/>
      <c r="F427" s="190"/>
      <c r="G427" s="145"/>
      <c r="H427" s="152"/>
      <c r="I427" s="154"/>
      <c r="J427" s="134"/>
      <c r="K427" s="135"/>
      <c r="L427" s="136"/>
      <c r="M427" s="134"/>
      <c r="N427" s="135"/>
      <c r="O427" s="136"/>
    </row>
    <row r="428" spans="1:15" ht="15.75" thickBot="1" x14ac:dyDescent="0.3">
      <c r="A428" s="162"/>
      <c r="B428" s="75"/>
      <c r="C428" s="160" t="str">
        <f>IFERROR(IF(B428="No CAS","",INDEX('DEQ Pollutant List'!$C$7:$C$611,MATCH('3. Pollutant Emissions - EF'!B428,'DEQ Pollutant List'!$B$7:$B$611,0))),"")</f>
        <v/>
      </c>
      <c r="D428" s="94" t="str">
        <f>IFERROR(IF(OR($B428="",$B428="No CAS"),INDEX('DEQ Pollutant List'!$A$7:$A$611,MATCH($C428,'DEQ Pollutant List'!$C$7:$C$611,0)),INDEX('DEQ Pollutant List'!$A$7:$A$611,MATCH($B428,'DEQ Pollutant List'!$B$7:$B$611,0))),"")</f>
        <v/>
      </c>
      <c r="E428" s="233"/>
      <c r="F428" s="190"/>
      <c r="G428" s="145"/>
      <c r="H428" s="152"/>
      <c r="I428" s="154"/>
      <c r="J428" s="134"/>
      <c r="K428" s="135"/>
      <c r="L428" s="136"/>
      <c r="M428" s="134"/>
      <c r="N428" s="135"/>
      <c r="O428" s="136"/>
    </row>
    <row r="429" spans="1:15" x14ac:dyDescent="0.25">
      <c r="A429" s="162"/>
      <c r="B429" s="75"/>
      <c r="C429" s="160" t="str">
        <f>IFERROR(IF(B429="No CAS","",INDEX('DEQ Pollutant List'!$C$7:$C$611,MATCH('3. Pollutant Emissions - EF'!B429,'DEQ Pollutant List'!$B$7:$B$611,0))),"")</f>
        <v/>
      </c>
      <c r="D429" s="16" t="str">
        <f>IFERROR(IF(OR($B429="",$B429="No CAS"),INDEX('DEQ Pollutant List'!$A$7:$A$611,MATCH($C429,'DEQ Pollutant List'!$C$7:$C$611,0)),INDEX('DEQ Pollutant List'!$A$7:$A$611,MATCH($B429,'DEQ Pollutant List'!$B$7:$B$611,0))),"")</f>
        <v/>
      </c>
      <c r="E429" s="163"/>
      <c r="F429" s="76"/>
      <c r="G429" s="145"/>
      <c r="H429" s="152"/>
      <c r="I429" s="154"/>
      <c r="J429" s="134"/>
      <c r="K429" s="135"/>
      <c r="L429" s="136"/>
      <c r="M429" s="134"/>
      <c r="N429" s="135"/>
      <c r="O429" s="136"/>
    </row>
    <row r="430" spans="1:15" x14ac:dyDescent="0.25">
      <c r="A430" s="162"/>
      <c r="B430" s="75"/>
      <c r="C430" s="160" t="str">
        <f>IFERROR(IF(B430="No CAS","",INDEX('DEQ Pollutant List'!$C$7:$C$611,MATCH('3. Pollutant Emissions - EF'!B430,'DEQ Pollutant List'!$B$7:$B$611,0))),"")</f>
        <v/>
      </c>
      <c r="D430" s="16" t="str">
        <f>IFERROR(IF(OR($B430="",$B430="No CAS"),INDEX('DEQ Pollutant List'!$A$7:$A$611,MATCH($C430,'DEQ Pollutant List'!$C$7:$C$611,0)),INDEX('DEQ Pollutant List'!$A$7:$A$611,MATCH($B430,'DEQ Pollutant List'!$B$7:$B$611,0))),"")</f>
        <v/>
      </c>
      <c r="E430" s="163"/>
      <c r="F430" s="76"/>
      <c r="G430" s="145"/>
      <c r="H430" s="152"/>
      <c r="I430" s="154"/>
      <c r="J430" s="134"/>
      <c r="K430" s="135"/>
      <c r="L430" s="136"/>
      <c r="M430" s="134"/>
      <c r="N430" s="135"/>
      <c r="O430" s="136"/>
    </row>
    <row r="431" spans="1:15" x14ac:dyDescent="0.25">
      <c r="A431" s="162"/>
      <c r="B431" s="75"/>
      <c r="C431" s="160" t="str">
        <f>IFERROR(IF(B431="No CAS","",INDEX('DEQ Pollutant List'!$C$7:$C$611,MATCH('3. Pollutant Emissions - EF'!B431,'DEQ Pollutant List'!$B$7:$B$611,0))),"")</f>
        <v/>
      </c>
      <c r="D431" s="16" t="str">
        <f>IFERROR(IF(OR($B431="",$B431="No CAS"),INDEX('DEQ Pollutant List'!$A$7:$A$611,MATCH($C431,'DEQ Pollutant List'!$C$7:$C$611,0)),INDEX('DEQ Pollutant List'!$A$7:$A$611,MATCH($B431,'DEQ Pollutant List'!$B$7:$B$611,0))),"")</f>
        <v/>
      </c>
      <c r="E431" s="163"/>
      <c r="F431" s="76"/>
      <c r="G431" s="145"/>
      <c r="H431" s="152"/>
      <c r="I431" s="154"/>
      <c r="J431" s="134"/>
      <c r="K431" s="135"/>
      <c r="L431" s="136"/>
      <c r="M431" s="134"/>
      <c r="N431" s="135"/>
      <c r="O431" s="136"/>
    </row>
    <row r="432" spans="1:15" x14ac:dyDescent="0.25">
      <c r="A432" s="162"/>
      <c r="B432" s="75"/>
      <c r="C432" s="160" t="str">
        <f>IFERROR(IF(B432="No CAS","",INDEX('DEQ Pollutant List'!$C$7:$C$611,MATCH('3. Pollutant Emissions - EF'!B432,'DEQ Pollutant List'!$B$7:$B$611,0))),"")</f>
        <v/>
      </c>
      <c r="D432" s="16" t="str">
        <f>IFERROR(IF(OR($B432="",$B432="No CAS"),INDEX('DEQ Pollutant List'!$A$7:$A$611,MATCH($C432,'DEQ Pollutant List'!$C$7:$C$611,0)),INDEX('DEQ Pollutant List'!$A$7:$A$611,MATCH($B432,'DEQ Pollutant List'!$B$7:$B$611,0))),"")</f>
        <v/>
      </c>
      <c r="E432" s="163"/>
      <c r="F432" s="76"/>
      <c r="G432" s="145"/>
      <c r="H432" s="152"/>
      <c r="I432" s="154"/>
      <c r="J432" s="134"/>
      <c r="K432" s="135"/>
      <c r="L432" s="136"/>
      <c r="M432" s="134"/>
      <c r="N432" s="135"/>
      <c r="O432" s="136"/>
    </row>
    <row r="433" spans="1:15" x14ac:dyDescent="0.25">
      <c r="A433" s="162"/>
      <c r="B433" s="75"/>
      <c r="C433" s="160" t="str">
        <f>IFERROR(IF(B433="No CAS","",INDEX('DEQ Pollutant List'!$C$7:$C$611,MATCH('3. Pollutant Emissions - EF'!B433,'DEQ Pollutant List'!$B$7:$B$611,0))),"")</f>
        <v/>
      </c>
      <c r="D433" s="16" t="str">
        <f>IFERROR(IF(OR($B433="",$B433="No CAS"),INDEX('DEQ Pollutant List'!$A$7:$A$611,MATCH($C433,'DEQ Pollutant List'!$C$7:$C$611,0)),INDEX('DEQ Pollutant List'!$A$7:$A$611,MATCH($B433,'DEQ Pollutant List'!$B$7:$B$611,0))),"")</f>
        <v/>
      </c>
      <c r="E433" s="163"/>
      <c r="F433" s="76"/>
      <c r="G433" s="145"/>
      <c r="H433" s="152"/>
      <c r="I433" s="154"/>
      <c r="J433" s="134"/>
      <c r="K433" s="135"/>
      <c r="L433" s="136"/>
      <c r="M433" s="134"/>
      <c r="N433" s="135"/>
      <c r="O433" s="136"/>
    </row>
    <row r="434" spans="1:15" x14ac:dyDescent="0.25">
      <c r="A434" s="162"/>
      <c r="B434" s="75"/>
      <c r="C434" s="160" t="str">
        <f>IFERROR(IF(B434="No CAS","",INDEX('DEQ Pollutant List'!$C$7:$C$611,MATCH('3. Pollutant Emissions - EF'!B434,'DEQ Pollutant List'!$B$7:$B$611,0))),"")</f>
        <v/>
      </c>
      <c r="D434" s="16" t="str">
        <f>IFERROR(IF(OR($B434="",$B434="No CAS"),INDEX('DEQ Pollutant List'!$A$7:$A$611,MATCH($C434,'DEQ Pollutant List'!$C$7:$C$611,0)),INDEX('DEQ Pollutant List'!$A$7:$A$611,MATCH($B434,'DEQ Pollutant List'!$B$7:$B$611,0))),"")</f>
        <v/>
      </c>
      <c r="E434" s="163"/>
      <c r="F434" s="76"/>
      <c r="G434" s="145"/>
      <c r="H434" s="152"/>
      <c r="I434" s="154"/>
      <c r="J434" s="134"/>
      <c r="K434" s="135"/>
      <c r="L434" s="136"/>
      <c r="M434" s="134"/>
      <c r="N434" s="135"/>
      <c r="O434" s="136"/>
    </row>
    <row r="435" spans="1:15" x14ac:dyDescent="0.25">
      <c r="A435" s="162"/>
      <c r="B435" s="75"/>
      <c r="C435" s="160" t="str">
        <f>IFERROR(IF(B435="No CAS","",INDEX('DEQ Pollutant List'!$C$7:$C$611,MATCH('3. Pollutant Emissions - EF'!B435,'DEQ Pollutant List'!$B$7:$B$611,0))),"")</f>
        <v/>
      </c>
      <c r="D435" s="16" t="str">
        <f>IFERROR(IF(OR($B435="",$B435="No CAS"),INDEX('DEQ Pollutant List'!$A$7:$A$611,MATCH($C435,'DEQ Pollutant List'!$C$7:$C$611,0)),INDEX('DEQ Pollutant List'!$A$7:$A$611,MATCH($B435,'DEQ Pollutant List'!$B$7:$B$611,0))),"")</f>
        <v/>
      </c>
      <c r="E435" s="163"/>
      <c r="F435" s="76"/>
      <c r="G435" s="145"/>
      <c r="H435" s="152"/>
      <c r="I435" s="154"/>
      <c r="J435" s="134"/>
      <c r="K435" s="135"/>
      <c r="L435" s="136"/>
      <c r="M435" s="134"/>
      <c r="N435" s="135"/>
      <c r="O435" s="136"/>
    </row>
    <row r="436" spans="1:15" x14ac:dyDescent="0.25">
      <c r="A436" s="162"/>
      <c r="B436" s="75"/>
      <c r="C436" s="160" t="str">
        <f>IFERROR(IF(B436="No CAS","",INDEX('DEQ Pollutant List'!$C$7:$C$611,MATCH('3. Pollutant Emissions - EF'!B436,'DEQ Pollutant List'!$B$7:$B$611,0))),"")</f>
        <v/>
      </c>
      <c r="D436" s="16" t="str">
        <f>IFERROR(IF(OR($B436="",$B436="No CAS"),INDEX('DEQ Pollutant List'!$A$7:$A$611,MATCH($C436,'DEQ Pollutant List'!$C$7:$C$611,0)),INDEX('DEQ Pollutant List'!$A$7:$A$611,MATCH($B436,'DEQ Pollutant List'!$B$7:$B$611,0))),"")</f>
        <v/>
      </c>
      <c r="E436" s="163"/>
      <c r="F436" s="76"/>
      <c r="G436" s="145"/>
      <c r="H436" s="152"/>
      <c r="I436" s="154"/>
      <c r="J436" s="134"/>
      <c r="K436" s="135"/>
      <c r="L436" s="136"/>
      <c r="M436" s="134"/>
      <c r="N436" s="135"/>
      <c r="O436" s="136"/>
    </row>
    <row r="437" spans="1:15" x14ac:dyDescent="0.25">
      <c r="A437" s="162"/>
      <c r="B437" s="75"/>
      <c r="C437" s="160" t="str">
        <f>IFERROR(IF(B437="No CAS","",INDEX('DEQ Pollutant List'!$C$7:$C$611,MATCH('3. Pollutant Emissions - EF'!B437,'DEQ Pollutant List'!$B$7:$B$611,0))),"")</f>
        <v/>
      </c>
      <c r="D437" s="16" t="str">
        <f>IFERROR(IF(OR($B437="",$B437="No CAS"),INDEX('DEQ Pollutant List'!$A$7:$A$611,MATCH($C437,'DEQ Pollutant List'!$C$7:$C$611,0)),INDEX('DEQ Pollutant List'!$A$7:$A$611,MATCH($B437,'DEQ Pollutant List'!$B$7:$B$611,0))),"")</f>
        <v/>
      </c>
      <c r="E437" s="163"/>
      <c r="F437" s="76"/>
      <c r="G437" s="145"/>
      <c r="H437" s="152"/>
      <c r="I437" s="154"/>
      <c r="J437" s="134"/>
      <c r="K437" s="135"/>
      <c r="L437" s="136"/>
      <c r="M437" s="134"/>
      <c r="N437" s="135"/>
      <c r="O437" s="136"/>
    </row>
    <row r="438" spans="1:15" x14ac:dyDescent="0.25">
      <c r="A438" s="162"/>
      <c r="B438" s="75"/>
      <c r="C438" s="160" t="str">
        <f>IFERROR(IF(B438="No CAS","",INDEX('DEQ Pollutant List'!$C$7:$C$611,MATCH('3. Pollutant Emissions - EF'!B438,'DEQ Pollutant List'!$B$7:$B$611,0))),"")</f>
        <v/>
      </c>
      <c r="D438" s="16" t="str">
        <f>IFERROR(IF(OR($B438="",$B438="No CAS"),INDEX('DEQ Pollutant List'!$A$7:$A$611,MATCH($C438,'DEQ Pollutant List'!$C$7:$C$611,0)),INDEX('DEQ Pollutant List'!$A$7:$A$611,MATCH($B438,'DEQ Pollutant List'!$B$7:$B$611,0))),"")</f>
        <v/>
      </c>
      <c r="E438" s="163"/>
      <c r="F438" s="76"/>
      <c r="G438" s="145"/>
      <c r="H438" s="152"/>
      <c r="I438" s="154"/>
      <c r="J438" s="134"/>
      <c r="K438" s="135"/>
      <c r="L438" s="136"/>
      <c r="M438" s="134"/>
      <c r="N438" s="135"/>
      <c r="O438" s="136"/>
    </row>
    <row r="439" spans="1:15" x14ac:dyDescent="0.25">
      <c r="A439" s="162"/>
      <c r="B439" s="75"/>
      <c r="C439" s="160" t="str">
        <f>IFERROR(IF(B439="No CAS","",INDEX('DEQ Pollutant List'!$C$7:$C$611,MATCH('3. Pollutant Emissions - EF'!B439,'DEQ Pollutant List'!$B$7:$B$611,0))),"")</f>
        <v/>
      </c>
      <c r="D439" s="16" t="str">
        <f>IFERROR(IF(OR($B439="",$B439="No CAS"),INDEX('DEQ Pollutant List'!$A$7:$A$611,MATCH($C439,'DEQ Pollutant List'!$C$7:$C$611,0)),INDEX('DEQ Pollutant List'!$A$7:$A$611,MATCH($B439,'DEQ Pollutant List'!$B$7:$B$611,0))),"")</f>
        <v/>
      </c>
      <c r="E439" s="163"/>
      <c r="F439" s="76"/>
      <c r="G439" s="145"/>
      <c r="H439" s="152"/>
      <c r="I439" s="154"/>
      <c r="J439" s="134"/>
      <c r="K439" s="135"/>
      <c r="L439" s="136"/>
      <c r="M439" s="134"/>
      <c r="N439" s="135"/>
      <c r="O439" s="136"/>
    </row>
    <row r="440" spans="1:15" x14ac:dyDescent="0.25">
      <c r="A440" s="162"/>
      <c r="B440" s="75"/>
      <c r="C440" s="160" t="str">
        <f>IFERROR(IF(B440="No CAS","",INDEX('DEQ Pollutant List'!$C$7:$C$611,MATCH('3. Pollutant Emissions - EF'!B440,'DEQ Pollutant List'!$B$7:$B$611,0))),"")</f>
        <v/>
      </c>
      <c r="D440" s="16" t="str">
        <f>IFERROR(IF(OR($B440="",$B440="No CAS"),INDEX('DEQ Pollutant List'!$A$7:$A$611,MATCH($C440,'DEQ Pollutant List'!$C$7:$C$611,0)),INDEX('DEQ Pollutant List'!$A$7:$A$611,MATCH($B440,'DEQ Pollutant List'!$B$7:$B$611,0))),"")</f>
        <v/>
      </c>
      <c r="E440" s="163"/>
      <c r="F440" s="76"/>
      <c r="G440" s="145"/>
      <c r="H440" s="152"/>
      <c r="I440" s="154"/>
      <c r="J440" s="134"/>
      <c r="K440" s="135"/>
      <c r="L440" s="136"/>
      <c r="M440" s="134"/>
      <c r="N440" s="135"/>
      <c r="O440" s="136"/>
    </row>
    <row r="441" spans="1:15" x14ac:dyDescent="0.25">
      <c r="A441" s="162"/>
      <c r="B441" s="75"/>
      <c r="C441" s="160" t="str">
        <f>IFERROR(IF(B441="No CAS","",INDEX('DEQ Pollutant List'!$C$7:$C$611,MATCH('3. Pollutant Emissions - EF'!B441,'DEQ Pollutant List'!$B$7:$B$611,0))),"")</f>
        <v/>
      </c>
      <c r="D441" s="16" t="str">
        <f>IFERROR(IF(OR($B441="",$B441="No CAS"),INDEX('DEQ Pollutant List'!$A$7:$A$611,MATCH($C441,'DEQ Pollutant List'!$C$7:$C$611,0)),INDEX('DEQ Pollutant List'!$A$7:$A$611,MATCH($B441,'DEQ Pollutant List'!$B$7:$B$611,0))),"")</f>
        <v/>
      </c>
      <c r="E441" s="163"/>
      <c r="F441" s="76"/>
      <c r="G441" s="145"/>
      <c r="H441" s="152"/>
      <c r="I441" s="154"/>
      <c r="J441" s="134"/>
      <c r="K441" s="135"/>
      <c r="L441" s="136"/>
      <c r="M441" s="134"/>
      <c r="N441" s="135"/>
      <c r="O441" s="136"/>
    </row>
    <row r="442" spans="1:15" x14ac:dyDescent="0.25">
      <c r="A442" s="162"/>
      <c r="B442" s="75"/>
      <c r="C442" s="160" t="str">
        <f>IFERROR(IF(B442="No CAS","",INDEX('DEQ Pollutant List'!$C$7:$C$611,MATCH('3. Pollutant Emissions - EF'!B442,'DEQ Pollutant List'!$B$7:$B$611,0))),"")</f>
        <v/>
      </c>
      <c r="D442" s="16" t="str">
        <f>IFERROR(IF(OR($B442="",$B442="No CAS"),INDEX('DEQ Pollutant List'!$A$7:$A$611,MATCH($C442,'DEQ Pollutant List'!$C$7:$C$611,0)),INDEX('DEQ Pollutant List'!$A$7:$A$611,MATCH($B442,'DEQ Pollutant List'!$B$7:$B$611,0))),"")</f>
        <v/>
      </c>
      <c r="E442" s="163"/>
      <c r="F442" s="76"/>
      <c r="G442" s="145"/>
      <c r="H442" s="152"/>
      <c r="I442" s="154"/>
      <c r="J442" s="134"/>
      <c r="K442" s="135"/>
      <c r="L442" s="136"/>
      <c r="M442" s="134"/>
      <c r="N442" s="135"/>
      <c r="O442" s="136"/>
    </row>
    <row r="443" spans="1:15" x14ac:dyDescent="0.25">
      <c r="A443" s="162"/>
      <c r="B443" s="75"/>
      <c r="C443" s="160" t="str">
        <f>IFERROR(IF(B443="No CAS","",INDEX('DEQ Pollutant List'!$C$7:$C$611,MATCH('3. Pollutant Emissions - EF'!B443,'DEQ Pollutant List'!$B$7:$B$611,0))),"")</f>
        <v/>
      </c>
      <c r="D443" s="16" t="str">
        <f>IFERROR(IF(OR($B443="",$B443="No CAS"),INDEX('DEQ Pollutant List'!$A$7:$A$611,MATCH($C443,'DEQ Pollutant List'!$C$7:$C$611,0)),INDEX('DEQ Pollutant List'!$A$7:$A$611,MATCH($B443,'DEQ Pollutant List'!$B$7:$B$611,0))),"")</f>
        <v/>
      </c>
      <c r="E443" s="163"/>
      <c r="F443" s="76"/>
      <c r="G443" s="145"/>
      <c r="H443" s="152"/>
      <c r="I443" s="154"/>
      <c r="J443" s="134"/>
      <c r="K443" s="135"/>
      <c r="L443" s="136"/>
      <c r="M443" s="134"/>
      <c r="N443" s="135"/>
      <c r="O443" s="136"/>
    </row>
    <row r="444" spans="1:15" x14ac:dyDescent="0.25">
      <c r="A444" s="162"/>
      <c r="B444" s="75"/>
      <c r="C444" s="160" t="str">
        <f>IFERROR(IF(B444="No CAS","",INDEX('DEQ Pollutant List'!$C$7:$C$611,MATCH('3. Pollutant Emissions - EF'!B444,'DEQ Pollutant List'!$B$7:$B$611,0))),"")</f>
        <v/>
      </c>
      <c r="D444" s="16" t="str">
        <f>IFERROR(IF(OR($B444="",$B444="No CAS"),INDEX('DEQ Pollutant List'!$A$7:$A$611,MATCH($C444,'DEQ Pollutant List'!$C$7:$C$611,0)),INDEX('DEQ Pollutant List'!$A$7:$A$611,MATCH($B444,'DEQ Pollutant List'!$B$7:$B$611,0))),"")</f>
        <v/>
      </c>
      <c r="E444" s="163"/>
      <c r="F444" s="76"/>
      <c r="G444" s="145"/>
      <c r="H444" s="152"/>
      <c r="I444" s="154"/>
      <c r="J444" s="134"/>
      <c r="K444" s="135"/>
      <c r="L444" s="136"/>
      <c r="M444" s="134"/>
      <c r="N444" s="135"/>
      <c r="O444" s="136"/>
    </row>
    <row r="445" spans="1:15" x14ac:dyDescent="0.25">
      <c r="A445" s="162"/>
      <c r="B445" s="75"/>
      <c r="C445" s="160" t="str">
        <f>IFERROR(IF(B445="No CAS","",INDEX('DEQ Pollutant List'!$C$7:$C$611,MATCH('3. Pollutant Emissions - EF'!B445,'DEQ Pollutant List'!$B$7:$B$611,0))),"")</f>
        <v/>
      </c>
      <c r="D445" s="16" t="str">
        <f>IFERROR(IF(OR($B445="",$B445="No CAS"),INDEX('DEQ Pollutant List'!$A$7:$A$611,MATCH($C445,'DEQ Pollutant List'!$C$7:$C$611,0)),INDEX('DEQ Pollutant List'!$A$7:$A$611,MATCH($B445,'DEQ Pollutant List'!$B$7:$B$611,0))),"")</f>
        <v/>
      </c>
      <c r="E445" s="163"/>
      <c r="F445" s="76"/>
      <c r="G445" s="145"/>
      <c r="H445" s="152"/>
      <c r="I445" s="154"/>
      <c r="J445" s="134"/>
      <c r="K445" s="135"/>
      <c r="L445" s="136"/>
      <c r="M445" s="134"/>
      <c r="N445" s="135"/>
      <c r="O445" s="136"/>
    </row>
    <row r="446" spans="1:15" x14ac:dyDescent="0.25">
      <c r="A446" s="162"/>
      <c r="B446" s="75"/>
      <c r="C446" s="160" t="str">
        <f>IFERROR(IF(B446="No CAS","",INDEX('DEQ Pollutant List'!$C$7:$C$611,MATCH('3. Pollutant Emissions - EF'!B446,'DEQ Pollutant List'!$B$7:$B$611,0))),"")</f>
        <v/>
      </c>
      <c r="D446" s="16" t="str">
        <f>IFERROR(IF(OR($B446="",$B446="No CAS"),INDEX('DEQ Pollutant List'!$A$7:$A$611,MATCH($C446,'DEQ Pollutant List'!$C$7:$C$611,0)),INDEX('DEQ Pollutant List'!$A$7:$A$611,MATCH($B446,'DEQ Pollutant List'!$B$7:$B$611,0))),"")</f>
        <v/>
      </c>
      <c r="E446" s="163"/>
      <c r="F446" s="76"/>
      <c r="G446" s="145"/>
      <c r="H446" s="152"/>
      <c r="I446" s="154"/>
      <c r="J446" s="134"/>
      <c r="K446" s="135"/>
      <c r="L446" s="136"/>
      <c r="M446" s="134"/>
      <c r="N446" s="135"/>
      <c r="O446" s="136"/>
    </row>
    <row r="447" spans="1:15" x14ac:dyDescent="0.25">
      <c r="A447" s="162"/>
      <c r="B447" s="75"/>
      <c r="C447" s="160" t="str">
        <f>IFERROR(IF(B447="No CAS","",INDEX('DEQ Pollutant List'!$C$7:$C$611,MATCH('3. Pollutant Emissions - EF'!B447,'DEQ Pollutant List'!$B$7:$B$611,0))),"")</f>
        <v/>
      </c>
      <c r="D447" s="16" t="str">
        <f>IFERROR(IF(OR($B447="",$B447="No CAS"),INDEX('DEQ Pollutant List'!$A$7:$A$611,MATCH($C447,'DEQ Pollutant List'!$C$7:$C$611,0)),INDEX('DEQ Pollutant List'!$A$7:$A$611,MATCH($B447,'DEQ Pollutant List'!$B$7:$B$611,0))),"")</f>
        <v/>
      </c>
      <c r="E447" s="163"/>
      <c r="F447" s="76"/>
      <c r="G447" s="145"/>
      <c r="H447" s="152"/>
      <c r="I447" s="154"/>
      <c r="J447" s="134"/>
      <c r="K447" s="135"/>
      <c r="L447" s="136"/>
      <c r="M447" s="134"/>
      <c r="N447" s="135"/>
      <c r="O447" s="136"/>
    </row>
    <row r="448" spans="1:15" x14ac:dyDescent="0.25">
      <c r="A448" s="162"/>
      <c r="B448" s="75"/>
      <c r="C448" s="160" t="str">
        <f>IFERROR(IF(B448="No CAS","",INDEX('DEQ Pollutant List'!$C$7:$C$611,MATCH('3. Pollutant Emissions - EF'!B448,'DEQ Pollutant List'!$B$7:$B$611,0))),"")</f>
        <v/>
      </c>
      <c r="D448" s="16" t="str">
        <f>IFERROR(IF(OR($B448="",$B448="No CAS"),INDEX('DEQ Pollutant List'!$A$7:$A$611,MATCH($C448,'DEQ Pollutant List'!$C$7:$C$611,0)),INDEX('DEQ Pollutant List'!$A$7:$A$611,MATCH($B448,'DEQ Pollutant List'!$B$7:$B$611,0))),"")</f>
        <v/>
      </c>
      <c r="E448" s="163"/>
      <c r="F448" s="76"/>
      <c r="G448" s="145"/>
      <c r="H448" s="152"/>
      <c r="I448" s="154"/>
      <c r="J448" s="134"/>
      <c r="K448" s="135"/>
      <c r="L448" s="136"/>
      <c r="M448" s="134"/>
      <c r="N448" s="135"/>
      <c r="O448" s="136"/>
    </row>
    <row r="449" spans="1:15" x14ac:dyDescent="0.25">
      <c r="A449" s="162"/>
      <c r="B449" s="75"/>
      <c r="C449" s="160" t="str">
        <f>IFERROR(IF(B449="No CAS","",INDEX('DEQ Pollutant List'!$C$7:$C$611,MATCH('3. Pollutant Emissions - EF'!B449,'DEQ Pollutant List'!$B$7:$B$611,0))),"")</f>
        <v/>
      </c>
      <c r="D449" s="16" t="str">
        <f>IFERROR(IF(OR($B449="",$B449="No CAS"),INDEX('DEQ Pollutant List'!$A$7:$A$611,MATCH($C449,'DEQ Pollutant List'!$C$7:$C$611,0)),INDEX('DEQ Pollutant List'!$A$7:$A$611,MATCH($B449,'DEQ Pollutant List'!$B$7:$B$611,0))),"")</f>
        <v/>
      </c>
      <c r="E449" s="163"/>
      <c r="F449" s="76"/>
      <c r="G449" s="145"/>
      <c r="H449" s="152"/>
      <c r="I449" s="154"/>
      <c r="J449" s="134"/>
      <c r="K449" s="135"/>
      <c r="L449" s="136"/>
      <c r="M449" s="134"/>
      <c r="N449" s="135"/>
      <c r="O449" s="136"/>
    </row>
    <row r="450" spans="1:15" x14ac:dyDescent="0.25">
      <c r="A450" s="162"/>
      <c r="B450" s="75"/>
      <c r="C450" s="160" t="str">
        <f>IFERROR(IF(B450="No CAS","",INDEX('DEQ Pollutant List'!$C$7:$C$611,MATCH('3. Pollutant Emissions - EF'!B450,'DEQ Pollutant List'!$B$7:$B$611,0))),"")</f>
        <v/>
      </c>
      <c r="D450" s="16" t="str">
        <f>IFERROR(IF(OR($B450="",$B450="No CAS"),INDEX('DEQ Pollutant List'!$A$7:$A$611,MATCH($C450,'DEQ Pollutant List'!$C$7:$C$611,0)),INDEX('DEQ Pollutant List'!$A$7:$A$611,MATCH($B450,'DEQ Pollutant List'!$B$7:$B$611,0))),"")</f>
        <v/>
      </c>
      <c r="E450" s="163"/>
      <c r="F450" s="76"/>
      <c r="G450" s="145"/>
      <c r="H450" s="152"/>
      <c r="I450" s="154"/>
      <c r="J450" s="134"/>
      <c r="K450" s="135"/>
      <c r="L450" s="136"/>
      <c r="M450" s="134"/>
      <c r="N450" s="135"/>
      <c r="O450" s="136"/>
    </row>
    <row r="451" spans="1:15" x14ac:dyDescent="0.25">
      <c r="A451" s="162"/>
      <c r="B451" s="75"/>
      <c r="C451" s="160" t="str">
        <f>IFERROR(IF(B451="No CAS","",INDEX('DEQ Pollutant List'!$C$7:$C$611,MATCH('3. Pollutant Emissions - EF'!B451,'DEQ Pollutant List'!$B$7:$B$611,0))),"")</f>
        <v/>
      </c>
      <c r="D451" s="16" t="str">
        <f>IFERROR(IF(OR($B451="",$B451="No CAS"),INDEX('DEQ Pollutant List'!$A$7:$A$611,MATCH($C451,'DEQ Pollutant List'!$C$7:$C$611,0)),INDEX('DEQ Pollutant List'!$A$7:$A$611,MATCH($B451,'DEQ Pollutant List'!$B$7:$B$611,0))),"")</f>
        <v/>
      </c>
      <c r="E451" s="163"/>
      <c r="F451" s="76"/>
      <c r="G451" s="145"/>
      <c r="H451" s="152"/>
      <c r="I451" s="154"/>
      <c r="J451" s="134"/>
      <c r="K451" s="135"/>
      <c r="L451" s="136"/>
      <c r="M451" s="134"/>
      <c r="N451" s="135"/>
      <c r="O451" s="136"/>
    </row>
    <row r="452" spans="1:15" x14ac:dyDescent="0.25">
      <c r="A452" s="162"/>
      <c r="B452" s="75"/>
      <c r="C452" s="160" t="str">
        <f>IFERROR(IF(B452="No CAS","",INDEX('DEQ Pollutant List'!$C$7:$C$611,MATCH('3. Pollutant Emissions - EF'!B452,'DEQ Pollutant List'!$B$7:$B$611,0))),"")</f>
        <v/>
      </c>
      <c r="D452" s="16" t="str">
        <f>IFERROR(IF(OR($B452="",$B452="No CAS"),INDEX('DEQ Pollutant List'!$A$7:$A$611,MATCH($C452,'DEQ Pollutant List'!$C$7:$C$611,0)),INDEX('DEQ Pollutant List'!$A$7:$A$611,MATCH($B452,'DEQ Pollutant List'!$B$7:$B$611,0))),"")</f>
        <v/>
      </c>
      <c r="E452" s="163"/>
      <c r="F452" s="76"/>
      <c r="G452" s="145"/>
      <c r="H452" s="152"/>
      <c r="I452" s="154"/>
      <c r="J452" s="134"/>
      <c r="K452" s="135"/>
      <c r="L452" s="136"/>
      <c r="M452" s="134"/>
      <c r="N452" s="135"/>
      <c r="O452" s="136"/>
    </row>
    <row r="453" spans="1:15" x14ac:dyDescent="0.25">
      <c r="A453" s="162"/>
      <c r="B453" s="75"/>
      <c r="C453" s="160" t="str">
        <f>IFERROR(IF(B453="No CAS","",INDEX('DEQ Pollutant List'!$C$7:$C$611,MATCH('3. Pollutant Emissions - EF'!B453,'DEQ Pollutant List'!$B$7:$B$611,0))),"")</f>
        <v/>
      </c>
      <c r="D453" s="16" t="str">
        <f>IFERROR(IF(OR($B453="",$B453="No CAS"),INDEX('DEQ Pollutant List'!$A$7:$A$611,MATCH($C453,'DEQ Pollutant List'!$C$7:$C$611,0)),INDEX('DEQ Pollutant List'!$A$7:$A$611,MATCH($B453,'DEQ Pollutant List'!$B$7:$B$611,0))),"")</f>
        <v/>
      </c>
      <c r="E453" s="163"/>
      <c r="F453" s="76"/>
      <c r="G453" s="145"/>
      <c r="H453" s="152"/>
      <c r="I453" s="154"/>
      <c r="J453" s="134"/>
      <c r="K453" s="135"/>
      <c r="L453" s="136"/>
      <c r="M453" s="134"/>
      <c r="N453" s="135"/>
      <c r="O453" s="136"/>
    </row>
    <row r="454" spans="1:15" x14ac:dyDescent="0.25">
      <c r="A454" s="162"/>
      <c r="B454" s="75"/>
      <c r="C454" s="160" t="str">
        <f>IFERROR(IF(B454="No CAS","",INDEX('DEQ Pollutant List'!$C$7:$C$611,MATCH('3. Pollutant Emissions - EF'!B454,'DEQ Pollutant List'!$B$7:$B$611,0))),"")</f>
        <v/>
      </c>
      <c r="D454" s="16" t="str">
        <f>IFERROR(IF(OR($B454="",$B454="No CAS"),INDEX('DEQ Pollutant List'!$A$7:$A$611,MATCH($C454,'DEQ Pollutant List'!$C$7:$C$611,0)),INDEX('DEQ Pollutant List'!$A$7:$A$611,MATCH($B454,'DEQ Pollutant List'!$B$7:$B$611,0))),"")</f>
        <v/>
      </c>
      <c r="E454" s="163"/>
      <c r="F454" s="76"/>
      <c r="G454" s="145"/>
      <c r="H454" s="152"/>
      <c r="I454" s="154"/>
      <c r="J454" s="134"/>
      <c r="K454" s="135"/>
      <c r="L454" s="136"/>
      <c r="M454" s="134"/>
      <c r="N454" s="135"/>
      <c r="O454" s="136"/>
    </row>
    <row r="455" spans="1:15" x14ac:dyDescent="0.25">
      <c r="A455" s="162"/>
      <c r="B455" s="75"/>
      <c r="C455" s="160" t="str">
        <f>IFERROR(IF(B455="No CAS","",INDEX('DEQ Pollutant List'!$C$7:$C$611,MATCH('3. Pollutant Emissions - EF'!B455,'DEQ Pollutant List'!$B$7:$B$611,0))),"")</f>
        <v/>
      </c>
      <c r="D455" s="16" t="str">
        <f>IFERROR(IF(OR($B455="",$B455="No CAS"),INDEX('DEQ Pollutant List'!$A$7:$A$611,MATCH($C455,'DEQ Pollutant List'!$C$7:$C$611,0)),INDEX('DEQ Pollutant List'!$A$7:$A$611,MATCH($B455,'DEQ Pollutant List'!$B$7:$B$611,0))),"")</f>
        <v/>
      </c>
      <c r="E455" s="163"/>
      <c r="F455" s="76"/>
      <c r="G455" s="145"/>
      <c r="H455" s="152"/>
      <c r="I455" s="154"/>
      <c r="J455" s="134"/>
      <c r="K455" s="135"/>
      <c r="L455" s="136"/>
      <c r="M455" s="134"/>
      <c r="N455" s="135"/>
      <c r="O455" s="136"/>
    </row>
    <row r="456" spans="1:15" x14ac:dyDescent="0.25">
      <c r="A456" s="162"/>
      <c r="B456" s="75"/>
      <c r="C456" s="160" t="str">
        <f>IFERROR(IF(B456="No CAS","",INDEX('DEQ Pollutant List'!$C$7:$C$611,MATCH('3. Pollutant Emissions - EF'!B456,'DEQ Pollutant List'!$B$7:$B$611,0))),"")</f>
        <v/>
      </c>
      <c r="D456" s="16" t="str">
        <f>IFERROR(IF(OR($B456="",$B456="No CAS"),INDEX('DEQ Pollutant List'!$A$7:$A$611,MATCH($C456,'DEQ Pollutant List'!$C$7:$C$611,0)),INDEX('DEQ Pollutant List'!$A$7:$A$611,MATCH($B456,'DEQ Pollutant List'!$B$7:$B$611,0))),"")</f>
        <v/>
      </c>
      <c r="E456" s="163"/>
      <c r="F456" s="76"/>
      <c r="G456" s="145"/>
      <c r="H456" s="152"/>
      <c r="I456" s="154"/>
      <c r="J456" s="134"/>
      <c r="K456" s="135"/>
      <c r="L456" s="136"/>
      <c r="M456" s="134"/>
      <c r="N456" s="135"/>
      <c r="O456" s="136"/>
    </row>
    <row r="457" spans="1:15" x14ac:dyDescent="0.25">
      <c r="A457" s="162"/>
      <c r="B457" s="75"/>
      <c r="C457" s="160" t="str">
        <f>IFERROR(IF(B457="No CAS","",INDEX('DEQ Pollutant List'!$C$7:$C$611,MATCH('3. Pollutant Emissions - EF'!B457,'DEQ Pollutant List'!$B$7:$B$611,0))),"")</f>
        <v/>
      </c>
      <c r="D457" s="16" t="str">
        <f>IFERROR(IF(OR($B457="",$B457="No CAS"),INDEX('DEQ Pollutant List'!$A$7:$A$611,MATCH($C457,'DEQ Pollutant List'!$C$7:$C$611,0)),INDEX('DEQ Pollutant List'!$A$7:$A$611,MATCH($B457,'DEQ Pollutant List'!$B$7:$B$611,0))),"")</f>
        <v/>
      </c>
      <c r="E457" s="163"/>
      <c r="F457" s="76"/>
      <c r="G457" s="145"/>
      <c r="H457" s="152"/>
      <c r="I457" s="154"/>
      <c r="J457" s="134"/>
      <c r="K457" s="135"/>
      <c r="L457" s="136"/>
      <c r="M457" s="134"/>
      <c r="N457" s="135"/>
      <c r="O457" s="136"/>
    </row>
    <row r="458" spans="1:15" x14ac:dyDescent="0.25">
      <c r="A458" s="162"/>
      <c r="B458" s="75"/>
      <c r="C458" s="160" t="str">
        <f>IFERROR(IF(B458="No CAS","",INDEX('DEQ Pollutant List'!$C$7:$C$611,MATCH('3. Pollutant Emissions - EF'!B458,'DEQ Pollutant List'!$B$7:$B$611,0))),"")</f>
        <v/>
      </c>
      <c r="D458" s="16" t="str">
        <f>IFERROR(IF(OR($B458="",$B458="No CAS"),INDEX('DEQ Pollutant List'!$A$7:$A$611,MATCH($C458,'DEQ Pollutant List'!$C$7:$C$611,0)),INDEX('DEQ Pollutant List'!$A$7:$A$611,MATCH($B458,'DEQ Pollutant List'!$B$7:$B$611,0))),"")</f>
        <v/>
      </c>
      <c r="E458" s="163"/>
      <c r="F458" s="76"/>
      <c r="G458" s="145"/>
      <c r="H458" s="152"/>
      <c r="I458" s="154"/>
      <c r="J458" s="134"/>
      <c r="K458" s="135"/>
      <c r="L458" s="136"/>
      <c r="M458" s="134"/>
      <c r="N458" s="135"/>
      <c r="O458" s="136"/>
    </row>
    <row r="459" spans="1:15" x14ac:dyDescent="0.25">
      <c r="A459" s="162"/>
      <c r="B459" s="75"/>
      <c r="C459" s="160" t="str">
        <f>IFERROR(IF(B459="No CAS","",INDEX('DEQ Pollutant List'!$C$7:$C$611,MATCH('3. Pollutant Emissions - EF'!B459,'DEQ Pollutant List'!$B$7:$B$611,0))),"")</f>
        <v/>
      </c>
      <c r="D459" s="16" t="str">
        <f>IFERROR(IF(OR($B459="",$B459="No CAS"),INDEX('DEQ Pollutant List'!$A$7:$A$611,MATCH($C459,'DEQ Pollutant List'!$C$7:$C$611,0)),INDEX('DEQ Pollutant List'!$A$7:$A$611,MATCH($B459,'DEQ Pollutant List'!$B$7:$B$611,0))),"")</f>
        <v/>
      </c>
      <c r="E459" s="163"/>
      <c r="F459" s="76"/>
      <c r="G459" s="145"/>
      <c r="H459" s="152"/>
      <c r="I459" s="154"/>
      <c r="J459" s="134"/>
      <c r="K459" s="135"/>
      <c r="L459" s="136"/>
      <c r="M459" s="134"/>
      <c r="N459" s="135"/>
      <c r="O459" s="136"/>
    </row>
    <row r="460" spans="1:15" x14ac:dyDescent="0.25">
      <c r="A460" s="162"/>
      <c r="B460" s="75"/>
      <c r="C460" s="160" t="str">
        <f>IFERROR(IF(B460="No CAS","",INDEX('DEQ Pollutant List'!$C$7:$C$611,MATCH('3. Pollutant Emissions - EF'!B460,'DEQ Pollutant List'!$B$7:$B$611,0))),"")</f>
        <v/>
      </c>
      <c r="D460" s="16" t="str">
        <f>IFERROR(IF(OR($B460="",$B460="No CAS"),INDEX('DEQ Pollutant List'!$A$7:$A$611,MATCH($C460,'DEQ Pollutant List'!$C$7:$C$611,0)),INDEX('DEQ Pollutant List'!$A$7:$A$611,MATCH($B460,'DEQ Pollutant List'!$B$7:$B$611,0))),"")</f>
        <v/>
      </c>
      <c r="E460" s="163"/>
      <c r="F460" s="76"/>
      <c r="G460" s="145"/>
      <c r="H460" s="152"/>
      <c r="I460" s="154"/>
      <c r="J460" s="134"/>
      <c r="K460" s="135"/>
      <c r="L460" s="136"/>
      <c r="M460" s="134"/>
      <c r="N460" s="135"/>
      <c r="O460" s="136"/>
    </row>
    <row r="461" spans="1:15" x14ac:dyDescent="0.25">
      <c r="A461" s="162"/>
      <c r="B461" s="75"/>
      <c r="C461" s="160" t="str">
        <f>IFERROR(IF(B461="No CAS","",INDEX('DEQ Pollutant List'!$C$7:$C$611,MATCH('3. Pollutant Emissions - EF'!B461,'DEQ Pollutant List'!$B$7:$B$611,0))),"")</f>
        <v/>
      </c>
      <c r="D461" s="16" t="str">
        <f>IFERROR(IF(OR($B461="",$B461="No CAS"),INDEX('DEQ Pollutant List'!$A$7:$A$611,MATCH($C461,'DEQ Pollutant List'!$C$7:$C$611,0)),INDEX('DEQ Pollutant List'!$A$7:$A$611,MATCH($B461,'DEQ Pollutant List'!$B$7:$B$611,0))),"")</f>
        <v/>
      </c>
      <c r="E461" s="163"/>
      <c r="F461" s="76"/>
      <c r="G461" s="145"/>
      <c r="H461" s="152"/>
      <c r="I461" s="154"/>
      <c r="J461" s="134"/>
      <c r="K461" s="135"/>
      <c r="L461" s="136"/>
      <c r="M461" s="134"/>
      <c r="N461" s="135"/>
      <c r="O461" s="136"/>
    </row>
    <row r="462" spans="1:15" x14ac:dyDescent="0.25">
      <c r="A462" s="162"/>
      <c r="B462" s="75"/>
      <c r="C462" s="160" t="str">
        <f>IFERROR(IF(B462="No CAS","",INDEX('DEQ Pollutant List'!$C$7:$C$611,MATCH('3. Pollutant Emissions - EF'!B462,'DEQ Pollutant List'!$B$7:$B$611,0))),"")</f>
        <v/>
      </c>
      <c r="D462" s="16" t="str">
        <f>IFERROR(IF(OR($B462="",$B462="No CAS"),INDEX('DEQ Pollutant List'!$A$7:$A$611,MATCH($C462,'DEQ Pollutant List'!$C$7:$C$611,0)),INDEX('DEQ Pollutant List'!$A$7:$A$611,MATCH($B462,'DEQ Pollutant List'!$B$7:$B$611,0))),"")</f>
        <v/>
      </c>
      <c r="E462" s="163"/>
      <c r="F462" s="76"/>
      <c r="G462" s="145"/>
      <c r="H462" s="152"/>
      <c r="I462" s="154"/>
      <c r="J462" s="134"/>
      <c r="K462" s="135"/>
      <c r="L462" s="136"/>
      <c r="M462" s="134"/>
      <c r="N462" s="135"/>
      <c r="O462" s="136"/>
    </row>
    <row r="463" spans="1:15" x14ac:dyDescent="0.25">
      <c r="A463" s="162"/>
      <c r="B463" s="75"/>
      <c r="C463" s="160" t="str">
        <f>IFERROR(IF(B463="No CAS","",INDEX('DEQ Pollutant List'!$C$7:$C$611,MATCH('3. Pollutant Emissions - EF'!B463,'DEQ Pollutant List'!$B$7:$B$611,0))),"")</f>
        <v/>
      </c>
      <c r="D463" s="16" t="str">
        <f>IFERROR(IF(OR($B463="",$B463="No CAS"),INDEX('DEQ Pollutant List'!$A$7:$A$611,MATCH($C463,'DEQ Pollutant List'!$C$7:$C$611,0)),INDEX('DEQ Pollutant List'!$A$7:$A$611,MATCH($B463,'DEQ Pollutant List'!$B$7:$B$611,0))),"")</f>
        <v/>
      </c>
      <c r="E463" s="163"/>
      <c r="F463" s="76"/>
      <c r="G463" s="145"/>
      <c r="H463" s="152"/>
      <c r="I463" s="154"/>
      <c r="J463" s="134"/>
      <c r="K463" s="135"/>
      <c r="L463" s="136"/>
      <c r="M463" s="134"/>
      <c r="N463" s="135"/>
      <c r="O463" s="136"/>
    </row>
    <row r="464" spans="1:15" x14ac:dyDescent="0.25">
      <c r="A464" s="162"/>
      <c r="B464" s="75"/>
      <c r="C464" s="160" t="str">
        <f>IFERROR(IF(B464="No CAS","",INDEX('DEQ Pollutant List'!$C$7:$C$611,MATCH('3. Pollutant Emissions - EF'!B464,'DEQ Pollutant List'!$B$7:$B$611,0))),"")</f>
        <v/>
      </c>
      <c r="D464" s="16" t="str">
        <f>IFERROR(IF(OR($B464="",$B464="No CAS"),INDEX('DEQ Pollutant List'!$A$7:$A$611,MATCH($C464,'DEQ Pollutant List'!$C$7:$C$611,0)),INDEX('DEQ Pollutant List'!$A$7:$A$611,MATCH($B464,'DEQ Pollutant List'!$B$7:$B$611,0))),"")</f>
        <v/>
      </c>
      <c r="E464" s="163"/>
      <c r="F464" s="76"/>
      <c r="G464" s="145"/>
      <c r="H464" s="152"/>
      <c r="I464" s="154"/>
      <c r="J464" s="134"/>
      <c r="K464" s="135"/>
      <c r="L464" s="136"/>
      <c r="M464" s="134"/>
      <c r="N464" s="135"/>
      <c r="O464" s="136"/>
    </row>
    <row r="465" spans="1:15" x14ac:dyDescent="0.25">
      <c r="A465" s="162"/>
      <c r="B465" s="75"/>
      <c r="C465" s="160" t="str">
        <f>IFERROR(IF(B465="No CAS","",INDEX('DEQ Pollutant List'!$C$7:$C$611,MATCH('3. Pollutant Emissions - EF'!B465,'DEQ Pollutant List'!$B$7:$B$611,0))),"")</f>
        <v/>
      </c>
      <c r="D465" s="16" t="str">
        <f>IFERROR(IF(OR($B465="",$B465="No CAS"),INDEX('DEQ Pollutant List'!$A$7:$A$611,MATCH($C465,'DEQ Pollutant List'!$C$7:$C$611,0)),INDEX('DEQ Pollutant List'!$A$7:$A$611,MATCH($B465,'DEQ Pollutant List'!$B$7:$B$611,0))),"")</f>
        <v/>
      </c>
      <c r="E465" s="163"/>
      <c r="F465" s="76"/>
      <c r="G465" s="145"/>
      <c r="H465" s="152"/>
      <c r="I465" s="154"/>
      <c r="J465" s="134"/>
      <c r="K465" s="135"/>
      <c r="L465" s="136"/>
      <c r="M465" s="134"/>
      <c r="N465" s="135"/>
      <c r="O465" s="136"/>
    </row>
    <row r="466" spans="1:15" x14ac:dyDescent="0.25">
      <c r="A466" s="162"/>
      <c r="B466" s="75"/>
      <c r="C466" s="160" t="str">
        <f>IFERROR(IF(B466="No CAS","",INDEX('DEQ Pollutant List'!$C$7:$C$611,MATCH('3. Pollutant Emissions - EF'!B466,'DEQ Pollutant List'!$B$7:$B$611,0))),"")</f>
        <v/>
      </c>
      <c r="D466" s="16" t="str">
        <f>IFERROR(IF(OR($B466="",$B466="No CAS"),INDEX('DEQ Pollutant List'!$A$7:$A$611,MATCH($C466,'DEQ Pollutant List'!$C$7:$C$611,0)),INDEX('DEQ Pollutant List'!$A$7:$A$611,MATCH($B466,'DEQ Pollutant List'!$B$7:$B$611,0))),"")</f>
        <v/>
      </c>
      <c r="E466" s="163"/>
      <c r="F466" s="76"/>
      <c r="G466" s="145"/>
      <c r="H466" s="152"/>
      <c r="I466" s="154"/>
      <c r="J466" s="134"/>
      <c r="K466" s="135"/>
      <c r="L466" s="136"/>
      <c r="M466" s="134"/>
      <c r="N466" s="135"/>
      <c r="O466" s="136"/>
    </row>
    <row r="467" spans="1:15" x14ac:dyDescent="0.25">
      <c r="A467" s="162"/>
      <c r="B467" s="75"/>
      <c r="C467" s="160" t="str">
        <f>IFERROR(IF(B467="No CAS","",INDEX('DEQ Pollutant List'!$C$7:$C$611,MATCH('3. Pollutant Emissions - EF'!B467,'DEQ Pollutant List'!$B$7:$B$611,0))),"")</f>
        <v/>
      </c>
      <c r="D467" s="16" t="str">
        <f>IFERROR(IF(OR($B467="",$B467="No CAS"),INDEX('DEQ Pollutant List'!$A$7:$A$611,MATCH($C467,'DEQ Pollutant List'!$C$7:$C$611,0)),INDEX('DEQ Pollutant List'!$A$7:$A$611,MATCH($B467,'DEQ Pollutant List'!$B$7:$B$611,0))),"")</f>
        <v/>
      </c>
      <c r="E467" s="163"/>
      <c r="F467" s="76"/>
      <c r="G467" s="145"/>
      <c r="H467" s="152"/>
      <c r="I467" s="154"/>
      <c r="J467" s="134"/>
      <c r="K467" s="135"/>
      <c r="L467" s="136"/>
      <c r="M467" s="134"/>
      <c r="N467" s="135"/>
      <c r="O467" s="136"/>
    </row>
    <row r="468" spans="1:15" x14ac:dyDescent="0.25">
      <c r="A468" s="162"/>
      <c r="B468" s="75"/>
      <c r="C468" s="160" t="str">
        <f>IFERROR(IF(B468="No CAS","",INDEX('DEQ Pollutant List'!$C$7:$C$611,MATCH('3. Pollutant Emissions - EF'!B468,'DEQ Pollutant List'!$B$7:$B$611,0))),"")</f>
        <v/>
      </c>
      <c r="D468" s="16" t="str">
        <f>IFERROR(IF(OR($B468="",$B468="No CAS"),INDEX('DEQ Pollutant List'!$A$7:$A$611,MATCH($C468,'DEQ Pollutant List'!$C$7:$C$611,0)),INDEX('DEQ Pollutant List'!$A$7:$A$611,MATCH($B468,'DEQ Pollutant List'!$B$7:$B$611,0))),"")</f>
        <v/>
      </c>
      <c r="E468" s="163"/>
      <c r="F468" s="76"/>
      <c r="G468" s="145"/>
      <c r="H468" s="152"/>
      <c r="I468" s="154"/>
      <c r="J468" s="134"/>
      <c r="K468" s="135"/>
      <c r="L468" s="136"/>
      <c r="M468" s="134"/>
      <c r="N468" s="135"/>
      <c r="O468" s="136"/>
    </row>
    <row r="469" spans="1:15" x14ac:dyDescent="0.25">
      <c r="A469" s="162"/>
      <c r="B469" s="75"/>
      <c r="C469" s="160" t="str">
        <f>IFERROR(IF(B469="No CAS","",INDEX('DEQ Pollutant List'!$C$7:$C$611,MATCH('3. Pollutant Emissions - EF'!B469,'DEQ Pollutant List'!$B$7:$B$611,0))),"")</f>
        <v/>
      </c>
      <c r="D469" s="16" t="str">
        <f>IFERROR(IF(OR($B469="",$B469="No CAS"),INDEX('DEQ Pollutant List'!$A$7:$A$611,MATCH($C469,'DEQ Pollutant List'!$C$7:$C$611,0)),INDEX('DEQ Pollutant List'!$A$7:$A$611,MATCH($B469,'DEQ Pollutant List'!$B$7:$B$611,0))),"")</f>
        <v/>
      </c>
      <c r="E469" s="163"/>
      <c r="F469" s="76"/>
      <c r="G469" s="145"/>
      <c r="H469" s="152"/>
      <c r="I469" s="154"/>
      <c r="J469" s="134"/>
      <c r="K469" s="135"/>
      <c r="L469" s="136"/>
      <c r="M469" s="134"/>
      <c r="N469" s="135"/>
      <c r="O469" s="136"/>
    </row>
    <row r="470" spans="1:15" x14ac:dyDescent="0.25">
      <c r="A470" s="162"/>
      <c r="B470" s="75"/>
      <c r="C470" s="160" t="str">
        <f>IFERROR(IF(B470="No CAS","",INDEX('DEQ Pollutant List'!$C$7:$C$611,MATCH('3. Pollutant Emissions - EF'!B470,'DEQ Pollutant List'!$B$7:$B$611,0))),"")</f>
        <v/>
      </c>
      <c r="D470" s="16" t="str">
        <f>IFERROR(IF(OR($B470="",$B470="No CAS"),INDEX('DEQ Pollutant List'!$A$7:$A$611,MATCH($C470,'DEQ Pollutant List'!$C$7:$C$611,0)),INDEX('DEQ Pollutant List'!$A$7:$A$611,MATCH($B470,'DEQ Pollutant List'!$B$7:$B$611,0))),"")</f>
        <v/>
      </c>
      <c r="E470" s="163"/>
      <c r="F470" s="76"/>
      <c r="G470" s="145"/>
      <c r="H470" s="152"/>
      <c r="I470" s="154"/>
      <c r="J470" s="134"/>
      <c r="K470" s="135"/>
      <c r="L470" s="136"/>
      <c r="M470" s="134"/>
      <c r="N470" s="135"/>
      <c r="O470" s="136"/>
    </row>
    <row r="471" spans="1:15" x14ac:dyDescent="0.25">
      <c r="A471" s="162"/>
      <c r="B471" s="75"/>
      <c r="C471" s="160" t="str">
        <f>IFERROR(IF(B471="No CAS","",INDEX('DEQ Pollutant List'!$C$7:$C$611,MATCH('3. Pollutant Emissions - EF'!B471,'DEQ Pollutant List'!$B$7:$B$611,0))),"")</f>
        <v/>
      </c>
      <c r="D471" s="16" t="str">
        <f>IFERROR(IF(OR($B471="",$B471="No CAS"),INDEX('DEQ Pollutant List'!$A$7:$A$611,MATCH($C471,'DEQ Pollutant List'!$C$7:$C$611,0)),INDEX('DEQ Pollutant List'!$A$7:$A$611,MATCH($B471,'DEQ Pollutant List'!$B$7:$B$611,0))),"")</f>
        <v/>
      </c>
      <c r="E471" s="163"/>
      <c r="F471" s="76"/>
      <c r="G471" s="145"/>
      <c r="H471" s="152"/>
      <c r="I471" s="154"/>
      <c r="J471" s="134"/>
      <c r="K471" s="135"/>
      <c r="L471" s="136"/>
      <c r="M471" s="134"/>
      <c r="N471" s="135"/>
      <c r="O471" s="136"/>
    </row>
    <row r="472" spans="1:15" x14ac:dyDescent="0.25">
      <c r="A472" s="162"/>
      <c r="B472" s="75"/>
      <c r="C472" s="160" t="str">
        <f>IFERROR(IF(B472="No CAS","",INDEX('DEQ Pollutant List'!$C$7:$C$611,MATCH('3. Pollutant Emissions - EF'!B472,'DEQ Pollutant List'!$B$7:$B$611,0))),"")</f>
        <v/>
      </c>
      <c r="D472" s="16" t="str">
        <f>IFERROR(IF(OR($B472="",$B472="No CAS"),INDEX('DEQ Pollutant List'!$A$7:$A$611,MATCH($C472,'DEQ Pollutant List'!$C$7:$C$611,0)),INDEX('DEQ Pollutant List'!$A$7:$A$611,MATCH($B472,'DEQ Pollutant List'!$B$7:$B$611,0))),"")</f>
        <v/>
      </c>
      <c r="E472" s="163"/>
      <c r="F472" s="76"/>
      <c r="G472" s="145"/>
      <c r="H472" s="152"/>
      <c r="I472" s="154"/>
      <c r="J472" s="134"/>
      <c r="K472" s="135"/>
      <c r="L472" s="136"/>
      <c r="M472" s="134"/>
      <c r="N472" s="135"/>
      <c r="O472" s="136"/>
    </row>
    <row r="473" spans="1:15" x14ac:dyDescent="0.25">
      <c r="A473" s="162"/>
      <c r="B473" s="75"/>
      <c r="C473" s="160" t="str">
        <f>IFERROR(IF(B473="No CAS","",INDEX('DEQ Pollutant List'!$C$7:$C$611,MATCH('3. Pollutant Emissions - EF'!B473,'DEQ Pollutant List'!$B$7:$B$611,0))),"")</f>
        <v/>
      </c>
      <c r="D473" s="16" t="str">
        <f>IFERROR(IF(OR($B473="",$B473="No CAS"),INDEX('DEQ Pollutant List'!$A$7:$A$611,MATCH($C473,'DEQ Pollutant List'!$C$7:$C$611,0)),INDEX('DEQ Pollutant List'!$A$7:$A$611,MATCH($B473,'DEQ Pollutant List'!$B$7:$B$611,0))),"")</f>
        <v/>
      </c>
      <c r="E473" s="163"/>
      <c r="F473" s="76"/>
      <c r="G473" s="145"/>
      <c r="H473" s="152"/>
      <c r="I473" s="154"/>
      <c r="J473" s="134"/>
      <c r="K473" s="135"/>
      <c r="L473" s="136"/>
      <c r="M473" s="134"/>
      <c r="N473" s="135"/>
      <c r="O473" s="136"/>
    </row>
    <row r="474" spans="1:15" x14ac:dyDescent="0.25">
      <c r="A474" s="162"/>
      <c r="B474" s="75"/>
      <c r="C474" s="160" t="str">
        <f>IFERROR(IF(B474="No CAS","",INDEX('DEQ Pollutant List'!$C$7:$C$611,MATCH('3. Pollutant Emissions - EF'!B474,'DEQ Pollutant List'!$B$7:$B$611,0))),"")</f>
        <v/>
      </c>
      <c r="D474" s="16" t="str">
        <f>IFERROR(IF(OR($B474="",$B474="No CAS"),INDEX('DEQ Pollutant List'!$A$7:$A$611,MATCH($C474,'DEQ Pollutant List'!$C$7:$C$611,0)),INDEX('DEQ Pollutant List'!$A$7:$A$611,MATCH($B474,'DEQ Pollutant List'!$B$7:$B$611,0))),"")</f>
        <v/>
      </c>
      <c r="E474" s="163"/>
      <c r="F474" s="76"/>
      <c r="G474" s="145"/>
      <c r="H474" s="152"/>
      <c r="I474" s="154"/>
      <c r="J474" s="134"/>
      <c r="K474" s="135"/>
      <c r="L474" s="136"/>
      <c r="M474" s="134"/>
      <c r="N474" s="135"/>
      <c r="O474" s="136"/>
    </row>
    <row r="475" spans="1:15" x14ac:dyDescent="0.25">
      <c r="A475" s="162"/>
      <c r="B475" s="75"/>
      <c r="C475" s="160" t="str">
        <f>IFERROR(IF(B475="No CAS","",INDEX('DEQ Pollutant List'!$C$7:$C$611,MATCH('3. Pollutant Emissions - EF'!B475,'DEQ Pollutant List'!$B$7:$B$611,0))),"")</f>
        <v/>
      </c>
      <c r="D475" s="16" t="str">
        <f>IFERROR(IF(OR($B475="",$B475="No CAS"),INDEX('DEQ Pollutant List'!$A$7:$A$611,MATCH($C475,'DEQ Pollutant List'!$C$7:$C$611,0)),INDEX('DEQ Pollutant List'!$A$7:$A$611,MATCH($B475,'DEQ Pollutant List'!$B$7:$B$611,0))),"")</f>
        <v/>
      </c>
      <c r="E475" s="163"/>
      <c r="F475" s="76"/>
      <c r="G475" s="145"/>
      <c r="H475" s="152"/>
      <c r="I475" s="154"/>
      <c r="J475" s="134"/>
      <c r="K475" s="135"/>
      <c r="L475" s="136"/>
      <c r="M475" s="134"/>
      <c r="N475" s="135"/>
      <c r="O475" s="136"/>
    </row>
    <row r="476" spans="1:15" x14ac:dyDescent="0.25">
      <c r="A476" s="162"/>
      <c r="B476" s="75"/>
      <c r="C476" s="160" t="str">
        <f>IFERROR(IF(B476="No CAS","",INDEX('DEQ Pollutant List'!$C$7:$C$611,MATCH('3. Pollutant Emissions - EF'!B476,'DEQ Pollutant List'!$B$7:$B$611,0))),"")</f>
        <v/>
      </c>
      <c r="D476" s="16" t="str">
        <f>IFERROR(IF(OR($B476="",$B476="No CAS"),INDEX('DEQ Pollutant List'!$A$7:$A$611,MATCH($C476,'DEQ Pollutant List'!$C$7:$C$611,0)),INDEX('DEQ Pollutant List'!$A$7:$A$611,MATCH($B476,'DEQ Pollutant List'!$B$7:$B$611,0))),"")</f>
        <v/>
      </c>
      <c r="E476" s="163"/>
      <c r="F476" s="76"/>
      <c r="G476" s="145"/>
      <c r="H476" s="152"/>
      <c r="I476" s="154"/>
      <c r="J476" s="134"/>
      <c r="K476" s="135"/>
      <c r="L476" s="136"/>
      <c r="M476" s="134"/>
      <c r="N476" s="135"/>
      <c r="O476" s="136"/>
    </row>
    <row r="477" spans="1:15" x14ac:dyDescent="0.25">
      <c r="A477" s="162"/>
      <c r="B477" s="75"/>
      <c r="C477" s="160" t="str">
        <f>IFERROR(IF(B477="No CAS","",INDEX('DEQ Pollutant List'!$C$7:$C$611,MATCH('3. Pollutant Emissions - EF'!B477,'DEQ Pollutant List'!$B$7:$B$611,0))),"")</f>
        <v/>
      </c>
      <c r="D477" s="16" t="str">
        <f>IFERROR(IF(OR($B477="",$B477="No CAS"),INDEX('DEQ Pollutant List'!$A$7:$A$611,MATCH($C477,'DEQ Pollutant List'!$C$7:$C$611,0)),INDEX('DEQ Pollutant List'!$A$7:$A$611,MATCH($B477,'DEQ Pollutant List'!$B$7:$B$611,0))),"")</f>
        <v/>
      </c>
      <c r="E477" s="163"/>
      <c r="F477" s="76"/>
      <c r="G477" s="145"/>
      <c r="H477" s="152"/>
      <c r="I477" s="154"/>
      <c r="J477" s="134"/>
      <c r="K477" s="135"/>
      <c r="L477" s="136"/>
      <c r="M477" s="134"/>
      <c r="N477" s="135"/>
      <c r="O477" s="136"/>
    </row>
    <row r="478" spans="1:15" x14ac:dyDescent="0.25">
      <c r="A478" s="162"/>
      <c r="B478" s="75"/>
      <c r="C478" s="160" t="str">
        <f>IFERROR(IF(B478="No CAS","",INDEX('DEQ Pollutant List'!$C$7:$C$611,MATCH('3. Pollutant Emissions - EF'!B478,'DEQ Pollutant List'!$B$7:$B$611,0))),"")</f>
        <v/>
      </c>
      <c r="D478" s="16" t="str">
        <f>IFERROR(IF(OR($B478="",$B478="No CAS"),INDEX('DEQ Pollutant List'!$A$7:$A$611,MATCH($C478,'DEQ Pollutant List'!$C$7:$C$611,0)),INDEX('DEQ Pollutant List'!$A$7:$A$611,MATCH($B478,'DEQ Pollutant List'!$B$7:$B$611,0))),"")</f>
        <v/>
      </c>
      <c r="E478" s="163"/>
      <c r="F478" s="76"/>
      <c r="G478" s="145"/>
      <c r="H478" s="152"/>
      <c r="I478" s="154"/>
      <c r="J478" s="134"/>
      <c r="K478" s="135"/>
      <c r="L478" s="136"/>
      <c r="M478" s="134"/>
      <c r="N478" s="135"/>
      <c r="O478" s="136"/>
    </row>
    <row r="479" spans="1:15" x14ac:dyDescent="0.25">
      <c r="A479" s="162"/>
      <c r="B479" s="75"/>
      <c r="C479" s="160" t="str">
        <f>IFERROR(IF(B479="No CAS","",INDEX('DEQ Pollutant List'!$C$7:$C$611,MATCH('3. Pollutant Emissions - EF'!B479,'DEQ Pollutant List'!$B$7:$B$611,0))),"")</f>
        <v/>
      </c>
      <c r="D479" s="16" t="str">
        <f>IFERROR(IF(OR($B479="",$B479="No CAS"),INDEX('DEQ Pollutant List'!$A$7:$A$611,MATCH($C479,'DEQ Pollutant List'!$C$7:$C$611,0)),INDEX('DEQ Pollutant List'!$A$7:$A$611,MATCH($B479,'DEQ Pollutant List'!$B$7:$B$611,0))),"")</f>
        <v/>
      </c>
      <c r="E479" s="163"/>
      <c r="F479" s="76"/>
      <c r="G479" s="145"/>
      <c r="H479" s="152"/>
      <c r="I479" s="154"/>
      <c r="J479" s="134"/>
      <c r="K479" s="135"/>
      <c r="L479" s="136"/>
      <c r="M479" s="134"/>
      <c r="N479" s="135"/>
      <c r="O479" s="136"/>
    </row>
    <row r="480" spans="1:15" x14ac:dyDescent="0.25">
      <c r="A480" s="162"/>
      <c r="B480" s="75"/>
      <c r="C480" s="160" t="str">
        <f>IFERROR(IF(B480="No CAS","",INDEX('DEQ Pollutant List'!$C$7:$C$611,MATCH('3. Pollutant Emissions - EF'!B480,'DEQ Pollutant List'!$B$7:$B$611,0))),"")</f>
        <v/>
      </c>
      <c r="D480" s="16" t="str">
        <f>IFERROR(IF(OR($B480="",$B480="No CAS"),INDEX('DEQ Pollutant List'!$A$7:$A$611,MATCH($C480,'DEQ Pollutant List'!$C$7:$C$611,0)),INDEX('DEQ Pollutant List'!$A$7:$A$611,MATCH($B480,'DEQ Pollutant List'!$B$7:$B$611,0))),"")</f>
        <v/>
      </c>
      <c r="E480" s="163"/>
      <c r="F480" s="76"/>
      <c r="G480" s="145"/>
      <c r="H480" s="152"/>
      <c r="I480" s="154"/>
      <c r="J480" s="134"/>
      <c r="K480" s="135"/>
      <c r="L480" s="136"/>
      <c r="M480" s="134"/>
      <c r="N480" s="135"/>
      <c r="O480" s="136"/>
    </row>
    <row r="481" spans="1:15" x14ac:dyDescent="0.25">
      <c r="A481" s="162"/>
      <c r="B481" s="75"/>
      <c r="C481" s="160" t="str">
        <f>IFERROR(IF(B481="No CAS","",INDEX('DEQ Pollutant List'!$C$7:$C$611,MATCH('3. Pollutant Emissions - EF'!B481,'DEQ Pollutant List'!$B$7:$B$611,0))),"")</f>
        <v/>
      </c>
      <c r="D481" s="16" t="str">
        <f>IFERROR(IF(OR($B481="",$B481="No CAS"),INDEX('DEQ Pollutant List'!$A$7:$A$611,MATCH($C481,'DEQ Pollutant List'!$C$7:$C$611,0)),INDEX('DEQ Pollutant List'!$A$7:$A$611,MATCH($B481,'DEQ Pollutant List'!$B$7:$B$611,0))),"")</f>
        <v/>
      </c>
      <c r="E481" s="163"/>
      <c r="F481" s="76"/>
      <c r="G481" s="145"/>
      <c r="H481" s="152"/>
      <c r="I481" s="154"/>
      <c r="J481" s="134"/>
      <c r="K481" s="135"/>
      <c r="L481" s="136"/>
      <c r="M481" s="134"/>
      <c r="N481" s="135"/>
      <c r="O481" s="136"/>
    </row>
    <row r="482" spans="1:15" x14ac:dyDescent="0.25">
      <c r="A482" s="162"/>
      <c r="B482" s="75"/>
      <c r="C482" s="160" t="str">
        <f>IFERROR(IF(B482="No CAS","",INDEX('DEQ Pollutant List'!$C$7:$C$611,MATCH('3. Pollutant Emissions - EF'!B482,'DEQ Pollutant List'!$B$7:$B$611,0))),"")</f>
        <v/>
      </c>
      <c r="D482" s="16" t="str">
        <f>IFERROR(IF(OR($B482="",$B482="No CAS"),INDEX('DEQ Pollutant List'!$A$7:$A$611,MATCH($C482,'DEQ Pollutant List'!$C$7:$C$611,0)),INDEX('DEQ Pollutant List'!$A$7:$A$611,MATCH($B482,'DEQ Pollutant List'!$B$7:$B$611,0))),"")</f>
        <v/>
      </c>
      <c r="E482" s="163"/>
      <c r="F482" s="76"/>
      <c r="G482" s="145"/>
      <c r="H482" s="152"/>
      <c r="I482" s="154"/>
      <c r="J482" s="134"/>
      <c r="K482" s="135"/>
      <c r="L482" s="136"/>
      <c r="M482" s="134"/>
      <c r="N482" s="135"/>
      <c r="O482" s="136"/>
    </row>
    <row r="483" spans="1:15" x14ac:dyDescent="0.25">
      <c r="A483" s="162"/>
      <c r="B483" s="75"/>
      <c r="C483" s="160" t="str">
        <f>IFERROR(IF(B483="No CAS","",INDEX('DEQ Pollutant List'!$C$7:$C$611,MATCH('3. Pollutant Emissions - EF'!B483,'DEQ Pollutant List'!$B$7:$B$611,0))),"")</f>
        <v/>
      </c>
      <c r="D483" s="16" t="str">
        <f>IFERROR(IF(OR($B483="",$B483="No CAS"),INDEX('DEQ Pollutant List'!$A$7:$A$611,MATCH($C483,'DEQ Pollutant List'!$C$7:$C$611,0)),INDEX('DEQ Pollutant List'!$A$7:$A$611,MATCH($B483,'DEQ Pollutant List'!$B$7:$B$611,0))),"")</f>
        <v/>
      </c>
      <c r="E483" s="163"/>
      <c r="F483" s="76"/>
      <c r="G483" s="145"/>
      <c r="H483" s="152"/>
      <c r="I483" s="154"/>
      <c r="J483" s="134"/>
      <c r="K483" s="135"/>
      <c r="L483" s="136"/>
      <c r="M483" s="134"/>
      <c r="N483" s="135"/>
      <c r="O483" s="136"/>
    </row>
    <row r="484" spans="1:15" x14ac:dyDescent="0.25">
      <c r="A484" s="162"/>
      <c r="B484" s="75"/>
      <c r="C484" s="160" t="str">
        <f>IFERROR(IF(B484="No CAS","",INDEX('DEQ Pollutant List'!$C$7:$C$611,MATCH('3. Pollutant Emissions - EF'!B484,'DEQ Pollutant List'!$B$7:$B$611,0))),"")</f>
        <v/>
      </c>
      <c r="D484" s="16" t="str">
        <f>IFERROR(IF(OR($B484="",$B484="No CAS"),INDEX('DEQ Pollutant List'!$A$7:$A$611,MATCH($C484,'DEQ Pollutant List'!$C$7:$C$611,0)),INDEX('DEQ Pollutant List'!$A$7:$A$611,MATCH($B484,'DEQ Pollutant List'!$B$7:$B$611,0))),"")</f>
        <v/>
      </c>
      <c r="E484" s="163"/>
      <c r="F484" s="76"/>
      <c r="G484" s="145"/>
      <c r="H484" s="152"/>
      <c r="I484" s="154"/>
      <c r="J484" s="134"/>
      <c r="K484" s="135"/>
      <c r="L484" s="136"/>
      <c r="M484" s="134"/>
      <c r="N484" s="135"/>
      <c r="O484" s="136"/>
    </row>
    <row r="485" spans="1:15" x14ac:dyDescent="0.25">
      <c r="A485" s="162"/>
      <c r="B485" s="75"/>
      <c r="C485" s="160" t="str">
        <f>IFERROR(IF(B485="No CAS","",INDEX('DEQ Pollutant List'!$C$7:$C$611,MATCH('3. Pollutant Emissions - EF'!B485,'DEQ Pollutant List'!$B$7:$B$611,0))),"")</f>
        <v/>
      </c>
      <c r="D485" s="16" t="str">
        <f>IFERROR(IF(OR($B485="",$B485="No CAS"),INDEX('DEQ Pollutant List'!$A$7:$A$611,MATCH($C485,'DEQ Pollutant List'!$C$7:$C$611,0)),INDEX('DEQ Pollutant List'!$A$7:$A$611,MATCH($B485,'DEQ Pollutant List'!$B$7:$B$611,0))),"")</f>
        <v/>
      </c>
      <c r="E485" s="163"/>
      <c r="F485" s="76"/>
      <c r="G485" s="145"/>
      <c r="H485" s="152"/>
      <c r="I485" s="154"/>
      <c r="J485" s="134"/>
      <c r="K485" s="135"/>
      <c r="L485" s="136"/>
      <c r="M485" s="134"/>
      <c r="N485" s="135"/>
      <c r="O485" s="136"/>
    </row>
    <row r="486" spans="1:15" x14ac:dyDescent="0.25">
      <c r="A486" s="162"/>
      <c r="B486" s="75"/>
      <c r="C486" s="160" t="str">
        <f>IFERROR(IF(B486="No CAS","",INDEX('DEQ Pollutant List'!$C$7:$C$611,MATCH('3. Pollutant Emissions - EF'!B486,'DEQ Pollutant List'!$B$7:$B$611,0))),"")</f>
        <v/>
      </c>
      <c r="D486" s="16" t="str">
        <f>IFERROR(IF(OR($B486="",$B486="No CAS"),INDEX('DEQ Pollutant List'!$A$7:$A$611,MATCH($C486,'DEQ Pollutant List'!$C$7:$C$611,0)),INDEX('DEQ Pollutant List'!$A$7:$A$611,MATCH($B486,'DEQ Pollutant List'!$B$7:$B$611,0))),"")</f>
        <v/>
      </c>
      <c r="E486" s="163"/>
      <c r="F486" s="76"/>
      <c r="G486" s="145"/>
      <c r="H486" s="152"/>
      <c r="I486" s="154"/>
      <c r="J486" s="134"/>
      <c r="K486" s="135"/>
      <c r="L486" s="136"/>
      <c r="M486" s="134"/>
      <c r="N486" s="135"/>
      <c r="O486" s="136"/>
    </row>
    <row r="487" spans="1:15" x14ac:dyDescent="0.25">
      <c r="A487" s="162"/>
      <c r="B487" s="75"/>
      <c r="C487" s="160" t="str">
        <f>IFERROR(IF(B487="No CAS","",INDEX('DEQ Pollutant List'!$C$7:$C$611,MATCH('3. Pollutant Emissions - EF'!B487,'DEQ Pollutant List'!$B$7:$B$611,0))),"")</f>
        <v/>
      </c>
      <c r="D487" s="16" t="str">
        <f>IFERROR(IF(OR($B487="",$B487="No CAS"),INDEX('DEQ Pollutant List'!$A$7:$A$611,MATCH($C487,'DEQ Pollutant List'!$C$7:$C$611,0)),INDEX('DEQ Pollutant List'!$A$7:$A$611,MATCH($B487,'DEQ Pollutant List'!$B$7:$B$611,0))),"")</f>
        <v/>
      </c>
      <c r="E487" s="163"/>
      <c r="F487" s="76"/>
      <c r="G487" s="145"/>
      <c r="H487" s="152"/>
      <c r="I487" s="154"/>
      <c r="J487" s="134"/>
      <c r="K487" s="135"/>
      <c r="L487" s="136"/>
      <c r="M487" s="134"/>
      <c r="N487" s="135"/>
      <c r="O487" s="136"/>
    </row>
    <row r="488" spans="1:15" x14ac:dyDescent="0.25">
      <c r="A488" s="162"/>
      <c r="B488" s="75"/>
      <c r="C488" s="160" t="str">
        <f>IFERROR(IF(B488="No CAS","",INDEX('DEQ Pollutant List'!$C$7:$C$611,MATCH('3. Pollutant Emissions - EF'!B488,'DEQ Pollutant List'!$B$7:$B$611,0))),"")</f>
        <v/>
      </c>
      <c r="D488" s="16" t="str">
        <f>IFERROR(IF(OR($B488="",$B488="No CAS"),INDEX('DEQ Pollutant List'!$A$7:$A$611,MATCH($C488,'DEQ Pollutant List'!$C$7:$C$611,0)),INDEX('DEQ Pollutant List'!$A$7:$A$611,MATCH($B488,'DEQ Pollutant List'!$B$7:$B$611,0))),"")</f>
        <v/>
      </c>
      <c r="E488" s="163"/>
      <c r="F488" s="76"/>
      <c r="G488" s="145"/>
      <c r="H488" s="152"/>
      <c r="I488" s="154"/>
      <c r="J488" s="134"/>
      <c r="K488" s="135"/>
      <c r="L488" s="136"/>
      <c r="M488" s="134"/>
      <c r="N488" s="135"/>
      <c r="O488" s="136"/>
    </row>
    <row r="489" spans="1:15" x14ac:dyDescent="0.25">
      <c r="A489" s="162"/>
      <c r="B489" s="75"/>
      <c r="C489" s="160" t="str">
        <f>IFERROR(IF(B489="No CAS","",INDEX('DEQ Pollutant List'!$C$7:$C$611,MATCH('3. Pollutant Emissions - EF'!B489,'DEQ Pollutant List'!$B$7:$B$611,0))),"")</f>
        <v/>
      </c>
      <c r="D489" s="16" t="str">
        <f>IFERROR(IF(OR($B489="",$B489="No CAS"),INDEX('DEQ Pollutant List'!$A$7:$A$611,MATCH($C489,'DEQ Pollutant List'!$C$7:$C$611,0)),INDEX('DEQ Pollutant List'!$A$7:$A$611,MATCH($B489,'DEQ Pollutant List'!$B$7:$B$611,0))),"")</f>
        <v/>
      </c>
      <c r="E489" s="163"/>
      <c r="F489" s="76"/>
      <c r="G489" s="145"/>
      <c r="H489" s="152"/>
      <c r="I489" s="154"/>
      <c r="J489" s="134"/>
      <c r="K489" s="135"/>
      <c r="L489" s="136"/>
      <c r="M489" s="134"/>
      <c r="N489" s="135"/>
      <c r="O489" s="136"/>
    </row>
    <row r="490" spans="1:15" x14ac:dyDescent="0.25">
      <c r="A490" s="162"/>
      <c r="B490" s="75"/>
      <c r="C490" s="160" t="str">
        <f>IFERROR(IF(B490="No CAS","",INDEX('DEQ Pollutant List'!$C$7:$C$611,MATCH('3. Pollutant Emissions - EF'!B490,'DEQ Pollutant List'!$B$7:$B$611,0))),"")</f>
        <v/>
      </c>
      <c r="D490" s="16" t="str">
        <f>IFERROR(IF(OR($B490="",$B490="No CAS"),INDEX('DEQ Pollutant List'!$A$7:$A$611,MATCH($C490,'DEQ Pollutant List'!$C$7:$C$611,0)),INDEX('DEQ Pollutant List'!$A$7:$A$611,MATCH($B490,'DEQ Pollutant List'!$B$7:$B$611,0))),"")</f>
        <v/>
      </c>
      <c r="E490" s="163"/>
      <c r="F490" s="76"/>
      <c r="G490" s="145"/>
      <c r="H490" s="152"/>
      <c r="I490" s="154"/>
      <c r="J490" s="134"/>
      <c r="K490" s="135"/>
      <c r="L490" s="136"/>
      <c r="M490" s="134"/>
      <c r="N490" s="135"/>
      <c r="O490" s="136"/>
    </row>
    <row r="491" spans="1:15" x14ac:dyDescent="0.25">
      <c r="A491" s="162"/>
      <c r="B491" s="75"/>
      <c r="C491" s="160" t="str">
        <f>IFERROR(IF(B491="No CAS","",INDEX('DEQ Pollutant List'!$C$7:$C$611,MATCH('3. Pollutant Emissions - EF'!B491,'DEQ Pollutant List'!$B$7:$B$611,0))),"")</f>
        <v/>
      </c>
      <c r="D491" s="16" t="str">
        <f>IFERROR(IF(OR($B491="",$B491="No CAS"),INDEX('DEQ Pollutant List'!$A$7:$A$611,MATCH($C491,'DEQ Pollutant List'!$C$7:$C$611,0)),INDEX('DEQ Pollutant List'!$A$7:$A$611,MATCH($B491,'DEQ Pollutant List'!$B$7:$B$611,0))),"")</f>
        <v/>
      </c>
      <c r="E491" s="163"/>
      <c r="F491" s="76"/>
      <c r="G491" s="145"/>
      <c r="H491" s="152"/>
      <c r="I491" s="154"/>
      <c r="J491" s="134"/>
      <c r="K491" s="135"/>
      <c r="L491" s="136"/>
      <c r="M491" s="134"/>
      <c r="N491" s="135"/>
      <c r="O491" s="136"/>
    </row>
    <row r="492" spans="1:15" x14ac:dyDescent="0.25">
      <c r="A492" s="162"/>
      <c r="B492" s="75"/>
      <c r="C492" s="160" t="str">
        <f>IFERROR(IF(B492="No CAS","",INDEX('DEQ Pollutant List'!$C$7:$C$611,MATCH('3. Pollutant Emissions - EF'!B492,'DEQ Pollutant List'!$B$7:$B$611,0))),"")</f>
        <v/>
      </c>
      <c r="D492" s="16" t="str">
        <f>IFERROR(IF(OR($B492="",$B492="No CAS"),INDEX('DEQ Pollutant List'!$A$7:$A$611,MATCH($C492,'DEQ Pollutant List'!$C$7:$C$611,0)),INDEX('DEQ Pollutant List'!$A$7:$A$611,MATCH($B492,'DEQ Pollutant List'!$B$7:$B$611,0))),"")</f>
        <v/>
      </c>
      <c r="E492" s="163"/>
      <c r="F492" s="76"/>
      <c r="G492" s="145"/>
      <c r="H492" s="152"/>
      <c r="I492" s="154"/>
      <c r="J492" s="134"/>
      <c r="K492" s="135"/>
      <c r="L492" s="136"/>
      <c r="M492" s="134"/>
      <c r="N492" s="135"/>
      <c r="O492" s="136"/>
    </row>
    <row r="493" spans="1:15" x14ac:dyDescent="0.25">
      <c r="A493" s="162"/>
      <c r="B493" s="75"/>
      <c r="C493" s="160" t="str">
        <f>IFERROR(IF(B493="No CAS","",INDEX('DEQ Pollutant List'!$C$7:$C$611,MATCH('3. Pollutant Emissions - EF'!B493,'DEQ Pollutant List'!$B$7:$B$611,0))),"")</f>
        <v/>
      </c>
      <c r="D493" s="16" t="str">
        <f>IFERROR(IF(OR($B493="",$B493="No CAS"),INDEX('DEQ Pollutant List'!$A$7:$A$611,MATCH($C493,'DEQ Pollutant List'!$C$7:$C$611,0)),INDEX('DEQ Pollutant List'!$A$7:$A$611,MATCH($B493,'DEQ Pollutant List'!$B$7:$B$611,0))),"")</f>
        <v/>
      </c>
      <c r="E493" s="163"/>
      <c r="F493" s="76"/>
      <c r="G493" s="145"/>
      <c r="H493" s="152"/>
      <c r="I493" s="154"/>
      <c r="J493" s="134"/>
      <c r="K493" s="135"/>
      <c r="L493" s="136"/>
      <c r="M493" s="134"/>
      <c r="N493" s="135"/>
      <c r="O493" s="136"/>
    </row>
    <row r="494" spans="1:15" x14ac:dyDescent="0.25">
      <c r="A494" s="162"/>
      <c r="B494" s="75"/>
      <c r="C494" s="160" t="str">
        <f>IFERROR(IF(B494="No CAS","",INDEX('DEQ Pollutant List'!$C$7:$C$611,MATCH('3. Pollutant Emissions - EF'!B494,'DEQ Pollutant List'!$B$7:$B$611,0))),"")</f>
        <v/>
      </c>
      <c r="D494" s="16" t="str">
        <f>IFERROR(IF(OR($B494="",$B494="No CAS"),INDEX('DEQ Pollutant List'!$A$7:$A$611,MATCH($C494,'DEQ Pollutant List'!$C$7:$C$611,0)),INDEX('DEQ Pollutant List'!$A$7:$A$611,MATCH($B494,'DEQ Pollutant List'!$B$7:$B$611,0))),"")</f>
        <v/>
      </c>
      <c r="E494" s="163"/>
      <c r="F494" s="76"/>
      <c r="G494" s="145"/>
      <c r="H494" s="152"/>
      <c r="I494" s="154"/>
      <c r="J494" s="134"/>
      <c r="K494" s="135"/>
      <c r="L494" s="136"/>
      <c r="M494" s="134"/>
      <c r="N494" s="135"/>
      <c r="O494" s="136"/>
    </row>
    <row r="495" spans="1:15" x14ac:dyDescent="0.25">
      <c r="A495" s="162"/>
      <c r="B495" s="75"/>
      <c r="C495" s="160" t="str">
        <f>IFERROR(IF(B495="No CAS","",INDEX('DEQ Pollutant List'!$C$7:$C$611,MATCH('3. Pollutant Emissions - EF'!B495,'DEQ Pollutant List'!$B$7:$B$611,0))),"")</f>
        <v/>
      </c>
      <c r="D495" s="16" t="str">
        <f>IFERROR(IF(OR($B495="",$B495="No CAS"),INDEX('DEQ Pollutant List'!$A$7:$A$611,MATCH($C495,'DEQ Pollutant List'!$C$7:$C$611,0)),INDEX('DEQ Pollutant List'!$A$7:$A$611,MATCH($B495,'DEQ Pollutant List'!$B$7:$B$611,0))),"")</f>
        <v/>
      </c>
      <c r="E495" s="163"/>
      <c r="F495" s="76"/>
      <c r="G495" s="145"/>
      <c r="H495" s="152"/>
      <c r="I495" s="154"/>
      <c r="J495" s="134"/>
      <c r="K495" s="135"/>
      <c r="L495" s="136"/>
      <c r="M495" s="134"/>
      <c r="N495" s="135"/>
      <c r="O495" s="136"/>
    </row>
    <row r="496" spans="1:15" x14ac:dyDescent="0.25">
      <c r="A496" s="162"/>
      <c r="B496" s="75"/>
      <c r="C496" s="160" t="str">
        <f>IFERROR(IF(B496="No CAS","",INDEX('DEQ Pollutant List'!$C$7:$C$611,MATCH('3. Pollutant Emissions - EF'!B496,'DEQ Pollutant List'!$B$7:$B$611,0))),"")</f>
        <v/>
      </c>
      <c r="D496" s="16" t="str">
        <f>IFERROR(IF(OR($B496="",$B496="No CAS"),INDEX('DEQ Pollutant List'!$A$7:$A$611,MATCH($C496,'DEQ Pollutant List'!$C$7:$C$611,0)),INDEX('DEQ Pollutant List'!$A$7:$A$611,MATCH($B496,'DEQ Pollutant List'!$B$7:$B$611,0))),"")</f>
        <v/>
      </c>
      <c r="E496" s="163"/>
      <c r="F496" s="76"/>
      <c r="G496" s="145"/>
      <c r="H496" s="152"/>
      <c r="I496" s="154"/>
      <c r="J496" s="134"/>
      <c r="K496" s="135"/>
      <c r="L496" s="136"/>
      <c r="M496" s="134"/>
      <c r="N496" s="135"/>
      <c r="O496" s="136"/>
    </row>
    <row r="497" spans="1:15" x14ac:dyDescent="0.25">
      <c r="A497" s="162"/>
      <c r="B497" s="75"/>
      <c r="C497" s="160" t="str">
        <f>IFERROR(IF(B497="No CAS","",INDEX('DEQ Pollutant List'!$C$7:$C$611,MATCH('3. Pollutant Emissions - EF'!B497,'DEQ Pollutant List'!$B$7:$B$611,0))),"")</f>
        <v/>
      </c>
      <c r="D497" s="16" t="str">
        <f>IFERROR(IF(OR($B497="",$B497="No CAS"),INDEX('DEQ Pollutant List'!$A$7:$A$611,MATCH($C497,'DEQ Pollutant List'!$C$7:$C$611,0)),INDEX('DEQ Pollutant List'!$A$7:$A$611,MATCH($B497,'DEQ Pollutant List'!$B$7:$B$611,0))),"")</f>
        <v/>
      </c>
      <c r="E497" s="163"/>
      <c r="F497" s="76"/>
      <c r="G497" s="145"/>
      <c r="H497" s="152"/>
      <c r="I497" s="154"/>
      <c r="J497" s="134"/>
      <c r="K497" s="135"/>
      <c r="L497" s="136"/>
      <c r="M497" s="134"/>
      <c r="N497" s="135"/>
      <c r="O497" s="136"/>
    </row>
    <row r="498" spans="1:15" x14ac:dyDescent="0.25">
      <c r="A498" s="162"/>
      <c r="B498" s="75"/>
      <c r="C498" s="160" t="str">
        <f>IFERROR(IF(B498="No CAS","",INDEX('DEQ Pollutant List'!$C$7:$C$611,MATCH('3. Pollutant Emissions - EF'!B498,'DEQ Pollutant List'!$B$7:$B$611,0))),"")</f>
        <v/>
      </c>
      <c r="D498" s="16" t="str">
        <f>IFERROR(IF(OR($B498="",$B498="No CAS"),INDEX('DEQ Pollutant List'!$A$7:$A$611,MATCH($C498,'DEQ Pollutant List'!$C$7:$C$611,0)),INDEX('DEQ Pollutant List'!$A$7:$A$611,MATCH($B498,'DEQ Pollutant List'!$B$7:$B$611,0))),"")</f>
        <v/>
      </c>
      <c r="E498" s="163"/>
      <c r="F498" s="76"/>
      <c r="G498" s="145"/>
      <c r="H498" s="152"/>
      <c r="I498" s="154"/>
      <c r="J498" s="134"/>
      <c r="K498" s="135"/>
      <c r="L498" s="136"/>
      <c r="M498" s="134"/>
      <c r="N498" s="135"/>
      <c r="O498" s="136"/>
    </row>
    <row r="499" spans="1:15" x14ac:dyDescent="0.25">
      <c r="A499" s="162"/>
      <c r="B499" s="75"/>
      <c r="C499" s="160" t="str">
        <f>IFERROR(IF(B499="No CAS","",INDEX('DEQ Pollutant List'!$C$7:$C$611,MATCH('3. Pollutant Emissions - EF'!B499,'DEQ Pollutant List'!$B$7:$B$611,0))),"")</f>
        <v/>
      </c>
      <c r="D499" s="16" t="str">
        <f>IFERROR(IF(OR($B499="",$B499="No CAS"),INDEX('DEQ Pollutant List'!$A$7:$A$611,MATCH($C499,'DEQ Pollutant List'!$C$7:$C$611,0)),INDEX('DEQ Pollutant List'!$A$7:$A$611,MATCH($B499,'DEQ Pollutant List'!$B$7:$B$611,0))),"")</f>
        <v/>
      </c>
      <c r="E499" s="163"/>
      <c r="F499" s="76"/>
      <c r="G499" s="145"/>
      <c r="H499" s="152"/>
      <c r="I499" s="154"/>
      <c r="J499" s="134"/>
      <c r="K499" s="135"/>
      <c r="L499" s="136"/>
      <c r="M499" s="134"/>
      <c r="N499" s="135"/>
      <c r="O499" s="136"/>
    </row>
    <row r="500" spans="1:15" x14ac:dyDescent="0.25">
      <c r="A500" s="162"/>
      <c r="B500" s="75"/>
      <c r="C500" s="160" t="str">
        <f>IFERROR(IF(B500="No CAS","",INDEX('DEQ Pollutant List'!$C$7:$C$611,MATCH('3. Pollutant Emissions - EF'!B500,'DEQ Pollutant List'!$B$7:$B$611,0))),"")</f>
        <v/>
      </c>
      <c r="D500" s="16" t="str">
        <f>IFERROR(IF(OR($B500="",$B500="No CAS"),INDEX('DEQ Pollutant List'!$A$7:$A$611,MATCH($C500,'DEQ Pollutant List'!$C$7:$C$611,0)),INDEX('DEQ Pollutant List'!$A$7:$A$611,MATCH($B500,'DEQ Pollutant List'!$B$7:$B$611,0))),"")</f>
        <v/>
      </c>
      <c r="E500" s="163"/>
      <c r="F500" s="76"/>
      <c r="G500" s="145"/>
      <c r="H500" s="152"/>
      <c r="I500" s="154"/>
      <c r="J500" s="134"/>
      <c r="K500" s="135"/>
      <c r="L500" s="136"/>
      <c r="M500" s="134"/>
      <c r="N500" s="135"/>
      <c r="O500" s="136"/>
    </row>
    <row r="501" spans="1:15" x14ac:dyDescent="0.25">
      <c r="A501" s="162"/>
      <c r="B501" s="75"/>
      <c r="C501" s="160" t="str">
        <f>IFERROR(IF(B501="No CAS","",INDEX('DEQ Pollutant List'!$C$7:$C$611,MATCH('3. Pollutant Emissions - EF'!B501,'DEQ Pollutant List'!$B$7:$B$611,0))),"")</f>
        <v/>
      </c>
      <c r="D501" s="16" t="str">
        <f>IFERROR(IF(OR($B501="",$B501="No CAS"),INDEX('DEQ Pollutant List'!$A$7:$A$611,MATCH($C501,'DEQ Pollutant List'!$C$7:$C$611,0)),INDEX('DEQ Pollutant List'!$A$7:$A$611,MATCH($B501,'DEQ Pollutant List'!$B$7:$B$611,0))),"")</f>
        <v/>
      </c>
      <c r="E501" s="163"/>
      <c r="F501" s="76"/>
      <c r="G501" s="145"/>
      <c r="H501" s="152"/>
      <c r="I501" s="154"/>
      <c r="J501" s="134"/>
      <c r="K501" s="135"/>
      <c r="L501" s="136"/>
      <c r="M501" s="134"/>
      <c r="N501" s="135"/>
      <c r="O501" s="136"/>
    </row>
    <row r="502" spans="1:15" x14ac:dyDescent="0.25">
      <c r="A502" s="162"/>
      <c r="B502" s="75"/>
      <c r="C502" s="160" t="str">
        <f>IFERROR(IF(B502="No CAS","",INDEX('DEQ Pollutant List'!$C$7:$C$611,MATCH('3. Pollutant Emissions - EF'!B502,'DEQ Pollutant List'!$B$7:$B$611,0))),"")</f>
        <v/>
      </c>
      <c r="D502" s="16" t="str">
        <f>IFERROR(IF(OR($B502="",$B502="No CAS"),INDEX('DEQ Pollutant List'!$A$7:$A$611,MATCH($C502,'DEQ Pollutant List'!$C$7:$C$611,0)),INDEX('DEQ Pollutant List'!$A$7:$A$611,MATCH($B502,'DEQ Pollutant List'!$B$7:$B$611,0))),"")</f>
        <v/>
      </c>
      <c r="E502" s="163"/>
      <c r="F502" s="76"/>
      <c r="G502" s="145"/>
      <c r="H502" s="152"/>
      <c r="I502" s="154"/>
      <c r="J502" s="134"/>
      <c r="K502" s="135"/>
      <c r="L502" s="136"/>
      <c r="M502" s="134"/>
      <c r="N502" s="135"/>
      <c r="O502" s="136"/>
    </row>
    <row r="503" spans="1:15" x14ac:dyDescent="0.25">
      <c r="A503" s="162"/>
      <c r="B503" s="75"/>
      <c r="C503" s="160" t="str">
        <f>IFERROR(IF(B503="No CAS","",INDEX('DEQ Pollutant List'!$C$7:$C$611,MATCH('3. Pollutant Emissions - EF'!B503,'DEQ Pollutant List'!$B$7:$B$611,0))),"")</f>
        <v/>
      </c>
      <c r="D503" s="16" t="str">
        <f>IFERROR(IF(OR($B503="",$B503="No CAS"),INDEX('DEQ Pollutant List'!$A$7:$A$611,MATCH($C503,'DEQ Pollutant List'!$C$7:$C$611,0)),INDEX('DEQ Pollutant List'!$A$7:$A$611,MATCH($B503,'DEQ Pollutant List'!$B$7:$B$611,0))),"")</f>
        <v/>
      </c>
      <c r="E503" s="163"/>
      <c r="F503" s="76"/>
      <c r="G503" s="145"/>
      <c r="H503" s="152"/>
      <c r="I503" s="154"/>
      <c r="J503" s="134"/>
      <c r="K503" s="135"/>
      <c r="L503" s="136"/>
      <c r="M503" s="134"/>
      <c r="N503" s="135"/>
      <c r="O503" s="136"/>
    </row>
    <row r="504" spans="1:15" x14ac:dyDescent="0.25">
      <c r="A504" s="162"/>
      <c r="B504" s="75"/>
      <c r="C504" s="160" t="str">
        <f>IFERROR(IF(B504="No CAS","",INDEX('DEQ Pollutant List'!$C$7:$C$611,MATCH('3. Pollutant Emissions - EF'!B504,'DEQ Pollutant List'!$B$7:$B$611,0))),"")</f>
        <v/>
      </c>
      <c r="D504" s="16" t="str">
        <f>IFERROR(IF(OR($B504="",$B504="No CAS"),INDEX('DEQ Pollutant List'!$A$7:$A$611,MATCH($C504,'DEQ Pollutant List'!$C$7:$C$611,0)),INDEX('DEQ Pollutant List'!$A$7:$A$611,MATCH($B504,'DEQ Pollutant List'!$B$7:$B$611,0))),"")</f>
        <v/>
      </c>
      <c r="E504" s="163"/>
      <c r="F504" s="76"/>
      <c r="G504" s="145"/>
      <c r="H504" s="152"/>
      <c r="I504" s="154"/>
      <c r="J504" s="134"/>
      <c r="K504" s="135"/>
      <c r="L504" s="136"/>
      <c r="M504" s="134"/>
      <c r="N504" s="135"/>
      <c r="O504" s="136"/>
    </row>
    <row r="505" spans="1:15" x14ac:dyDescent="0.25">
      <c r="A505" s="162"/>
      <c r="B505" s="75"/>
      <c r="C505" s="160" t="str">
        <f>IFERROR(IF(B505="No CAS","",INDEX('DEQ Pollutant List'!$C$7:$C$611,MATCH('3. Pollutant Emissions - EF'!B505,'DEQ Pollutant List'!$B$7:$B$611,0))),"")</f>
        <v/>
      </c>
      <c r="D505" s="16" t="str">
        <f>IFERROR(IF(OR($B505="",$B505="No CAS"),INDEX('DEQ Pollutant List'!$A$7:$A$611,MATCH($C505,'DEQ Pollutant List'!$C$7:$C$611,0)),INDEX('DEQ Pollutant List'!$A$7:$A$611,MATCH($B505,'DEQ Pollutant List'!$B$7:$B$611,0))),"")</f>
        <v/>
      </c>
      <c r="E505" s="163"/>
      <c r="F505" s="76"/>
      <c r="G505" s="145"/>
      <c r="H505" s="152"/>
      <c r="I505" s="154"/>
      <c r="J505" s="134"/>
      <c r="K505" s="135"/>
      <c r="L505" s="136"/>
      <c r="M505" s="134"/>
      <c r="N505" s="135"/>
      <c r="O505" s="136"/>
    </row>
    <row r="506" spans="1:15" x14ac:dyDescent="0.25">
      <c r="A506" s="162"/>
      <c r="B506" s="75"/>
      <c r="C506" s="160" t="str">
        <f>IFERROR(IF(B506="No CAS","",INDEX('DEQ Pollutant List'!$C$7:$C$611,MATCH('3. Pollutant Emissions - EF'!B506,'DEQ Pollutant List'!$B$7:$B$611,0))),"")</f>
        <v/>
      </c>
      <c r="D506" s="16" t="str">
        <f>IFERROR(IF(OR($B506="",$B506="No CAS"),INDEX('DEQ Pollutant List'!$A$7:$A$611,MATCH($C506,'DEQ Pollutant List'!$C$7:$C$611,0)),INDEX('DEQ Pollutant List'!$A$7:$A$611,MATCH($B506,'DEQ Pollutant List'!$B$7:$B$611,0))),"")</f>
        <v/>
      </c>
      <c r="E506" s="163"/>
      <c r="F506" s="76"/>
      <c r="G506" s="145"/>
      <c r="H506" s="152"/>
      <c r="I506" s="154"/>
      <c r="J506" s="134"/>
      <c r="K506" s="135"/>
      <c r="L506" s="136"/>
      <c r="M506" s="134"/>
      <c r="N506" s="135"/>
      <c r="O506" s="136"/>
    </row>
    <row r="507" spans="1:15" x14ac:dyDescent="0.25">
      <c r="A507" s="162"/>
      <c r="B507" s="75"/>
      <c r="C507" s="160" t="str">
        <f>IFERROR(IF(B507="No CAS","",INDEX('DEQ Pollutant List'!$C$7:$C$611,MATCH('3. Pollutant Emissions - EF'!B507,'DEQ Pollutant List'!$B$7:$B$611,0))),"")</f>
        <v/>
      </c>
      <c r="D507" s="16" t="str">
        <f>IFERROR(IF(OR($B507="",$B507="No CAS"),INDEX('DEQ Pollutant List'!$A$7:$A$611,MATCH($C507,'DEQ Pollutant List'!$C$7:$C$611,0)),INDEX('DEQ Pollutant List'!$A$7:$A$611,MATCH($B507,'DEQ Pollutant List'!$B$7:$B$611,0))),"")</f>
        <v/>
      </c>
      <c r="E507" s="163"/>
      <c r="F507" s="76"/>
      <c r="G507" s="145"/>
      <c r="H507" s="152"/>
      <c r="I507" s="154"/>
      <c r="J507" s="134"/>
      <c r="K507" s="135"/>
      <c r="L507" s="136"/>
      <c r="M507" s="134"/>
      <c r="N507" s="135"/>
      <c r="O507" s="136"/>
    </row>
    <row r="508" spans="1:15" x14ac:dyDescent="0.25">
      <c r="A508" s="162"/>
      <c r="B508" s="75"/>
      <c r="C508" s="160" t="str">
        <f>IFERROR(IF(B508="No CAS","",INDEX('DEQ Pollutant List'!$C$7:$C$611,MATCH('3. Pollutant Emissions - EF'!B508,'DEQ Pollutant List'!$B$7:$B$611,0))),"")</f>
        <v/>
      </c>
      <c r="D508" s="16" t="str">
        <f>IFERROR(IF(OR($B508="",$B508="No CAS"),INDEX('DEQ Pollutant List'!$A$7:$A$611,MATCH($C508,'DEQ Pollutant List'!$C$7:$C$611,0)),INDEX('DEQ Pollutant List'!$A$7:$A$611,MATCH($B508,'DEQ Pollutant List'!$B$7:$B$611,0))),"")</f>
        <v/>
      </c>
      <c r="E508" s="163"/>
      <c r="F508" s="76"/>
      <c r="G508" s="145"/>
      <c r="H508" s="152"/>
      <c r="I508" s="154"/>
      <c r="J508" s="134"/>
      <c r="K508" s="135"/>
      <c r="L508" s="136"/>
      <c r="M508" s="134"/>
      <c r="N508" s="135"/>
      <c r="O508" s="136"/>
    </row>
    <row r="509" spans="1:15" x14ac:dyDescent="0.25">
      <c r="A509" s="162"/>
      <c r="B509" s="75"/>
      <c r="C509" s="160" t="str">
        <f>IFERROR(IF(B509="No CAS","",INDEX('DEQ Pollutant List'!$C$7:$C$611,MATCH('3. Pollutant Emissions - EF'!B509,'DEQ Pollutant List'!$B$7:$B$611,0))),"")</f>
        <v/>
      </c>
      <c r="D509" s="16" t="str">
        <f>IFERROR(IF(OR($B509="",$B509="No CAS"),INDEX('DEQ Pollutant List'!$A$7:$A$611,MATCH($C509,'DEQ Pollutant List'!$C$7:$C$611,0)),INDEX('DEQ Pollutant List'!$A$7:$A$611,MATCH($B509,'DEQ Pollutant List'!$B$7:$B$611,0))),"")</f>
        <v/>
      </c>
      <c r="E509" s="163"/>
      <c r="F509" s="76"/>
      <c r="G509" s="145"/>
      <c r="H509" s="152"/>
      <c r="I509" s="154"/>
      <c r="J509" s="134"/>
      <c r="K509" s="135"/>
      <c r="L509" s="136"/>
      <c r="M509" s="134"/>
      <c r="N509" s="135"/>
      <c r="O509" s="136"/>
    </row>
    <row r="510" spans="1:15" x14ac:dyDescent="0.25">
      <c r="A510" s="162"/>
      <c r="B510" s="75"/>
      <c r="C510" s="160" t="str">
        <f>IFERROR(IF(B510="No CAS","",INDEX('DEQ Pollutant List'!$C$7:$C$611,MATCH('3. Pollutant Emissions - EF'!B510,'DEQ Pollutant List'!$B$7:$B$611,0))),"")</f>
        <v/>
      </c>
      <c r="D510" s="16" t="str">
        <f>IFERROR(IF(OR($B510="",$B510="No CAS"),INDEX('DEQ Pollutant List'!$A$7:$A$611,MATCH($C510,'DEQ Pollutant List'!$C$7:$C$611,0)),INDEX('DEQ Pollutant List'!$A$7:$A$611,MATCH($B510,'DEQ Pollutant List'!$B$7:$B$611,0))),"")</f>
        <v/>
      </c>
      <c r="E510" s="163"/>
      <c r="F510" s="76"/>
      <c r="G510" s="145"/>
      <c r="H510" s="152"/>
      <c r="I510" s="154"/>
      <c r="J510" s="134"/>
      <c r="K510" s="135"/>
      <c r="L510" s="136"/>
      <c r="M510" s="134"/>
      <c r="N510" s="135"/>
      <c r="O510" s="136"/>
    </row>
    <row r="511" spans="1:15" x14ac:dyDescent="0.25">
      <c r="A511" s="162"/>
      <c r="B511" s="75"/>
      <c r="C511" s="160" t="str">
        <f>IFERROR(IF(B511="No CAS","",INDEX('DEQ Pollutant List'!$C$7:$C$611,MATCH('3. Pollutant Emissions - EF'!B511,'DEQ Pollutant List'!$B$7:$B$611,0))),"")</f>
        <v/>
      </c>
      <c r="D511" s="16" t="str">
        <f>IFERROR(IF(OR($B511="",$B511="No CAS"),INDEX('DEQ Pollutant List'!$A$7:$A$611,MATCH($C511,'DEQ Pollutant List'!$C$7:$C$611,0)),INDEX('DEQ Pollutant List'!$A$7:$A$611,MATCH($B511,'DEQ Pollutant List'!$B$7:$B$611,0))),"")</f>
        <v/>
      </c>
      <c r="E511" s="163"/>
      <c r="F511" s="76"/>
      <c r="G511" s="145"/>
      <c r="H511" s="152"/>
      <c r="I511" s="154"/>
      <c r="J511" s="134"/>
      <c r="K511" s="135"/>
      <c r="L511" s="136"/>
      <c r="M511" s="134"/>
      <c r="N511" s="135"/>
      <c r="O511" s="136"/>
    </row>
    <row r="512" spans="1:15" x14ac:dyDescent="0.25">
      <c r="A512" s="162"/>
      <c r="B512" s="75"/>
      <c r="C512" s="160" t="str">
        <f>IFERROR(IF(B512="No CAS","",INDEX('DEQ Pollutant List'!$C$7:$C$611,MATCH('3. Pollutant Emissions - EF'!B512,'DEQ Pollutant List'!$B$7:$B$611,0))),"")</f>
        <v/>
      </c>
      <c r="D512" s="16" t="str">
        <f>IFERROR(IF(OR($B512="",$B512="No CAS"),INDEX('DEQ Pollutant List'!$A$7:$A$611,MATCH($C512,'DEQ Pollutant List'!$C$7:$C$611,0)),INDEX('DEQ Pollutant List'!$A$7:$A$611,MATCH($B512,'DEQ Pollutant List'!$B$7:$B$611,0))),"")</f>
        <v/>
      </c>
      <c r="E512" s="163"/>
      <c r="F512" s="76"/>
      <c r="G512" s="145"/>
      <c r="H512" s="152"/>
      <c r="I512" s="154"/>
      <c r="J512" s="134"/>
      <c r="K512" s="135"/>
      <c r="L512" s="136"/>
      <c r="M512" s="134"/>
      <c r="N512" s="135"/>
      <c r="O512" s="136"/>
    </row>
    <row r="513" spans="1:15" x14ac:dyDescent="0.25">
      <c r="A513" s="162"/>
      <c r="B513" s="75"/>
      <c r="C513" s="160" t="str">
        <f>IFERROR(IF(B513="No CAS","",INDEX('DEQ Pollutant List'!$C$7:$C$611,MATCH('3. Pollutant Emissions - EF'!B513,'DEQ Pollutant List'!$B$7:$B$611,0))),"")</f>
        <v/>
      </c>
      <c r="D513" s="16" t="str">
        <f>IFERROR(IF(OR($B513="",$B513="No CAS"),INDEX('DEQ Pollutant List'!$A$7:$A$611,MATCH($C513,'DEQ Pollutant List'!$C$7:$C$611,0)),INDEX('DEQ Pollutant List'!$A$7:$A$611,MATCH($B513,'DEQ Pollutant List'!$B$7:$B$611,0))),"")</f>
        <v/>
      </c>
      <c r="E513" s="163"/>
      <c r="F513" s="76"/>
      <c r="G513" s="145"/>
      <c r="H513" s="152"/>
      <c r="I513" s="154"/>
      <c r="J513" s="134"/>
      <c r="K513" s="135"/>
      <c r="L513" s="136"/>
      <c r="M513" s="134"/>
      <c r="N513" s="135"/>
      <c r="O513" s="136"/>
    </row>
    <row r="514" spans="1:15" x14ac:dyDescent="0.25">
      <c r="A514" s="162"/>
      <c r="B514" s="75"/>
      <c r="C514" s="160" t="str">
        <f>IFERROR(IF(B514="No CAS","",INDEX('DEQ Pollutant List'!$C$7:$C$611,MATCH('3. Pollutant Emissions - EF'!B514,'DEQ Pollutant List'!$B$7:$B$611,0))),"")</f>
        <v/>
      </c>
      <c r="D514" s="16" t="str">
        <f>IFERROR(IF(OR($B514="",$B514="No CAS"),INDEX('DEQ Pollutant List'!$A$7:$A$611,MATCH($C514,'DEQ Pollutant List'!$C$7:$C$611,0)),INDEX('DEQ Pollutant List'!$A$7:$A$611,MATCH($B514,'DEQ Pollutant List'!$B$7:$B$611,0))),"")</f>
        <v/>
      </c>
      <c r="E514" s="163"/>
      <c r="F514" s="76"/>
      <c r="G514" s="145"/>
      <c r="H514" s="152"/>
      <c r="I514" s="154"/>
      <c r="J514" s="134"/>
      <c r="K514" s="135"/>
      <c r="L514" s="136"/>
      <c r="M514" s="134"/>
      <c r="N514" s="135"/>
      <c r="O514" s="136"/>
    </row>
    <row r="515" spans="1:15" x14ac:dyDescent="0.25">
      <c r="A515" s="162"/>
      <c r="B515" s="75"/>
      <c r="C515" s="160" t="str">
        <f>IFERROR(IF(B515="No CAS","",INDEX('DEQ Pollutant List'!$C$7:$C$611,MATCH('3. Pollutant Emissions - EF'!B515,'DEQ Pollutant List'!$B$7:$B$611,0))),"")</f>
        <v/>
      </c>
      <c r="D515" s="16" t="str">
        <f>IFERROR(IF(OR($B515="",$B515="No CAS"),INDEX('DEQ Pollutant List'!$A$7:$A$611,MATCH($C515,'DEQ Pollutant List'!$C$7:$C$611,0)),INDEX('DEQ Pollutant List'!$A$7:$A$611,MATCH($B515,'DEQ Pollutant List'!$B$7:$B$611,0))),"")</f>
        <v/>
      </c>
      <c r="E515" s="163"/>
      <c r="F515" s="76"/>
      <c r="G515" s="145"/>
      <c r="H515" s="152"/>
      <c r="I515" s="154"/>
      <c r="J515" s="134"/>
      <c r="K515" s="135"/>
      <c r="L515" s="136"/>
      <c r="M515" s="134"/>
      <c r="N515" s="135"/>
      <c r="O515" s="136"/>
    </row>
    <row r="516" spans="1:15" x14ac:dyDescent="0.25">
      <c r="A516" s="162"/>
      <c r="B516" s="75"/>
      <c r="C516" s="160" t="str">
        <f>IFERROR(IF(B516="No CAS","",INDEX('DEQ Pollutant List'!$C$7:$C$611,MATCH('3. Pollutant Emissions - EF'!B516,'DEQ Pollutant List'!$B$7:$B$611,0))),"")</f>
        <v/>
      </c>
      <c r="D516" s="16" t="str">
        <f>IFERROR(IF(OR($B516="",$B516="No CAS"),INDEX('DEQ Pollutant List'!$A$7:$A$611,MATCH($C516,'DEQ Pollutant List'!$C$7:$C$611,0)),INDEX('DEQ Pollutant List'!$A$7:$A$611,MATCH($B516,'DEQ Pollutant List'!$B$7:$B$611,0))),"")</f>
        <v/>
      </c>
      <c r="E516" s="163"/>
      <c r="F516" s="76"/>
      <c r="G516" s="145"/>
      <c r="H516" s="152"/>
      <c r="I516" s="154"/>
      <c r="J516" s="134"/>
      <c r="K516" s="135"/>
      <c r="L516" s="136"/>
      <c r="M516" s="134"/>
      <c r="N516" s="135"/>
      <c r="O516" s="136"/>
    </row>
    <row r="517" spans="1:15" x14ac:dyDescent="0.25">
      <c r="A517" s="162"/>
      <c r="B517" s="75"/>
      <c r="C517" s="160" t="str">
        <f>IFERROR(IF(B517="No CAS","",INDEX('DEQ Pollutant List'!$C$7:$C$611,MATCH('3. Pollutant Emissions - EF'!B517,'DEQ Pollutant List'!$B$7:$B$611,0))),"")</f>
        <v/>
      </c>
      <c r="D517" s="16" t="str">
        <f>IFERROR(IF(OR($B517="",$B517="No CAS"),INDEX('DEQ Pollutant List'!$A$7:$A$611,MATCH($C517,'DEQ Pollutant List'!$C$7:$C$611,0)),INDEX('DEQ Pollutant List'!$A$7:$A$611,MATCH($B517,'DEQ Pollutant List'!$B$7:$B$611,0))),"")</f>
        <v/>
      </c>
      <c r="E517" s="163"/>
      <c r="F517" s="76"/>
      <c r="G517" s="145"/>
      <c r="H517" s="152"/>
      <c r="I517" s="154"/>
      <c r="J517" s="134"/>
      <c r="K517" s="135"/>
      <c r="L517" s="136"/>
      <c r="M517" s="134"/>
      <c r="N517" s="135"/>
      <c r="O517" s="136"/>
    </row>
    <row r="518" spans="1:15" x14ac:dyDescent="0.25">
      <c r="A518" s="162"/>
      <c r="B518" s="75"/>
      <c r="C518" s="160" t="str">
        <f>IFERROR(IF(B518="No CAS","",INDEX('DEQ Pollutant List'!$C$7:$C$611,MATCH('3. Pollutant Emissions - EF'!B518,'DEQ Pollutant List'!$B$7:$B$611,0))),"")</f>
        <v/>
      </c>
      <c r="D518" s="16" t="str">
        <f>IFERROR(IF(OR($B518="",$B518="No CAS"),INDEX('DEQ Pollutant List'!$A$7:$A$611,MATCH($C518,'DEQ Pollutant List'!$C$7:$C$611,0)),INDEX('DEQ Pollutant List'!$A$7:$A$611,MATCH($B518,'DEQ Pollutant List'!$B$7:$B$611,0))),"")</f>
        <v/>
      </c>
      <c r="E518" s="163"/>
      <c r="F518" s="76"/>
      <c r="G518" s="145"/>
      <c r="H518" s="152"/>
      <c r="I518" s="154"/>
      <c r="J518" s="134"/>
      <c r="K518" s="135"/>
      <c r="L518" s="136"/>
      <c r="M518" s="134"/>
      <c r="N518" s="135"/>
      <c r="O518" s="136"/>
    </row>
    <row r="519" spans="1:15" x14ac:dyDescent="0.25">
      <c r="A519" s="162"/>
      <c r="B519" s="75"/>
      <c r="C519" s="160" t="str">
        <f>IFERROR(IF(B519="No CAS","",INDEX('DEQ Pollutant List'!$C$7:$C$611,MATCH('3. Pollutant Emissions - EF'!B519,'DEQ Pollutant List'!$B$7:$B$611,0))),"")</f>
        <v/>
      </c>
      <c r="D519" s="16" t="str">
        <f>IFERROR(IF(OR($B519="",$B519="No CAS"),INDEX('DEQ Pollutant List'!$A$7:$A$611,MATCH($C519,'DEQ Pollutant List'!$C$7:$C$611,0)),INDEX('DEQ Pollutant List'!$A$7:$A$611,MATCH($B519,'DEQ Pollutant List'!$B$7:$B$611,0))),"")</f>
        <v/>
      </c>
      <c r="E519" s="163"/>
      <c r="F519" s="76"/>
      <c r="G519" s="145"/>
      <c r="H519" s="152"/>
      <c r="I519" s="154"/>
      <c r="J519" s="134"/>
      <c r="K519" s="135"/>
      <c r="L519" s="136"/>
      <c r="M519" s="134"/>
      <c r="N519" s="135"/>
      <c r="O519" s="136"/>
    </row>
    <row r="520" spans="1:15" x14ac:dyDescent="0.25">
      <c r="A520" s="162"/>
      <c r="B520" s="75"/>
      <c r="C520" s="160" t="str">
        <f>IFERROR(IF(B520="No CAS","",INDEX('DEQ Pollutant List'!$C$7:$C$611,MATCH('3. Pollutant Emissions - EF'!B520,'DEQ Pollutant List'!$B$7:$B$611,0))),"")</f>
        <v/>
      </c>
      <c r="D520" s="16" t="str">
        <f>IFERROR(IF(OR($B520="",$B520="No CAS"),INDEX('DEQ Pollutant List'!$A$7:$A$611,MATCH($C520,'DEQ Pollutant List'!$C$7:$C$611,0)),INDEX('DEQ Pollutant List'!$A$7:$A$611,MATCH($B520,'DEQ Pollutant List'!$B$7:$B$611,0))),"")</f>
        <v/>
      </c>
      <c r="E520" s="163"/>
      <c r="F520" s="76"/>
      <c r="G520" s="145"/>
      <c r="H520" s="152"/>
      <c r="I520" s="154"/>
      <c r="J520" s="134"/>
      <c r="K520" s="135"/>
      <c r="L520" s="136"/>
      <c r="M520" s="134"/>
      <c r="N520" s="135"/>
      <c r="O520" s="136"/>
    </row>
    <row r="521" spans="1:15" x14ac:dyDescent="0.25">
      <c r="A521" s="162"/>
      <c r="B521" s="75"/>
      <c r="C521" s="160" t="str">
        <f>IFERROR(IF(B521="No CAS","",INDEX('DEQ Pollutant List'!$C$7:$C$611,MATCH('3. Pollutant Emissions - EF'!B521,'DEQ Pollutant List'!$B$7:$B$611,0))),"")</f>
        <v/>
      </c>
      <c r="D521" s="16" t="str">
        <f>IFERROR(IF(OR($B521="",$B521="No CAS"),INDEX('DEQ Pollutant List'!$A$7:$A$611,MATCH($C521,'DEQ Pollutant List'!$C$7:$C$611,0)),INDEX('DEQ Pollutant List'!$A$7:$A$611,MATCH($B521,'DEQ Pollutant List'!$B$7:$B$611,0))),"")</f>
        <v/>
      </c>
      <c r="E521" s="163"/>
      <c r="F521" s="76"/>
      <c r="G521" s="145"/>
      <c r="H521" s="152"/>
      <c r="I521" s="154"/>
      <c r="J521" s="134"/>
      <c r="K521" s="135"/>
      <c r="L521" s="136"/>
      <c r="M521" s="134"/>
      <c r="N521" s="135"/>
      <c r="O521" s="136"/>
    </row>
    <row r="522" spans="1:15" x14ac:dyDescent="0.25">
      <c r="A522" s="162"/>
      <c r="B522" s="75"/>
      <c r="C522" s="160" t="str">
        <f>IFERROR(IF(B522="No CAS","",INDEX('DEQ Pollutant List'!$C$7:$C$611,MATCH('3. Pollutant Emissions - EF'!B522,'DEQ Pollutant List'!$B$7:$B$611,0))),"")</f>
        <v/>
      </c>
      <c r="D522" s="16" t="str">
        <f>IFERROR(IF(OR($B522="",$B522="No CAS"),INDEX('DEQ Pollutant List'!$A$7:$A$611,MATCH($C522,'DEQ Pollutant List'!$C$7:$C$611,0)),INDEX('DEQ Pollutant List'!$A$7:$A$611,MATCH($B522,'DEQ Pollutant List'!$B$7:$B$611,0))),"")</f>
        <v/>
      </c>
      <c r="E522" s="163"/>
      <c r="F522" s="76"/>
      <c r="G522" s="145"/>
      <c r="H522" s="152"/>
      <c r="I522" s="154"/>
      <c r="J522" s="134"/>
      <c r="K522" s="135"/>
      <c r="L522" s="136"/>
      <c r="M522" s="134"/>
      <c r="N522" s="135"/>
      <c r="O522" s="136"/>
    </row>
    <row r="523" spans="1:15" x14ac:dyDescent="0.25">
      <c r="A523" s="162"/>
      <c r="B523" s="75"/>
      <c r="C523" s="160" t="str">
        <f>IFERROR(IF(B523="No CAS","",INDEX('DEQ Pollutant List'!$C$7:$C$611,MATCH('3. Pollutant Emissions - EF'!B523,'DEQ Pollutant List'!$B$7:$B$611,0))),"")</f>
        <v/>
      </c>
      <c r="D523" s="16" t="str">
        <f>IFERROR(IF(OR($B523="",$B523="No CAS"),INDEX('DEQ Pollutant List'!$A$7:$A$611,MATCH($C523,'DEQ Pollutant List'!$C$7:$C$611,0)),INDEX('DEQ Pollutant List'!$A$7:$A$611,MATCH($B523,'DEQ Pollutant List'!$B$7:$B$611,0))),"")</f>
        <v/>
      </c>
      <c r="E523" s="163"/>
      <c r="F523" s="76"/>
      <c r="G523" s="145"/>
      <c r="H523" s="152"/>
      <c r="I523" s="154"/>
      <c r="J523" s="134"/>
      <c r="K523" s="135"/>
      <c r="L523" s="136"/>
      <c r="M523" s="134"/>
      <c r="N523" s="135"/>
      <c r="O523" s="136"/>
    </row>
    <row r="524" spans="1:15" x14ac:dyDescent="0.25">
      <c r="A524" s="162"/>
      <c r="B524" s="75"/>
      <c r="C524" s="160" t="str">
        <f>IFERROR(IF(B524="No CAS","",INDEX('DEQ Pollutant List'!$C$7:$C$611,MATCH('3. Pollutant Emissions - EF'!B524,'DEQ Pollutant List'!$B$7:$B$611,0))),"")</f>
        <v/>
      </c>
      <c r="D524" s="16" t="str">
        <f>IFERROR(IF(OR($B524="",$B524="No CAS"),INDEX('DEQ Pollutant List'!$A$7:$A$611,MATCH($C524,'DEQ Pollutant List'!$C$7:$C$611,0)),INDEX('DEQ Pollutant List'!$A$7:$A$611,MATCH($B524,'DEQ Pollutant List'!$B$7:$B$611,0))),"")</f>
        <v/>
      </c>
      <c r="E524" s="163"/>
      <c r="F524" s="76"/>
      <c r="G524" s="145"/>
      <c r="H524" s="152"/>
      <c r="I524" s="154"/>
      <c r="J524" s="134"/>
      <c r="K524" s="135"/>
      <c r="L524" s="136"/>
      <c r="M524" s="134"/>
      <c r="N524" s="135"/>
      <c r="O524" s="136"/>
    </row>
    <row r="525" spans="1:15" x14ac:dyDescent="0.25">
      <c r="A525" s="162"/>
      <c r="B525" s="75"/>
      <c r="C525" s="160" t="str">
        <f>IFERROR(IF(B525="No CAS","",INDEX('DEQ Pollutant List'!$C$7:$C$611,MATCH('3. Pollutant Emissions - EF'!B525,'DEQ Pollutant List'!$B$7:$B$611,0))),"")</f>
        <v/>
      </c>
      <c r="D525" s="16" t="str">
        <f>IFERROR(IF(OR($B525="",$B525="No CAS"),INDEX('DEQ Pollutant List'!$A$7:$A$611,MATCH($C525,'DEQ Pollutant List'!$C$7:$C$611,0)),INDEX('DEQ Pollutant List'!$A$7:$A$611,MATCH($B525,'DEQ Pollutant List'!$B$7:$B$611,0))),"")</f>
        <v/>
      </c>
      <c r="E525" s="163"/>
      <c r="F525" s="76"/>
      <c r="G525" s="145"/>
      <c r="H525" s="152"/>
      <c r="I525" s="154"/>
      <c r="J525" s="134"/>
      <c r="K525" s="135"/>
      <c r="L525" s="136"/>
      <c r="M525" s="134"/>
      <c r="N525" s="135"/>
      <c r="O525" s="136"/>
    </row>
    <row r="526" spans="1:15" x14ac:dyDescent="0.25">
      <c r="A526" s="162"/>
      <c r="B526" s="75"/>
      <c r="C526" s="160" t="str">
        <f>IFERROR(IF(B526="No CAS","",INDEX('DEQ Pollutant List'!$C$7:$C$611,MATCH('3. Pollutant Emissions - EF'!B526,'DEQ Pollutant List'!$B$7:$B$611,0))),"")</f>
        <v/>
      </c>
      <c r="D526" s="16" t="str">
        <f>IFERROR(IF(OR($B526="",$B526="No CAS"),INDEX('DEQ Pollutant List'!$A$7:$A$611,MATCH($C526,'DEQ Pollutant List'!$C$7:$C$611,0)),INDEX('DEQ Pollutant List'!$A$7:$A$611,MATCH($B526,'DEQ Pollutant List'!$B$7:$B$611,0))),"")</f>
        <v/>
      </c>
      <c r="E526" s="163"/>
      <c r="F526" s="76"/>
      <c r="G526" s="145"/>
      <c r="H526" s="152"/>
      <c r="I526" s="154"/>
      <c r="J526" s="134"/>
      <c r="K526" s="135"/>
      <c r="L526" s="136"/>
      <c r="M526" s="134"/>
      <c r="N526" s="135"/>
      <c r="O526" s="136"/>
    </row>
    <row r="527" spans="1:15" x14ac:dyDescent="0.25">
      <c r="A527" s="162"/>
      <c r="B527" s="75"/>
      <c r="C527" s="160" t="str">
        <f>IFERROR(IF(B527="No CAS","",INDEX('DEQ Pollutant List'!$C$7:$C$611,MATCH('3. Pollutant Emissions - EF'!B527,'DEQ Pollutant List'!$B$7:$B$611,0))),"")</f>
        <v/>
      </c>
      <c r="D527" s="16" t="str">
        <f>IFERROR(IF(OR($B527="",$B527="No CAS"),INDEX('DEQ Pollutant List'!$A$7:$A$611,MATCH($C527,'DEQ Pollutant List'!$C$7:$C$611,0)),INDEX('DEQ Pollutant List'!$A$7:$A$611,MATCH($B527,'DEQ Pollutant List'!$B$7:$B$611,0))),"")</f>
        <v/>
      </c>
      <c r="E527" s="163"/>
      <c r="F527" s="76"/>
      <c r="G527" s="145"/>
      <c r="H527" s="152"/>
      <c r="I527" s="154"/>
      <c r="J527" s="134"/>
      <c r="K527" s="135"/>
      <c r="L527" s="136"/>
      <c r="M527" s="134"/>
      <c r="N527" s="135"/>
      <c r="O527" s="136"/>
    </row>
    <row r="528" spans="1:15" x14ac:dyDescent="0.25">
      <c r="A528" s="162"/>
      <c r="B528" s="75"/>
      <c r="C528" s="160" t="str">
        <f>IFERROR(IF(B528="No CAS","",INDEX('DEQ Pollutant List'!$C$7:$C$611,MATCH('3. Pollutant Emissions - EF'!B528,'DEQ Pollutant List'!$B$7:$B$611,0))),"")</f>
        <v/>
      </c>
      <c r="D528" s="16" t="str">
        <f>IFERROR(IF(OR($B528="",$B528="No CAS"),INDEX('DEQ Pollutant List'!$A$7:$A$611,MATCH($C528,'DEQ Pollutant List'!$C$7:$C$611,0)),INDEX('DEQ Pollutant List'!$A$7:$A$611,MATCH($B528,'DEQ Pollutant List'!$B$7:$B$611,0))),"")</f>
        <v/>
      </c>
      <c r="E528" s="163"/>
      <c r="F528" s="76"/>
      <c r="G528" s="145"/>
      <c r="H528" s="152"/>
      <c r="I528" s="154"/>
      <c r="J528" s="134"/>
      <c r="K528" s="135"/>
      <c r="L528" s="136"/>
      <c r="M528" s="134"/>
      <c r="N528" s="135"/>
      <c r="O528" s="136"/>
    </row>
    <row r="529" spans="1:15" x14ac:dyDescent="0.25">
      <c r="A529" s="162"/>
      <c r="B529" s="75"/>
      <c r="C529" s="160" t="str">
        <f>IFERROR(IF(B529="No CAS","",INDEX('DEQ Pollutant List'!$C$7:$C$611,MATCH('3. Pollutant Emissions - EF'!B529,'DEQ Pollutant List'!$B$7:$B$611,0))),"")</f>
        <v/>
      </c>
      <c r="D529" s="16" t="str">
        <f>IFERROR(IF(OR($B529="",$B529="No CAS"),INDEX('DEQ Pollutant List'!$A$7:$A$611,MATCH($C529,'DEQ Pollutant List'!$C$7:$C$611,0)),INDEX('DEQ Pollutant List'!$A$7:$A$611,MATCH($B529,'DEQ Pollutant List'!$B$7:$B$611,0))),"")</f>
        <v/>
      </c>
      <c r="E529" s="163"/>
      <c r="F529" s="76"/>
      <c r="G529" s="145"/>
      <c r="H529" s="152"/>
      <c r="I529" s="154"/>
      <c r="J529" s="134"/>
      <c r="K529" s="135"/>
      <c r="L529" s="136"/>
      <c r="M529" s="134"/>
      <c r="N529" s="135"/>
      <c r="O529" s="136"/>
    </row>
    <row r="530" spans="1:15" x14ac:dyDescent="0.25">
      <c r="A530" s="162"/>
      <c r="B530" s="75"/>
      <c r="C530" s="160" t="str">
        <f>IFERROR(IF(B530="No CAS","",INDEX('DEQ Pollutant List'!$C$7:$C$611,MATCH('3. Pollutant Emissions - EF'!B530,'DEQ Pollutant List'!$B$7:$B$611,0))),"")</f>
        <v/>
      </c>
      <c r="D530" s="16" t="str">
        <f>IFERROR(IF(OR($B530="",$B530="No CAS"),INDEX('DEQ Pollutant List'!$A$7:$A$611,MATCH($C530,'DEQ Pollutant List'!$C$7:$C$611,0)),INDEX('DEQ Pollutant List'!$A$7:$A$611,MATCH($B530,'DEQ Pollutant List'!$B$7:$B$611,0))),"")</f>
        <v/>
      </c>
      <c r="E530" s="163"/>
      <c r="F530" s="76"/>
      <c r="G530" s="145"/>
      <c r="H530" s="152"/>
      <c r="I530" s="154"/>
      <c r="J530" s="134"/>
      <c r="K530" s="135"/>
      <c r="L530" s="136"/>
      <c r="M530" s="134"/>
      <c r="N530" s="135"/>
      <c r="O530" s="136"/>
    </row>
    <row r="531" spans="1:15" x14ac:dyDescent="0.25">
      <c r="A531" s="162"/>
      <c r="B531" s="75"/>
      <c r="C531" s="160" t="str">
        <f>IFERROR(IF(B531="No CAS","",INDEX('DEQ Pollutant List'!$C$7:$C$611,MATCH('3. Pollutant Emissions - EF'!B531,'DEQ Pollutant List'!$B$7:$B$611,0))),"")</f>
        <v/>
      </c>
      <c r="D531" s="16" t="str">
        <f>IFERROR(IF(OR($B531="",$B531="No CAS"),INDEX('DEQ Pollutant List'!$A$7:$A$611,MATCH($C531,'DEQ Pollutant List'!$C$7:$C$611,0)),INDEX('DEQ Pollutant List'!$A$7:$A$611,MATCH($B531,'DEQ Pollutant List'!$B$7:$B$611,0))),"")</f>
        <v/>
      </c>
      <c r="E531" s="163"/>
      <c r="F531" s="76"/>
      <c r="G531" s="145"/>
      <c r="H531" s="152"/>
      <c r="I531" s="154"/>
      <c r="J531" s="134"/>
      <c r="K531" s="135"/>
      <c r="L531" s="136"/>
      <c r="M531" s="134"/>
      <c r="N531" s="135"/>
      <c r="O531" s="136"/>
    </row>
    <row r="532" spans="1:15" x14ac:dyDescent="0.25">
      <c r="A532" s="162"/>
      <c r="B532" s="75"/>
      <c r="C532" s="160" t="str">
        <f>IFERROR(IF(B532="No CAS","",INDEX('DEQ Pollutant List'!$C$7:$C$611,MATCH('3. Pollutant Emissions - EF'!B532,'DEQ Pollutant List'!$B$7:$B$611,0))),"")</f>
        <v/>
      </c>
      <c r="D532" s="16" t="str">
        <f>IFERROR(IF(OR($B532="",$B532="No CAS"),INDEX('DEQ Pollutant List'!$A$7:$A$611,MATCH($C532,'DEQ Pollutant List'!$C$7:$C$611,0)),INDEX('DEQ Pollutant List'!$A$7:$A$611,MATCH($B532,'DEQ Pollutant List'!$B$7:$B$611,0))),"")</f>
        <v/>
      </c>
      <c r="E532" s="163"/>
      <c r="F532" s="76"/>
      <c r="G532" s="145"/>
      <c r="H532" s="152"/>
      <c r="I532" s="154"/>
      <c r="J532" s="134"/>
      <c r="K532" s="135"/>
      <c r="L532" s="136"/>
      <c r="M532" s="134"/>
      <c r="N532" s="135"/>
      <c r="O532" s="136"/>
    </row>
    <row r="533" spans="1:15" x14ac:dyDescent="0.25">
      <c r="A533" s="162"/>
      <c r="B533" s="75"/>
      <c r="C533" s="160" t="str">
        <f>IFERROR(IF(B533="No CAS","",INDEX('DEQ Pollutant List'!$C$7:$C$611,MATCH('3. Pollutant Emissions - EF'!B533,'DEQ Pollutant List'!$B$7:$B$611,0))),"")</f>
        <v/>
      </c>
      <c r="D533" s="16" t="str">
        <f>IFERROR(IF(OR($B533="",$B533="No CAS"),INDEX('DEQ Pollutant List'!$A$7:$A$611,MATCH($C533,'DEQ Pollutant List'!$C$7:$C$611,0)),INDEX('DEQ Pollutant List'!$A$7:$A$611,MATCH($B533,'DEQ Pollutant List'!$B$7:$B$611,0))),"")</f>
        <v/>
      </c>
      <c r="E533" s="163"/>
      <c r="F533" s="76"/>
      <c r="G533" s="145"/>
      <c r="H533" s="152"/>
      <c r="I533" s="154"/>
      <c r="J533" s="134"/>
      <c r="K533" s="135"/>
      <c r="L533" s="136"/>
      <c r="M533" s="134"/>
      <c r="N533" s="135"/>
      <c r="O533" s="136"/>
    </row>
    <row r="534" spans="1:15" x14ac:dyDescent="0.25">
      <c r="A534" s="162"/>
      <c r="B534" s="75"/>
      <c r="C534" s="160" t="str">
        <f>IFERROR(IF(B534="No CAS","",INDEX('DEQ Pollutant List'!$C$7:$C$611,MATCH('3. Pollutant Emissions - EF'!B534,'DEQ Pollutant List'!$B$7:$B$611,0))),"")</f>
        <v/>
      </c>
      <c r="D534" s="16" t="str">
        <f>IFERROR(IF(OR($B534="",$B534="No CAS"),INDEX('DEQ Pollutant List'!$A$7:$A$611,MATCH($C534,'DEQ Pollutant List'!$C$7:$C$611,0)),INDEX('DEQ Pollutant List'!$A$7:$A$611,MATCH($B534,'DEQ Pollutant List'!$B$7:$B$611,0))),"")</f>
        <v/>
      </c>
      <c r="E534" s="163"/>
      <c r="F534" s="76"/>
      <c r="G534" s="145"/>
      <c r="H534" s="152"/>
      <c r="I534" s="154"/>
      <c r="J534" s="134"/>
      <c r="K534" s="135"/>
      <c r="L534" s="136"/>
      <c r="M534" s="134"/>
      <c r="N534" s="135"/>
      <c r="O534" s="136"/>
    </row>
    <row r="535" spans="1:15" x14ac:dyDescent="0.25">
      <c r="A535" s="162"/>
      <c r="B535" s="75"/>
      <c r="C535" s="160" t="str">
        <f>IFERROR(IF(B535="No CAS","",INDEX('DEQ Pollutant List'!$C$7:$C$611,MATCH('3. Pollutant Emissions - EF'!B535,'DEQ Pollutant List'!$B$7:$B$611,0))),"")</f>
        <v/>
      </c>
      <c r="D535" s="16" t="str">
        <f>IFERROR(IF(OR($B535="",$B535="No CAS"),INDEX('DEQ Pollutant List'!$A$7:$A$611,MATCH($C535,'DEQ Pollutant List'!$C$7:$C$611,0)),INDEX('DEQ Pollutant List'!$A$7:$A$611,MATCH($B535,'DEQ Pollutant List'!$B$7:$B$611,0))),"")</f>
        <v/>
      </c>
      <c r="E535" s="163"/>
      <c r="F535" s="76"/>
      <c r="G535" s="145"/>
      <c r="H535" s="152"/>
      <c r="I535" s="77"/>
      <c r="J535" s="134"/>
      <c r="K535" s="135"/>
      <c r="L535" s="136"/>
      <c r="M535" s="134"/>
      <c r="N535" s="135"/>
      <c r="O535" s="136"/>
    </row>
    <row r="536" spans="1:15" x14ac:dyDescent="0.25">
      <c r="A536" s="162"/>
      <c r="B536" s="75"/>
      <c r="C536" s="160" t="str">
        <f>IFERROR(IF(B536="No CAS","",INDEX('DEQ Pollutant List'!$C$7:$C$611,MATCH('3. Pollutant Emissions - EF'!B536,'DEQ Pollutant List'!$B$7:$B$611,0))),"")</f>
        <v/>
      </c>
      <c r="D536" s="16" t="str">
        <f>IFERROR(IF(OR($B536="",$B536="No CAS"),INDEX('DEQ Pollutant List'!$A$7:$A$611,MATCH($C536,'DEQ Pollutant List'!$C$7:$C$611,0)),INDEX('DEQ Pollutant List'!$A$7:$A$611,MATCH($B536,'DEQ Pollutant List'!$B$7:$B$611,0))),"")</f>
        <v/>
      </c>
      <c r="E536" s="163"/>
      <c r="F536" s="76"/>
      <c r="G536" s="145"/>
      <c r="H536" s="152"/>
      <c r="I536" s="77"/>
      <c r="J536" s="134"/>
      <c r="K536" s="135"/>
      <c r="L536" s="136"/>
      <c r="M536" s="134"/>
      <c r="N536" s="135"/>
      <c r="O536" s="136"/>
    </row>
    <row r="537" spans="1:15" x14ac:dyDescent="0.25">
      <c r="A537" s="162"/>
      <c r="B537" s="75"/>
      <c r="C537" s="160" t="str">
        <f>IFERROR(IF(B537="No CAS","",INDEX('DEQ Pollutant List'!$C$7:$C$611,MATCH('3. Pollutant Emissions - EF'!B537,'DEQ Pollutant List'!$B$7:$B$611,0))),"")</f>
        <v/>
      </c>
      <c r="D537" s="16" t="str">
        <f>IFERROR(IF(OR($B537="",$B537="No CAS"),INDEX('DEQ Pollutant List'!$A$7:$A$611,MATCH($C537,'DEQ Pollutant List'!$C$7:$C$611,0)),INDEX('DEQ Pollutant List'!$A$7:$A$611,MATCH($B537,'DEQ Pollutant List'!$B$7:$B$611,0))),"")</f>
        <v/>
      </c>
      <c r="E537" s="163"/>
      <c r="F537" s="76"/>
      <c r="G537" s="145"/>
      <c r="H537" s="152"/>
      <c r="I537" s="77"/>
      <c r="J537" s="134"/>
      <c r="K537" s="135"/>
      <c r="L537" s="136"/>
      <c r="M537" s="134"/>
      <c r="N537" s="135"/>
      <c r="O537" s="136"/>
    </row>
    <row r="538" spans="1:15" x14ac:dyDescent="0.25">
      <c r="A538" s="162"/>
      <c r="B538" s="75"/>
      <c r="C538" s="160" t="str">
        <f>IFERROR(IF(B538="No CAS","",INDEX('DEQ Pollutant List'!$C$7:$C$611,MATCH('3. Pollutant Emissions - EF'!B538,'DEQ Pollutant List'!$B$7:$B$611,0))),"")</f>
        <v/>
      </c>
      <c r="D538" s="16" t="str">
        <f>IFERROR(IF(OR($B538="",$B538="No CAS"),INDEX('DEQ Pollutant List'!$A$7:$A$611,MATCH($C538,'DEQ Pollutant List'!$C$7:$C$611,0)),INDEX('DEQ Pollutant List'!$A$7:$A$611,MATCH($B538,'DEQ Pollutant List'!$B$7:$B$611,0))),"")</f>
        <v/>
      </c>
      <c r="E538" s="163"/>
      <c r="F538" s="76"/>
      <c r="G538" s="145"/>
      <c r="H538" s="152"/>
      <c r="I538" s="77"/>
      <c r="J538" s="134"/>
      <c r="K538" s="135"/>
      <c r="L538" s="136"/>
      <c r="M538" s="134"/>
      <c r="N538" s="135"/>
      <c r="O538" s="136"/>
    </row>
    <row r="539" spans="1:15" x14ac:dyDescent="0.25">
      <c r="A539" s="162"/>
      <c r="B539" s="75"/>
      <c r="C539" s="160" t="str">
        <f>IFERROR(IF(B539="No CAS","",INDEX('DEQ Pollutant List'!$C$7:$C$611,MATCH('3. Pollutant Emissions - EF'!B539,'DEQ Pollutant List'!$B$7:$B$611,0))),"")</f>
        <v/>
      </c>
      <c r="D539" s="16" t="str">
        <f>IFERROR(IF(OR($B539="",$B539="No CAS"),INDEX('DEQ Pollutant List'!$A$7:$A$611,MATCH($C539,'DEQ Pollutant List'!$C$7:$C$611,0)),INDEX('DEQ Pollutant List'!$A$7:$A$611,MATCH($B539,'DEQ Pollutant List'!$B$7:$B$611,0))),"")</f>
        <v/>
      </c>
      <c r="E539" s="163"/>
      <c r="F539" s="76"/>
      <c r="G539" s="145"/>
      <c r="H539" s="152"/>
      <c r="I539" s="77"/>
      <c r="J539" s="134"/>
      <c r="K539" s="135"/>
      <c r="L539" s="136"/>
      <c r="M539" s="134"/>
      <c r="N539" s="135"/>
      <c r="O539" s="136"/>
    </row>
    <row r="540" spans="1:15" x14ac:dyDescent="0.25">
      <c r="A540" s="162"/>
      <c r="B540" s="75"/>
      <c r="C540" s="160" t="str">
        <f>IFERROR(IF(B540="No CAS","",INDEX('DEQ Pollutant List'!$C$7:$C$611,MATCH('3. Pollutant Emissions - EF'!B540,'DEQ Pollutant List'!$B$7:$B$611,0))),"")</f>
        <v/>
      </c>
      <c r="D540" s="16" t="str">
        <f>IFERROR(IF(OR($B540="",$B540="No CAS"),INDEX('DEQ Pollutant List'!$A$7:$A$611,MATCH($C540,'DEQ Pollutant List'!$C$7:$C$611,0)),INDEX('DEQ Pollutant List'!$A$7:$A$611,MATCH($B540,'DEQ Pollutant List'!$B$7:$B$611,0))),"")</f>
        <v/>
      </c>
      <c r="E540" s="163"/>
      <c r="F540" s="76"/>
      <c r="G540" s="145"/>
      <c r="H540" s="152"/>
      <c r="I540" s="77"/>
      <c r="J540" s="134"/>
      <c r="K540" s="135"/>
      <c r="L540" s="136"/>
      <c r="M540" s="134"/>
      <c r="N540" s="135"/>
      <c r="O540" s="136"/>
    </row>
    <row r="541" spans="1:15" x14ac:dyDescent="0.25">
      <c r="A541" s="162"/>
      <c r="B541" s="75"/>
      <c r="C541" s="160" t="str">
        <f>IFERROR(IF(B541="No CAS","",INDEX('DEQ Pollutant List'!$C$7:$C$611,MATCH('3. Pollutant Emissions - EF'!B541,'DEQ Pollutant List'!$B$7:$B$611,0))),"")</f>
        <v/>
      </c>
      <c r="D541" s="16" t="str">
        <f>IFERROR(IF(OR($B541="",$B541="No CAS"),INDEX('DEQ Pollutant List'!$A$7:$A$611,MATCH($C541,'DEQ Pollutant List'!$C$7:$C$611,0)),INDEX('DEQ Pollutant List'!$A$7:$A$611,MATCH($B541,'DEQ Pollutant List'!$B$7:$B$611,0))),"")</f>
        <v/>
      </c>
      <c r="E541" s="163"/>
      <c r="F541" s="76"/>
      <c r="G541" s="145"/>
      <c r="H541" s="152"/>
      <c r="I541" s="77"/>
      <c r="J541" s="134"/>
      <c r="K541" s="135"/>
      <c r="L541" s="136"/>
      <c r="M541" s="134"/>
      <c r="N541" s="135"/>
      <c r="O541" s="136"/>
    </row>
    <row r="542" spans="1:15" x14ac:dyDescent="0.25">
      <c r="A542" s="162"/>
      <c r="B542" s="75"/>
      <c r="C542" s="160" t="str">
        <f>IFERROR(IF(B542="No CAS","",INDEX('DEQ Pollutant List'!$C$7:$C$611,MATCH('3. Pollutant Emissions - EF'!B542,'DEQ Pollutant List'!$B$7:$B$611,0))),"")</f>
        <v/>
      </c>
      <c r="D542" s="16" t="str">
        <f>IFERROR(IF(OR($B542="",$B542="No CAS"),INDEX('DEQ Pollutant List'!$A$7:$A$611,MATCH($C542,'DEQ Pollutant List'!$C$7:$C$611,0)),INDEX('DEQ Pollutant List'!$A$7:$A$611,MATCH($B542,'DEQ Pollutant List'!$B$7:$B$611,0))),"")</f>
        <v/>
      </c>
      <c r="E542" s="163"/>
      <c r="F542" s="76"/>
      <c r="G542" s="145"/>
      <c r="H542" s="152"/>
      <c r="I542" s="77"/>
      <c r="J542" s="134"/>
      <c r="K542" s="135"/>
      <c r="L542" s="136"/>
      <c r="M542" s="134"/>
      <c r="N542" s="135"/>
      <c r="O542" s="136"/>
    </row>
    <row r="543" spans="1:15" x14ac:dyDescent="0.25">
      <c r="A543" s="162"/>
      <c r="B543" s="75"/>
      <c r="C543" s="160" t="str">
        <f>IFERROR(IF(B543="No CAS","",INDEX('DEQ Pollutant List'!$C$7:$C$611,MATCH('3. Pollutant Emissions - EF'!B543,'DEQ Pollutant List'!$B$7:$B$611,0))),"")</f>
        <v/>
      </c>
      <c r="D543" s="16" t="str">
        <f>IFERROR(IF(OR($B543="",$B543="No CAS"),INDEX('DEQ Pollutant List'!$A$7:$A$611,MATCH($C543,'DEQ Pollutant List'!$C$7:$C$611,0)),INDEX('DEQ Pollutant List'!$A$7:$A$611,MATCH($B543,'DEQ Pollutant List'!$B$7:$B$611,0))),"")</f>
        <v/>
      </c>
      <c r="E543" s="163"/>
      <c r="F543" s="76"/>
      <c r="G543" s="145"/>
      <c r="H543" s="152"/>
      <c r="I543" s="77"/>
      <c r="J543" s="134"/>
      <c r="K543" s="135"/>
      <c r="L543" s="136"/>
      <c r="M543" s="134"/>
      <c r="N543" s="135"/>
      <c r="O543" s="136"/>
    </row>
    <row r="544" spans="1:15" x14ac:dyDescent="0.25">
      <c r="A544" s="162"/>
      <c r="B544" s="75"/>
      <c r="C544" s="160" t="str">
        <f>IFERROR(IF(B544="No CAS","",INDEX('DEQ Pollutant List'!$C$7:$C$611,MATCH('3. Pollutant Emissions - EF'!B544,'DEQ Pollutant List'!$B$7:$B$611,0))),"")</f>
        <v/>
      </c>
      <c r="D544" s="16" t="str">
        <f>IFERROR(IF(OR($B544="",$B544="No CAS"),INDEX('DEQ Pollutant List'!$A$7:$A$611,MATCH($C544,'DEQ Pollutant List'!$C$7:$C$611,0)),INDEX('DEQ Pollutant List'!$A$7:$A$611,MATCH($B544,'DEQ Pollutant List'!$B$7:$B$611,0))),"")</f>
        <v/>
      </c>
      <c r="E544" s="163"/>
      <c r="F544" s="76"/>
      <c r="G544" s="145"/>
      <c r="H544" s="152"/>
      <c r="I544" s="77"/>
      <c r="J544" s="134"/>
      <c r="K544" s="135"/>
      <c r="L544" s="136"/>
      <c r="M544" s="134"/>
      <c r="N544" s="135"/>
      <c r="O544" s="136"/>
    </row>
    <row r="545" spans="1:15" x14ac:dyDescent="0.25">
      <c r="A545" s="162"/>
      <c r="B545" s="75"/>
      <c r="C545" s="160" t="str">
        <f>IFERROR(IF(B545="No CAS","",INDEX('DEQ Pollutant List'!$C$7:$C$611,MATCH('3. Pollutant Emissions - EF'!B545,'DEQ Pollutant List'!$B$7:$B$611,0))),"")</f>
        <v/>
      </c>
      <c r="D545" s="16" t="str">
        <f>IFERROR(IF(OR($B545="",$B545="No CAS"),INDEX('DEQ Pollutant List'!$A$7:$A$611,MATCH($C545,'DEQ Pollutant List'!$C$7:$C$611,0)),INDEX('DEQ Pollutant List'!$A$7:$A$611,MATCH($B545,'DEQ Pollutant List'!$B$7:$B$611,0))),"")</f>
        <v/>
      </c>
      <c r="E545" s="163"/>
      <c r="F545" s="76"/>
      <c r="G545" s="145"/>
      <c r="H545" s="152"/>
      <c r="I545" s="77"/>
      <c r="J545" s="134"/>
      <c r="K545" s="135"/>
      <c r="L545" s="136"/>
      <c r="M545" s="134"/>
      <c r="N545" s="135"/>
      <c r="O545" s="136"/>
    </row>
    <row r="546" spans="1:15" x14ac:dyDescent="0.25">
      <c r="A546" s="162"/>
      <c r="B546" s="75"/>
      <c r="C546" s="160" t="str">
        <f>IFERROR(IF(B546="No CAS","",INDEX('DEQ Pollutant List'!$C$7:$C$611,MATCH('3. Pollutant Emissions - EF'!B546,'DEQ Pollutant List'!$B$7:$B$611,0))),"")</f>
        <v/>
      </c>
      <c r="D546" s="16" t="str">
        <f>IFERROR(IF(OR($B546="",$B546="No CAS"),INDEX('DEQ Pollutant List'!$A$7:$A$611,MATCH($C546,'DEQ Pollutant List'!$C$7:$C$611,0)),INDEX('DEQ Pollutant List'!$A$7:$A$611,MATCH($B546,'DEQ Pollutant List'!$B$7:$B$611,0))),"")</f>
        <v/>
      </c>
      <c r="E546" s="163"/>
      <c r="F546" s="76"/>
      <c r="G546" s="145"/>
      <c r="H546" s="152"/>
      <c r="I546" s="77"/>
      <c r="J546" s="134"/>
      <c r="K546" s="135"/>
      <c r="L546" s="136"/>
      <c r="M546" s="134"/>
      <c r="N546" s="135"/>
      <c r="O546" s="136"/>
    </row>
    <row r="547" spans="1:15" x14ac:dyDescent="0.25">
      <c r="A547" s="162"/>
      <c r="B547" s="75"/>
      <c r="C547" s="160" t="str">
        <f>IFERROR(IF(B547="No CAS","",INDEX('DEQ Pollutant List'!$C$7:$C$611,MATCH('3. Pollutant Emissions - EF'!B547,'DEQ Pollutant List'!$B$7:$B$611,0))),"")</f>
        <v/>
      </c>
      <c r="D547" s="16" t="str">
        <f>IFERROR(IF(OR($B547="",$B547="No CAS"),INDEX('DEQ Pollutant List'!$A$7:$A$611,MATCH($C547,'DEQ Pollutant List'!$C$7:$C$611,0)),INDEX('DEQ Pollutant List'!$A$7:$A$611,MATCH($B547,'DEQ Pollutant List'!$B$7:$B$611,0))),"")</f>
        <v/>
      </c>
      <c r="E547" s="163"/>
      <c r="F547" s="76"/>
      <c r="G547" s="145"/>
      <c r="H547" s="152"/>
      <c r="I547" s="77"/>
      <c r="J547" s="134"/>
      <c r="K547" s="135"/>
      <c r="L547" s="136"/>
      <c r="M547" s="134"/>
      <c r="N547" s="135"/>
      <c r="O547" s="136"/>
    </row>
    <row r="548" spans="1:15" x14ac:dyDescent="0.25">
      <c r="A548" s="162"/>
      <c r="B548" s="75"/>
      <c r="C548" s="160" t="str">
        <f>IFERROR(IF(B548="No CAS","",INDEX('DEQ Pollutant List'!$C$7:$C$611,MATCH('3. Pollutant Emissions - EF'!B548,'DEQ Pollutant List'!$B$7:$B$611,0))),"")</f>
        <v/>
      </c>
      <c r="D548" s="16" t="str">
        <f>IFERROR(IF(OR($B548="",$B548="No CAS"),INDEX('DEQ Pollutant List'!$A$7:$A$611,MATCH($C548,'DEQ Pollutant List'!$C$7:$C$611,0)),INDEX('DEQ Pollutant List'!$A$7:$A$611,MATCH($B548,'DEQ Pollutant List'!$B$7:$B$611,0))),"")</f>
        <v/>
      </c>
      <c r="E548" s="163"/>
      <c r="F548" s="76"/>
      <c r="G548" s="145"/>
      <c r="H548" s="152"/>
      <c r="I548" s="77"/>
      <c r="J548" s="134"/>
      <c r="K548" s="135"/>
      <c r="L548" s="136"/>
      <c r="M548" s="134"/>
      <c r="N548" s="135"/>
      <c r="O548" s="136"/>
    </row>
    <row r="549" spans="1:15" x14ac:dyDescent="0.25">
      <c r="A549" s="162"/>
      <c r="B549" s="75"/>
      <c r="C549" s="160" t="str">
        <f>IFERROR(IF(B549="No CAS","",INDEX('DEQ Pollutant List'!$C$7:$C$611,MATCH('3. Pollutant Emissions - EF'!B549,'DEQ Pollutant List'!$B$7:$B$611,0))),"")</f>
        <v/>
      </c>
      <c r="D549" s="16" t="str">
        <f>IFERROR(IF(OR($B549="",$B549="No CAS"),INDEX('DEQ Pollutant List'!$A$7:$A$611,MATCH($C549,'DEQ Pollutant List'!$C$7:$C$611,0)),INDEX('DEQ Pollutant List'!$A$7:$A$611,MATCH($B549,'DEQ Pollutant List'!$B$7:$B$611,0))),"")</f>
        <v/>
      </c>
      <c r="E549" s="163"/>
      <c r="F549" s="76"/>
      <c r="G549" s="145"/>
      <c r="H549" s="152"/>
      <c r="I549" s="77"/>
      <c r="J549" s="134"/>
      <c r="K549" s="135"/>
      <c r="L549" s="136"/>
      <c r="M549" s="134"/>
      <c r="N549" s="135"/>
      <c r="O549" s="136"/>
    </row>
    <row r="550" spans="1:15" x14ac:dyDescent="0.25">
      <c r="A550" s="162"/>
      <c r="B550" s="75"/>
      <c r="C550" s="160" t="str">
        <f>IFERROR(IF(B550="No CAS","",INDEX('DEQ Pollutant List'!$C$7:$C$611,MATCH('3. Pollutant Emissions - EF'!B550,'DEQ Pollutant List'!$B$7:$B$611,0))),"")</f>
        <v/>
      </c>
      <c r="D550" s="16" t="str">
        <f>IFERROR(IF(OR($B550="",$B550="No CAS"),INDEX('DEQ Pollutant List'!$A$7:$A$611,MATCH($C550,'DEQ Pollutant List'!$C$7:$C$611,0)),INDEX('DEQ Pollutant List'!$A$7:$A$611,MATCH($B550,'DEQ Pollutant List'!$B$7:$B$611,0))),"")</f>
        <v/>
      </c>
      <c r="E550" s="163"/>
      <c r="F550" s="76"/>
      <c r="G550" s="145"/>
      <c r="H550" s="152"/>
      <c r="I550" s="77"/>
      <c r="J550" s="134"/>
      <c r="K550" s="135"/>
      <c r="L550" s="136"/>
      <c r="M550" s="134"/>
      <c r="N550" s="135"/>
      <c r="O550" s="136"/>
    </row>
    <row r="551" spans="1:15" x14ac:dyDescent="0.25">
      <c r="A551" s="162"/>
      <c r="B551" s="75"/>
      <c r="C551" s="160" t="str">
        <f>IFERROR(IF(B551="No CAS","",INDEX('DEQ Pollutant List'!$C$7:$C$611,MATCH('3. Pollutant Emissions - EF'!B551,'DEQ Pollutant List'!$B$7:$B$611,0))),"")</f>
        <v/>
      </c>
      <c r="D551" s="16" t="str">
        <f>IFERROR(IF(OR($B551="",$B551="No CAS"),INDEX('DEQ Pollutant List'!$A$7:$A$611,MATCH($C551,'DEQ Pollutant List'!$C$7:$C$611,0)),INDEX('DEQ Pollutant List'!$A$7:$A$611,MATCH($B551,'DEQ Pollutant List'!$B$7:$B$611,0))),"")</f>
        <v/>
      </c>
      <c r="E551" s="163"/>
      <c r="F551" s="76"/>
      <c r="G551" s="145"/>
      <c r="H551" s="152"/>
      <c r="I551" s="77"/>
      <c r="J551" s="134"/>
      <c r="K551" s="135"/>
      <c r="L551" s="136"/>
      <c r="M551" s="134"/>
      <c r="N551" s="135"/>
      <c r="O551" s="136"/>
    </row>
    <row r="552" spans="1:15" x14ac:dyDescent="0.25">
      <c r="A552" s="162"/>
      <c r="B552" s="75"/>
      <c r="C552" s="160" t="str">
        <f>IFERROR(IF(B552="No CAS","",INDEX('DEQ Pollutant List'!$C$7:$C$611,MATCH('3. Pollutant Emissions - EF'!B552,'DEQ Pollutant List'!$B$7:$B$611,0))),"")</f>
        <v/>
      </c>
      <c r="D552" s="16" t="str">
        <f>IFERROR(IF(OR($B552="",$B552="No CAS"),INDEX('DEQ Pollutant List'!$A$7:$A$611,MATCH($C552,'DEQ Pollutant List'!$C$7:$C$611,0)),INDEX('DEQ Pollutant List'!$A$7:$A$611,MATCH($B552,'DEQ Pollutant List'!$B$7:$B$611,0))),"")</f>
        <v/>
      </c>
      <c r="E552" s="163"/>
      <c r="F552" s="76"/>
      <c r="G552" s="145"/>
      <c r="H552" s="152"/>
      <c r="I552" s="77"/>
      <c r="J552" s="134"/>
      <c r="K552" s="135"/>
      <c r="L552" s="136"/>
      <c r="M552" s="134"/>
      <c r="N552" s="135"/>
      <c r="O552" s="136"/>
    </row>
    <row r="553" spans="1:15" x14ac:dyDescent="0.25">
      <c r="A553" s="162"/>
      <c r="B553" s="75"/>
      <c r="C553" s="160" t="str">
        <f>IFERROR(IF(B553="No CAS","",INDEX('DEQ Pollutant List'!$C$7:$C$611,MATCH('3. Pollutant Emissions - EF'!B553,'DEQ Pollutant List'!$B$7:$B$611,0))),"")</f>
        <v/>
      </c>
      <c r="D553" s="16" t="str">
        <f>IFERROR(IF(OR($B553="",$B553="No CAS"),INDEX('DEQ Pollutant List'!$A$7:$A$611,MATCH($C553,'DEQ Pollutant List'!$C$7:$C$611,0)),INDEX('DEQ Pollutant List'!$A$7:$A$611,MATCH($B553,'DEQ Pollutant List'!$B$7:$B$611,0))),"")</f>
        <v/>
      </c>
      <c r="E553" s="163"/>
      <c r="F553" s="76"/>
      <c r="G553" s="145"/>
      <c r="H553" s="152"/>
      <c r="I553" s="77"/>
      <c r="J553" s="134"/>
      <c r="K553" s="135"/>
      <c r="L553" s="136"/>
      <c r="M553" s="134"/>
      <c r="N553" s="135"/>
      <c r="O553" s="136"/>
    </row>
    <row r="554" spans="1:15" x14ac:dyDescent="0.25">
      <c r="A554" s="162"/>
      <c r="B554" s="75"/>
      <c r="C554" s="160" t="str">
        <f>IFERROR(IF(B554="No CAS","",INDEX('DEQ Pollutant List'!$C$7:$C$611,MATCH('3. Pollutant Emissions - EF'!B554,'DEQ Pollutant List'!$B$7:$B$611,0))),"")</f>
        <v/>
      </c>
      <c r="D554" s="16" t="str">
        <f>IFERROR(IF(OR($B554="",$B554="No CAS"),INDEX('DEQ Pollutant List'!$A$7:$A$611,MATCH($C554,'DEQ Pollutant List'!$C$7:$C$611,0)),INDEX('DEQ Pollutant List'!$A$7:$A$611,MATCH($B554,'DEQ Pollutant List'!$B$7:$B$611,0))),"")</f>
        <v/>
      </c>
      <c r="E554" s="163"/>
      <c r="F554" s="76"/>
      <c r="G554" s="145"/>
      <c r="H554" s="152"/>
      <c r="I554" s="77"/>
      <c r="J554" s="134"/>
      <c r="K554" s="135"/>
      <c r="L554" s="136"/>
      <c r="M554" s="134"/>
      <c r="N554" s="135"/>
      <c r="O554" s="136"/>
    </row>
    <row r="555" spans="1:15" x14ac:dyDescent="0.25">
      <c r="A555" s="162"/>
      <c r="B555" s="75"/>
      <c r="C555" s="160" t="str">
        <f>IFERROR(IF(B555="No CAS","",INDEX('DEQ Pollutant List'!$C$7:$C$611,MATCH('3. Pollutant Emissions - EF'!B555,'DEQ Pollutant List'!$B$7:$B$611,0))),"")</f>
        <v/>
      </c>
      <c r="D555" s="16" t="str">
        <f>IFERROR(IF(OR($B555="",$B555="No CAS"),INDEX('DEQ Pollutant List'!$A$7:$A$611,MATCH($C555,'DEQ Pollutant List'!$C$7:$C$611,0)),INDEX('DEQ Pollutant List'!$A$7:$A$611,MATCH($B555,'DEQ Pollutant List'!$B$7:$B$611,0))),"")</f>
        <v/>
      </c>
      <c r="E555" s="163"/>
      <c r="F555" s="76"/>
      <c r="G555" s="145"/>
      <c r="H555" s="152"/>
      <c r="I555" s="77"/>
      <c r="J555" s="134"/>
      <c r="K555" s="135"/>
      <c r="L555" s="136"/>
      <c r="M555" s="134"/>
      <c r="N555" s="135"/>
      <c r="O555" s="136"/>
    </row>
    <row r="556" spans="1:15" x14ac:dyDescent="0.25">
      <c r="A556" s="162"/>
      <c r="B556" s="75"/>
      <c r="C556" s="160" t="str">
        <f>IFERROR(IF(B556="No CAS","",INDEX('DEQ Pollutant List'!$C$7:$C$611,MATCH('3. Pollutant Emissions - EF'!B556,'DEQ Pollutant List'!$B$7:$B$611,0))),"")</f>
        <v/>
      </c>
      <c r="D556" s="16" t="str">
        <f>IFERROR(IF(OR($B556="",$B556="No CAS"),INDEX('DEQ Pollutant List'!$A$7:$A$611,MATCH($C556,'DEQ Pollutant List'!$C$7:$C$611,0)),INDEX('DEQ Pollutant List'!$A$7:$A$611,MATCH($B556,'DEQ Pollutant List'!$B$7:$B$611,0))),"")</f>
        <v/>
      </c>
      <c r="E556" s="163"/>
      <c r="F556" s="76"/>
      <c r="G556" s="145"/>
      <c r="H556" s="152"/>
      <c r="I556" s="77"/>
      <c r="J556" s="134"/>
      <c r="K556" s="135"/>
      <c r="L556" s="136"/>
      <c r="M556" s="134"/>
      <c r="N556" s="135"/>
      <c r="O556" s="136"/>
    </row>
    <row r="557" spans="1:15" x14ac:dyDescent="0.25">
      <c r="A557" s="162"/>
      <c r="B557" s="75"/>
      <c r="C557" s="160" t="str">
        <f>IFERROR(IF(B557="No CAS","",INDEX('DEQ Pollutant List'!$C$7:$C$611,MATCH('3. Pollutant Emissions - EF'!B557,'DEQ Pollutant List'!$B$7:$B$611,0))),"")</f>
        <v/>
      </c>
      <c r="D557" s="16" t="str">
        <f>IFERROR(IF(OR($B557="",$B557="No CAS"),INDEX('DEQ Pollutant List'!$A$7:$A$611,MATCH($C557,'DEQ Pollutant List'!$C$7:$C$611,0)),INDEX('DEQ Pollutant List'!$A$7:$A$611,MATCH($B557,'DEQ Pollutant List'!$B$7:$B$611,0))),"")</f>
        <v/>
      </c>
      <c r="E557" s="163"/>
      <c r="F557" s="76"/>
      <c r="G557" s="145"/>
      <c r="H557" s="152"/>
      <c r="I557" s="77"/>
      <c r="J557" s="134"/>
      <c r="K557" s="135"/>
      <c r="L557" s="136"/>
      <c r="M557" s="134"/>
      <c r="N557" s="135"/>
      <c r="O557" s="136"/>
    </row>
    <row r="558" spans="1:15" x14ac:dyDescent="0.25">
      <c r="A558" s="162"/>
      <c r="B558" s="75"/>
      <c r="C558" s="160" t="str">
        <f>IFERROR(IF(B558="No CAS","",INDEX('DEQ Pollutant List'!$C$7:$C$611,MATCH('3. Pollutant Emissions - EF'!B558,'DEQ Pollutant List'!$B$7:$B$611,0))),"")</f>
        <v/>
      </c>
      <c r="D558" s="16" t="str">
        <f>IFERROR(IF(OR($B558="",$B558="No CAS"),INDEX('DEQ Pollutant List'!$A$7:$A$611,MATCH($C558,'DEQ Pollutant List'!$C$7:$C$611,0)),INDEX('DEQ Pollutant List'!$A$7:$A$611,MATCH($B558,'DEQ Pollutant List'!$B$7:$B$611,0))),"")</f>
        <v/>
      </c>
      <c r="E558" s="163"/>
      <c r="F558" s="76"/>
      <c r="G558" s="145"/>
      <c r="H558" s="152"/>
      <c r="I558" s="77"/>
      <c r="J558" s="134"/>
      <c r="K558" s="135"/>
      <c r="L558" s="136"/>
      <c r="M558" s="134"/>
      <c r="N558" s="135"/>
      <c r="O558" s="136"/>
    </row>
    <row r="559" spans="1:15" x14ac:dyDescent="0.25">
      <c r="A559" s="162"/>
      <c r="B559" s="75"/>
      <c r="C559" s="160" t="str">
        <f>IFERROR(IF(B559="No CAS","",INDEX('DEQ Pollutant List'!$C$7:$C$611,MATCH('3. Pollutant Emissions - EF'!B559,'DEQ Pollutant List'!$B$7:$B$611,0))),"")</f>
        <v/>
      </c>
      <c r="D559" s="16" t="str">
        <f>IFERROR(IF(OR($B559="",$B559="No CAS"),INDEX('DEQ Pollutant List'!$A$7:$A$611,MATCH($C559,'DEQ Pollutant List'!$C$7:$C$611,0)),INDEX('DEQ Pollutant List'!$A$7:$A$611,MATCH($B559,'DEQ Pollutant List'!$B$7:$B$611,0))),"")</f>
        <v/>
      </c>
      <c r="E559" s="163"/>
      <c r="F559" s="76"/>
      <c r="G559" s="145"/>
      <c r="H559" s="152"/>
      <c r="I559" s="77"/>
      <c r="J559" s="134"/>
      <c r="K559" s="135"/>
      <c r="L559" s="136"/>
      <c r="M559" s="134"/>
      <c r="N559" s="135"/>
      <c r="O559" s="136"/>
    </row>
    <row r="560" spans="1:15" x14ac:dyDescent="0.25">
      <c r="A560" s="162"/>
      <c r="B560" s="75"/>
      <c r="C560" s="160" t="str">
        <f>IFERROR(IF(B560="No CAS","",INDEX('DEQ Pollutant List'!$C$7:$C$611,MATCH('3. Pollutant Emissions - EF'!B560,'DEQ Pollutant List'!$B$7:$B$611,0))),"")</f>
        <v/>
      </c>
      <c r="D560" s="16" t="str">
        <f>IFERROR(IF(OR($B560="",$B560="No CAS"),INDEX('DEQ Pollutant List'!$A$7:$A$611,MATCH($C560,'DEQ Pollutant List'!$C$7:$C$611,0)),INDEX('DEQ Pollutant List'!$A$7:$A$611,MATCH($B560,'DEQ Pollutant List'!$B$7:$B$611,0))),"")</f>
        <v/>
      </c>
      <c r="E560" s="163"/>
      <c r="F560" s="76"/>
      <c r="G560" s="145"/>
      <c r="H560" s="152"/>
      <c r="I560" s="77"/>
      <c r="J560" s="134"/>
      <c r="K560" s="135"/>
      <c r="L560" s="136"/>
      <c r="M560" s="134"/>
      <c r="N560" s="135"/>
      <c r="O560" s="136"/>
    </row>
    <row r="561" spans="1:15" x14ac:dyDescent="0.25">
      <c r="A561" s="162"/>
      <c r="B561" s="75"/>
      <c r="C561" s="160" t="str">
        <f>IFERROR(IF(B561="No CAS","",INDEX('DEQ Pollutant List'!$C$7:$C$611,MATCH('3. Pollutant Emissions - EF'!B561,'DEQ Pollutant List'!$B$7:$B$611,0))),"")</f>
        <v/>
      </c>
      <c r="D561" s="16" t="str">
        <f>IFERROR(IF(OR($B561="",$B561="No CAS"),INDEX('DEQ Pollutant List'!$A$7:$A$611,MATCH($C561,'DEQ Pollutant List'!$C$7:$C$611,0)),INDEX('DEQ Pollutant List'!$A$7:$A$611,MATCH($B561,'DEQ Pollutant List'!$B$7:$B$611,0))),"")</f>
        <v/>
      </c>
      <c r="E561" s="163"/>
      <c r="F561" s="76"/>
      <c r="G561" s="145"/>
      <c r="H561" s="152"/>
      <c r="I561" s="77"/>
      <c r="J561" s="134"/>
      <c r="K561" s="135"/>
      <c r="L561" s="136"/>
      <c r="M561" s="134"/>
      <c r="N561" s="135"/>
      <c r="O561" s="136"/>
    </row>
    <row r="562" spans="1:15" x14ac:dyDescent="0.25">
      <c r="A562" s="162"/>
      <c r="B562" s="75"/>
      <c r="C562" s="160" t="str">
        <f>IFERROR(IF(B562="No CAS","",INDEX('DEQ Pollutant List'!$C$7:$C$611,MATCH('3. Pollutant Emissions - EF'!B562,'DEQ Pollutant List'!$B$7:$B$611,0))),"")</f>
        <v/>
      </c>
      <c r="D562" s="16" t="str">
        <f>IFERROR(IF(OR($B562="",$B562="No CAS"),INDEX('DEQ Pollutant List'!$A$7:$A$611,MATCH($C562,'DEQ Pollutant List'!$C$7:$C$611,0)),INDEX('DEQ Pollutant List'!$A$7:$A$611,MATCH($B562,'DEQ Pollutant List'!$B$7:$B$611,0))),"")</f>
        <v/>
      </c>
      <c r="E562" s="163"/>
      <c r="F562" s="76"/>
      <c r="G562" s="145"/>
      <c r="H562" s="152"/>
      <c r="I562" s="77"/>
      <c r="J562" s="134"/>
      <c r="K562" s="135"/>
      <c r="L562" s="136"/>
      <c r="M562" s="134"/>
      <c r="N562" s="135"/>
      <c r="O562" s="136"/>
    </row>
    <row r="563" spans="1:15" x14ac:dyDescent="0.25">
      <c r="A563" s="162"/>
      <c r="B563" s="75"/>
      <c r="C563" s="160" t="str">
        <f>IFERROR(IF(B563="No CAS","",INDEX('DEQ Pollutant List'!$C$7:$C$611,MATCH('3. Pollutant Emissions - EF'!B563,'DEQ Pollutant List'!$B$7:$B$611,0))),"")</f>
        <v/>
      </c>
      <c r="D563" s="16" t="str">
        <f>IFERROR(IF(OR($B563="",$B563="No CAS"),INDEX('DEQ Pollutant List'!$A$7:$A$611,MATCH($C563,'DEQ Pollutant List'!$C$7:$C$611,0)),INDEX('DEQ Pollutant List'!$A$7:$A$611,MATCH($B563,'DEQ Pollutant List'!$B$7:$B$611,0))),"")</f>
        <v/>
      </c>
      <c r="E563" s="163"/>
      <c r="F563" s="76"/>
      <c r="G563" s="145"/>
      <c r="H563" s="152"/>
      <c r="I563" s="77"/>
      <c r="J563" s="134"/>
      <c r="K563" s="135"/>
      <c r="L563" s="136"/>
      <c r="M563" s="134"/>
      <c r="N563" s="135"/>
      <c r="O563" s="136"/>
    </row>
    <row r="564" spans="1:15" x14ac:dyDescent="0.25">
      <c r="A564" s="162"/>
      <c r="B564" s="75"/>
      <c r="C564" s="160" t="str">
        <f>IFERROR(IF(B564="No CAS","",INDEX('DEQ Pollutant List'!$C$7:$C$611,MATCH('3. Pollutant Emissions - EF'!B564,'DEQ Pollutant List'!$B$7:$B$611,0))),"")</f>
        <v/>
      </c>
      <c r="D564" s="16" t="str">
        <f>IFERROR(IF(OR($B564="",$B564="No CAS"),INDEX('DEQ Pollutant List'!$A$7:$A$611,MATCH($C564,'DEQ Pollutant List'!$C$7:$C$611,0)),INDEX('DEQ Pollutant List'!$A$7:$A$611,MATCH($B564,'DEQ Pollutant List'!$B$7:$B$611,0))),"")</f>
        <v/>
      </c>
      <c r="E564" s="163"/>
      <c r="F564" s="76"/>
      <c r="G564" s="145"/>
      <c r="H564" s="152"/>
      <c r="I564" s="77"/>
      <c r="J564" s="134"/>
      <c r="K564" s="135"/>
      <c r="L564" s="136"/>
      <c r="M564" s="134"/>
      <c r="N564" s="135"/>
      <c r="O564" s="136"/>
    </row>
    <row r="565" spans="1:15" x14ac:dyDescent="0.25">
      <c r="A565" s="162"/>
      <c r="B565" s="75"/>
      <c r="C565" s="160" t="str">
        <f>IFERROR(IF(B565="No CAS","",INDEX('DEQ Pollutant List'!$C$7:$C$611,MATCH('3. Pollutant Emissions - EF'!B565,'DEQ Pollutant List'!$B$7:$B$611,0))),"")</f>
        <v/>
      </c>
      <c r="D565" s="16" t="str">
        <f>IFERROR(IF(OR($B565="",$B565="No CAS"),INDEX('DEQ Pollutant List'!$A$7:$A$611,MATCH($C565,'DEQ Pollutant List'!$C$7:$C$611,0)),INDEX('DEQ Pollutant List'!$A$7:$A$611,MATCH($B565,'DEQ Pollutant List'!$B$7:$B$611,0))),"")</f>
        <v/>
      </c>
      <c r="E565" s="163"/>
      <c r="F565" s="76"/>
      <c r="G565" s="145"/>
      <c r="H565" s="152"/>
      <c r="I565" s="77"/>
      <c r="J565" s="134"/>
      <c r="K565" s="135"/>
      <c r="L565" s="136"/>
      <c r="M565" s="134"/>
      <c r="N565" s="135"/>
      <c r="O565" s="136"/>
    </row>
    <row r="566" spans="1:15" x14ac:dyDescent="0.25">
      <c r="A566" s="162"/>
      <c r="B566" s="75"/>
      <c r="C566" s="160" t="str">
        <f>IFERROR(IF(B566="No CAS","",INDEX('DEQ Pollutant List'!$C$7:$C$611,MATCH('3. Pollutant Emissions - EF'!B566,'DEQ Pollutant List'!$B$7:$B$611,0))),"")</f>
        <v/>
      </c>
      <c r="D566" s="16" t="str">
        <f>IFERROR(IF(OR($B566="",$B566="No CAS"),INDEX('DEQ Pollutant List'!$A$7:$A$611,MATCH($C566,'DEQ Pollutant List'!$C$7:$C$611,0)),INDEX('DEQ Pollutant List'!$A$7:$A$611,MATCH($B566,'DEQ Pollutant List'!$B$7:$B$611,0))),"")</f>
        <v/>
      </c>
      <c r="E566" s="163"/>
      <c r="F566" s="76"/>
      <c r="G566" s="145"/>
      <c r="H566" s="152"/>
      <c r="I566" s="77"/>
      <c r="J566" s="134"/>
      <c r="K566" s="135"/>
      <c r="L566" s="136"/>
      <c r="M566" s="134"/>
      <c r="N566" s="135"/>
      <c r="O566" s="136"/>
    </row>
    <row r="567" spans="1:15" x14ac:dyDescent="0.25">
      <c r="A567" s="162"/>
      <c r="B567" s="75"/>
      <c r="C567" s="160" t="str">
        <f>IFERROR(IF(B567="No CAS","",INDEX('DEQ Pollutant List'!$C$7:$C$611,MATCH('3. Pollutant Emissions - EF'!B567,'DEQ Pollutant List'!$B$7:$B$611,0))),"")</f>
        <v/>
      </c>
      <c r="D567" s="16" t="str">
        <f>IFERROR(IF(OR($B567="",$B567="No CAS"),INDEX('DEQ Pollutant List'!$A$7:$A$611,MATCH($C567,'DEQ Pollutant List'!$C$7:$C$611,0)),INDEX('DEQ Pollutant List'!$A$7:$A$611,MATCH($B567,'DEQ Pollutant List'!$B$7:$B$611,0))),"")</f>
        <v/>
      </c>
      <c r="E567" s="163"/>
      <c r="F567" s="76"/>
      <c r="G567" s="145"/>
      <c r="H567" s="152"/>
      <c r="I567" s="77"/>
      <c r="J567" s="134"/>
      <c r="K567" s="135"/>
      <c r="L567" s="136"/>
      <c r="M567" s="134"/>
      <c r="N567" s="135"/>
      <c r="O567" s="136"/>
    </row>
    <row r="568" spans="1:15" x14ac:dyDescent="0.25">
      <c r="A568" s="162"/>
      <c r="B568" s="75"/>
      <c r="C568" s="160" t="str">
        <f>IFERROR(IF(B568="No CAS","",INDEX('DEQ Pollutant List'!$C$7:$C$611,MATCH('3. Pollutant Emissions - EF'!B568,'DEQ Pollutant List'!$B$7:$B$611,0))),"")</f>
        <v/>
      </c>
      <c r="D568" s="16" t="str">
        <f>IFERROR(IF(OR($B568="",$B568="No CAS"),INDEX('DEQ Pollutant List'!$A$7:$A$611,MATCH($C568,'DEQ Pollutant List'!$C$7:$C$611,0)),INDEX('DEQ Pollutant List'!$A$7:$A$611,MATCH($B568,'DEQ Pollutant List'!$B$7:$B$611,0))),"")</f>
        <v/>
      </c>
      <c r="E568" s="163"/>
      <c r="F568" s="76"/>
      <c r="G568" s="145"/>
      <c r="H568" s="152"/>
      <c r="I568" s="77"/>
      <c r="J568" s="134"/>
      <c r="K568" s="135"/>
      <c r="L568" s="136"/>
      <c r="M568" s="134"/>
      <c r="N568" s="135"/>
      <c r="O568" s="136"/>
    </row>
    <row r="569" spans="1:15" x14ac:dyDescent="0.25">
      <c r="A569" s="162"/>
      <c r="B569" s="75"/>
      <c r="C569" s="160" t="str">
        <f>IFERROR(IF(B569="No CAS","",INDEX('DEQ Pollutant List'!$C$7:$C$611,MATCH('3. Pollutant Emissions - EF'!B569,'DEQ Pollutant List'!$B$7:$B$611,0))),"")</f>
        <v/>
      </c>
      <c r="D569" s="16" t="str">
        <f>IFERROR(IF(OR($B569="",$B569="No CAS"),INDEX('DEQ Pollutant List'!$A$7:$A$611,MATCH($C569,'DEQ Pollutant List'!$C$7:$C$611,0)),INDEX('DEQ Pollutant List'!$A$7:$A$611,MATCH($B569,'DEQ Pollutant List'!$B$7:$B$611,0))),"")</f>
        <v/>
      </c>
      <c r="E569" s="163"/>
      <c r="F569" s="76"/>
      <c r="G569" s="145"/>
      <c r="H569" s="152"/>
      <c r="I569" s="77"/>
      <c r="J569" s="134"/>
      <c r="K569" s="135"/>
      <c r="L569" s="136"/>
      <c r="M569" s="134"/>
      <c r="N569" s="135"/>
      <c r="O569" s="136"/>
    </row>
    <row r="570" spans="1:15" x14ac:dyDescent="0.25">
      <c r="A570" s="162"/>
      <c r="B570" s="75"/>
      <c r="C570" s="160" t="str">
        <f>IFERROR(IF(B570="No CAS","",INDEX('DEQ Pollutant List'!$C$7:$C$611,MATCH('3. Pollutant Emissions - EF'!B570,'DEQ Pollutant List'!$B$7:$B$611,0))),"")</f>
        <v/>
      </c>
      <c r="D570" s="16" t="str">
        <f>IFERROR(IF(OR($B570="",$B570="No CAS"),INDEX('DEQ Pollutant List'!$A$7:$A$611,MATCH($C570,'DEQ Pollutant List'!$C$7:$C$611,0)),INDEX('DEQ Pollutant List'!$A$7:$A$611,MATCH($B570,'DEQ Pollutant List'!$B$7:$B$611,0))),"")</f>
        <v/>
      </c>
      <c r="E570" s="163"/>
      <c r="F570" s="76"/>
      <c r="G570" s="145"/>
      <c r="H570" s="152"/>
      <c r="I570" s="77"/>
      <c r="J570" s="134"/>
      <c r="K570" s="135"/>
      <c r="L570" s="136"/>
      <c r="M570" s="134"/>
      <c r="N570" s="135"/>
      <c r="O570" s="136"/>
    </row>
    <row r="571" spans="1:15" x14ac:dyDescent="0.25">
      <c r="A571" s="162"/>
      <c r="B571" s="75"/>
      <c r="C571" s="160" t="str">
        <f>IFERROR(IF(B571="No CAS","",INDEX('DEQ Pollutant List'!$C$7:$C$611,MATCH('3. Pollutant Emissions - EF'!B571,'DEQ Pollutant List'!$B$7:$B$611,0))),"")</f>
        <v/>
      </c>
      <c r="D571" s="16" t="str">
        <f>IFERROR(IF(OR($B571="",$B571="No CAS"),INDEX('DEQ Pollutant List'!$A$7:$A$611,MATCH($C571,'DEQ Pollutant List'!$C$7:$C$611,0)),INDEX('DEQ Pollutant List'!$A$7:$A$611,MATCH($B571,'DEQ Pollutant List'!$B$7:$B$611,0))),"")</f>
        <v/>
      </c>
      <c r="E571" s="163"/>
      <c r="F571" s="76"/>
      <c r="G571" s="145"/>
      <c r="H571" s="152"/>
      <c r="I571" s="77"/>
      <c r="J571" s="134"/>
      <c r="K571" s="135"/>
      <c r="L571" s="136"/>
      <c r="M571" s="134"/>
      <c r="N571" s="135"/>
      <c r="O571" s="136"/>
    </row>
    <row r="572" spans="1:15" x14ac:dyDescent="0.25">
      <c r="A572" s="162"/>
      <c r="B572" s="75"/>
      <c r="C572" s="160" t="str">
        <f>IFERROR(IF(B572="No CAS","",INDEX('DEQ Pollutant List'!$C$7:$C$611,MATCH('3. Pollutant Emissions - EF'!B572,'DEQ Pollutant List'!$B$7:$B$611,0))),"")</f>
        <v/>
      </c>
      <c r="D572" s="16" t="str">
        <f>IFERROR(IF(OR($B572="",$B572="No CAS"),INDEX('DEQ Pollutant List'!$A$7:$A$611,MATCH($C572,'DEQ Pollutant List'!$C$7:$C$611,0)),INDEX('DEQ Pollutant List'!$A$7:$A$611,MATCH($B572,'DEQ Pollutant List'!$B$7:$B$611,0))),"")</f>
        <v/>
      </c>
      <c r="E572" s="163"/>
      <c r="F572" s="76"/>
      <c r="G572" s="145"/>
      <c r="H572" s="152"/>
      <c r="I572" s="77"/>
      <c r="J572" s="134"/>
      <c r="K572" s="135"/>
      <c r="L572" s="136"/>
      <c r="M572" s="134"/>
      <c r="N572" s="135"/>
      <c r="O572" s="136"/>
    </row>
    <row r="573" spans="1:15" ht="15.75" thickBot="1" x14ac:dyDescent="0.3">
      <c r="A573" s="241"/>
      <c r="B573" s="79"/>
      <c r="C573" s="160" t="str">
        <f>IFERROR(IF(B573="No CAS","",INDEX('DEQ Pollutant List'!$C$7:$C$611,MATCH('3. Pollutant Emissions - EF'!B573,'DEQ Pollutant List'!$B$7:$B$611,0))),"")</f>
        <v/>
      </c>
      <c r="D573" s="16" t="str">
        <f>IFERROR(IF(OR($B573="",$B573="No CAS"),INDEX('DEQ Pollutant List'!$A$7:$A$611,MATCH($C573,'DEQ Pollutant List'!$C$7:$C$611,0)),INDEX('DEQ Pollutant List'!$A$7:$A$611,MATCH($B573,'DEQ Pollutant List'!$B$7:$B$611,0))),"")</f>
        <v/>
      </c>
      <c r="E573" s="233"/>
      <c r="F573" s="80"/>
      <c r="G573" s="146"/>
      <c r="H573" s="243"/>
      <c r="I573" s="81"/>
      <c r="J573" s="137"/>
      <c r="K573" s="138"/>
      <c r="L573" s="139"/>
      <c r="M573" s="137"/>
      <c r="N573" s="138"/>
      <c r="O573" s="139"/>
    </row>
    <row r="574" spans="1:15" x14ac:dyDescent="0.25">
      <c r="A574" s="790" t="s">
        <v>767</v>
      </c>
      <c r="B574" s="791"/>
      <c r="C574" s="791"/>
      <c r="D574" s="791"/>
      <c r="E574" s="791"/>
      <c r="F574" s="791"/>
      <c r="G574" s="791"/>
      <c r="H574" s="791"/>
      <c r="I574" s="791"/>
      <c r="J574" s="791"/>
      <c r="K574" s="791"/>
      <c r="L574" s="791"/>
      <c r="M574" s="791"/>
      <c r="N574" s="791"/>
      <c r="O574" s="792"/>
    </row>
    <row r="575" spans="1:15" x14ac:dyDescent="0.25">
      <c r="A575" s="793"/>
      <c r="B575" s="794"/>
      <c r="C575" s="794"/>
      <c r="D575" s="794"/>
      <c r="E575" s="794"/>
      <c r="F575" s="794"/>
      <c r="G575" s="794"/>
      <c r="H575" s="794"/>
      <c r="I575" s="794"/>
      <c r="J575" s="794"/>
      <c r="K575" s="794"/>
      <c r="L575" s="794"/>
      <c r="M575" s="794"/>
      <c r="N575" s="794"/>
      <c r="O575" s="795"/>
    </row>
    <row r="576" spans="1:15" ht="15.75" thickBot="1" x14ac:dyDescent="0.3">
      <c r="A576" s="796"/>
      <c r="B576" s="797"/>
      <c r="C576" s="797"/>
      <c r="D576" s="797"/>
      <c r="E576" s="797"/>
      <c r="F576" s="797"/>
      <c r="G576" s="797"/>
      <c r="H576" s="797"/>
      <c r="I576" s="797"/>
      <c r="J576" s="797"/>
      <c r="K576" s="797"/>
      <c r="L576" s="797"/>
      <c r="M576" s="797"/>
      <c r="N576" s="797"/>
      <c r="O576" s="798"/>
    </row>
  </sheetData>
  <sheetProtection insertRows="0"/>
  <mergeCells count="11">
    <mergeCell ref="A574:O576"/>
    <mergeCell ref="J9:O9"/>
    <mergeCell ref="A10:A12"/>
    <mergeCell ref="B10:D11"/>
    <mergeCell ref="E10:E12"/>
    <mergeCell ref="F10:I10"/>
    <mergeCell ref="J10:L11"/>
    <mergeCell ref="M10:O11"/>
    <mergeCell ref="F11:G11"/>
    <mergeCell ref="H11:H12"/>
    <mergeCell ref="I11:I12"/>
  </mergeCells>
  <phoneticPr fontId="28" type="noConversion"/>
  <conditionalFormatting sqref="D13:D15 D17:D38 D40:D297 D305:D358 D360:D573">
    <cfRule type="containsBlanks" dxfId="1" priority="7">
      <formula>LEN(TRIM(D13))=0</formula>
    </cfRule>
  </conditionalFormatting>
  <pageMargins left="0.7" right="0.7" top="0.75" bottom="0.75" header="0.3" footer="0.3"/>
  <pageSetup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FD43C-E5D8-45A4-B77B-2B5FB85B7B9C}">
  <dimension ref="A1:R1285"/>
  <sheetViews>
    <sheetView topLeftCell="D5" workbookViewId="0">
      <selection activeCell="B21" sqref="B21"/>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833" t="s">
        <v>768</v>
      </c>
      <c r="B10" s="834"/>
      <c r="C10" s="834"/>
      <c r="D10" s="835"/>
      <c r="E10" s="775" t="s">
        <v>643</v>
      </c>
      <c r="F10" s="776"/>
      <c r="G10" s="836" t="s">
        <v>769</v>
      </c>
      <c r="H10" s="836"/>
      <c r="I10" s="836"/>
      <c r="J10" s="836"/>
      <c r="K10" s="836"/>
      <c r="L10" s="837"/>
      <c r="M10" s="838" t="s">
        <v>770</v>
      </c>
      <c r="N10" s="836"/>
      <c r="O10" s="836"/>
      <c r="P10" s="836"/>
      <c r="Q10" s="836"/>
      <c r="R10" s="837"/>
    </row>
    <row r="11" spans="1:18" ht="20.100000000000001" customHeight="1" thickBot="1" x14ac:dyDescent="0.3">
      <c r="A11" s="802" t="s">
        <v>771</v>
      </c>
      <c r="B11" s="805" t="s">
        <v>772</v>
      </c>
      <c r="C11" s="839" t="s">
        <v>773</v>
      </c>
      <c r="D11" s="841" t="s">
        <v>774</v>
      </c>
      <c r="E11" s="784" t="s">
        <v>648</v>
      </c>
      <c r="F11" s="786" t="s">
        <v>649</v>
      </c>
      <c r="G11" s="768" t="s">
        <v>775</v>
      </c>
      <c r="H11" s="768"/>
      <c r="I11" s="769"/>
      <c r="J11" s="770" t="s">
        <v>730</v>
      </c>
      <c r="K11" s="771"/>
      <c r="L11" s="772"/>
      <c r="M11" s="767" t="s">
        <v>775</v>
      </c>
      <c r="N11" s="768"/>
      <c r="O11" s="769"/>
      <c r="P11" s="770" t="s">
        <v>730</v>
      </c>
      <c r="Q11" s="771"/>
      <c r="R11" s="772"/>
    </row>
    <row r="12" spans="1:18" ht="45" customHeight="1" thickBot="1" x14ac:dyDescent="0.3">
      <c r="A12" s="804"/>
      <c r="B12" s="807"/>
      <c r="C12" s="840"/>
      <c r="D12" s="842"/>
      <c r="E12" s="785"/>
      <c r="F12" s="787"/>
      <c r="G12" s="84" t="s">
        <v>654</v>
      </c>
      <c r="H12" s="9" t="s">
        <v>776</v>
      </c>
      <c r="I12" s="85" t="s">
        <v>656</v>
      </c>
      <c r="J12" s="57" t="s">
        <v>654</v>
      </c>
      <c r="K12" s="9" t="s">
        <v>776</v>
      </c>
      <c r="L12" s="86" t="s">
        <v>656</v>
      </c>
      <c r="M12" s="57" t="s">
        <v>654</v>
      </c>
      <c r="N12" s="9" t="s">
        <v>776</v>
      </c>
      <c r="O12" s="86" t="s">
        <v>656</v>
      </c>
      <c r="P12" s="57" t="s">
        <v>654</v>
      </c>
      <c r="Q12" s="9" t="s">
        <v>776</v>
      </c>
      <c r="R12" s="86" t="s">
        <v>656</v>
      </c>
    </row>
    <row r="13" spans="1:18" x14ac:dyDescent="0.25">
      <c r="A13" s="61" t="s">
        <v>777</v>
      </c>
      <c r="B13" s="87" t="s">
        <v>778</v>
      </c>
      <c r="C13" s="14" t="s">
        <v>779</v>
      </c>
      <c r="D13" s="17" t="s">
        <v>780</v>
      </c>
      <c r="E13" s="15" t="s">
        <v>660</v>
      </c>
      <c r="F13" s="16" t="s">
        <v>781</v>
      </c>
      <c r="G13" s="88">
        <v>12000</v>
      </c>
      <c r="H13" s="89">
        <v>14000</v>
      </c>
      <c r="I13" s="90">
        <v>20000</v>
      </c>
      <c r="J13" s="91">
        <v>36</v>
      </c>
      <c r="K13" s="92">
        <v>40</v>
      </c>
      <c r="L13" s="93">
        <v>52</v>
      </c>
      <c r="M13" s="91">
        <v>2000</v>
      </c>
      <c r="N13" s="92">
        <v>2600</v>
      </c>
      <c r="O13" s="93">
        <v>5000</v>
      </c>
      <c r="P13" s="91">
        <v>5</v>
      </c>
      <c r="Q13" s="92">
        <v>7</v>
      </c>
      <c r="R13" s="93">
        <v>14</v>
      </c>
    </row>
    <row r="14" spans="1:18" x14ac:dyDescent="0.25">
      <c r="A14" s="61" t="s">
        <v>777</v>
      </c>
      <c r="B14" s="87" t="s">
        <v>778</v>
      </c>
      <c r="C14" s="14" t="s">
        <v>782</v>
      </c>
      <c r="D14" s="17" t="s">
        <v>780</v>
      </c>
      <c r="E14" s="15" t="s">
        <v>660</v>
      </c>
      <c r="F14" s="16" t="s">
        <v>781</v>
      </c>
      <c r="G14" s="15">
        <v>950</v>
      </c>
      <c r="H14" s="94">
        <v>1200</v>
      </c>
      <c r="I14" s="16">
        <v>1500</v>
      </c>
      <c r="J14" s="15">
        <v>5</v>
      </c>
      <c r="K14" s="94">
        <v>10</v>
      </c>
      <c r="L14" s="16">
        <v>15</v>
      </c>
      <c r="M14" s="15">
        <v>15</v>
      </c>
      <c r="N14" s="94">
        <v>30</v>
      </c>
      <c r="O14" s="16">
        <v>40</v>
      </c>
      <c r="P14" s="15">
        <v>0.5</v>
      </c>
      <c r="Q14" s="94">
        <v>1</v>
      </c>
      <c r="R14" s="16">
        <v>2</v>
      </c>
    </row>
    <row r="15" spans="1:18" x14ac:dyDescent="0.25">
      <c r="A15" s="20"/>
      <c r="B15" s="95"/>
      <c r="C15" s="22"/>
      <c r="D15" s="25"/>
      <c r="E15" s="23"/>
      <c r="F15" s="24"/>
      <c r="G15" s="23"/>
      <c r="H15" s="96"/>
      <c r="I15" s="24"/>
      <c r="J15" s="23"/>
      <c r="K15" s="96"/>
      <c r="L15" s="24"/>
      <c r="M15" s="23"/>
      <c r="N15" s="96"/>
      <c r="O15" s="24"/>
      <c r="P15" s="23"/>
      <c r="Q15" s="96"/>
      <c r="R15" s="24"/>
    </row>
    <row r="16" spans="1:18" x14ac:dyDescent="0.25">
      <c r="A16" s="28" t="s">
        <v>783</v>
      </c>
      <c r="B16" s="97" t="s">
        <v>784</v>
      </c>
      <c r="C16" s="30" t="s">
        <v>118</v>
      </c>
      <c r="D16" s="150" t="s">
        <v>785</v>
      </c>
      <c r="E16" s="31" t="s">
        <v>681</v>
      </c>
      <c r="F16" s="32" t="s">
        <v>786</v>
      </c>
      <c r="G16" s="31">
        <f>'Maintenance Activities SDS'!$G$4</f>
        <v>11.892201344127546</v>
      </c>
      <c r="H16" s="98">
        <f t="shared" ref="H16:I21" si="0">G16</f>
        <v>11.892201344127546</v>
      </c>
      <c r="I16" s="32">
        <f t="shared" si="0"/>
        <v>11.892201344127546</v>
      </c>
      <c r="J16" s="31">
        <f>G16/48</f>
        <v>0.24775419466932389</v>
      </c>
      <c r="K16" s="98">
        <f>H16/48</f>
        <v>0.24775419466932389</v>
      </c>
      <c r="L16" s="32">
        <f>I16/48</f>
        <v>0.24775419466932389</v>
      </c>
      <c r="M16" s="31">
        <v>0</v>
      </c>
      <c r="N16" s="98">
        <v>0</v>
      </c>
      <c r="O16" s="32">
        <v>0</v>
      </c>
      <c r="P16" s="31">
        <v>0</v>
      </c>
      <c r="Q16" s="98">
        <v>0</v>
      </c>
      <c r="R16" s="32">
        <v>0</v>
      </c>
    </row>
    <row r="17" spans="1:18" x14ac:dyDescent="0.25">
      <c r="A17" s="28" t="s">
        <v>787</v>
      </c>
      <c r="B17" s="97" t="s">
        <v>788</v>
      </c>
      <c r="C17" s="30" t="s">
        <v>122</v>
      </c>
      <c r="D17" s="33" t="s">
        <v>789</v>
      </c>
      <c r="E17" s="31" t="s">
        <v>681</v>
      </c>
      <c r="F17" s="32" t="s">
        <v>790</v>
      </c>
      <c r="G17" s="201">
        <f>'Maintenance Activities SDS'!$G$5</f>
        <v>48.163415443716573</v>
      </c>
      <c r="H17" s="98">
        <f t="shared" si="0"/>
        <v>48.163415443716573</v>
      </c>
      <c r="I17" s="32">
        <f t="shared" si="0"/>
        <v>48.163415443716573</v>
      </c>
      <c r="J17" s="31">
        <f t="shared" ref="J17:J21" si="1">G17/48</f>
        <v>1.003404488410762</v>
      </c>
      <c r="K17" s="98">
        <f t="shared" ref="K17:K21" si="2">H17/48</f>
        <v>1.003404488410762</v>
      </c>
      <c r="L17" s="32">
        <f t="shared" ref="L17:L21" si="3">I17/48</f>
        <v>1.003404488410762</v>
      </c>
      <c r="M17" s="31">
        <v>0</v>
      </c>
      <c r="N17" s="98">
        <v>0</v>
      </c>
      <c r="O17" s="32">
        <v>0</v>
      </c>
      <c r="P17" s="31">
        <v>0</v>
      </c>
      <c r="Q17" s="98">
        <v>0</v>
      </c>
      <c r="R17" s="32">
        <v>0</v>
      </c>
    </row>
    <row r="18" spans="1:18" x14ac:dyDescent="0.25">
      <c r="A18" s="28" t="s">
        <v>791</v>
      </c>
      <c r="B18" s="150" t="s">
        <v>792</v>
      </c>
      <c r="C18" s="30" t="s">
        <v>128</v>
      </c>
      <c r="D18" s="33" t="s">
        <v>793</v>
      </c>
      <c r="E18" s="149" t="s">
        <v>681</v>
      </c>
      <c r="F18" s="149" t="s">
        <v>794</v>
      </c>
      <c r="G18" s="202">
        <f>'Maintenance Activities SDS'!$G$6</f>
        <v>12.244898999781013</v>
      </c>
      <c r="H18" s="149">
        <f t="shared" si="0"/>
        <v>12.244898999781013</v>
      </c>
      <c r="I18" s="149">
        <f t="shared" si="0"/>
        <v>12.244898999781013</v>
      </c>
      <c r="J18" s="149">
        <f t="shared" si="1"/>
        <v>0.25510206249543776</v>
      </c>
      <c r="K18" s="149">
        <f t="shared" si="2"/>
        <v>0.25510206249543776</v>
      </c>
      <c r="L18" s="149">
        <f t="shared" si="3"/>
        <v>0.25510206249543776</v>
      </c>
      <c r="M18" s="31">
        <v>0</v>
      </c>
      <c r="N18" s="98">
        <v>0</v>
      </c>
      <c r="O18" s="32">
        <v>0</v>
      </c>
      <c r="P18" s="31">
        <v>0</v>
      </c>
      <c r="Q18" s="98">
        <v>0</v>
      </c>
      <c r="R18" s="32">
        <v>0</v>
      </c>
    </row>
    <row r="19" spans="1:18" x14ac:dyDescent="0.25">
      <c r="A19" s="28" t="s">
        <v>795</v>
      </c>
      <c r="B19" s="150" t="s">
        <v>796</v>
      </c>
      <c r="C19" s="30" t="s">
        <v>133</v>
      </c>
      <c r="D19" s="33" t="s">
        <v>797</v>
      </c>
      <c r="E19" s="149" t="s">
        <v>681</v>
      </c>
      <c r="F19" s="149" t="s">
        <v>798</v>
      </c>
      <c r="G19" s="202">
        <f>'Maintenance Activities SDS'!$G$7</f>
        <v>14.83395641346436</v>
      </c>
      <c r="H19" s="149">
        <f t="shared" si="0"/>
        <v>14.83395641346436</v>
      </c>
      <c r="I19" s="149">
        <f t="shared" si="0"/>
        <v>14.83395641346436</v>
      </c>
      <c r="J19" s="149">
        <f t="shared" si="1"/>
        <v>0.30904075861384084</v>
      </c>
      <c r="K19" s="149">
        <f t="shared" si="2"/>
        <v>0.30904075861384084</v>
      </c>
      <c r="L19" s="149">
        <f t="shared" si="3"/>
        <v>0.30904075861384084</v>
      </c>
      <c r="M19" s="31">
        <v>0</v>
      </c>
      <c r="N19" s="98">
        <v>0</v>
      </c>
      <c r="O19" s="32">
        <v>0</v>
      </c>
      <c r="P19" s="31">
        <v>0</v>
      </c>
      <c r="Q19" s="98">
        <v>0</v>
      </c>
      <c r="R19" s="32">
        <v>0</v>
      </c>
    </row>
    <row r="20" spans="1:18" x14ac:dyDescent="0.25">
      <c r="A20" s="149" t="s">
        <v>799</v>
      </c>
      <c r="B20" s="97" t="s">
        <v>800</v>
      </c>
      <c r="C20" s="150" t="s">
        <v>147</v>
      </c>
      <c r="D20" s="33" t="s">
        <v>785</v>
      </c>
      <c r="E20" s="31" t="s">
        <v>681</v>
      </c>
      <c r="F20" s="32" t="s">
        <v>801</v>
      </c>
      <c r="G20" s="201">
        <f>'Maintenance Activities SDS'!$G$13</f>
        <v>19.570495027763581</v>
      </c>
      <c r="H20" s="203">
        <f t="shared" si="0"/>
        <v>19.570495027763581</v>
      </c>
      <c r="I20" s="204">
        <f t="shared" si="0"/>
        <v>19.570495027763581</v>
      </c>
      <c r="J20" s="31">
        <f t="shared" si="1"/>
        <v>0.40771864641174127</v>
      </c>
      <c r="K20" s="98">
        <f t="shared" si="2"/>
        <v>0.40771864641174127</v>
      </c>
      <c r="L20" s="32">
        <f t="shared" si="3"/>
        <v>0.40771864641174127</v>
      </c>
      <c r="M20" s="149">
        <v>0</v>
      </c>
      <c r="N20" s="149">
        <v>0</v>
      </c>
      <c r="O20" s="149">
        <v>0</v>
      </c>
      <c r="P20" s="149">
        <v>0</v>
      </c>
      <c r="Q20" s="149">
        <v>0</v>
      </c>
      <c r="R20" s="149">
        <v>0</v>
      </c>
    </row>
    <row r="21" spans="1:18" x14ac:dyDescent="0.25">
      <c r="A21" s="149" t="s">
        <v>802</v>
      </c>
      <c r="B21" s="97" t="s">
        <v>803</v>
      </c>
      <c r="C21" s="150" t="s">
        <v>149</v>
      </c>
      <c r="D21" s="150" t="s">
        <v>804</v>
      </c>
      <c r="E21" s="31" t="s">
        <v>681</v>
      </c>
      <c r="F21" s="32" t="s">
        <v>805</v>
      </c>
      <c r="G21" s="31">
        <f>'Maintenance Activities SDS'!$G$14</f>
        <v>16.680377148473639</v>
      </c>
      <c r="H21" s="98">
        <f t="shared" si="0"/>
        <v>16.680377148473639</v>
      </c>
      <c r="I21" s="32">
        <f t="shared" si="0"/>
        <v>16.680377148473639</v>
      </c>
      <c r="J21" s="31">
        <f t="shared" si="1"/>
        <v>0.34750785725986749</v>
      </c>
      <c r="K21" s="98">
        <f t="shared" si="2"/>
        <v>0.34750785725986749</v>
      </c>
      <c r="L21" s="32">
        <f t="shared" si="3"/>
        <v>0.34750785725986749</v>
      </c>
      <c r="M21" s="149">
        <v>0</v>
      </c>
      <c r="N21" s="149">
        <v>0</v>
      </c>
      <c r="O21" s="149">
        <v>0</v>
      </c>
      <c r="P21" s="149">
        <v>0</v>
      </c>
      <c r="Q21" s="149">
        <v>0</v>
      </c>
      <c r="R21" s="149">
        <v>0</v>
      </c>
    </row>
    <row r="22" spans="1:18" x14ac:dyDescent="0.25">
      <c r="A22" s="28"/>
      <c r="B22" s="150"/>
      <c r="C22" s="150"/>
      <c r="D22" s="150"/>
      <c r="E22" s="149"/>
      <c r="F22" s="149"/>
      <c r="G22" s="149"/>
      <c r="H22" s="149"/>
      <c r="I22" s="149"/>
      <c r="J22" s="149"/>
      <c r="K22" s="149"/>
      <c r="L22" s="149"/>
      <c r="M22" s="31"/>
      <c r="N22" s="98"/>
      <c r="O22" s="32"/>
      <c r="P22" s="31"/>
      <c r="Q22" s="98"/>
      <c r="R22" s="32"/>
    </row>
    <row r="23" spans="1:18" x14ac:dyDescent="0.25">
      <c r="A23" s="28"/>
      <c r="B23" s="150"/>
      <c r="C23" s="150"/>
      <c r="D23" s="150"/>
      <c r="E23" s="149"/>
      <c r="F23" s="149"/>
      <c r="G23" s="149"/>
      <c r="H23" s="149"/>
      <c r="I23" s="149"/>
      <c r="J23" s="149"/>
      <c r="K23" s="149"/>
      <c r="L23" s="149"/>
      <c r="M23" s="31"/>
      <c r="N23" s="98"/>
      <c r="O23" s="32"/>
      <c r="P23" s="31"/>
      <c r="Q23" s="98"/>
      <c r="R23" s="32"/>
    </row>
    <row r="24" spans="1:18" x14ac:dyDescent="0.25">
      <c r="A24" s="28"/>
      <c r="B24" s="150"/>
      <c r="C24" s="150"/>
      <c r="D24" s="150"/>
      <c r="E24" s="149"/>
      <c r="F24" s="149"/>
      <c r="G24" s="149"/>
      <c r="H24" s="149"/>
      <c r="I24" s="149"/>
      <c r="J24" s="149"/>
      <c r="K24" s="149"/>
      <c r="L24" s="149"/>
      <c r="M24" s="31"/>
      <c r="N24" s="98"/>
      <c r="O24" s="32"/>
      <c r="P24" s="31"/>
      <c r="Q24" s="98"/>
      <c r="R24" s="32"/>
    </row>
    <row r="25" spans="1:18" x14ac:dyDescent="0.25">
      <c r="A25" s="28"/>
      <c r="B25" s="150"/>
      <c r="C25" s="150"/>
      <c r="D25" s="150"/>
      <c r="E25" s="149"/>
      <c r="F25" s="149"/>
      <c r="G25" s="149"/>
      <c r="H25" s="149"/>
      <c r="I25" s="149"/>
      <c r="J25" s="149"/>
      <c r="K25" s="149"/>
      <c r="L25" s="149"/>
      <c r="M25" s="31"/>
      <c r="N25" s="98"/>
      <c r="O25" s="32"/>
      <c r="P25" s="31"/>
      <c r="Q25" s="98"/>
      <c r="R25" s="32"/>
    </row>
    <row r="26" spans="1:18" x14ac:dyDescent="0.25">
      <c r="A26" s="28"/>
      <c r="B26" s="150"/>
      <c r="C26" s="150"/>
      <c r="D26" s="150"/>
      <c r="E26" s="149"/>
      <c r="F26" s="149"/>
      <c r="G26" s="149"/>
      <c r="H26" s="149"/>
      <c r="I26" s="149"/>
      <c r="J26" s="149"/>
      <c r="K26" s="149"/>
      <c r="L26" s="149"/>
      <c r="M26" s="31"/>
      <c r="N26" s="98"/>
      <c r="O26" s="32"/>
      <c r="P26" s="31"/>
      <c r="Q26" s="98"/>
      <c r="R26" s="32"/>
    </row>
    <row r="27" spans="1:18" x14ac:dyDescent="0.25">
      <c r="A27" s="28"/>
      <c r="B27" s="150"/>
      <c r="C27" s="150"/>
      <c r="D27" s="150"/>
      <c r="E27" s="149"/>
      <c r="F27" s="149"/>
      <c r="G27" s="149"/>
      <c r="H27" s="149"/>
      <c r="I27" s="149"/>
      <c r="J27" s="149"/>
      <c r="K27" s="149"/>
      <c r="L27" s="149"/>
      <c r="M27" s="31"/>
      <c r="N27" s="98"/>
      <c r="O27" s="32"/>
      <c r="P27" s="31"/>
      <c r="Q27" s="98"/>
      <c r="R27" s="32"/>
    </row>
    <row r="28" spans="1:18" x14ac:dyDescent="0.25">
      <c r="A28" s="28"/>
      <c r="B28" s="97"/>
      <c r="C28" s="30"/>
      <c r="D28" s="150"/>
      <c r="E28" s="31"/>
      <c r="F28" s="32"/>
      <c r="G28" s="31"/>
      <c r="H28" s="98"/>
      <c r="I28" s="32"/>
      <c r="J28" s="31"/>
      <c r="K28" s="98"/>
      <c r="L28" s="32"/>
      <c r="M28" s="31"/>
      <c r="N28" s="98"/>
      <c r="O28" s="32"/>
      <c r="P28" s="31"/>
      <c r="Q28" s="98"/>
      <c r="R28" s="32"/>
    </row>
    <row r="29" spans="1:18" x14ac:dyDescent="0.25">
      <c r="A29" s="28"/>
      <c r="B29" s="97"/>
      <c r="C29" s="30"/>
      <c r="D29" s="33"/>
      <c r="E29" s="31"/>
      <c r="F29" s="32"/>
      <c r="G29" s="31"/>
      <c r="H29" s="98"/>
      <c r="I29" s="32"/>
      <c r="J29" s="31"/>
      <c r="K29" s="98"/>
      <c r="L29" s="32"/>
      <c r="M29" s="31"/>
      <c r="N29" s="98"/>
      <c r="O29" s="32"/>
      <c r="P29" s="31"/>
      <c r="Q29" s="98"/>
      <c r="R29" s="32"/>
    </row>
    <row r="30" spans="1:18" x14ac:dyDescent="0.25">
      <c r="A30" s="28"/>
      <c r="B30" s="97"/>
      <c r="C30" s="30"/>
      <c r="D30" s="33"/>
      <c r="E30" s="31"/>
      <c r="F30" s="32"/>
      <c r="G30" s="31"/>
      <c r="H30" s="98"/>
      <c r="I30" s="32"/>
      <c r="J30" s="31"/>
      <c r="K30" s="98"/>
      <c r="L30" s="32"/>
      <c r="M30" s="31"/>
      <c r="N30" s="98"/>
      <c r="O30" s="32"/>
      <c r="P30" s="31"/>
      <c r="Q30" s="98"/>
      <c r="R30" s="32"/>
    </row>
    <row r="31" spans="1:18" x14ac:dyDescent="0.25">
      <c r="A31" s="28"/>
      <c r="B31" s="97"/>
      <c r="C31" s="30"/>
      <c r="D31" s="33"/>
      <c r="E31" s="31"/>
      <c r="F31" s="32"/>
      <c r="G31" s="31"/>
      <c r="H31" s="98"/>
      <c r="I31" s="32"/>
      <c r="J31" s="31"/>
      <c r="K31" s="98"/>
      <c r="L31" s="32"/>
      <c r="M31" s="31"/>
      <c r="N31" s="98"/>
      <c r="O31" s="32"/>
      <c r="P31" s="31"/>
      <c r="Q31" s="98"/>
      <c r="R31" s="32"/>
    </row>
    <row r="32" spans="1:18" x14ac:dyDescent="0.25">
      <c r="A32" s="28"/>
      <c r="B32" s="97"/>
      <c r="C32" s="30"/>
      <c r="D32" s="33"/>
      <c r="E32" s="31"/>
      <c r="F32" s="32"/>
      <c r="G32" s="31"/>
      <c r="H32" s="98"/>
      <c r="I32" s="32"/>
      <c r="J32" s="31"/>
      <c r="K32" s="98"/>
      <c r="L32" s="32"/>
      <c r="M32" s="31"/>
      <c r="N32" s="98"/>
      <c r="O32" s="32"/>
      <c r="P32" s="31"/>
      <c r="Q32" s="98"/>
      <c r="R32" s="32"/>
    </row>
    <row r="33" spans="1:18" x14ac:dyDescent="0.25">
      <c r="A33" s="28"/>
      <c r="B33" s="97"/>
      <c r="C33" s="30"/>
      <c r="D33" s="33"/>
      <c r="E33" s="31"/>
      <c r="F33" s="32"/>
      <c r="G33" s="31"/>
      <c r="H33" s="98"/>
      <c r="I33" s="32"/>
      <c r="J33" s="31"/>
      <c r="K33" s="98"/>
      <c r="L33" s="32"/>
      <c r="M33" s="31"/>
      <c r="N33" s="98"/>
      <c r="O33" s="32"/>
      <c r="P33" s="31"/>
      <c r="Q33" s="98"/>
      <c r="R33" s="32"/>
    </row>
    <row r="34" spans="1:18" x14ac:dyDescent="0.25">
      <c r="A34" s="28"/>
      <c r="B34" s="97"/>
      <c r="C34" s="30"/>
      <c r="D34" s="33"/>
      <c r="E34" s="31"/>
      <c r="F34" s="32"/>
      <c r="G34" s="31"/>
      <c r="H34" s="98"/>
      <c r="I34" s="32"/>
      <c r="J34" s="31"/>
      <c r="K34" s="98"/>
      <c r="L34" s="32"/>
      <c r="M34" s="31"/>
      <c r="N34" s="98"/>
      <c r="O34" s="32"/>
      <c r="P34" s="31"/>
      <c r="Q34" s="98"/>
      <c r="R34" s="32"/>
    </row>
    <row r="35" spans="1:18" x14ac:dyDescent="0.25">
      <c r="A35" s="28"/>
      <c r="B35" s="97"/>
      <c r="C35" s="30"/>
      <c r="D35" s="33"/>
      <c r="E35" s="31"/>
      <c r="F35" s="32"/>
      <c r="G35" s="31"/>
      <c r="H35" s="98"/>
      <c r="I35" s="32"/>
      <c r="J35" s="31"/>
      <c r="K35" s="98"/>
      <c r="L35" s="32"/>
      <c r="M35" s="31"/>
      <c r="N35" s="98"/>
      <c r="O35" s="32"/>
      <c r="P35" s="31"/>
      <c r="Q35" s="98"/>
      <c r="R35" s="32"/>
    </row>
    <row r="36" spans="1:18" x14ac:dyDescent="0.25">
      <c r="A36" s="28"/>
      <c r="B36" s="97"/>
      <c r="C36" s="30"/>
      <c r="D36" s="33"/>
      <c r="E36" s="31"/>
      <c r="F36" s="32"/>
      <c r="G36" s="31"/>
      <c r="H36" s="98"/>
      <c r="I36" s="32"/>
      <c r="J36" s="31"/>
      <c r="K36" s="98"/>
      <c r="L36" s="32"/>
      <c r="M36" s="31"/>
      <c r="N36" s="98"/>
      <c r="O36" s="32"/>
      <c r="P36" s="31"/>
      <c r="Q36" s="98"/>
      <c r="R36" s="32"/>
    </row>
    <row r="37" spans="1:18" x14ac:dyDescent="0.25">
      <c r="A37" s="28"/>
      <c r="B37" s="97"/>
      <c r="C37" s="30"/>
      <c r="D37" s="33"/>
      <c r="E37" s="31"/>
      <c r="F37" s="32"/>
      <c r="G37" s="31"/>
      <c r="H37" s="98"/>
      <c r="I37" s="32"/>
      <c r="J37" s="31"/>
      <c r="K37" s="98"/>
      <c r="L37" s="32"/>
      <c r="M37" s="31"/>
      <c r="N37" s="98"/>
      <c r="O37" s="32"/>
      <c r="P37" s="31"/>
      <c r="Q37" s="98"/>
      <c r="R37" s="32"/>
    </row>
    <row r="38" spans="1:18" x14ac:dyDescent="0.25">
      <c r="A38" s="28"/>
      <c r="B38" s="97"/>
      <c r="C38" s="30"/>
      <c r="D38" s="33"/>
      <c r="E38" s="31"/>
      <c r="F38" s="32"/>
      <c r="G38" s="31"/>
      <c r="H38" s="98"/>
      <c r="I38" s="32"/>
      <c r="J38" s="31"/>
      <c r="K38" s="98"/>
      <c r="L38" s="32"/>
      <c r="M38" s="31"/>
      <c r="N38" s="98"/>
      <c r="O38" s="32"/>
      <c r="P38" s="31"/>
      <c r="Q38" s="98"/>
      <c r="R38" s="32"/>
    </row>
    <row r="39" spans="1:18" x14ac:dyDescent="0.25">
      <c r="A39" s="28"/>
      <c r="B39" s="97"/>
      <c r="C39" s="30"/>
      <c r="D39" s="33"/>
      <c r="E39" s="31"/>
      <c r="F39" s="32"/>
      <c r="G39" s="31"/>
      <c r="H39" s="98"/>
      <c r="I39" s="32"/>
      <c r="J39" s="31"/>
      <c r="K39" s="98"/>
      <c r="L39" s="32"/>
      <c r="M39" s="31"/>
      <c r="N39" s="98"/>
      <c r="O39" s="32"/>
      <c r="P39" s="31"/>
      <c r="Q39" s="98"/>
      <c r="R39" s="32"/>
    </row>
    <row r="40" spans="1:18" x14ac:dyDescent="0.25">
      <c r="A40" s="28"/>
      <c r="B40" s="97"/>
      <c r="C40" s="30"/>
      <c r="D40" s="33"/>
      <c r="E40" s="31"/>
      <c r="F40" s="32"/>
      <c r="G40" s="31"/>
      <c r="H40" s="98"/>
      <c r="I40" s="32"/>
      <c r="J40" s="31"/>
      <c r="K40" s="98"/>
      <c r="L40" s="32"/>
      <c r="M40" s="31"/>
      <c r="N40" s="98"/>
      <c r="O40" s="32"/>
      <c r="P40" s="31"/>
      <c r="Q40" s="98"/>
      <c r="R40" s="32"/>
    </row>
    <row r="41" spans="1:18" x14ac:dyDescent="0.25">
      <c r="A41" s="28"/>
      <c r="B41" s="97"/>
      <c r="C41" s="30"/>
      <c r="D41" s="33"/>
      <c r="E41" s="31"/>
      <c r="F41" s="32"/>
      <c r="G41" s="31"/>
      <c r="H41" s="98"/>
      <c r="I41" s="32"/>
      <c r="J41" s="31"/>
      <c r="K41" s="98"/>
      <c r="L41" s="32"/>
      <c r="M41" s="31"/>
      <c r="N41" s="98"/>
      <c r="O41" s="32"/>
      <c r="P41" s="31"/>
      <c r="Q41" s="98"/>
      <c r="R41" s="32"/>
    </row>
    <row r="42" spans="1:18" x14ac:dyDescent="0.25">
      <c r="A42" s="28"/>
      <c r="B42" s="97"/>
      <c r="C42" s="30"/>
      <c r="D42" s="33"/>
      <c r="E42" s="31"/>
      <c r="F42" s="32"/>
      <c r="G42" s="31"/>
      <c r="H42" s="98"/>
      <c r="I42" s="32"/>
      <c r="J42" s="31"/>
      <c r="K42" s="98"/>
      <c r="L42" s="32"/>
      <c r="M42" s="31"/>
      <c r="N42" s="98"/>
      <c r="O42" s="32"/>
      <c r="P42" s="31"/>
      <c r="Q42" s="98"/>
      <c r="R42" s="32"/>
    </row>
    <row r="43" spans="1:18" x14ac:dyDescent="0.25">
      <c r="A43" s="28"/>
      <c r="B43" s="97"/>
      <c r="C43" s="30"/>
      <c r="D43" s="33"/>
      <c r="E43" s="31"/>
      <c r="F43" s="32"/>
      <c r="G43" s="31"/>
      <c r="H43" s="98"/>
      <c r="I43" s="32"/>
      <c r="J43" s="31"/>
      <c r="K43" s="98"/>
      <c r="L43" s="32"/>
      <c r="M43" s="31"/>
      <c r="N43" s="98"/>
      <c r="O43" s="32"/>
      <c r="P43" s="31"/>
      <c r="Q43" s="98"/>
      <c r="R43" s="32"/>
    </row>
    <row r="44" spans="1:18" x14ac:dyDescent="0.25">
      <c r="A44" s="28"/>
      <c r="B44" s="97"/>
      <c r="C44" s="30"/>
      <c r="D44" s="33"/>
      <c r="E44" s="31"/>
      <c r="F44" s="32"/>
      <c r="G44" s="31"/>
      <c r="H44" s="98"/>
      <c r="I44" s="32"/>
      <c r="J44" s="31"/>
      <c r="K44" s="98"/>
      <c r="L44" s="32"/>
      <c r="M44" s="31"/>
      <c r="N44" s="98"/>
      <c r="O44" s="32"/>
      <c r="P44" s="31"/>
      <c r="Q44" s="98"/>
      <c r="R44" s="32"/>
    </row>
    <row r="45" spans="1:18" x14ac:dyDescent="0.25">
      <c r="A45" s="28"/>
      <c r="B45" s="97"/>
      <c r="C45" s="30"/>
      <c r="D45" s="33"/>
      <c r="E45" s="31"/>
      <c r="F45" s="32"/>
      <c r="G45" s="31"/>
      <c r="H45" s="98"/>
      <c r="I45" s="32"/>
      <c r="J45" s="31"/>
      <c r="K45" s="98"/>
      <c r="L45" s="32"/>
      <c r="M45" s="31"/>
      <c r="N45" s="98"/>
      <c r="O45" s="32"/>
      <c r="P45" s="31"/>
      <c r="Q45" s="98"/>
      <c r="R45" s="32"/>
    </row>
    <row r="46" spans="1:18" x14ac:dyDescent="0.25">
      <c r="A46" s="28"/>
      <c r="B46" s="97"/>
      <c r="C46" s="30"/>
      <c r="D46" s="33"/>
      <c r="E46" s="31"/>
      <c r="F46" s="32"/>
      <c r="G46" s="31"/>
      <c r="H46" s="98"/>
      <c r="I46" s="32"/>
      <c r="J46" s="31"/>
      <c r="K46" s="98"/>
      <c r="L46" s="32"/>
      <c r="M46" s="31"/>
      <c r="N46" s="98"/>
      <c r="O46" s="32"/>
      <c r="P46" s="31"/>
      <c r="Q46" s="98"/>
      <c r="R46" s="32"/>
    </row>
    <row r="47" spans="1:18" x14ac:dyDescent="0.25">
      <c r="A47" s="28"/>
      <c r="B47" s="97"/>
      <c r="C47" s="30"/>
      <c r="D47" s="33"/>
      <c r="E47" s="31"/>
      <c r="F47" s="32"/>
      <c r="G47" s="31"/>
      <c r="H47" s="98"/>
      <c r="I47" s="32"/>
      <c r="J47" s="31"/>
      <c r="K47" s="98"/>
      <c r="L47" s="32"/>
      <c r="M47" s="31"/>
      <c r="N47" s="98"/>
      <c r="O47" s="32"/>
      <c r="P47" s="31"/>
      <c r="Q47" s="98"/>
      <c r="R47" s="32"/>
    </row>
    <row r="48" spans="1:18" x14ac:dyDescent="0.25">
      <c r="A48" s="28"/>
      <c r="B48" s="97"/>
      <c r="C48" s="30"/>
      <c r="D48" s="33"/>
      <c r="E48" s="31"/>
      <c r="F48" s="32"/>
      <c r="G48" s="31"/>
      <c r="H48" s="98"/>
      <c r="I48" s="32"/>
      <c r="J48" s="31"/>
      <c r="K48" s="98"/>
      <c r="L48" s="32"/>
      <c r="M48" s="31"/>
      <c r="N48" s="98"/>
      <c r="O48" s="32"/>
      <c r="P48" s="31"/>
      <c r="Q48" s="98"/>
      <c r="R48" s="32"/>
    </row>
    <row r="49" spans="1:18" x14ac:dyDescent="0.25">
      <c r="A49" s="28"/>
      <c r="B49" s="97"/>
      <c r="C49" s="30"/>
      <c r="D49" s="33"/>
      <c r="E49" s="31"/>
      <c r="F49" s="32"/>
      <c r="G49" s="31"/>
      <c r="H49" s="98"/>
      <c r="I49" s="32"/>
      <c r="J49" s="31"/>
      <c r="K49" s="98"/>
      <c r="L49" s="32"/>
      <c r="M49" s="31"/>
      <c r="N49" s="98"/>
      <c r="O49" s="32"/>
      <c r="P49" s="31"/>
      <c r="Q49" s="98"/>
      <c r="R49" s="32"/>
    </row>
    <row r="50" spans="1:18" x14ac:dyDescent="0.25">
      <c r="A50" s="28"/>
      <c r="B50" s="97"/>
      <c r="C50" s="30"/>
      <c r="D50" s="33"/>
      <c r="E50" s="31"/>
      <c r="F50" s="32"/>
      <c r="G50" s="31"/>
      <c r="H50" s="98"/>
      <c r="I50" s="32"/>
      <c r="J50" s="31"/>
      <c r="K50" s="98"/>
      <c r="L50" s="32"/>
      <c r="M50" s="31"/>
      <c r="N50" s="98"/>
      <c r="O50" s="32"/>
      <c r="P50" s="31"/>
      <c r="Q50" s="98"/>
      <c r="R50" s="32"/>
    </row>
    <row r="51" spans="1:18" x14ac:dyDescent="0.25">
      <c r="A51" s="28"/>
      <c r="B51" s="97"/>
      <c r="C51" s="30"/>
      <c r="D51" s="33"/>
      <c r="E51" s="31"/>
      <c r="F51" s="32"/>
      <c r="G51" s="31"/>
      <c r="H51" s="98"/>
      <c r="I51" s="32"/>
      <c r="J51" s="31"/>
      <c r="K51" s="98"/>
      <c r="L51" s="32"/>
      <c r="M51" s="31"/>
      <c r="N51" s="98"/>
      <c r="O51" s="32"/>
      <c r="P51" s="31"/>
      <c r="Q51" s="98"/>
      <c r="R51" s="32"/>
    </row>
    <row r="52" spans="1:18" x14ac:dyDescent="0.25">
      <c r="A52" s="28"/>
      <c r="B52" s="97"/>
      <c r="C52" s="30"/>
      <c r="D52" s="33"/>
      <c r="E52" s="31"/>
      <c r="F52" s="32"/>
      <c r="G52" s="31"/>
      <c r="H52" s="98"/>
      <c r="I52" s="32"/>
      <c r="J52" s="31"/>
      <c r="K52" s="98"/>
      <c r="L52" s="32"/>
      <c r="M52" s="31"/>
      <c r="N52" s="98"/>
      <c r="O52" s="32"/>
      <c r="P52" s="31"/>
      <c r="Q52" s="98"/>
      <c r="R52" s="32"/>
    </row>
    <row r="53" spans="1:18" x14ac:dyDescent="0.25">
      <c r="A53" s="28"/>
      <c r="B53" s="97"/>
      <c r="C53" s="30"/>
      <c r="D53" s="33"/>
      <c r="E53" s="31"/>
      <c r="F53" s="32"/>
      <c r="G53" s="31"/>
      <c r="H53" s="98"/>
      <c r="I53" s="32"/>
      <c r="J53" s="31"/>
      <c r="K53" s="98"/>
      <c r="L53" s="32"/>
      <c r="M53" s="31"/>
      <c r="N53" s="98"/>
      <c r="O53" s="32"/>
      <c r="P53" s="31"/>
      <c r="Q53" s="98"/>
      <c r="R53" s="32"/>
    </row>
    <row r="54" spans="1:18" x14ac:dyDescent="0.25">
      <c r="A54" s="28"/>
      <c r="B54" s="97"/>
      <c r="C54" s="30"/>
      <c r="D54" s="33"/>
      <c r="E54" s="31"/>
      <c r="F54" s="32"/>
      <c r="G54" s="31"/>
      <c r="H54" s="98"/>
      <c r="I54" s="32"/>
      <c r="J54" s="31"/>
      <c r="K54" s="98"/>
      <c r="L54" s="32"/>
      <c r="M54" s="31"/>
      <c r="N54" s="98"/>
      <c r="O54" s="32"/>
      <c r="P54" s="31"/>
      <c r="Q54" s="98"/>
      <c r="R54" s="32"/>
    </row>
    <row r="55" spans="1:18" x14ac:dyDescent="0.25">
      <c r="A55" s="28"/>
      <c r="B55" s="97"/>
      <c r="C55" s="30"/>
      <c r="D55" s="33"/>
      <c r="E55" s="31"/>
      <c r="F55" s="32"/>
      <c r="G55" s="31"/>
      <c r="H55" s="98"/>
      <c r="I55" s="32"/>
      <c r="J55" s="31"/>
      <c r="K55" s="98"/>
      <c r="L55" s="32"/>
      <c r="M55" s="31"/>
      <c r="N55" s="98"/>
      <c r="O55" s="32"/>
      <c r="P55" s="31"/>
      <c r="Q55" s="98"/>
      <c r="R55" s="32"/>
    </row>
    <row r="56" spans="1:18" x14ac:dyDescent="0.25">
      <c r="A56" s="28"/>
      <c r="B56" s="97"/>
      <c r="C56" s="30"/>
      <c r="D56" s="33"/>
      <c r="E56" s="31"/>
      <c r="F56" s="32"/>
      <c r="G56" s="31"/>
      <c r="H56" s="98"/>
      <c r="I56" s="32"/>
      <c r="J56" s="31"/>
      <c r="K56" s="98"/>
      <c r="L56" s="32"/>
      <c r="M56" s="31"/>
      <c r="N56" s="98"/>
      <c r="O56" s="32"/>
      <c r="P56" s="31"/>
      <c r="Q56" s="98"/>
      <c r="R56" s="32"/>
    </row>
    <row r="57" spans="1:18" x14ac:dyDescent="0.25">
      <c r="A57" s="28"/>
      <c r="B57" s="97"/>
      <c r="C57" s="30"/>
      <c r="D57" s="33"/>
      <c r="E57" s="31"/>
      <c r="F57" s="32"/>
      <c r="G57" s="31"/>
      <c r="H57" s="98"/>
      <c r="I57" s="32"/>
      <c r="J57" s="31"/>
      <c r="K57" s="98"/>
      <c r="L57" s="32"/>
      <c r="M57" s="31"/>
      <c r="N57" s="98"/>
      <c r="O57" s="32"/>
      <c r="P57" s="31"/>
      <c r="Q57" s="98"/>
      <c r="R57" s="32"/>
    </row>
    <row r="58" spans="1:18" x14ac:dyDescent="0.25">
      <c r="A58" s="28"/>
      <c r="B58" s="97"/>
      <c r="C58" s="30"/>
      <c r="D58" s="33"/>
      <c r="E58" s="31"/>
      <c r="F58" s="32"/>
      <c r="G58" s="31"/>
      <c r="H58" s="98"/>
      <c r="I58" s="32"/>
      <c r="J58" s="31"/>
      <c r="K58" s="98"/>
      <c r="L58" s="32"/>
      <c r="M58" s="31"/>
      <c r="N58" s="98"/>
      <c r="O58" s="32"/>
      <c r="P58" s="31"/>
      <c r="Q58" s="98"/>
      <c r="R58" s="32"/>
    </row>
    <row r="59" spans="1:18" x14ac:dyDescent="0.25">
      <c r="A59" s="28"/>
      <c r="B59" s="97"/>
      <c r="C59" s="30"/>
      <c r="D59" s="33"/>
      <c r="E59" s="31"/>
      <c r="F59" s="32"/>
      <c r="G59" s="31"/>
      <c r="H59" s="98"/>
      <c r="I59" s="32"/>
      <c r="J59" s="31"/>
      <c r="K59" s="98"/>
      <c r="L59" s="32"/>
      <c r="M59" s="31"/>
      <c r="N59" s="98"/>
      <c r="O59" s="32"/>
      <c r="P59" s="31"/>
      <c r="Q59" s="98"/>
      <c r="R59" s="32"/>
    </row>
    <row r="60" spans="1:18" x14ac:dyDescent="0.25">
      <c r="A60" s="28"/>
      <c r="B60" s="97"/>
      <c r="C60" s="30"/>
      <c r="D60" s="33"/>
      <c r="E60" s="31"/>
      <c r="F60" s="32"/>
      <c r="G60" s="31"/>
      <c r="H60" s="98"/>
      <c r="I60" s="32"/>
      <c r="J60" s="31"/>
      <c r="K60" s="98"/>
      <c r="L60" s="32"/>
      <c r="M60" s="31"/>
      <c r="N60" s="98"/>
      <c r="O60" s="32"/>
      <c r="P60" s="31"/>
      <c r="Q60" s="98"/>
      <c r="R60" s="32"/>
    </row>
    <row r="61" spans="1:18" x14ac:dyDescent="0.25">
      <c r="A61" s="28"/>
      <c r="B61" s="97"/>
      <c r="C61" s="30"/>
      <c r="D61" s="33"/>
      <c r="E61" s="31"/>
      <c r="F61" s="32"/>
      <c r="G61" s="31"/>
      <c r="H61" s="98"/>
      <c r="I61" s="32"/>
      <c r="J61" s="31"/>
      <c r="K61" s="98"/>
      <c r="L61" s="32"/>
      <c r="M61" s="31"/>
      <c r="N61" s="98"/>
      <c r="O61" s="32"/>
      <c r="P61" s="31"/>
      <c r="Q61" s="98"/>
      <c r="R61" s="32"/>
    </row>
    <row r="62" spans="1:18" x14ac:dyDescent="0.25">
      <c r="A62" s="28"/>
      <c r="B62" s="97"/>
      <c r="C62" s="30"/>
      <c r="D62" s="33"/>
      <c r="E62" s="31"/>
      <c r="F62" s="32"/>
      <c r="G62" s="31"/>
      <c r="H62" s="98"/>
      <c r="I62" s="32"/>
      <c r="J62" s="31"/>
      <c r="K62" s="98"/>
      <c r="L62" s="32"/>
      <c r="M62" s="31"/>
      <c r="N62" s="98"/>
      <c r="O62" s="32"/>
      <c r="P62" s="31"/>
      <c r="Q62" s="98"/>
      <c r="R62" s="32"/>
    </row>
    <row r="63" spans="1:18" x14ac:dyDescent="0.25">
      <c r="A63" s="28"/>
      <c r="B63" s="97"/>
      <c r="C63" s="30"/>
      <c r="D63" s="33"/>
      <c r="E63" s="31"/>
      <c r="F63" s="32"/>
      <c r="G63" s="31"/>
      <c r="H63" s="98"/>
      <c r="I63" s="32"/>
      <c r="J63" s="31"/>
      <c r="K63" s="98"/>
      <c r="L63" s="32"/>
      <c r="M63" s="31"/>
      <c r="N63" s="98"/>
      <c r="O63" s="32"/>
      <c r="P63" s="31"/>
      <c r="Q63" s="98"/>
      <c r="R63" s="32"/>
    </row>
    <row r="64" spans="1:18" x14ac:dyDescent="0.25">
      <c r="A64" s="28"/>
      <c r="B64" s="97"/>
      <c r="C64" s="30"/>
      <c r="D64" s="33"/>
      <c r="E64" s="31"/>
      <c r="F64" s="32"/>
      <c r="G64" s="31"/>
      <c r="H64" s="98"/>
      <c r="I64" s="32"/>
      <c r="J64" s="31"/>
      <c r="K64" s="98"/>
      <c r="L64" s="32"/>
      <c r="M64" s="31"/>
      <c r="N64" s="98"/>
      <c r="O64" s="32"/>
      <c r="P64" s="31"/>
      <c r="Q64" s="98"/>
      <c r="R64" s="32"/>
    </row>
    <row r="65" spans="1:18" x14ac:dyDescent="0.25">
      <c r="A65" s="28"/>
      <c r="B65" s="97"/>
      <c r="C65" s="30"/>
      <c r="D65" s="33"/>
      <c r="E65" s="31"/>
      <c r="F65" s="32"/>
      <c r="G65" s="31"/>
      <c r="H65" s="98"/>
      <c r="I65" s="32"/>
      <c r="J65" s="31"/>
      <c r="K65" s="98"/>
      <c r="L65" s="32"/>
      <c r="M65" s="31"/>
      <c r="N65" s="98"/>
      <c r="O65" s="32"/>
      <c r="P65" s="31"/>
      <c r="Q65" s="98"/>
      <c r="R65" s="32"/>
    </row>
    <row r="66" spans="1:18" x14ac:dyDescent="0.25">
      <c r="A66" s="28"/>
      <c r="B66" s="97"/>
      <c r="C66" s="30"/>
      <c r="D66" s="33"/>
      <c r="E66" s="31"/>
      <c r="F66" s="32"/>
      <c r="G66" s="31"/>
      <c r="H66" s="98"/>
      <c r="I66" s="32"/>
      <c r="J66" s="31"/>
      <c r="K66" s="98"/>
      <c r="L66" s="32"/>
      <c r="M66" s="31"/>
      <c r="N66" s="98"/>
      <c r="O66" s="32"/>
      <c r="P66" s="31"/>
      <c r="Q66" s="98"/>
      <c r="R66" s="32"/>
    </row>
    <row r="67" spans="1:18" x14ac:dyDescent="0.25">
      <c r="A67" s="28"/>
      <c r="B67" s="97"/>
      <c r="C67" s="30"/>
      <c r="D67" s="33"/>
      <c r="E67" s="31"/>
      <c r="F67" s="32"/>
      <c r="G67" s="31"/>
      <c r="H67" s="98"/>
      <c r="I67" s="32"/>
      <c r="J67" s="31"/>
      <c r="K67" s="98"/>
      <c r="L67" s="32"/>
      <c r="M67" s="31"/>
      <c r="N67" s="98"/>
      <c r="O67" s="32"/>
      <c r="P67" s="31"/>
      <c r="Q67" s="98"/>
      <c r="R67" s="32"/>
    </row>
    <row r="68" spans="1:18" x14ac:dyDescent="0.25">
      <c r="A68" s="28"/>
      <c r="B68" s="97"/>
      <c r="C68" s="30"/>
      <c r="D68" s="33"/>
      <c r="E68" s="31"/>
      <c r="F68" s="32"/>
      <c r="G68" s="31"/>
      <c r="H68" s="98"/>
      <c r="I68" s="32"/>
      <c r="J68" s="31"/>
      <c r="K68" s="98"/>
      <c r="L68" s="32"/>
      <c r="M68" s="31"/>
      <c r="N68" s="98"/>
      <c r="O68" s="32"/>
      <c r="P68" s="31"/>
      <c r="Q68" s="98"/>
      <c r="R68" s="32"/>
    </row>
    <row r="69" spans="1:18" x14ac:dyDescent="0.25">
      <c r="A69" s="28"/>
      <c r="B69" s="97"/>
      <c r="C69" s="30"/>
      <c r="D69" s="33"/>
      <c r="E69" s="31"/>
      <c r="F69" s="32"/>
      <c r="G69" s="31"/>
      <c r="H69" s="98"/>
      <c r="I69" s="32"/>
      <c r="J69" s="31"/>
      <c r="K69" s="98"/>
      <c r="L69" s="32"/>
      <c r="M69" s="31"/>
      <c r="N69" s="98"/>
      <c r="O69" s="32"/>
      <c r="P69" s="31"/>
      <c r="Q69" s="98"/>
      <c r="R69" s="32"/>
    </row>
    <row r="70" spans="1:18" x14ac:dyDescent="0.25">
      <c r="A70" s="28"/>
      <c r="B70" s="97"/>
      <c r="C70" s="30"/>
      <c r="D70" s="33"/>
      <c r="E70" s="31"/>
      <c r="F70" s="32"/>
      <c r="G70" s="31"/>
      <c r="H70" s="98"/>
      <c r="I70" s="32"/>
      <c r="J70" s="31"/>
      <c r="K70" s="98"/>
      <c r="L70" s="32"/>
      <c r="M70" s="31"/>
      <c r="N70" s="98"/>
      <c r="O70" s="32"/>
      <c r="P70" s="31"/>
      <c r="Q70" s="98"/>
      <c r="R70" s="32"/>
    </row>
    <row r="71" spans="1:18" x14ac:dyDescent="0.25">
      <c r="A71" s="28"/>
      <c r="B71" s="97"/>
      <c r="C71" s="30"/>
      <c r="D71" s="33"/>
      <c r="E71" s="31"/>
      <c r="F71" s="32"/>
      <c r="G71" s="31"/>
      <c r="H71" s="98"/>
      <c r="I71" s="32"/>
      <c r="J71" s="31"/>
      <c r="K71" s="98"/>
      <c r="L71" s="32"/>
      <c r="M71" s="31"/>
      <c r="N71" s="98"/>
      <c r="O71" s="32"/>
      <c r="P71" s="31"/>
      <c r="Q71" s="98"/>
      <c r="R71" s="32"/>
    </row>
    <row r="72" spans="1:18" x14ac:dyDescent="0.25">
      <c r="A72" s="28"/>
      <c r="B72" s="97"/>
      <c r="C72" s="30"/>
      <c r="D72" s="33"/>
      <c r="E72" s="31"/>
      <c r="F72" s="32"/>
      <c r="G72" s="31"/>
      <c r="H72" s="98"/>
      <c r="I72" s="32"/>
      <c r="J72" s="31"/>
      <c r="K72" s="98"/>
      <c r="L72" s="32"/>
      <c r="M72" s="31"/>
      <c r="N72" s="98"/>
      <c r="O72" s="32"/>
      <c r="P72" s="31"/>
      <c r="Q72" s="98"/>
      <c r="R72" s="32"/>
    </row>
    <row r="73" spans="1:18" x14ac:dyDescent="0.25">
      <c r="A73" s="28"/>
      <c r="B73" s="97"/>
      <c r="C73" s="30"/>
      <c r="D73" s="33"/>
      <c r="E73" s="31"/>
      <c r="F73" s="32"/>
      <c r="G73" s="31"/>
      <c r="H73" s="98"/>
      <c r="I73" s="32"/>
      <c r="J73" s="31"/>
      <c r="K73" s="98"/>
      <c r="L73" s="32"/>
      <c r="M73" s="31"/>
      <c r="N73" s="98"/>
      <c r="O73" s="32"/>
      <c r="P73" s="31"/>
      <c r="Q73" s="98"/>
      <c r="R73" s="32"/>
    </row>
    <row r="74" spans="1:18" x14ac:dyDescent="0.25">
      <c r="A74" s="28"/>
      <c r="B74" s="97"/>
      <c r="C74" s="30"/>
      <c r="D74" s="33"/>
      <c r="E74" s="31"/>
      <c r="F74" s="32"/>
      <c r="G74" s="31"/>
      <c r="H74" s="98"/>
      <c r="I74" s="32"/>
      <c r="J74" s="31"/>
      <c r="K74" s="98"/>
      <c r="L74" s="32"/>
      <c r="M74" s="31"/>
      <c r="N74" s="98"/>
      <c r="O74" s="32"/>
      <c r="P74" s="31"/>
      <c r="Q74" s="98"/>
      <c r="R74" s="32"/>
    </row>
    <row r="75" spans="1:18" x14ac:dyDescent="0.25">
      <c r="A75" s="28"/>
      <c r="B75" s="97"/>
      <c r="C75" s="30"/>
      <c r="D75" s="33"/>
      <c r="E75" s="31"/>
      <c r="F75" s="32"/>
      <c r="G75" s="31"/>
      <c r="H75" s="98"/>
      <c r="I75" s="32"/>
      <c r="J75" s="31"/>
      <c r="K75" s="98"/>
      <c r="L75" s="32"/>
      <c r="M75" s="31"/>
      <c r="N75" s="98"/>
      <c r="O75" s="32"/>
      <c r="P75" s="31"/>
      <c r="Q75" s="98"/>
      <c r="R75" s="32"/>
    </row>
    <row r="76" spans="1:18" x14ac:dyDescent="0.25">
      <c r="A76" s="28"/>
      <c r="B76" s="97"/>
      <c r="C76" s="30"/>
      <c r="D76" s="33"/>
      <c r="E76" s="31"/>
      <c r="F76" s="32"/>
      <c r="G76" s="31"/>
      <c r="H76" s="98"/>
      <c r="I76" s="32"/>
      <c r="J76" s="31"/>
      <c r="K76" s="98"/>
      <c r="L76" s="32"/>
      <c r="M76" s="31"/>
      <c r="N76" s="98"/>
      <c r="O76" s="32"/>
      <c r="P76" s="31"/>
      <c r="Q76" s="98"/>
      <c r="R76" s="32"/>
    </row>
    <row r="77" spans="1:18" x14ac:dyDescent="0.25">
      <c r="A77" s="28"/>
      <c r="B77" s="97"/>
      <c r="C77" s="30"/>
      <c r="D77" s="33"/>
      <c r="E77" s="31"/>
      <c r="F77" s="32"/>
      <c r="G77" s="31"/>
      <c r="H77" s="98"/>
      <c r="I77" s="32"/>
      <c r="J77" s="31"/>
      <c r="K77" s="98"/>
      <c r="L77" s="32"/>
      <c r="M77" s="31"/>
      <c r="N77" s="98"/>
      <c r="O77" s="32"/>
      <c r="P77" s="31"/>
      <c r="Q77" s="98"/>
      <c r="R77" s="32"/>
    </row>
    <row r="78" spans="1:18" x14ac:dyDescent="0.25">
      <c r="A78" s="28"/>
      <c r="B78" s="97"/>
      <c r="C78" s="30"/>
      <c r="D78" s="33"/>
      <c r="E78" s="31"/>
      <c r="F78" s="32"/>
      <c r="G78" s="31"/>
      <c r="H78" s="98"/>
      <c r="I78" s="32"/>
      <c r="J78" s="31"/>
      <c r="K78" s="98"/>
      <c r="L78" s="32"/>
      <c r="M78" s="31"/>
      <c r="N78" s="98"/>
      <c r="O78" s="32"/>
      <c r="P78" s="31"/>
      <c r="Q78" s="98"/>
      <c r="R78" s="32"/>
    </row>
    <row r="79" spans="1:18" x14ac:dyDescent="0.25">
      <c r="A79" s="28"/>
      <c r="B79" s="97"/>
      <c r="C79" s="30"/>
      <c r="D79" s="33"/>
      <c r="E79" s="31"/>
      <c r="F79" s="32"/>
      <c r="G79" s="31"/>
      <c r="H79" s="98"/>
      <c r="I79" s="32"/>
      <c r="J79" s="31"/>
      <c r="K79" s="98"/>
      <c r="L79" s="32"/>
      <c r="M79" s="31"/>
      <c r="N79" s="98"/>
      <c r="O79" s="32"/>
      <c r="P79" s="31"/>
      <c r="Q79" s="98"/>
      <c r="R79" s="32"/>
    </row>
    <row r="80" spans="1:18" x14ac:dyDescent="0.25">
      <c r="A80" s="28"/>
      <c r="B80" s="97"/>
      <c r="C80" s="30"/>
      <c r="D80" s="33"/>
      <c r="E80" s="31"/>
      <c r="F80" s="32"/>
      <c r="G80" s="31"/>
      <c r="H80" s="98"/>
      <c r="I80" s="32"/>
      <c r="J80" s="31"/>
      <c r="K80" s="98"/>
      <c r="L80" s="32"/>
      <c r="M80" s="31"/>
      <c r="N80" s="98"/>
      <c r="O80" s="32"/>
      <c r="P80" s="31"/>
      <c r="Q80" s="98"/>
      <c r="R80" s="32"/>
    </row>
    <row r="81" spans="1:18" x14ac:dyDescent="0.25">
      <c r="A81" s="28"/>
      <c r="B81" s="97"/>
      <c r="C81" s="30"/>
      <c r="D81" s="33"/>
      <c r="E81" s="31"/>
      <c r="F81" s="32"/>
      <c r="G81" s="31"/>
      <c r="H81" s="98"/>
      <c r="I81" s="32"/>
      <c r="J81" s="31"/>
      <c r="K81" s="98"/>
      <c r="L81" s="32"/>
      <c r="M81" s="31"/>
      <c r="N81" s="98"/>
      <c r="O81" s="32"/>
      <c r="P81" s="31"/>
      <c r="Q81" s="98"/>
      <c r="R81" s="32"/>
    </row>
    <row r="82" spans="1:18" x14ac:dyDescent="0.25">
      <c r="A82" s="28"/>
      <c r="B82" s="97"/>
      <c r="C82" s="30"/>
      <c r="D82" s="33"/>
      <c r="E82" s="31"/>
      <c r="F82" s="32"/>
      <c r="G82" s="31"/>
      <c r="H82" s="98"/>
      <c r="I82" s="32"/>
      <c r="J82" s="31"/>
      <c r="K82" s="98"/>
      <c r="L82" s="32"/>
      <c r="M82" s="31"/>
      <c r="N82" s="98"/>
      <c r="O82" s="32"/>
      <c r="P82" s="31"/>
      <c r="Q82" s="98"/>
      <c r="R82" s="32"/>
    </row>
    <row r="83" spans="1:18" x14ac:dyDescent="0.25">
      <c r="A83" s="28"/>
      <c r="B83" s="97"/>
      <c r="C83" s="30"/>
      <c r="D83" s="33"/>
      <c r="E83" s="31"/>
      <c r="F83" s="32"/>
      <c r="G83" s="31"/>
      <c r="H83" s="98"/>
      <c r="I83" s="32"/>
      <c r="J83" s="31"/>
      <c r="K83" s="98"/>
      <c r="L83" s="32"/>
      <c r="M83" s="31"/>
      <c r="N83" s="98"/>
      <c r="O83" s="32"/>
      <c r="P83" s="31"/>
      <c r="Q83" s="98"/>
      <c r="R83" s="32"/>
    </row>
    <row r="84" spans="1:18" x14ac:dyDescent="0.25">
      <c r="A84" s="28"/>
      <c r="B84" s="97"/>
      <c r="C84" s="30"/>
      <c r="D84" s="33"/>
      <c r="E84" s="31"/>
      <c r="F84" s="32"/>
      <c r="G84" s="31"/>
      <c r="H84" s="98"/>
      <c r="I84" s="32"/>
      <c r="J84" s="31"/>
      <c r="K84" s="98"/>
      <c r="L84" s="32"/>
      <c r="M84" s="31"/>
      <c r="N84" s="98"/>
      <c r="O84" s="32"/>
      <c r="P84" s="31"/>
      <c r="Q84" s="98"/>
      <c r="R84" s="32"/>
    </row>
    <row r="85" spans="1:18" x14ac:dyDescent="0.25">
      <c r="A85" s="28"/>
      <c r="B85" s="97"/>
      <c r="C85" s="30"/>
      <c r="D85" s="33"/>
      <c r="E85" s="31"/>
      <c r="F85" s="32"/>
      <c r="G85" s="31"/>
      <c r="H85" s="98"/>
      <c r="I85" s="32"/>
      <c r="J85" s="31"/>
      <c r="K85" s="98"/>
      <c r="L85" s="32"/>
      <c r="M85" s="31"/>
      <c r="N85" s="98"/>
      <c r="O85" s="32"/>
      <c r="P85" s="31"/>
      <c r="Q85" s="98"/>
      <c r="R85" s="32"/>
    </row>
    <row r="86" spans="1:18" x14ac:dyDescent="0.25">
      <c r="A86" s="28"/>
      <c r="B86" s="97"/>
      <c r="C86" s="30"/>
      <c r="D86" s="33"/>
      <c r="E86" s="31"/>
      <c r="F86" s="32"/>
      <c r="G86" s="31"/>
      <c r="H86" s="98"/>
      <c r="I86" s="32"/>
      <c r="J86" s="31"/>
      <c r="K86" s="98"/>
      <c r="L86" s="32"/>
      <c r="M86" s="31"/>
      <c r="N86" s="98"/>
      <c r="O86" s="32"/>
      <c r="P86" s="31"/>
      <c r="Q86" s="98"/>
      <c r="R86" s="32"/>
    </row>
    <row r="87" spans="1:18" x14ac:dyDescent="0.25">
      <c r="A87" s="28"/>
      <c r="B87" s="97"/>
      <c r="C87" s="30"/>
      <c r="D87" s="33"/>
      <c r="E87" s="31"/>
      <c r="F87" s="32"/>
      <c r="G87" s="31"/>
      <c r="H87" s="98"/>
      <c r="I87" s="32"/>
      <c r="J87" s="31"/>
      <c r="K87" s="98"/>
      <c r="L87" s="32"/>
      <c r="M87" s="31"/>
      <c r="N87" s="98"/>
      <c r="O87" s="32"/>
      <c r="P87" s="31"/>
      <c r="Q87" s="98"/>
      <c r="R87" s="32"/>
    </row>
    <row r="88" spans="1:18" x14ac:dyDescent="0.25">
      <c r="A88" s="28"/>
      <c r="B88" s="97"/>
      <c r="C88" s="30"/>
      <c r="D88" s="33"/>
      <c r="E88" s="31"/>
      <c r="F88" s="32"/>
      <c r="G88" s="31"/>
      <c r="H88" s="98"/>
      <c r="I88" s="32"/>
      <c r="J88" s="31"/>
      <c r="K88" s="98"/>
      <c r="L88" s="32"/>
      <c r="M88" s="31"/>
      <c r="N88" s="98"/>
      <c r="O88" s="32"/>
      <c r="P88" s="31"/>
      <c r="Q88" s="98"/>
      <c r="R88" s="32"/>
    </row>
    <row r="89" spans="1:18" x14ac:dyDescent="0.25">
      <c r="A89" s="28"/>
      <c r="B89" s="97"/>
      <c r="C89" s="30"/>
      <c r="D89" s="33"/>
      <c r="E89" s="31"/>
      <c r="F89" s="32"/>
      <c r="G89" s="31"/>
      <c r="H89" s="98"/>
      <c r="I89" s="32"/>
      <c r="J89" s="31"/>
      <c r="K89" s="98"/>
      <c r="L89" s="32"/>
      <c r="M89" s="31"/>
      <c r="N89" s="98"/>
      <c r="O89" s="32"/>
      <c r="P89" s="31"/>
      <c r="Q89" s="98"/>
      <c r="R89" s="32"/>
    </row>
    <row r="90" spans="1:18" x14ac:dyDescent="0.25">
      <c r="A90" s="28"/>
      <c r="B90" s="97"/>
      <c r="C90" s="30"/>
      <c r="D90" s="33"/>
      <c r="E90" s="31"/>
      <c r="F90" s="32"/>
      <c r="G90" s="31"/>
      <c r="H90" s="98"/>
      <c r="I90" s="32"/>
      <c r="J90" s="31"/>
      <c r="K90" s="98"/>
      <c r="L90" s="32"/>
      <c r="M90" s="31"/>
      <c r="N90" s="98"/>
      <c r="O90" s="32"/>
      <c r="P90" s="31"/>
      <c r="Q90" s="98"/>
      <c r="R90" s="32"/>
    </row>
    <row r="91" spans="1:18" x14ac:dyDescent="0.25">
      <c r="A91" s="28"/>
      <c r="B91" s="97"/>
      <c r="C91" s="30"/>
      <c r="D91" s="33"/>
      <c r="E91" s="31"/>
      <c r="F91" s="32"/>
      <c r="G91" s="31"/>
      <c r="H91" s="98"/>
      <c r="I91" s="32"/>
      <c r="J91" s="31"/>
      <c r="K91" s="98"/>
      <c r="L91" s="32"/>
      <c r="M91" s="31"/>
      <c r="N91" s="98"/>
      <c r="O91" s="32"/>
      <c r="P91" s="31"/>
      <c r="Q91" s="98"/>
      <c r="R91" s="32"/>
    </row>
    <row r="92" spans="1:18" x14ac:dyDescent="0.25">
      <c r="A92" s="28"/>
      <c r="B92" s="97"/>
      <c r="C92" s="30"/>
      <c r="D92" s="33"/>
      <c r="E92" s="31"/>
      <c r="F92" s="32"/>
      <c r="G92" s="31"/>
      <c r="H92" s="98"/>
      <c r="I92" s="32"/>
      <c r="J92" s="31"/>
      <c r="K92" s="98"/>
      <c r="L92" s="32"/>
      <c r="M92" s="31"/>
      <c r="N92" s="98"/>
      <c r="O92" s="32"/>
      <c r="P92" s="31"/>
      <c r="Q92" s="98"/>
      <c r="R92" s="32"/>
    </row>
    <row r="93" spans="1:18" x14ac:dyDescent="0.25">
      <c r="A93" s="28"/>
      <c r="B93" s="97"/>
      <c r="C93" s="30"/>
      <c r="D93" s="33"/>
      <c r="E93" s="31"/>
      <c r="F93" s="32"/>
      <c r="G93" s="31"/>
      <c r="H93" s="98"/>
      <c r="I93" s="32"/>
      <c r="J93" s="31"/>
      <c r="K93" s="98"/>
      <c r="L93" s="32"/>
      <c r="M93" s="31"/>
      <c r="N93" s="98"/>
      <c r="O93" s="32"/>
      <c r="P93" s="31"/>
      <c r="Q93" s="98"/>
      <c r="R93" s="32"/>
    </row>
    <row r="94" spans="1:18" x14ac:dyDescent="0.25">
      <c r="A94" s="28"/>
      <c r="B94" s="97"/>
      <c r="C94" s="30"/>
      <c r="D94" s="33"/>
      <c r="E94" s="31"/>
      <c r="F94" s="32"/>
      <c r="G94" s="31"/>
      <c r="H94" s="98"/>
      <c r="I94" s="32"/>
      <c r="J94" s="31"/>
      <c r="K94" s="98"/>
      <c r="L94" s="32"/>
      <c r="M94" s="31"/>
      <c r="N94" s="98"/>
      <c r="O94" s="32"/>
      <c r="P94" s="31"/>
      <c r="Q94" s="98"/>
      <c r="R94" s="32"/>
    </row>
    <row r="95" spans="1:18" x14ac:dyDescent="0.25">
      <c r="A95" s="28"/>
      <c r="B95" s="97"/>
      <c r="C95" s="30"/>
      <c r="D95" s="33"/>
      <c r="E95" s="31"/>
      <c r="F95" s="32"/>
      <c r="G95" s="31"/>
      <c r="H95" s="98"/>
      <c r="I95" s="32"/>
      <c r="J95" s="31"/>
      <c r="K95" s="98"/>
      <c r="L95" s="32"/>
      <c r="M95" s="31"/>
      <c r="N95" s="98"/>
      <c r="O95" s="32"/>
      <c r="P95" s="31"/>
      <c r="Q95" s="98"/>
      <c r="R95" s="32"/>
    </row>
    <row r="96" spans="1:18" x14ac:dyDescent="0.25">
      <c r="A96" s="28"/>
      <c r="B96" s="97"/>
      <c r="C96" s="30"/>
      <c r="D96" s="33"/>
      <c r="E96" s="31"/>
      <c r="F96" s="32"/>
      <c r="G96" s="31"/>
      <c r="H96" s="98"/>
      <c r="I96" s="32"/>
      <c r="J96" s="31"/>
      <c r="K96" s="98"/>
      <c r="L96" s="32"/>
      <c r="M96" s="31"/>
      <c r="N96" s="98"/>
      <c r="O96" s="32"/>
      <c r="P96" s="31"/>
      <c r="Q96" s="98"/>
      <c r="R96" s="32"/>
    </row>
    <row r="97" spans="1:18" x14ac:dyDescent="0.25">
      <c r="A97" s="28"/>
      <c r="B97" s="97"/>
      <c r="C97" s="30"/>
      <c r="D97" s="33"/>
      <c r="E97" s="31"/>
      <c r="F97" s="32"/>
      <c r="G97" s="31"/>
      <c r="H97" s="98"/>
      <c r="I97" s="32"/>
      <c r="J97" s="31"/>
      <c r="K97" s="98"/>
      <c r="L97" s="32"/>
      <c r="M97" s="31"/>
      <c r="N97" s="98"/>
      <c r="O97" s="32"/>
      <c r="P97" s="31"/>
      <c r="Q97" s="98"/>
      <c r="R97" s="32"/>
    </row>
    <row r="98" spans="1:18" x14ac:dyDescent="0.25">
      <c r="A98" s="28"/>
      <c r="B98" s="97"/>
      <c r="C98" s="30"/>
      <c r="D98" s="33"/>
      <c r="E98" s="31"/>
      <c r="F98" s="32"/>
      <c r="G98" s="31"/>
      <c r="H98" s="98"/>
      <c r="I98" s="32"/>
      <c r="J98" s="31"/>
      <c r="K98" s="98"/>
      <c r="L98" s="32"/>
      <c r="M98" s="31"/>
      <c r="N98" s="98"/>
      <c r="O98" s="32"/>
      <c r="P98" s="31"/>
      <c r="Q98" s="98"/>
      <c r="R98" s="32"/>
    </row>
    <row r="99" spans="1:18" x14ac:dyDescent="0.25">
      <c r="A99" s="28"/>
      <c r="B99" s="97"/>
      <c r="C99" s="30"/>
      <c r="D99" s="33"/>
      <c r="E99" s="31"/>
      <c r="F99" s="32"/>
      <c r="G99" s="31"/>
      <c r="H99" s="98"/>
      <c r="I99" s="32"/>
      <c r="J99" s="31"/>
      <c r="K99" s="98"/>
      <c r="L99" s="32"/>
      <c r="M99" s="31"/>
      <c r="N99" s="98"/>
      <c r="O99" s="32"/>
      <c r="P99" s="31"/>
      <c r="Q99" s="98"/>
      <c r="R99" s="32"/>
    </row>
    <row r="100" spans="1:18" x14ac:dyDescent="0.25">
      <c r="A100" s="28"/>
      <c r="B100" s="97"/>
      <c r="C100" s="30"/>
      <c r="D100" s="33"/>
      <c r="E100" s="31"/>
      <c r="F100" s="32"/>
      <c r="G100" s="31"/>
      <c r="H100" s="98"/>
      <c r="I100" s="32"/>
      <c r="J100" s="31"/>
      <c r="K100" s="98"/>
      <c r="L100" s="32"/>
      <c r="M100" s="31"/>
      <c r="N100" s="98"/>
      <c r="O100" s="32"/>
      <c r="P100" s="31"/>
      <c r="Q100" s="98"/>
      <c r="R100" s="32"/>
    </row>
    <row r="101" spans="1:18" x14ac:dyDescent="0.25">
      <c r="A101" s="28"/>
      <c r="B101" s="97"/>
      <c r="C101" s="30"/>
      <c r="D101" s="33"/>
      <c r="E101" s="31"/>
      <c r="F101" s="32"/>
      <c r="G101" s="31"/>
      <c r="H101" s="98"/>
      <c r="I101" s="32"/>
      <c r="J101" s="31"/>
      <c r="K101" s="98"/>
      <c r="L101" s="32"/>
      <c r="M101" s="31"/>
      <c r="N101" s="98"/>
      <c r="O101" s="32"/>
      <c r="P101" s="31"/>
      <c r="Q101" s="98"/>
      <c r="R101" s="32"/>
    </row>
    <row r="102" spans="1:18" x14ac:dyDescent="0.25">
      <c r="A102" s="28"/>
      <c r="B102" s="97"/>
      <c r="C102" s="30"/>
      <c r="D102" s="33"/>
      <c r="E102" s="31"/>
      <c r="F102" s="32"/>
      <c r="G102" s="31"/>
      <c r="H102" s="98"/>
      <c r="I102" s="32"/>
      <c r="J102" s="31"/>
      <c r="K102" s="98"/>
      <c r="L102" s="32"/>
      <c r="M102" s="31"/>
      <c r="N102" s="98"/>
      <c r="O102" s="32"/>
      <c r="P102" s="31"/>
      <c r="Q102" s="98"/>
      <c r="R102" s="32"/>
    </row>
    <row r="103" spans="1:18" x14ac:dyDescent="0.25">
      <c r="A103" s="28"/>
      <c r="B103" s="97"/>
      <c r="C103" s="30"/>
      <c r="D103" s="33"/>
      <c r="E103" s="31"/>
      <c r="F103" s="32"/>
      <c r="G103" s="31"/>
      <c r="H103" s="98"/>
      <c r="I103" s="32"/>
      <c r="J103" s="31"/>
      <c r="K103" s="98"/>
      <c r="L103" s="32"/>
      <c r="M103" s="31"/>
      <c r="N103" s="98"/>
      <c r="O103" s="32"/>
      <c r="P103" s="31"/>
      <c r="Q103" s="98"/>
      <c r="R103" s="32"/>
    </row>
    <row r="104" spans="1:18" x14ac:dyDescent="0.25">
      <c r="A104" s="28"/>
      <c r="B104" s="97"/>
      <c r="C104" s="30"/>
      <c r="D104" s="33"/>
      <c r="E104" s="31"/>
      <c r="F104" s="32"/>
      <c r="G104" s="31"/>
      <c r="H104" s="98"/>
      <c r="I104" s="32"/>
      <c r="J104" s="31"/>
      <c r="K104" s="98"/>
      <c r="L104" s="32"/>
      <c r="M104" s="31"/>
      <c r="N104" s="98"/>
      <c r="O104" s="32"/>
      <c r="P104" s="31"/>
      <c r="Q104" s="98"/>
      <c r="R104" s="32"/>
    </row>
    <row r="105" spans="1:18" x14ac:dyDescent="0.25">
      <c r="A105" s="28"/>
      <c r="B105" s="97"/>
      <c r="C105" s="30"/>
      <c r="D105" s="33"/>
      <c r="E105" s="31"/>
      <c r="F105" s="32"/>
      <c r="G105" s="31"/>
      <c r="H105" s="98"/>
      <c r="I105" s="32"/>
      <c r="J105" s="31"/>
      <c r="K105" s="98"/>
      <c r="L105" s="32"/>
      <c r="M105" s="31"/>
      <c r="N105" s="98"/>
      <c r="O105" s="32"/>
      <c r="P105" s="31"/>
      <c r="Q105" s="98"/>
      <c r="R105" s="32"/>
    </row>
    <row r="106" spans="1:18" x14ac:dyDescent="0.25">
      <c r="A106" s="28"/>
      <c r="B106" s="97"/>
      <c r="C106" s="30"/>
      <c r="D106" s="33"/>
      <c r="E106" s="31"/>
      <c r="F106" s="32"/>
      <c r="G106" s="31"/>
      <c r="H106" s="98"/>
      <c r="I106" s="32"/>
      <c r="J106" s="31"/>
      <c r="K106" s="98"/>
      <c r="L106" s="32"/>
      <c r="M106" s="31"/>
      <c r="N106" s="98"/>
      <c r="O106" s="32"/>
      <c r="P106" s="31"/>
      <c r="Q106" s="98"/>
      <c r="R106" s="32"/>
    </row>
    <row r="107" spans="1:18" x14ac:dyDescent="0.25">
      <c r="A107" s="28"/>
      <c r="B107" s="97"/>
      <c r="C107" s="30"/>
      <c r="D107" s="33"/>
      <c r="E107" s="31"/>
      <c r="F107" s="32"/>
      <c r="G107" s="31"/>
      <c r="H107" s="98"/>
      <c r="I107" s="32"/>
      <c r="J107" s="31"/>
      <c r="K107" s="98"/>
      <c r="L107" s="32"/>
      <c r="M107" s="31"/>
      <c r="N107" s="98"/>
      <c r="O107" s="32"/>
      <c r="P107" s="31"/>
      <c r="Q107" s="98"/>
      <c r="R107" s="32"/>
    </row>
    <row r="108" spans="1:18" x14ac:dyDescent="0.25">
      <c r="A108" s="28"/>
      <c r="B108" s="97"/>
      <c r="C108" s="30"/>
      <c r="D108" s="33"/>
      <c r="E108" s="31"/>
      <c r="F108" s="32"/>
      <c r="G108" s="31"/>
      <c r="H108" s="98"/>
      <c r="I108" s="32"/>
      <c r="J108" s="31"/>
      <c r="K108" s="98"/>
      <c r="L108" s="32"/>
      <c r="M108" s="31"/>
      <c r="N108" s="98"/>
      <c r="O108" s="32"/>
      <c r="P108" s="31"/>
      <c r="Q108" s="98"/>
      <c r="R108" s="32"/>
    </row>
    <row r="109" spans="1:18" x14ac:dyDescent="0.25">
      <c r="A109" s="28"/>
      <c r="B109" s="97"/>
      <c r="C109" s="30"/>
      <c r="D109" s="33"/>
      <c r="E109" s="31"/>
      <c r="F109" s="32"/>
      <c r="G109" s="31"/>
      <c r="H109" s="98"/>
      <c r="I109" s="32"/>
      <c r="J109" s="31"/>
      <c r="K109" s="98"/>
      <c r="L109" s="32"/>
      <c r="M109" s="31"/>
      <c r="N109" s="98"/>
      <c r="O109" s="32"/>
      <c r="P109" s="31"/>
      <c r="Q109" s="98"/>
      <c r="R109" s="32"/>
    </row>
    <row r="110" spans="1:18" x14ac:dyDescent="0.25">
      <c r="A110" s="28"/>
      <c r="B110" s="97"/>
      <c r="C110" s="30"/>
      <c r="D110" s="33"/>
      <c r="E110" s="31"/>
      <c r="F110" s="32"/>
      <c r="G110" s="31"/>
      <c r="H110" s="98"/>
      <c r="I110" s="32"/>
      <c r="J110" s="31"/>
      <c r="K110" s="98"/>
      <c r="L110" s="32"/>
      <c r="M110" s="31"/>
      <c r="N110" s="98"/>
      <c r="O110" s="32"/>
      <c r="P110" s="31"/>
      <c r="Q110" s="98"/>
      <c r="R110" s="32"/>
    </row>
    <row r="111" spans="1:18" x14ac:dyDescent="0.25">
      <c r="A111" s="28"/>
      <c r="B111" s="97"/>
      <c r="C111" s="30"/>
      <c r="D111" s="33"/>
      <c r="E111" s="31"/>
      <c r="F111" s="32"/>
      <c r="G111" s="31"/>
      <c r="H111" s="98"/>
      <c r="I111" s="32"/>
      <c r="J111" s="31"/>
      <c r="K111" s="98"/>
      <c r="L111" s="32"/>
      <c r="M111" s="31"/>
      <c r="N111" s="98"/>
      <c r="O111" s="32"/>
      <c r="P111" s="31"/>
      <c r="Q111" s="98"/>
      <c r="R111" s="32"/>
    </row>
    <row r="112" spans="1:18" x14ac:dyDescent="0.25">
      <c r="A112" s="28"/>
      <c r="B112" s="97"/>
      <c r="C112" s="30"/>
      <c r="D112" s="33"/>
      <c r="E112" s="31"/>
      <c r="F112" s="32"/>
      <c r="G112" s="31"/>
      <c r="H112" s="98"/>
      <c r="I112" s="32"/>
      <c r="J112" s="31"/>
      <c r="K112" s="98"/>
      <c r="L112" s="32"/>
      <c r="M112" s="31"/>
      <c r="N112" s="98"/>
      <c r="O112" s="32"/>
      <c r="P112" s="31"/>
      <c r="Q112" s="98"/>
      <c r="R112" s="32"/>
    </row>
    <row r="113" spans="1:18" x14ac:dyDescent="0.25">
      <c r="A113" s="28"/>
      <c r="B113" s="97"/>
      <c r="C113" s="30"/>
      <c r="D113" s="33"/>
      <c r="E113" s="31"/>
      <c r="F113" s="32"/>
      <c r="G113" s="31"/>
      <c r="H113" s="98"/>
      <c r="I113" s="32"/>
      <c r="J113" s="31"/>
      <c r="K113" s="98"/>
      <c r="L113" s="32"/>
      <c r="M113" s="31"/>
      <c r="N113" s="98"/>
      <c r="O113" s="32"/>
      <c r="P113" s="31"/>
      <c r="Q113" s="98"/>
      <c r="R113" s="32"/>
    </row>
    <row r="114" spans="1:18" x14ac:dyDescent="0.25">
      <c r="A114" s="28"/>
      <c r="B114" s="97"/>
      <c r="C114" s="30"/>
      <c r="D114" s="33"/>
      <c r="E114" s="31"/>
      <c r="F114" s="32"/>
      <c r="G114" s="31"/>
      <c r="H114" s="98"/>
      <c r="I114" s="32"/>
      <c r="J114" s="31"/>
      <c r="K114" s="98"/>
      <c r="L114" s="32"/>
      <c r="M114" s="31"/>
      <c r="N114" s="98"/>
      <c r="O114" s="32"/>
      <c r="P114" s="31"/>
      <c r="Q114" s="98"/>
      <c r="R114" s="32"/>
    </row>
    <row r="115" spans="1:18" x14ac:dyDescent="0.25">
      <c r="A115" s="28"/>
      <c r="B115" s="97"/>
      <c r="C115" s="30"/>
      <c r="D115" s="33"/>
      <c r="E115" s="31"/>
      <c r="F115" s="32"/>
      <c r="G115" s="31"/>
      <c r="H115" s="98"/>
      <c r="I115" s="32"/>
      <c r="J115" s="31"/>
      <c r="K115" s="98"/>
      <c r="L115" s="32"/>
      <c r="M115" s="31"/>
      <c r="N115" s="98"/>
      <c r="O115" s="32"/>
      <c r="P115" s="31"/>
      <c r="Q115" s="98"/>
      <c r="R115" s="32"/>
    </row>
    <row r="116" spans="1:18" x14ac:dyDescent="0.25">
      <c r="A116" s="28"/>
      <c r="B116" s="97"/>
      <c r="C116" s="30"/>
      <c r="D116" s="33"/>
      <c r="E116" s="31"/>
      <c r="F116" s="32"/>
      <c r="G116" s="31"/>
      <c r="H116" s="98"/>
      <c r="I116" s="32"/>
      <c r="J116" s="31"/>
      <c r="K116" s="98"/>
      <c r="L116" s="32"/>
      <c r="M116" s="31"/>
      <c r="N116" s="98"/>
      <c r="O116" s="32"/>
      <c r="P116" s="31"/>
      <c r="Q116" s="98"/>
      <c r="R116" s="32"/>
    </row>
    <row r="117" spans="1:18" x14ac:dyDescent="0.25">
      <c r="A117" s="28"/>
      <c r="B117" s="97"/>
      <c r="C117" s="30"/>
      <c r="D117" s="33"/>
      <c r="E117" s="31"/>
      <c r="F117" s="32"/>
      <c r="G117" s="31"/>
      <c r="H117" s="98"/>
      <c r="I117" s="32"/>
      <c r="J117" s="31"/>
      <c r="K117" s="98"/>
      <c r="L117" s="32"/>
      <c r="M117" s="31"/>
      <c r="N117" s="98"/>
      <c r="O117" s="32"/>
      <c r="P117" s="31"/>
      <c r="Q117" s="98"/>
      <c r="R117" s="32"/>
    </row>
    <row r="118" spans="1:18" x14ac:dyDescent="0.25">
      <c r="A118" s="28"/>
      <c r="B118" s="97"/>
      <c r="C118" s="30"/>
      <c r="D118" s="33"/>
      <c r="E118" s="31"/>
      <c r="F118" s="32"/>
      <c r="G118" s="31"/>
      <c r="H118" s="98"/>
      <c r="I118" s="32"/>
      <c r="J118" s="31"/>
      <c r="K118" s="98"/>
      <c r="L118" s="32"/>
      <c r="M118" s="31"/>
      <c r="N118" s="98"/>
      <c r="O118" s="32"/>
      <c r="P118" s="31"/>
      <c r="Q118" s="98"/>
      <c r="R118" s="32"/>
    </row>
    <row r="119" spans="1:18" x14ac:dyDescent="0.25">
      <c r="A119" s="28"/>
      <c r="B119" s="97"/>
      <c r="C119" s="30"/>
      <c r="D119" s="33"/>
      <c r="E119" s="31"/>
      <c r="F119" s="32"/>
      <c r="G119" s="31"/>
      <c r="H119" s="98"/>
      <c r="I119" s="32"/>
      <c r="J119" s="31"/>
      <c r="K119" s="98"/>
      <c r="L119" s="32"/>
      <c r="M119" s="31"/>
      <c r="N119" s="98"/>
      <c r="O119" s="32"/>
      <c r="P119" s="31"/>
      <c r="Q119" s="98"/>
      <c r="R119" s="32"/>
    </row>
    <row r="120" spans="1:18" x14ac:dyDescent="0.25">
      <c r="A120" s="28"/>
      <c r="B120" s="97"/>
      <c r="C120" s="30"/>
      <c r="D120" s="33"/>
      <c r="E120" s="31"/>
      <c r="F120" s="32"/>
      <c r="G120" s="31"/>
      <c r="H120" s="98"/>
      <c r="I120" s="32"/>
      <c r="J120" s="31"/>
      <c r="K120" s="98"/>
      <c r="L120" s="32"/>
      <c r="M120" s="31"/>
      <c r="N120" s="98"/>
      <c r="O120" s="32"/>
      <c r="P120" s="31"/>
      <c r="Q120" s="98"/>
      <c r="R120" s="32"/>
    </row>
    <row r="121" spans="1:18" x14ac:dyDescent="0.25">
      <c r="A121" s="28"/>
      <c r="B121" s="97"/>
      <c r="C121" s="30"/>
      <c r="D121" s="33"/>
      <c r="E121" s="31"/>
      <c r="F121" s="32"/>
      <c r="G121" s="31"/>
      <c r="H121" s="98"/>
      <c r="I121" s="32"/>
      <c r="J121" s="31"/>
      <c r="K121" s="98"/>
      <c r="L121" s="32"/>
      <c r="M121" s="31"/>
      <c r="N121" s="98"/>
      <c r="O121" s="32"/>
      <c r="P121" s="31"/>
      <c r="Q121" s="98"/>
      <c r="R121" s="32"/>
    </row>
    <row r="122" spans="1:18" x14ac:dyDescent="0.25">
      <c r="A122" s="28"/>
      <c r="B122" s="97"/>
      <c r="C122" s="30"/>
      <c r="D122" s="33"/>
      <c r="E122" s="31"/>
      <c r="F122" s="32"/>
      <c r="G122" s="31"/>
      <c r="H122" s="98"/>
      <c r="I122" s="32"/>
      <c r="J122" s="31"/>
      <c r="K122" s="98"/>
      <c r="L122" s="32"/>
      <c r="M122" s="31"/>
      <c r="N122" s="98"/>
      <c r="O122" s="32"/>
      <c r="P122" s="31"/>
      <c r="Q122" s="98"/>
      <c r="R122" s="32"/>
    </row>
    <row r="123" spans="1:18" x14ac:dyDescent="0.25">
      <c r="A123" s="28"/>
      <c r="B123" s="97"/>
      <c r="C123" s="30"/>
      <c r="D123" s="33"/>
      <c r="E123" s="31"/>
      <c r="F123" s="32"/>
      <c r="G123" s="31"/>
      <c r="H123" s="98"/>
      <c r="I123" s="32"/>
      <c r="J123" s="31"/>
      <c r="K123" s="98"/>
      <c r="L123" s="32"/>
      <c r="M123" s="31"/>
      <c r="N123" s="98"/>
      <c r="O123" s="32"/>
      <c r="P123" s="31"/>
      <c r="Q123" s="98"/>
      <c r="R123" s="32"/>
    </row>
    <row r="124" spans="1:18" x14ac:dyDescent="0.25">
      <c r="A124" s="28"/>
      <c r="B124" s="97"/>
      <c r="C124" s="30"/>
      <c r="D124" s="33"/>
      <c r="E124" s="31"/>
      <c r="F124" s="32"/>
      <c r="G124" s="31"/>
      <c r="H124" s="98"/>
      <c r="I124" s="32"/>
      <c r="J124" s="31"/>
      <c r="K124" s="98"/>
      <c r="L124" s="32"/>
      <c r="M124" s="31"/>
      <c r="N124" s="98"/>
      <c r="O124" s="32"/>
      <c r="P124" s="31"/>
      <c r="Q124" s="98"/>
      <c r="R124" s="32"/>
    </row>
    <row r="125" spans="1:18" x14ac:dyDescent="0.25">
      <c r="A125" s="28"/>
      <c r="B125" s="97"/>
      <c r="C125" s="30"/>
      <c r="D125" s="33"/>
      <c r="E125" s="31"/>
      <c r="F125" s="32"/>
      <c r="G125" s="31"/>
      <c r="H125" s="98"/>
      <c r="I125" s="32"/>
      <c r="J125" s="31"/>
      <c r="K125" s="98"/>
      <c r="L125" s="32"/>
      <c r="M125" s="31"/>
      <c r="N125" s="98"/>
      <c r="O125" s="32"/>
      <c r="P125" s="31"/>
      <c r="Q125" s="98"/>
      <c r="R125" s="32"/>
    </row>
    <row r="126" spans="1:18" x14ac:dyDescent="0.25">
      <c r="A126" s="28"/>
      <c r="B126" s="97"/>
      <c r="C126" s="30"/>
      <c r="D126" s="33"/>
      <c r="E126" s="31"/>
      <c r="F126" s="32"/>
      <c r="G126" s="31"/>
      <c r="H126" s="98"/>
      <c r="I126" s="32"/>
      <c r="J126" s="31"/>
      <c r="K126" s="98"/>
      <c r="L126" s="32"/>
      <c r="M126" s="31"/>
      <c r="N126" s="98"/>
      <c r="O126" s="32"/>
      <c r="P126" s="31"/>
      <c r="Q126" s="98"/>
      <c r="R126" s="32"/>
    </row>
    <row r="127" spans="1:18" x14ac:dyDescent="0.25">
      <c r="A127" s="28"/>
      <c r="B127" s="97"/>
      <c r="C127" s="30"/>
      <c r="D127" s="33"/>
      <c r="E127" s="31"/>
      <c r="F127" s="32"/>
      <c r="G127" s="31"/>
      <c r="H127" s="98"/>
      <c r="I127" s="32"/>
      <c r="J127" s="31"/>
      <c r="K127" s="98"/>
      <c r="L127" s="32"/>
      <c r="M127" s="31"/>
      <c r="N127" s="98"/>
      <c r="O127" s="32"/>
      <c r="P127" s="31"/>
      <c r="Q127" s="98"/>
      <c r="R127" s="32"/>
    </row>
    <row r="128" spans="1:18" x14ac:dyDescent="0.25">
      <c r="A128" s="28"/>
      <c r="B128" s="97"/>
      <c r="C128" s="30"/>
      <c r="D128" s="33"/>
      <c r="E128" s="31"/>
      <c r="F128" s="32"/>
      <c r="G128" s="31"/>
      <c r="H128" s="98"/>
      <c r="I128" s="32"/>
      <c r="J128" s="31"/>
      <c r="K128" s="98"/>
      <c r="L128" s="32"/>
      <c r="M128" s="31"/>
      <c r="N128" s="98"/>
      <c r="O128" s="32"/>
      <c r="P128" s="31"/>
      <c r="Q128" s="98"/>
      <c r="R128" s="32"/>
    </row>
    <row r="129" spans="1:18" x14ac:dyDescent="0.25">
      <c r="A129" s="28"/>
      <c r="B129" s="97"/>
      <c r="C129" s="30"/>
      <c r="D129" s="33"/>
      <c r="E129" s="31"/>
      <c r="F129" s="32"/>
      <c r="G129" s="31"/>
      <c r="H129" s="98"/>
      <c r="I129" s="32"/>
      <c r="J129" s="31"/>
      <c r="K129" s="98"/>
      <c r="L129" s="32"/>
      <c r="M129" s="31"/>
      <c r="N129" s="98"/>
      <c r="O129" s="32"/>
      <c r="P129" s="31"/>
      <c r="Q129" s="98"/>
      <c r="R129" s="32"/>
    </row>
    <row r="130" spans="1:18" x14ac:dyDescent="0.25">
      <c r="A130" s="28"/>
      <c r="B130" s="97"/>
      <c r="C130" s="30"/>
      <c r="D130" s="33"/>
      <c r="E130" s="31"/>
      <c r="F130" s="32"/>
      <c r="G130" s="31"/>
      <c r="H130" s="98"/>
      <c r="I130" s="32"/>
      <c r="J130" s="31"/>
      <c r="K130" s="98"/>
      <c r="L130" s="32"/>
      <c r="M130" s="31"/>
      <c r="N130" s="98"/>
      <c r="O130" s="32"/>
      <c r="P130" s="31"/>
      <c r="Q130" s="98"/>
      <c r="R130" s="32"/>
    </row>
    <row r="131" spans="1:18" x14ac:dyDescent="0.25">
      <c r="A131" s="28"/>
      <c r="B131" s="97"/>
      <c r="C131" s="30"/>
      <c r="D131" s="33"/>
      <c r="E131" s="31"/>
      <c r="F131" s="32"/>
      <c r="G131" s="31"/>
      <c r="H131" s="98"/>
      <c r="I131" s="32"/>
      <c r="J131" s="31"/>
      <c r="K131" s="98"/>
      <c r="L131" s="32"/>
      <c r="M131" s="31"/>
      <c r="N131" s="98"/>
      <c r="O131" s="32"/>
      <c r="P131" s="31"/>
      <c r="Q131" s="98"/>
      <c r="R131" s="32"/>
    </row>
    <row r="132" spans="1:18" x14ac:dyDescent="0.25">
      <c r="A132" s="28"/>
      <c r="B132" s="97"/>
      <c r="C132" s="30"/>
      <c r="D132" s="33"/>
      <c r="E132" s="31"/>
      <c r="F132" s="32"/>
      <c r="G132" s="31"/>
      <c r="H132" s="98"/>
      <c r="I132" s="32"/>
      <c r="J132" s="31"/>
      <c r="K132" s="98"/>
      <c r="L132" s="32"/>
      <c r="M132" s="31"/>
      <c r="N132" s="98"/>
      <c r="O132" s="32"/>
      <c r="P132" s="31"/>
      <c r="Q132" s="98"/>
      <c r="R132" s="32"/>
    </row>
    <row r="133" spans="1:18" x14ac:dyDescent="0.25">
      <c r="A133" s="28"/>
      <c r="B133" s="97"/>
      <c r="C133" s="30"/>
      <c r="D133" s="33"/>
      <c r="E133" s="31"/>
      <c r="F133" s="32"/>
      <c r="G133" s="31"/>
      <c r="H133" s="98"/>
      <c r="I133" s="32"/>
      <c r="J133" s="31"/>
      <c r="K133" s="98"/>
      <c r="L133" s="32"/>
      <c r="M133" s="31"/>
      <c r="N133" s="98"/>
      <c r="O133" s="32"/>
      <c r="P133" s="31"/>
      <c r="Q133" s="98"/>
      <c r="R133" s="32"/>
    </row>
    <row r="134" spans="1:18" x14ac:dyDescent="0.25">
      <c r="A134" s="28"/>
      <c r="B134" s="97"/>
      <c r="C134" s="30"/>
      <c r="D134" s="33"/>
      <c r="E134" s="31"/>
      <c r="F134" s="32"/>
      <c r="G134" s="31"/>
      <c r="H134" s="98"/>
      <c r="I134" s="32"/>
      <c r="J134" s="31"/>
      <c r="K134" s="98"/>
      <c r="L134" s="32"/>
      <c r="M134" s="31"/>
      <c r="N134" s="98"/>
      <c r="O134" s="32"/>
      <c r="P134" s="31"/>
      <c r="Q134" s="98"/>
      <c r="R134" s="32"/>
    </row>
    <row r="135" spans="1:18" x14ac:dyDescent="0.25">
      <c r="A135" s="28"/>
      <c r="B135" s="97"/>
      <c r="C135" s="30"/>
      <c r="D135" s="33"/>
      <c r="E135" s="31"/>
      <c r="F135" s="32"/>
      <c r="G135" s="31"/>
      <c r="H135" s="98"/>
      <c r="I135" s="32"/>
      <c r="J135" s="31"/>
      <c r="K135" s="98"/>
      <c r="L135" s="32"/>
      <c r="M135" s="31"/>
      <c r="N135" s="98"/>
      <c r="O135" s="32"/>
      <c r="P135" s="31"/>
      <c r="Q135" s="98"/>
      <c r="R135" s="32"/>
    </row>
    <row r="136" spans="1:18" x14ac:dyDescent="0.25">
      <c r="A136" s="28"/>
      <c r="B136" s="97"/>
      <c r="C136" s="30"/>
      <c r="D136" s="33"/>
      <c r="E136" s="31"/>
      <c r="F136" s="32"/>
      <c r="G136" s="31"/>
      <c r="H136" s="98"/>
      <c r="I136" s="32"/>
      <c r="J136" s="31"/>
      <c r="K136" s="98"/>
      <c r="L136" s="32"/>
      <c r="M136" s="31"/>
      <c r="N136" s="98"/>
      <c r="O136" s="32"/>
      <c r="P136" s="31"/>
      <c r="Q136" s="98"/>
      <c r="R136" s="32"/>
    </row>
    <row r="137" spans="1:18" x14ac:dyDescent="0.25">
      <c r="A137" s="28"/>
      <c r="B137" s="97"/>
      <c r="C137" s="30"/>
      <c r="D137" s="33"/>
      <c r="E137" s="31"/>
      <c r="F137" s="32"/>
      <c r="G137" s="31"/>
      <c r="H137" s="98"/>
      <c r="I137" s="32"/>
      <c r="J137" s="31"/>
      <c r="K137" s="98"/>
      <c r="L137" s="32"/>
      <c r="M137" s="31"/>
      <c r="N137" s="98"/>
      <c r="O137" s="32"/>
      <c r="P137" s="31"/>
      <c r="Q137" s="98"/>
      <c r="R137" s="32"/>
    </row>
    <row r="138" spans="1:18" x14ac:dyDescent="0.25">
      <c r="A138" s="28"/>
      <c r="B138" s="97"/>
      <c r="C138" s="30"/>
      <c r="D138" s="33"/>
      <c r="E138" s="31"/>
      <c r="F138" s="32"/>
      <c r="G138" s="31"/>
      <c r="H138" s="98"/>
      <c r="I138" s="32"/>
      <c r="J138" s="31"/>
      <c r="K138" s="98"/>
      <c r="L138" s="32"/>
      <c r="M138" s="31"/>
      <c r="N138" s="98"/>
      <c r="O138" s="32"/>
      <c r="P138" s="31"/>
      <c r="Q138" s="98"/>
      <c r="R138" s="32"/>
    </row>
    <row r="139" spans="1:18" x14ac:dyDescent="0.25">
      <c r="A139" s="28"/>
      <c r="B139" s="97"/>
      <c r="C139" s="30"/>
      <c r="D139" s="33"/>
      <c r="E139" s="31"/>
      <c r="F139" s="32"/>
      <c r="G139" s="31"/>
      <c r="H139" s="98"/>
      <c r="I139" s="32"/>
      <c r="J139" s="31"/>
      <c r="K139" s="98"/>
      <c r="L139" s="32"/>
      <c r="M139" s="31"/>
      <c r="N139" s="98"/>
      <c r="O139" s="32"/>
      <c r="P139" s="31"/>
      <c r="Q139" s="98"/>
      <c r="R139" s="32"/>
    </row>
    <row r="140" spans="1:18" x14ac:dyDescent="0.25">
      <c r="A140" s="28"/>
      <c r="B140" s="97"/>
      <c r="C140" s="30"/>
      <c r="D140" s="33"/>
      <c r="E140" s="31"/>
      <c r="F140" s="32"/>
      <c r="G140" s="31"/>
      <c r="H140" s="98"/>
      <c r="I140" s="32"/>
      <c r="J140" s="31"/>
      <c r="K140" s="98"/>
      <c r="L140" s="32"/>
      <c r="M140" s="31"/>
      <c r="N140" s="98"/>
      <c r="O140" s="32"/>
      <c r="P140" s="31"/>
      <c r="Q140" s="98"/>
      <c r="R140" s="32"/>
    </row>
    <row r="141" spans="1:18" x14ac:dyDescent="0.25">
      <c r="A141" s="28"/>
      <c r="B141" s="97"/>
      <c r="C141" s="30"/>
      <c r="D141" s="33"/>
      <c r="E141" s="31"/>
      <c r="F141" s="32"/>
      <c r="G141" s="31"/>
      <c r="H141" s="98"/>
      <c r="I141" s="32"/>
      <c r="J141" s="31"/>
      <c r="K141" s="98"/>
      <c r="L141" s="32"/>
      <c r="M141" s="31"/>
      <c r="N141" s="98"/>
      <c r="O141" s="32"/>
      <c r="P141" s="31"/>
      <c r="Q141" s="98"/>
      <c r="R141" s="32"/>
    </row>
    <row r="142" spans="1:18" x14ac:dyDescent="0.25">
      <c r="A142" s="28"/>
      <c r="B142" s="97"/>
      <c r="C142" s="30"/>
      <c r="D142" s="33"/>
      <c r="E142" s="31"/>
      <c r="F142" s="32"/>
      <c r="G142" s="31"/>
      <c r="H142" s="98"/>
      <c r="I142" s="32"/>
      <c r="J142" s="31"/>
      <c r="K142" s="98"/>
      <c r="L142" s="32"/>
      <c r="M142" s="31"/>
      <c r="N142" s="98"/>
      <c r="O142" s="32"/>
      <c r="P142" s="31"/>
      <c r="Q142" s="98"/>
      <c r="R142" s="32"/>
    </row>
    <row r="143" spans="1:18" x14ac:dyDescent="0.25">
      <c r="A143" s="28"/>
      <c r="B143" s="97"/>
      <c r="C143" s="30"/>
      <c r="D143" s="33"/>
      <c r="E143" s="31"/>
      <c r="F143" s="32"/>
      <c r="G143" s="31"/>
      <c r="H143" s="98"/>
      <c r="I143" s="32"/>
      <c r="J143" s="31"/>
      <c r="K143" s="98"/>
      <c r="L143" s="32"/>
      <c r="M143" s="31"/>
      <c r="N143" s="98"/>
      <c r="O143" s="32"/>
      <c r="P143" s="31"/>
      <c r="Q143" s="98"/>
      <c r="R143" s="32"/>
    </row>
    <row r="144" spans="1:18" x14ac:dyDescent="0.25">
      <c r="A144" s="28"/>
      <c r="B144" s="97"/>
      <c r="C144" s="30"/>
      <c r="D144" s="33"/>
      <c r="E144" s="31"/>
      <c r="F144" s="32"/>
      <c r="G144" s="31"/>
      <c r="H144" s="98"/>
      <c r="I144" s="32"/>
      <c r="J144" s="31"/>
      <c r="K144" s="98"/>
      <c r="L144" s="32"/>
      <c r="M144" s="31"/>
      <c r="N144" s="98"/>
      <c r="O144" s="32"/>
      <c r="P144" s="31"/>
      <c r="Q144" s="98"/>
      <c r="R144" s="32"/>
    </row>
    <row r="145" spans="1:18" x14ac:dyDescent="0.25">
      <c r="A145" s="28"/>
      <c r="B145" s="97"/>
      <c r="C145" s="30"/>
      <c r="D145" s="33"/>
      <c r="E145" s="31"/>
      <c r="F145" s="32"/>
      <c r="G145" s="31"/>
      <c r="H145" s="98"/>
      <c r="I145" s="32"/>
      <c r="J145" s="31"/>
      <c r="K145" s="98"/>
      <c r="L145" s="32"/>
      <c r="M145" s="31"/>
      <c r="N145" s="98"/>
      <c r="O145" s="32"/>
      <c r="P145" s="31"/>
      <c r="Q145" s="98"/>
      <c r="R145" s="32"/>
    </row>
    <row r="146" spans="1:18" x14ac:dyDescent="0.25">
      <c r="A146" s="28"/>
      <c r="B146" s="97"/>
      <c r="C146" s="30"/>
      <c r="D146" s="33"/>
      <c r="E146" s="31"/>
      <c r="F146" s="32"/>
      <c r="G146" s="31"/>
      <c r="H146" s="98"/>
      <c r="I146" s="32"/>
      <c r="J146" s="31"/>
      <c r="K146" s="98"/>
      <c r="L146" s="32"/>
      <c r="M146" s="31"/>
      <c r="N146" s="98"/>
      <c r="O146" s="32"/>
      <c r="P146" s="31"/>
      <c r="Q146" s="98"/>
      <c r="R146" s="32"/>
    </row>
    <row r="147" spans="1:18" x14ac:dyDescent="0.25">
      <c r="A147" s="28"/>
      <c r="B147" s="97"/>
      <c r="C147" s="30"/>
      <c r="D147" s="33"/>
      <c r="E147" s="31"/>
      <c r="F147" s="32"/>
      <c r="G147" s="31"/>
      <c r="H147" s="98"/>
      <c r="I147" s="32"/>
      <c r="J147" s="31"/>
      <c r="K147" s="98"/>
      <c r="L147" s="32"/>
      <c r="M147" s="31"/>
      <c r="N147" s="98"/>
      <c r="O147" s="32"/>
      <c r="P147" s="31"/>
      <c r="Q147" s="98"/>
      <c r="R147" s="32"/>
    </row>
    <row r="148" spans="1:18" x14ac:dyDescent="0.25">
      <c r="A148" s="28"/>
      <c r="B148" s="97"/>
      <c r="C148" s="30"/>
      <c r="D148" s="33"/>
      <c r="E148" s="31"/>
      <c r="F148" s="32"/>
      <c r="G148" s="31"/>
      <c r="H148" s="98"/>
      <c r="I148" s="32"/>
      <c r="J148" s="31"/>
      <c r="K148" s="98"/>
      <c r="L148" s="32"/>
      <c r="M148" s="31"/>
      <c r="N148" s="98"/>
      <c r="O148" s="32"/>
      <c r="P148" s="31"/>
      <c r="Q148" s="98"/>
      <c r="R148" s="32"/>
    </row>
    <row r="149" spans="1:18" x14ac:dyDescent="0.25">
      <c r="A149" s="28"/>
      <c r="B149" s="97"/>
      <c r="C149" s="30"/>
      <c r="D149" s="33"/>
      <c r="E149" s="31"/>
      <c r="F149" s="32"/>
      <c r="G149" s="31"/>
      <c r="H149" s="98"/>
      <c r="I149" s="32"/>
      <c r="J149" s="31"/>
      <c r="K149" s="98"/>
      <c r="L149" s="32"/>
      <c r="M149" s="31"/>
      <c r="N149" s="98"/>
      <c r="O149" s="32"/>
      <c r="P149" s="31"/>
      <c r="Q149" s="98"/>
      <c r="R149" s="32"/>
    </row>
    <row r="150" spans="1:18" x14ac:dyDescent="0.25">
      <c r="A150" s="28"/>
      <c r="B150" s="97"/>
      <c r="C150" s="30"/>
      <c r="D150" s="33"/>
      <c r="E150" s="31"/>
      <c r="F150" s="32"/>
      <c r="G150" s="31"/>
      <c r="H150" s="98"/>
      <c r="I150" s="32"/>
      <c r="J150" s="31"/>
      <c r="K150" s="98"/>
      <c r="L150" s="32"/>
      <c r="M150" s="31"/>
      <c r="N150" s="98"/>
      <c r="O150" s="32"/>
      <c r="P150" s="31"/>
      <c r="Q150" s="98"/>
      <c r="R150" s="32"/>
    </row>
    <row r="151" spans="1:18" x14ac:dyDescent="0.25">
      <c r="A151" s="28"/>
      <c r="B151" s="97"/>
      <c r="C151" s="30"/>
      <c r="D151" s="33"/>
      <c r="E151" s="31"/>
      <c r="F151" s="32"/>
      <c r="G151" s="31"/>
      <c r="H151" s="98"/>
      <c r="I151" s="32"/>
      <c r="J151" s="31"/>
      <c r="K151" s="98"/>
      <c r="L151" s="32"/>
      <c r="M151" s="31"/>
      <c r="N151" s="98"/>
      <c r="O151" s="32"/>
      <c r="P151" s="31"/>
      <c r="Q151" s="98"/>
      <c r="R151" s="32"/>
    </row>
    <row r="152" spans="1:18" x14ac:dyDescent="0.25">
      <c r="A152" s="28"/>
      <c r="B152" s="97"/>
      <c r="C152" s="30"/>
      <c r="D152" s="33"/>
      <c r="E152" s="31"/>
      <c r="F152" s="32"/>
      <c r="G152" s="31"/>
      <c r="H152" s="98"/>
      <c r="I152" s="32"/>
      <c r="J152" s="31"/>
      <c r="K152" s="98"/>
      <c r="L152" s="32"/>
      <c r="M152" s="31"/>
      <c r="N152" s="98"/>
      <c r="O152" s="32"/>
      <c r="P152" s="31"/>
      <c r="Q152" s="98"/>
      <c r="R152" s="32"/>
    </row>
    <row r="153" spans="1:18" x14ac:dyDescent="0.25">
      <c r="A153" s="28"/>
      <c r="B153" s="97"/>
      <c r="C153" s="30"/>
      <c r="D153" s="33"/>
      <c r="E153" s="31"/>
      <c r="F153" s="32"/>
      <c r="G153" s="31"/>
      <c r="H153" s="98"/>
      <c r="I153" s="32"/>
      <c r="J153" s="31"/>
      <c r="K153" s="98"/>
      <c r="L153" s="32"/>
      <c r="M153" s="31"/>
      <c r="N153" s="98"/>
      <c r="O153" s="32"/>
      <c r="P153" s="31"/>
      <c r="Q153" s="98"/>
      <c r="R153" s="32"/>
    </row>
    <row r="154" spans="1:18" x14ac:dyDescent="0.25">
      <c r="A154" s="28"/>
      <c r="B154" s="97"/>
      <c r="C154" s="30"/>
      <c r="D154" s="33"/>
      <c r="E154" s="31"/>
      <c r="F154" s="32"/>
      <c r="G154" s="31"/>
      <c r="H154" s="98"/>
      <c r="I154" s="32"/>
      <c r="J154" s="31"/>
      <c r="K154" s="98"/>
      <c r="L154" s="32"/>
      <c r="M154" s="31"/>
      <c r="N154" s="98"/>
      <c r="O154" s="32"/>
      <c r="P154" s="31"/>
      <c r="Q154" s="98"/>
      <c r="R154" s="32"/>
    </row>
    <row r="155" spans="1:18" x14ac:dyDescent="0.25">
      <c r="A155" s="28"/>
      <c r="B155" s="97"/>
      <c r="C155" s="30"/>
      <c r="D155" s="33"/>
      <c r="E155" s="31"/>
      <c r="F155" s="32"/>
      <c r="G155" s="31"/>
      <c r="H155" s="98"/>
      <c r="I155" s="32"/>
      <c r="J155" s="31"/>
      <c r="K155" s="98"/>
      <c r="L155" s="32"/>
      <c r="M155" s="31"/>
      <c r="N155" s="98"/>
      <c r="O155" s="32"/>
      <c r="P155" s="31"/>
      <c r="Q155" s="98"/>
      <c r="R155" s="32"/>
    </row>
    <row r="156" spans="1:18" x14ac:dyDescent="0.25">
      <c r="A156" s="28"/>
      <c r="B156" s="97"/>
      <c r="C156" s="30"/>
      <c r="D156" s="33"/>
      <c r="E156" s="31"/>
      <c r="F156" s="32"/>
      <c r="G156" s="31"/>
      <c r="H156" s="98"/>
      <c r="I156" s="32"/>
      <c r="J156" s="31"/>
      <c r="K156" s="98"/>
      <c r="L156" s="32"/>
      <c r="M156" s="31"/>
      <c r="N156" s="98"/>
      <c r="O156" s="32"/>
      <c r="P156" s="31"/>
      <c r="Q156" s="98"/>
      <c r="R156" s="32"/>
    </row>
    <row r="157" spans="1:18" x14ac:dyDescent="0.25">
      <c r="A157" s="28"/>
      <c r="B157" s="97"/>
      <c r="C157" s="30"/>
      <c r="D157" s="33"/>
      <c r="E157" s="31"/>
      <c r="F157" s="32"/>
      <c r="G157" s="31"/>
      <c r="H157" s="98"/>
      <c r="I157" s="32"/>
      <c r="J157" s="31"/>
      <c r="K157" s="98"/>
      <c r="L157" s="32"/>
      <c r="M157" s="31"/>
      <c r="N157" s="98"/>
      <c r="O157" s="32"/>
      <c r="P157" s="31"/>
      <c r="Q157" s="98"/>
      <c r="R157" s="32"/>
    </row>
    <row r="158" spans="1:18" x14ac:dyDescent="0.25">
      <c r="A158" s="28"/>
      <c r="B158" s="97"/>
      <c r="C158" s="30"/>
      <c r="D158" s="33"/>
      <c r="E158" s="31"/>
      <c r="F158" s="32"/>
      <c r="G158" s="31"/>
      <c r="H158" s="98"/>
      <c r="I158" s="32"/>
      <c r="J158" s="31"/>
      <c r="K158" s="98"/>
      <c r="L158" s="32"/>
      <c r="M158" s="31"/>
      <c r="N158" s="98"/>
      <c r="O158" s="32"/>
      <c r="P158" s="31"/>
      <c r="Q158" s="98"/>
      <c r="R158" s="32"/>
    </row>
    <row r="159" spans="1:18" x14ac:dyDescent="0.25">
      <c r="A159" s="28"/>
      <c r="B159" s="97"/>
      <c r="C159" s="30"/>
      <c r="D159" s="33"/>
      <c r="E159" s="31"/>
      <c r="F159" s="32"/>
      <c r="G159" s="31"/>
      <c r="H159" s="98"/>
      <c r="I159" s="32"/>
      <c r="J159" s="31"/>
      <c r="K159" s="98"/>
      <c r="L159" s="32"/>
      <c r="M159" s="31"/>
      <c r="N159" s="98"/>
      <c r="O159" s="32"/>
      <c r="P159" s="31"/>
      <c r="Q159" s="98"/>
      <c r="R159" s="32"/>
    </row>
    <row r="160" spans="1:18" x14ac:dyDescent="0.25">
      <c r="A160" s="28"/>
      <c r="B160" s="97"/>
      <c r="C160" s="30"/>
      <c r="D160" s="33"/>
      <c r="E160" s="31"/>
      <c r="F160" s="32"/>
      <c r="G160" s="31"/>
      <c r="H160" s="98"/>
      <c r="I160" s="32"/>
      <c r="J160" s="31"/>
      <c r="K160" s="98"/>
      <c r="L160" s="32"/>
      <c r="M160" s="31"/>
      <c r="N160" s="98"/>
      <c r="O160" s="32"/>
      <c r="P160" s="31"/>
      <c r="Q160" s="98"/>
      <c r="R160" s="32"/>
    </row>
    <row r="161" spans="1:18" x14ac:dyDescent="0.25">
      <c r="A161" s="28"/>
      <c r="B161" s="97"/>
      <c r="C161" s="30"/>
      <c r="D161" s="33"/>
      <c r="E161" s="31"/>
      <c r="F161" s="32"/>
      <c r="G161" s="31"/>
      <c r="H161" s="98"/>
      <c r="I161" s="32"/>
      <c r="J161" s="31"/>
      <c r="K161" s="98"/>
      <c r="L161" s="32"/>
      <c r="M161" s="31"/>
      <c r="N161" s="98"/>
      <c r="O161" s="32"/>
      <c r="P161" s="31"/>
      <c r="Q161" s="98"/>
      <c r="R161" s="32"/>
    </row>
    <row r="162" spans="1:18" x14ac:dyDescent="0.25">
      <c r="A162" s="28"/>
      <c r="B162" s="97"/>
      <c r="C162" s="30"/>
      <c r="D162" s="33"/>
      <c r="E162" s="31"/>
      <c r="F162" s="32"/>
      <c r="G162" s="31"/>
      <c r="H162" s="98"/>
      <c r="I162" s="32"/>
      <c r="J162" s="31"/>
      <c r="K162" s="98"/>
      <c r="L162" s="32"/>
      <c r="M162" s="31"/>
      <c r="N162" s="98"/>
      <c r="O162" s="32"/>
      <c r="P162" s="31"/>
      <c r="Q162" s="98"/>
      <c r="R162" s="32"/>
    </row>
    <row r="163" spans="1:18" x14ac:dyDescent="0.25">
      <c r="A163" s="28"/>
      <c r="B163" s="97"/>
      <c r="C163" s="30"/>
      <c r="D163" s="33"/>
      <c r="E163" s="31"/>
      <c r="F163" s="32"/>
      <c r="G163" s="31"/>
      <c r="H163" s="98"/>
      <c r="I163" s="32"/>
      <c r="J163" s="31"/>
      <c r="K163" s="98"/>
      <c r="L163" s="32"/>
      <c r="M163" s="31"/>
      <c r="N163" s="98"/>
      <c r="O163" s="32"/>
      <c r="P163" s="31"/>
      <c r="Q163" s="98"/>
      <c r="R163" s="32"/>
    </row>
    <row r="164" spans="1:18" x14ac:dyDescent="0.25">
      <c r="A164" s="28"/>
      <c r="B164" s="97"/>
      <c r="C164" s="30"/>
      <c r="D164" s="33"/>
      <c r="E164" s="31"/>
      <c r="F164" s="32"/>
      <c r="G164" s="31"/>
      <c r="H164" s="98"/>
      <c r="I164" s="32"/>
      <c r="J164" s="31"/>
      <c r="K164" s="98"/>
      <c r="L164" s="32"/>
      <c r="M164" s="31"/>
      <c r="N164" s="98"/>
      <c r="O164" s="32"/>
      <c r="P164" s="31"/>
      <c r="Q164" s="98"/>
      <c r="R164" s="32"/>
    </row>
    <row r="165" spans="1:18" x14ac:dyDescent="0.25">
      <c r="A165" s="28"/>
      <c r="B165" s="97"/>
      <c r="C165" s="30"/>
      <c r="D165" s="33"/>
      <c r="E165" s="31"/>
      <c r="F165" s="32"/>
      <c r="G165" s="31"/>
      <c r="H165" s="98"/>
      <c r="I165" s="32"/>
      <c r="J165" s="31"/>
      <c r="K165" s="98"/>
      <c r="L165" s="32"/>
      <c r="M165" s="31"/>
      <c r="N165" s="98"/>
      <c r="O165" s="32"/>
      <c r="P165" s="31"/>
      <c r="Q165" s="98"/>
      <c r="R165" s="32"/>
    </row>
    <row r="166" spans="1:18" x14ac:dyDescent="0.25">
      <c r="A166" s="28"/>
      <c r="B166" s="97"/>
      <c r="C166" s="30"/>
      <c r="D166" s="33"/>
      <c r="E166" s="31"/>
      <c r="F166" s="32"/>
      <c r="G166" s="31"/>
      <c r="H166" s="98"/>
      <c r="I166" s="32"/>
      <c r="J166" s="31"/>
      <c r="K166" s="98"/>
      <c r="L166" s="32"/>
      <c r="M166" s="31"/>
      <c r="N166" s="98"/>
      <c r="O166" s="32"/>
      <c r="P166" s="31"/>
      <c r="Q166" s="98"/>
      <c r="R166" s="32"/>
    </row>
    <row r="167" spans="1:18" x14ac:dyDescent="0.25">
      <c r="A167" s="28"/>
      <c r="B167" s="97"/>
      <c r="C167" s="30"/>
      <c r="D167" s="33"/>
      <c r="E167" s="31"/>
      <c r="F167" s="32"/>
      <c r="G167" s="31"/>
      <c r="H167" s="98"/>
      <c r="I167" s="32"/>
      <c r="J167" s="31"/>
      <c r="K167" s="98"/>
      <c r="L167" s="32"/>
      <c r="M167" s="31"/>
      <c r="N167" s="98"/>
      <c r="O167" s="32"/>
      <c r="P167" s="31"/>
      <c r="Q167" s="98"/>
      <c r="R167" s="32"/>
    </row>
    <row r="168" spans="1:18" x14ac:dyDescent="0.25">
      <c r="A168" s="28"/>
      <c r="B168" s="97"/>
      <c r="C168" s="30"/>
      <c r="D168" s="33"/>
      <c r="E168" s="31"/>
      <c r="F168" s="32"/>
      <c r="G168" s="31"/>
      <c r="H168" s="98"/>
      <c r="I168" s="32"/>
      <c r="J168" s="31"/>
      <c r="K168" s="98"/>
      <c r="L168" s="32"/>
      <c r="M168" s="31"/>
      <c r="N168" s="98"/>
      <c r="O168" s="32"/>
      <c r="P168" s="31"/>
      <c r="Q168" s="98"/>
      <c r="R168" s="32"/>
    </row>
    <row r="169" spans="1:18" x14ac:dyDescent="0.25">
      <c r="A169" s="28"/>
      <c r="B169" s="97"/>
      <c r="C169" s="30"/>
      <c r="D169" s="33"/>
      <c r="E169" s="31"/>
      <c r="F169" s="32"/>
      <c r="G169" s="31"/>
      <c r="H169" s="98"/>
      <c r="I169" s="32"/>
      <c r="J169" s="31"/>
      <c r="K169" s="98"/>
      <c r="L169" s="32"/>
      <c r="M169" s="31"/>
      <c r="N169" s="98"/>
      <c r="O169" s="32"/>
      <c r="P169" s="31"/>
      <c r="Q169" s="98"/>
      <c r="R169" s="32"/>
    </row>
    <row r="170" spans="1:18" x14ac:dyDescent="0.25">
      <c r="A170" s="28"/>
      <c r="B170" s="97"/>
      <c r="C170" s="30"/>
      <c r="D170" s="33"/>
      <c r="E170" s="31"/>
      <c r="F170" s="32"/>
      <c r="G170" s="31"/>
      <c r="H170" s="98"/>
      <c r="I170" s="32"/>
      <c r="J170" s="31"/>
      <c r="K170" s="98"/>
      <c r="L170" s="32"/>
      <c r="M170" s="31"/>
      <c r="N170" s="98"/>
      <c r="O170" s="32"/>
      <c r="P170" s="31"/>
      <c r="Q170" s="98"/>
      <c r="R170" s="32"/>
    </row>
    <row r="171" spans="1:18" x14ac:dyDescent="0.25">
      <c r="A171" s="28"/>
      <c r="B171" s="97"/>
      <c r="C171" s="30"/>
      <c r="D171" s="33"/>
      <c r="E171" s="31"/>
      <c r="F171" s="32"/>
      <c r="G171" s="31"/>
      <c r="H171" s="98"/>
      <c r="I171" s="32"/>
      <c r="J171" s="31"/>
      <c r="K171" s="98"/>
      <c r="L171" s="32"/>
      <c r="M171" s="31"/>
      <c r="N171" s="98"/>
      <c r="O171" s="32"/>
      <c r="P171" s="31"/>
      <c r="Q171" s="98"/>
      <c r="R171" s="32"/>
    </row>
    <row r="172" spans="1:18" x14ac:dyDescent="0.25">
      <c r="A172" s="28"/>
      <c r="B172" s="97"/>
      <c r="C172" s="30"/>
      <c r="D172" s="33"/>
      <c r="E172" s="31"/>
      <c r="F172" s="32"/>
      <c r="G172" s="31"/>
      <c r="H172" s="98"/>
      <c r="I172" s="32"/>
      <c r="J172" s="31"/>
      <c r="K172" s="98"/>
      <c r="L172" s="32"/>
      <c r="M172" s="31"/>
      <c r="N172" s="98"/>
      <c r="O172" s="32"/>
      <c r="P172" s="31"/>
      <c r="Q172" s="98"/>
      <c r="R172" s="32"/>
    </row>
    <row r="173" spans="1:18" x14ac:dyDescent="0.25">
      <c r="A173" s="28"/>
      <c r="B173" s="97"/>
      <c r="C173" s="30"/>
      <c r="D173" s="33"/>
      <c r="E173" s="31"/>
      <c r="F173" s="32"/>
      <c r="G173" s="31"/>
      <c r="H173" s="98"/>
      <c r="I173" s="32"/>
      <c r="J173" s="31"/>
      <c r="K173" s="98"/>
      <c r="L173" s="32"/>
      <c r="M173" s="31"/>
      <c r="N173" s="98"/>
      <c r="O173" s="32"/>
      <c r="P173" s="31"/>
      <c r="Q173" s="98"/>
      <c r="R173" s="32"/>
    </row>
    <row r="174" spans="1:18" x14ac:dyDescent="0.25">
      <c r="A174" s="28"/>
      <c r="B174" s="97"/>
      <c r="C174" s="30"/>
      <c r="D174" s="33"/>
      <c r="E174" s="31"/>
      <c r="F174" s="32"/>
      <c r="G174" s="31"/>
      <c r="H174" s="98"/>
      <c r="I174" s="32"/>
      <c r="J174" s="31"/>
      <c r="K174" s="98"/>
      <c r="L174" s="32"/>
      <c r="M174" s="31"/>
      <c r="N174" s="98"/>
      <c r="O174" s="32"/>
      <c r="P174" s="31"/>
      <c r="Q174" s="98"/>
      <c r="R174" s="32"/>
    </row>
    <row r="175" spans="1:18" x14ac:dyDescent="0.25">
      <c r="A175" s="28"/>
      <c r="B175" s="97"/>
      <c r="C175" s="30"/>
      <c r="D175" s="33"/>
      <c r="E175" s="31"/>
      <c r="F175" s="32"/>
      <c r="G175" s="31"/>
      <c r="H175" s="98"/>
      <c r="I175" s="32"/>
      <c r="J175" s="31"/>
      <c r="K175" s="98"/>
      <c r="L175" s="32"/>
      <c r="M175" s="31"/>
      <c r="N175" s="98"/>
      <c r="O175" s="32"/>
      <c r="P175" s="31"/>
      <c r="Q175" s="98"/>
      <c r="R175" s="32"/>
    </row>
    <row r="176" spans="1:18" x14ac:dyDescent="0.25">
      <c r="A176" s="28"/>
      <c r="B176" s="97"/>
      <c r="C176" s="30"/>
      <c r="D176" s="33"/>
      <c r="E176" s="31"/>
      <c r="F176" s="32"/>
      <c r="G176" s="31"/>
      <c r="H176" s="98"/>
      <c r="I176" s="32"/>
      <c r="J176" s="31"/>
      <c r="K176" s="98"/>
      <c r="L176" s="32"/>
      <c r="M176" s="31"/>
      <c r="N176" s="98"/>
      <c r="O176" s="32"/>
      <c r="P176" s="31"/>
      <c r="Q176" s="98"/>
      <c r="R176" s="32"/>
    </row>
    <row r="177" spans="1:18" x14ac:dyDescent="0.25">
      <c r="A177" s="28"/>
      <c r="B177" s="97"/>
      <c r="C177" s="30"/>
      <c r="D177" s="33"/>
      <c r="E177" s="31"/>
      <c r="F177" s="32"/>
      <c r="G177" s="31"/>
      <c r="H177" s="98"/>
      <c r="I177" s="32"/>
      <c r="J177" s="31"/>
      <c r="K177" s="98"/>
      <c r="L177" s="32"/>
      <c r="M177" s="31"/>
      <c r="N177" s="98"/>
      <c r="O177" s="32"/>
      <c r="P177" s="31"/>
      <c r="Q177" s="98"/>
      <c r="R177" s="32"/>
    </row>
    <row r="178" spans="1:18" x14ac:dyDescent="0.25">
      <c r="A178" s="28"/>
      <c r="B178" s="97"/>
      <c r="C178" s="30"/>
      <c r="D178" s="33"/>
      <c r="E178" s="31"/>
      <c r="F178" s="32"/>
      <c r="G178" s="31"/>
      <c r="H178" s="98"/>
      <c r="I178" s="32"/>
      <c r="J178" s="31"/>
      <c r="K178" s="98"/>
      <c r="L178" s="32"/>
      <c r="M178" s="31"/>
      <c r="N178" s="98"/>
      <c r="O178" s="32"/>
      <c r="P178" s="31"/>
      <c r="Q178" s="98"/>
      <c r="R178" s="32"/>
    </row>
    <row r="179" spans="1:18" x14ac:dyDescent="0.25">
      <c r="A179" s="28"/>
      <c r="B179" s="97"/>
      <c r="C179" s="30"/>
      <c r="D179" s="33"/>
      <c r="E179" s="31"/>
      <c r="F179" s="32"/>
      <c r="G179" s="31"/>
      <c r="H179" s="98"/>
      <c r="I179" s="32"/>
      <c r="J179" s="31"/>
      <c r="K179" s="98"/>
      <c r="L179" s="32"/>
      <c r="M179" s="31"/>
      <c r="N179" s="98"/>
      <c r="O179" s="32"/>
      <c r="P179" s="31"/>
      <c r="Q179" s="98"/>
      <c r="R179" s="32"/>
    </row>
    <row r="180" spans="1:18" x14ac:dyDescent="0.25">
      <c r="A180" s="28"/>
      <c r="B180" s="97"/>
      <c r="C180" s="30"/>
      <c r="D180" s="33"/>
      <c r="E180" s="31"/>
      <c r="F180" s="32"/>
      <c r="G180" s="31"/>
      <c r="H180" s="98"/>
      <c r="I180" s="32"/>
      <c r="J180" s="31"/>
      <c r="K180" s="98"/>
      <c r="L180" s="32"/>
      <c r="M180" s="31"/>
      <c r="N180" s="98"/>
      <c r="O180" s="32"/>
      <c r="P180" s="31"/>
      <c r="Q180" s="98"/>
      <c r="R180" s="32"/>
    </row>
    <row r="181" spans="1:18" x14ac:dyDescent="0.25">
      <c r="A181" s="28"/>
      <c r="B181" s="97"/>
      <c r="C181" s="30"/>
      <c r="D181" s="33"/>
      <c r="E181" s="31"/>
      <c r="F181" s="32"/>
      <c r="G181" s="31"/>
      <c r="H181" s="98"/>
      <c r="I181" s="32"/>
      <c r="J181" s="31"/>
      <c r="K181" s="98"/>
      <c r="L181" s="32"/>
      <c r="M181" s="31"/>
      <c r="N181" s="98"/>
      <c r="O181" s="32"/>
      <c r="P181" s="31"/>
      <c r="Q181" s="98"/>
      <c r="R181" s="32"/>
    </row>
    <row r="182" spans="1:18" x14ac:dyDescent="0.25">
      <c r="A182" s="28"/>
      <c r="B182" s="97"/>
      <c r="C182" s="30"/>
      <c r="D182" s="33"/>
      <c r="E182" s="31"/>
      <c r="F182" s="32"/>
      <c r="G182" s="31"/>
      <c r="H182" s="98"/>
      <c r="I182" s="32"/>
      <c r="J182" s="31"/>
      <c r="K182" s="98"/>
      <c r="L182" s="32"/>
      <c r="M182" s="31"/>
      <c r="N182" s="98"/>
      <c r="O182" s="32"/>
      <c r="P182" s="31"/>
      <c r="Q182" s="98"/>
      <c r="R182" s="32"/>
    </row>
    <row r="183" spans="1:18" x14ac:dyDescent="0.25">
      <c r="A183" s="28"/>
      <c r="B183" s="97"/>
      <c r="C183" s="30"/>
      <c r="D183" s="33"/>
      <c r="E183" s="31"/>
      <c r="F183" s="32"/>
      <c r="G183" s="31"/>
      <c r="H183" s="98"/>
      <c r="I183" s="32"/>
      <c r="J183" s="31"/>
      <c r="K183" s="98"/>
      <c r="L183" s="32"/>
      <c r="M183" s="31"/>
      <c r="N183" s="98"/>
      <c r="O183" s="32"/>
      <c r="P183" s="31"/>
      <c r="Q183" s="98"/>
      <c r="R183" s="32"/>
    </row>
    <row r="184" spans="1:18" x14ac:dyDescent="0.25">
      <c r="A184" s="28"/>
      <c r="B184" s="97"/>
      <c r="C184" s="30"/>
      <c r="D184" s="33"/>
      <c r="E184" s="31"/>
      <c r="F184" s="32"/>
      <c r="G184" s="31"/>
      <c r="H184" s="98"/>
      <c r="I184" s="32"/>
      <c r="J184" s="31"/>
      <c r="K184" s="98"/>
      <c r="L184" s="32"/>
      <c r="M184" s="31"/>
      <c r="N184" s="98"/>
      <c r="O184" s="32"/>
      <c r="P184" s="31"/>
      <c r="Q184" s="98"/>
      <c r="R184" s="32"/>
    </row>
    <row r="185" spans="1:18" x14ac:dyDescent="0.25">
      <c r="A185" s="28"/>
      <c r="B185" s="97"/>
      <c r="C185" s="30"/>
      <c r="D185" s="33"/>
      <c r="E185" s="31"/>
      <c r="F185" s="32"/>
      <c r="G185" s="31"/>
      <c r="H185" s="98"/>
      <c r="I185" s="32"/>
      <c r="J185" s="31"/>
      <c r="K185" s="98"/>
      <c r="L185" s="32"/>
      <c r="M185" s="31"/>
      <c r="N185" s="98"/>
      <c r="O185" s="32"/>
      <c r="P185" s="31"/>
      <c r="Q185" s="98"/>
      <c r="R185" s="32"/>
    </row>
    <row r="186" spans="1:18" x14ac:dyDescent="0.25">
      <c r="A186" s="28"/>
      <c r="B186" s="97"/>
      <c r="C186" s="30"/>
      <c r="D186" s="33"/>
      <c r="E186" s="31"/>
      <c r="F186" s="32"/>
      <c r="G186" s="31"/>
      <c r="H186" s="98"/>
      <c r="I186" s="32"/>
      <c r="J186" s="31"/>
      <c r="K186" s="98"/>
      <c r="L186" s="32"/>
      <c r="M186" s="31"/>
      <c r="N186" s="98"/>
      <c r="O186" s="32"/>
      <c r="P186" s="31"/>
      <c r="Q186" s="98"/>
      <c r="R186" s="32"/>
    </row>
    <row r="187" spans="1:18" x14ac:dyDescent="0.25">
      <c r="A187" s="28"/>
      <c r="B187" s="97"/>
      <c r="C187" s="30"/>
      <c r="D187" s="33"/>
      <c r="E187" s="31"/>
      <c r="F187" s="32"/>
      <c r="G187" s="31"/>
      <c r="H187" s="98"/>
      <c r="I187" s="32"/>
      <c r="J187" s="31"/>
      <c r="K187" s="98"/>
      <c r="L187" s="32"/>
      <c r="M187" s="31"/>
      <c r="N187" s="98"/>
      <c r="O187" s="32"/>
      <c r="P187" s="31"/>
      <c r="Q187" s="98"/>
      <c r="R187" s="32"/>
    </row>
    <row r="188" spans="1:18" x14ac:dyDescent="0.25">
      <c r="A188" s="28"/>
      <c r="B188" s="97"/>
      <c r="C188" s="30"/>
      <c r="D188" s="33"/>
      <c r="E188" s="31"/>
      <c r="F188" s="32"/>
      <c r="G188" s="31"/>
      <c r="H188" s="98"/>
      <c r="I188" s="32"/>
      <c r="J188" s="31"/>
      <c r="K188" s="98"/>
      <c r="L188" s="32"/>
      <c r="M188" s="31"/>
      <c r="N188" s="98"/>
      <c r="O188" s="32"/>
      <c r="P188" s="31"/>
      <c r="Q188" s="98"/>
      <c r="R188" s="32"/>
    </row>
    <row r="189" spans="1:18" x14ac:dyDescent="0.25">
      <c r="A189" s="28"/>
      <c r="B189" s="97"/>
      <c r="C189" s="30"/>
      <c r="D189" s="33"/>
      <c r="E189" s="31"/>
      <c r="F189" s="32"/>
      <c r="G189" s="31"/>
      <c r="H189" s="98"/>
      <c r="I189" s="32"/>
      <c r="J189" s="31"/>
      <c r="K189" s="98"/>
      <c r="L189" s="32"/>
      <c r="M189" s="31"/>
      <c r="N189" s="98"/>
      <c r="O189" s="32"/>
      <c r="P189" s="31"/>
      <c r="Q189" s="98"/>
      <c r="R189" s="32"/>
    </row>
    <row r="190" spans="1:18" x14ac:dyDescent="0.25">
      <c r="A190" s="28"/>
      <c r="B190" s="97"/>
      <c r="C190" s="30"/>
      <c r="D190" s="33"/>
      <c r="E190" s="31"/>
      <c r="F190" s="32"/>
      <c r="G190" s="31"/>
      <c r="H190" s="98"/>
      <c r="I190" s="32"/>
      <c r="J190" s="31"/>
      <c r="K190" s="98"/>
      <c r="L190" s="32"/>
      <c r="M190" s="31"/>
      <c r="N190" s="98"/>
      <c r="O190" s="32"/>
      <c r="P190" s="31"/>
      <c r="Q190" s="98"/>
      <c r="R190" s="32"/>
    </row>
    <row r="191" spans="1:18" x14ac:dyDescent="0.25">
      <c r="A191" s="28"/>
      <c r="B191" s="97"/>
      <c r="C191" s="30"/>
      <c r="D191" s="33"/>
      <c r="E191" s="31"/>
      <c r="F191" s="32"/>
      <c r="G191" s="31"/>
      <c r="H191" s="98"/>
      <c r="I191" s="32"/>
      <c r="J191" s="31"/>
      <c r="K191" s="98"/>
      <c r="L191" s="32"/>
      <c r="M191" s="31"/>
      <c r="N191" s="98"/>
      <c r="O191" s="32"/>
      <c r="P191" s="31"/>
      <c r="Q191" s="98"/>
      <c r="R191" s="32"/>
    </row>
    <row r="192" spans="1:18" x14ac:dyDescent="0.25">
      <c r="A192" s="28"/>
      <c r="B192" s="97"/>
      <c r="C192" s="30"/>
      <c r="D192" s="33"/>
      <c r="E192" s="31"/>
      <c r="F192" s="32"/>
      <c r="G192" s="31"/>
      <c r="H192" s="98"/>
      <c r="I192" s="32"/>
      <c r="J192" s="31"/>
      <c r="K192" s="98"/>
      <c r="L192" s="32"/>
      <c r="M192" s="31"/>
      <c r="N192" s="98"/>
      <c r="O192" s="32"/>
      <c r="P192" s="31"/>
      <c r="Q192" s="98"/>
      <c r="R192" s="32"/>
    </row>
    <row r="193" spans="1:18" x14ac:dyDescent="0.25">
      <c r="A193" s="28"/>
      <c r="B193" s="97"/>
      <c r="C193" s="30"/>
      <c r="D193" s="33"/>
      <c r="E193" s="31"/>
      <c r="F193" s="32"/>
      <c r="G193" s="31"/>
      <c r="H193" s="98"/>
      <c r="I193" s="32"/>
      <c r="J193" s="31"/>
      <c r="K193" s="98"/>
      <c r="L193" s="32"/>
      <c r="M193" s="31"/>
      <c r="N193" s="98"/>
      <c r="O193" s="32"/>
      <c r="P193" s="31"/>
      <c r="Q193" s="98"/>
      <c r="R193" s="32"/>
    </row>
    <row r="194" spans="1:18" x14ac:dyDescent="0.25">
      <c r="A194" s="28"/>
      <c r="B194" s="97"/>
      <c r="C194" s="30"/>
      <c r="D194" s="33"/>
      <c r="E194" s="31"/>
      <c r="F194" s="32"/>
      <c r="G194" s="31"/>
      <c r="H194" s="98"/>
      <c r="I194" s="32"/>
      <c r="J194" s="31"/>
      <c r="K194" s="98"/>
      <c r="L194" s="32"/>
      <c r="M194" s="31"/>
      <c r="N194" s="98"/>
      <c r="O194" s="32"/>
      <c r="P194" s="31"/>
      <c r="Q194" s="98"/>
      <c r="R194" s="32"/>
    </row>
    <row r="195" spans="1:18" x14ac:dyDescent="0.25">
      <c r="A195" s="28"/>
      <c r="B195" s="97"/>
      <c r="C195" s="30"/>
      <c r="D195" s="33"/>
      <c r="E195" s="31"/>
      <c r="F195" s="32"/>
      <c r="G195" s="31"/>
      <c r="H195" s="98"/>
      <c r="I195" s="32"/>
      <c r="J195" s="31"/>
      <c r="K195" s="98"/>
      <c r="L195" s="32"/>
      <c r="M195" s="31"/>
      <c r="N195" s="98"/>
      <c r="O195" s="32"/>
      <c r="P195" s="31"/>
      <c r="Q195" s="98"/>
      <c r="R195" s="32"/>
    </row>
    <row r="196" spans="1:18" x14ac:dyDescent="0.25">
      <c r="A196" s="28"/>
      <c r="B196" s="97"/>
      <c r="C196" s="30"/>
      <c r="D196" s="33"/>
      <c r="E196" s="31"/>
      <c r="F196" s="32"/>
      <c r="G196" s="31"/>
      <c r="H196" s="98"/>
      <c r="I196" s="32"/>
      <c r="J196" s="31"/>
      <c r="K196" s="98"/>
      <c r="L196" s="32"/>
      <c r="M196" s="31"/>
      <c r="N196" s="98"/>
      <c r="O196" s="32"/>
      <c r="P196" s="31"/>
      <c r="Q196" s="98"/>
      <c r="R196" s="32"/>
    </row>
    <row r="197" spans="1:18" x14ac:dyDescent="0.25">
      <c r="A197" s="28"/>
      <c r="B197" s="97"/>
      <c r="C197" s="30"/>
      <c r="D197" s="33"/>
      <c r="E197" s="31"/>
      <c r="F197" s="32"/>
      <c r="G197" s="31"/>
      <c r="H197" s="98"/>
      <c r="I197" s="32"/>
      <c r="J197" s="31"/>
      <c r="K197" s="98"/>
      <c r="L197" s="32"/>
      <c r="M197" s="31"/>
      <c r="N197" s="98"/>
      <c r="O197" s="32"/>
      <c r="P197" s="31"/>
      <c r="Q197" s="98"/>
      <c r="R197" s="32"/>
    </row>
    <row r="198" spans="1:18" x14ac:dyDescent="0.25">
      <c r="A198" s="28"/>
      <c r="B198" s="97"/>
      <c r="C198" s="30"/>
      <c r="D198" s="33"/>
      <c r="E198" s="31"/>
      <c r="F198" s="32"/>
      <c r="G198" s="31"/>
      <c r="H198" s="98"/>
      <c r="I198" s="32"/>
      <c r="J198" s="31"/>
      <c r="K198" s="98"/>
      <c r="L198" s="32"/>
      <c r="M198" s="31"/>
      <c r="N198" s="98"/>
      <c r="O198" s="32"/>
      <c r="P198" s="31"/>
      <c r="Q198" s="98"/>
      <c r="R198" s="32"/>
    </row>
    <row r="199" spans="1:18" x14ac:dyDescent="0.25">
      <c r="A199" s="28"/>
      <c r="B199" s="97"/>
      <c r="C199" s="30"/>
      <c r="D199" s="33"/>
      <c r="E199" s="31"/>
      <c r="F199" s="32"/>
      <c r="G199" s="31"/>
      <c r="H199" s="98"/>
      <c r="I199" s="32"/>
      <c r="J199" s="31"/>
      <c r="K199" s="98"/>
      <c r="L199" s="32"/>
      <c r="M199" s="31"/>
      <c r="N199" s="98"/>
      <c r="O199" s="32"/>
      <c r="P199" s="31"/>
      <c r="Q199" s="98"/>
      <c r="R199" s="32"/>
    </row>
    <row r="200" spans="1:18" ht="15.75" thickBot="1" x14ac:dyDescent="0.3">
      <c r="A200" s="36"/>
      <c r="B200" s="99"/>
      <c r="C200" s="38"/>
      <c r="D200" s="41"/>
      <c r="E200" s="39"/>
      <c r="F200" s="40"/>
      <c r="G200" s="39"/>
      <c r="H200" s="100"/>
      <c r="I200" s="40"/>
      <c r="J200" s="39"/>
      <c r="K200" s="100"/>
      <c r="L200" s="40"/>
      <c r="M200" s="39"/>
      <c r="N200" s="100"/>
      <c r="O200" s="40"/>
      <c r="P200" s="39"/>
      <c r="Q200" s="100"/>
      <c r="R200" s="40"/>
    </row>
    <row r="201" spans="1:18" ht="39.950000000000003" customHeight="1" thickBot="1" x14ac:dyDescent="0.3">
      <c r="A201" s="44"/>
      <c r="B201" s="45"/>
      <c r="C201" s="45"/>
      <c r="D201" s="45"/>
      <c r="E201" s="46"/>
      <c r="F201" s="46"/>
      <c r="G201" s="46"/>
      <c r="H201" s="46"/>
      <c r="I201" s="46"/>
      <c r="J201" s="46"/>
      <c r="K201" s="46"/>
      <c r="L201" s="46"/>
      <c r="M201" s="46"/>
      <c r="N201" s="46"/>
      <c r="O201" s="46"/>
      <c r="P201" s="46"/>
      <c r="Q201" s="46"/>
      <c r="R201" s="47"/>
    </row>
    <row r="202" spans="1:18" x14ac:dyDescent="0.25">
      <c r="A202" s="48"/>
      <c r="B202" s="50"/>
      <c r="C202" s="50"/>
      <c r="D202" s="50"/>
      <c r="E202" s="48"/>
      <c r="F202" s="48"/>
      <c r="G202" s="48"/>
      <c r="H202" s="48"/>
      <c r="I202" s="48"/>
      <c r="J202" s="48"/>
      <c r="K202" s="48"/>
      <c r="L202" s="48"/>
      <c r="M202" s="48"/>
      <c r="N202" s="48"/>
      <c r="O202" s="48"/>
      <c r="P202" s="48"/>
      <c r="Q202" s="48"/>
      <c r="R202" s="48"/>
    </row>
    <row r="203" spans="1:18" x14ac:dyDescent="0.25">
      <c r="A203" s="48"/>
      <c r="B203" s="50"/>
      <c r="C203" s="50"/>
      <c r="D203" s="50"/>
      <c r="E203" s="48"/>
      <c r="F203" s="48"/>
      <c r="G203" s="48"/>
      <c r="H203" s="48"/>
      <c r="I203" s="48"/>
      <c r="J203" s="48"/>
      <c r="K203" s="48"/>
      <c r="L203" s="48"/>
      <c r="M203" s="48"/>
      <c r="N203" s="48"/>
      <c r="O203" s="48"/>
      <c r="P203" s="48"/>
      <c r="Q203" s="48"/>
      <c r="R203" s="48"/>
    </row>
    <row r="204" spans="1:18" x14ac:dyDescent="0.25">
      <c r="A204" s="48"/>
      <c r="B204" s="50"/>
      <c r="C204" s="50"/>
      <c r="D204" s="50"/>
      <c r="E204" s="48"/>
      <c r="F204" s="48"/>
      <c r="G204" s="48"/>
      <c r="H204" s="48"/>
      <c r="I204" s="48"/>
      <c r="J204" s="48"/>
      <c r="K204" s="48"/>
      <c r="L204" s="48"/>
      <c r="M204" s="48"/>
      <c r="N204" s="48"/>
      <c r="O204" s="48"/>
      <c r="P204" s="48"/>
      <c r="Q204" s="48"/>
      <c r="R204" s="48"/>
    </row>
    <row r="205" spans="1:18" x14ac:dyDescent="0.25">
      <c r="A205" s="48"/>
      <c r="B205" s="50"/>
      <c r="C205" s="50"/>
      <c r="D205" s="50"/>
      <c r="E205" s="48"/>
      <c r="F205" s="48"/>
      <c r="G205" s="48"/>
      <c r="H205" s="48"/>
      <c r="I205" s="48"/>
      <c r="J205" s="48"/>
      <c r="K205" s="48"/>
      <c r="L205" s="48"/>
      <c r="M205" s="48"/>
      <c r="N205" s="48"/>
      <c r="O205" s="48"/>
      <c r="P205" s="48"/>
      <c r="Q205" s="48"/>
      <c r="R205" s="48"/>
    </row>
    <row r="206" spans="1:18" x14ac:dyDescent="0.25">
      <c r="A206" s="48"/>
      <c r="B206" s="50"/>
      <c r="C206" s="50"/>
      <c r="D206" s="50"/>
      <c r="E206" s="48"/>
      <c r="F206" s="48"/>
      <c r="G206" s="48"/>
      <c r="H206" s="48"/>
      <c r="I206" s="48"/>
      <c r="J206" s="48"/>
      <c r="K206" s="48"/>
      <c r="L206" s="48"/>
      <c r="M206" s="48"/>
      <c r="N206" s="48"/>
      <c r="O206" s="48"/>
      <c r="P206" s="48"/>
      <c r="Q206" s="48"/>
      <c r="R206" s="48"/>
    </row>
    <row r="207" spans="1:18" x14ac:dyDescent="0.25">
      <c r="A207" s="48"/>
      <c r="B207" s="50"/>
      <c r="C207" s="50"/>
      <c r="D207" s="50"/>
      <c r="E207" s="48"/>
      <c r="F207" s="48"/>
      <c r="G207" s="48"/>
      <c r="H207" s="48"/>
      <c r="I207" s="48"/>
      <c r="J207" s="48"/>
      <c r="K207" s="48"/>
      <c r="L207" s="48"/>
      <c r="M207" s="48"/>
      <c r="N207" s="48"/>
      <c r="O207" s="48"/>
      <c r="P207" s="48"/>
      <c r="Q207" s="48"/>
      <c r="R207" s="48"/>
    </row>
    <row r="208" spans="1:18" x14ac:dyDescent="0.25">
      <c r="A208" s="48"/>
      <c r="B208" s="50"/>
      <c r="C208" s="50"/>
      <c r="D208" s="50"/>
      <c r="E208" s="48"/>
      <c r="F208" s="48"/>
      <c r="G208" s="48"/>
      <c r="H208" s="48"/>
      <c r="I208" s="48"/>
      <c r="J208" s="48"/>
      <c r="K208" s="48"/>
      <c r="L208" s="48"/>
      <c r="M208" s="48"/>
      <c r="N208" s="48"/>
      <c r="O208" s="48"/>
      <c r="P208" s="48"/>
      <c r="Q208" s="48"/>
      <c r="R208" s="48"/>
    </row>
    <row r="209" spans="1:18" x14ac:dyDescent="0.25">
      <c r="A209" s="48"/>
      <c r="B209" s="50"/>
      <c r="C209" s="50"/>
      <c r="D209" s="50"/>
      <c r="E209" s="48"/>
      <c r="F209" s="48"/>
      <c r="G209" s="48"/>
      <c r="H209" s="48"/>
      <c r="I209" s="48"/>
      <c r="J209" s="48"/>
      <c r="K209" s="48"/>
      <c r="L209" s="48"/>
      <c r="M209" s="48"/>
      <c r="N209" s="48"/>
      <c r="O209" s="48"/>
      <c r="P209" s="48"/>
      <c r="Q209" s="48"/>
      <c r="R209" s="48"/>
    </row>
    <row r="210" spans="1:18" x14ac:dyDescent="0.25">
      <c r="A210" s="48"/>
      <c r="B210" s="50"/>
      <c r="C210" s="50"/>
      <c r="D210" s="50"/>
      <c r="E210" s="48"/>
      <c r="F210" s="48"/>
      <c r="G210" s="48"/>
      <c r="H210" s="48"/>
      <c r="I210" s="48"/>
      <c r="J210" s="48"/>
      <c r="K210" s="48"/>
      <c r="L210" s="48"/>
      <c r="M210" s="48"/>
      <c r="N210" s="48"/>
      <c r="O210" s="48"/>
      <c r="P210" s="48"/>
      <c r="Q210" s="48"/>
      <c r="R210" s="48"/>
    </row>
    <row r="211" spans="1:18" x14ac:dyDescent="0.25">
      <c r="A211" s="48"/>
      <c r="B211" s="50"/>
      <c r="C211" s="50"/>
      <c r="D211" s="50"/>
      <c r="E211" s="48"/>
      <c r="F211" s="48"/>
      <c r="G211" s="48"/>
      <c r="H211" s="48"/>
      <c r="I211" s="48"/>
      <c r="J211" s="48"/>
      <c r="K211" s="48"/>
      <c r="L211" s="48"/>
      <c r="M211" s="48"/>
      <c r="N211" s="48"/>
      <c r="O211" s="48"/>
      <c r="P211" s="48"/>
      <c r="Q211" s="48"/>
      <c r="R211" s="48"/>
    </row>
    <row r="212" spans="1:18" x14ac:dyDescent="0.25">
      <c r="A212" s="48"/>
      <c r="B212" s="50"/>
      <c r="C212" s="50"/>
      <c r="D212" s="50"/>
      <c r="E212" s="48"/>
      <c r="F212" s="48"/>
      <c r="G212" s="48"/>
      <c r="H212" s="48"/>
      <c r="I212" s="48"/>
      <c r="J212" s="48"/>
      <c r="K212" s="48"/>
      <c r="L212" s="48"/>
      <c r="M212" s="48"/>
      <c r="N212" s="48"/>
      <c r="O212" s="48"/>
      <c r="P212" s="48"/>
      <c r="Q212" s="48"/>
      <c r="R212" s="48"/>
    </row>
    <row r="213" spans="1:18" x14ac:dyDescent="0.25">
      <c r="A213" s="48"/>
      <c r="B213" s="50"/>
      <c r="C213" s="50"/>
      <c r="D213" s="50"/>
      <c r="E213" s="48"/>
      <c r="F213" s="48"/>
      <c r="G213" s="48"/>
      <c r="H213" s="48"/>
      <c r="I213" s="48"/>
      <c r="J213" s="48"/>
      <c r="K213" s="48"/>
      <c r="L213" s="48"/>
      <c r="M213" s="48"/>
      <c r="N213" s="48"/>
      <c r="O213" s="48"/>
      <c r="P213" s="48"/>
      <c r="Q213" s="48"/>
      <c r="R213" s="48"/>
    </row>
    <row r="214" spans="1:18" x14ac:dyDescent="0.25">
      <c r="A214" s="48"/>
      <c r="B214" s="50"/>
      <c r="C214" s="50"/>
      <c r="D214" s="50"/>
      <c r="E214" s="48"/>
      <c r="F214" s="48"/>
      <c r="G214" s="48"/>
      <c r="H214" s="48"/>
      <c r="I214" s="48"/>
      <c r="J214" s="48"/>
      <c r="K214" s="48"/>
      <c r="L214" s="48"/>
      <c r="M214" s="48"/>
      <c r="N214" s="48"/>
      <c r="O214" s="48"/>
      <c r="P214" s="48"/>
      <c r="Q214" s="48"/>
      <c r="R214" s="48"/>
    </row>
    <row r="215" spans="1:18" x14ac:dyDescent="0.25">
      <c r="A215" s="48"/>
      <c r="B215" s="50"/>
      <c r="C215" s="50"/>
      <c r="D215" s="50"/>
      <c r="E215" s="48"/>
      <c r="F215" s="48"/>
      <c r="G215" s="48"/>
      <c r="H215" s="48"/>
      <c r="I215" s="48"/>
      <c r="J215" s="48"/>
      <c r="K215" s="48"/>
      <c r="L215" s="48"/>
      <c r="M215" s="48"/>
      <c r="N215" s="48"/>
      <c r="O215" s="48"/>
      <c r="P215" s="48"/>
      <c r="Q215" s="48"/>
      <c r="R215" s="48"/>
    </row>
    <row r="216" spans="1:18" x14ac:dyDescent="0.25">
      <c r="A216" s="48"/>
      <c r="B216" s="50"/>
      <c r="C216" s="50"/>
      <c r="D216" s="50"/>
      <c r="E216" s="48"/>
      <c r="F216" s="48"/>
      <c r="G216" s="48"/>
      <c r="H216" s="48"/>
      <c r="I216" s="48"/>
      <c r="J216" s="48"/>
      <c r="K216" s="48"/>
      <c r="L216" s="48"/>
      <c r="M216" s="48"/>
      <c r="N216" s="48"/>
      <c r="O216" s="48"/>
      <c r="P216" s="48"/>
      <c r="Q216" s="48"/>
      <c r="R216" s="48"/>
    </row>
    <row r="217" spans="1:18" x14ac:dyDescent="0.25">
      <c r="A217" s="48"/>
      <c r="B217" s="50"/>
      <c r="C217" s="50"/>
      <c r="D217" s="50"/>
      <c r="E217" s="48"/>
      <c r="F217" s="48"/>
      <c r="G217" s="48"/>
      <c r="H217" s="48"/>
      <c r="I217" s="48"/>
      <c r="J217" s="48"/>
      <c r="K217" s="48"/>
      <c r="L217" s="48"/>
      <c r="M217" s="48"/>
      <c r="N217" s="48"/>
      <c r="O217" s="48"/>
      <c r="P217" s="48"/>
      <c r="Q217" s="48"/>
      <c r="R217" s="48"/>
    </row>
    <row r="218" spans="1:18" x14ac:dyDescent="0.25">
      <c r="A218" s="48"/>
      <c r="B218" s="50"/>
      <c r="C218" s="50"/>
      <c r="D218" s="50"/>
      <c r="E218" s="48"/>
      <c r="F218" s="48"/>
      <c r="G218" s="48"/>
      <c r="H218" s="48"/>
      <c r="I218" s="48"/>
      <c r="J218" s="48"/>
      <c r="K218" s="48"/>
      <c r="L218" s="48"/>
      <c r="M218" s="48"/>
      <c r="N218" s="48"/>
      <c r="O218" s="48"/>
      <c r="P218" s="48"/>
      <c r="Q218" s="48"/>
      <c r="R218" s="48"/>
    </row>
    <row r="219" spans="1:18" x14ac:dyDescent="0.25">
      <c r="A219" s="48"/>
      <c r="B219" s="50"/>
      <c r="C219" s="50"/>
      <c r="D219" s="50"/>
      <c r="E219" s="48"/>
      <c r="F219" s="48"/>
      <c r="G219" s="48"/>
      <c r="H219" s="48"/>
      <c r="I219" s="48"/>
      <c r="J219" s="48"/>
      <c r="K219" s="48"/>
      <c r="L219" s="48"/>
      <c r="M219" s="48"/>
      <c r="N219" s="48"/>
      <c r="O219" s="48"/>
      <c r="P219" s="48"/>
      <c r="Q219" s="48"/>
      <c r="R219" s="48"/>
    </row>
    <row r="220" spans="1:18" x14ac:dyDescent="0.25">
      <c r="A220" s="48"/>
      <c r="B220" s="50"/>
      <c r="C220" s="50"/>
      <c r="D220" s="50"/>
      <c r="E220" s="48"/>
      <c r="F220" s="48"/>
      <c r="G220" s="48"/>
      <c r="H220" s="48"/>
      <c r="I220" s="48"/>
      <c r="J220" s="48"/>
      <c r="K220" s="48"/>
      <c r="L220" s="48"/>
      <c r="M220" s="48"/>
      <c r="N220" s="48"/>
      <c r="O220" s="48"/>
      <c r="P220" s="48"/>
      <c r="Q220" s="48"/>
      <c r="R220" s="48"/>
    </row>
    <row r="221" spans="1:18" x14ac:dyDescent="0.25">
      <c r="A221" s="48"/>
      <c r="B221" s="50"/>
      <c r="C221" s="50"/>
      <c r="D221" s="50"/>
      <c r="E221" s="48"/>
      <c r="F221" s="48"/>
      <c r="G221" s="48"/>
      <c r="H221" s="48"/>
      <c r="I221" s="48"/>
      <c r="J221" s="48"/>
      <c r="K221" s="48"/>
      <c r="L221" s="48"/>
      <c r="M221" s="48"/>
      <c r="N221" s="48"/>
      <c r="O221" s="48"/>
      <c r="P221" s="48"/>
      <c r="Q221" s="48"/>
      <c r="R221" s="48"/>
    </row>
    <row r="222" spans="1:18" x14ac:dyDescent="0.25">
      <c r="A222" s="48"/>
      <c r="B222" s="50"/>
      <c r="C222" s="50"/>
      <c r="D222" s="50"/>
      <c r="E222" s="48"/>
      <c r="F222" s="48"/>
      <c r="G222" s="48"/>
      <c r="H222" s="48"/>
      <c r="I222" s="48"/>
      <c r="J222" s="48"/>
      <c r="K222" s="48"/>
      <c r="L222" s="48"/>
      <c r="M222" s="48"/>
      <c r="N222" s="48"/>
      <c r="O222" s="48"/>
      <c r="P222" s="48"/>
      <c r="Q222" s="48"/>
      <c r="R222" s="48"/>
    </row>
    <row r="223" spans="1:18" x14ac:dyDescent="0.25">
      <c r="A223" s="48"/>
      <c r="B223" s="50"/>
      <c r="C223" s="50"/>
      <c r="D223" s="50"/>
      <c r="E223" s="48"/>
      <c r="F223" s="48"/>
      <c r="G223" s="48"/>
      <c r="H223" s="48"/>
      <c r="I223" s="48"/>
      <c r="J223" s="48"/>
      <c r="K223" s="48"/>
      <c r="L223" s="48"/>
      <c r="M223" s="48"/>
      <c r="N223" s="48"/>
      <c r="O223" s="48"/>
      <c r="P223" s="48"/>
      <c r="Q223" s="48"/>
      <c r="R223" s="48"/>
    </row>
    <row r="224" spans="1:18" x14ac:dyDescent="0.25">
      <c r="A224" s="48"/>
      <c r="B224" s="50"/>
      <c r="C224" s="50"/>
      <c r="D224" s="50"/>
      <c r="E224" s="48"/>
      <c r="F224" s="48"/>
      <c r="G224" s="48"/>
      <c r="H224" s="48"/>
      <c r="I224" s="48"/>
      <c r="J224" s="48"/>
      <c r="K224" s="48"/>
      <c r="L224" s="48"/>
      <c r="M224" s="48"/>
      <c r="N224" s="48"/>
      <c r="O224" s="48"/>
      <c r="P224" s="48"/>
      <c r="Q224" s="48"/>
      <c r="R224" s="48"/>
    </row>
    <row r="225" spans="1:18" x14ac:dyDescent="0.25">
      <c r="A225" s="48"/>
      <c r="B225" s="50"/>
      <c r="C225" s="50"/>
      <c r="D225" s="50"/>
      <c r="E225" s="48"/>
      <c r="F225" s="48"/>
      <c r="G225" s="48"/>
      <c r="H225" s="48"/>
      <c r="I225" s="48"/>
      <c r="J225" s="48"/>
      <c r="K225" s="48"/>
      <c r="L225" s="48"/>
      <c r="M225" s="48"/>
      <c r="N225" s="48"/>
      <c r="O225" s="48"/>
      <c r="P225" s="48"/>
      <c r="Q225" s="48"/>
      <c r="R225" s="48"/>
    </row>
    <row r="226" spans="1:18" x14ac:dyDescent="0.25">
      <c r="A226" s="48"/>
      <c r="B226" s="50"/>
      <c r="C226" s="50"/>
      <c r="D226" s="50"/>
      <c r="E226" s="48"/>
      <c r="F226" s="48"/>
      <c r="G226" s="48"/>
      <c r="H226" s="48"/>
      <c r="I226" s="48"/>
      <c r="J226" s="48"/>
      <c r="K226" s="48"/>
      <c r="L226" s="48"/>
      <c r="M226" s="48"/>
      <c r="N226" s="48"/>
      <c r="O226" s="48"/>
      <c r="P226" s="48"/>
      <c r="Q226" s="48"/>
      <c r="R226" s="48"/>
    </row>
    <row r="227" spans="1:18" x14ac:dyDescent="0.25">
      <c r="A227" s="48"/>
      <c r="B227" s="50"/>
      <c r="C227" s="50"/>
      <c r="D227" s="50"/>
      <c r="E227" s="48"/>
      <c r="F227" s="48"/>
      <c r="G227" s="48"/>
      <c r="H227" s="48"/>
      <c r="I227" s="48"/>
      <c r="J227" s="48"/>
      <c r="K227" s="48"/>
      <c r="L227" s="48"/>
      <c r="M227" s="48"/>
      <c r="N227" s="48"/>
      <c r="O227" s="48"/>
      <c r="P227" s="48"/>
      <c r="Q227" s="48"/>
      <c r="R227" s="48"/>
    </row>
    <row r="228" spans="1:18" x14ac:dyDescent="0.25">
      <c r="A228" s="48"/>
      <c r="B228" s="50"/>
      <c r="C228" s="50"/>
      <c r="D228" s="50"/>
      <c r="E228" s="48"/>
      <c r="F228" s="48"/>
      <c r="G228" s="48"/>
      <c r="H228" s="48"/>
      <c r="I228" s="48"/>
      <c r="J228" s="48"/>
      <c r="K228" s="48"/>
      <c r="L228" s="48"/>
      <c r="M228" s="48"/>
      <c r="N228" s="48"/>
      <c r="O228" s="48"/>
      <c r="P228" s="48"/>
      <c r="Q228" s="48"/>
      <c r="R228" s="48"/>
    </row>
    <row r="229" spans="1:18" x14ac:dyDescent="0.25">
      <c r="A229" s="48"/>
      <c r="B229" s="50"/>
      <c r="C229" s="50"/>
      <c r="D229" s="50"/>
      <c r="E229" s="48"/>
      <c r="F229" s="48"/>
      <c r="G229" s="48"/>
      <c r="H229" s="48"/>
      <c r="I229" s="48"/>
      <c r="J229" s="48"/>
      <c r="K229" s="48"/>
      <c r="L229" s="48"/>
      <c r="M229" s="48"/>
      <c r="N229" s="48"/>
      <c r="O229" s="48"/>
      <c r="P229" s="48"/>
      <c r="Q229" s="48"/>
      <c r="R229" s="48"/>
    </row>
    <row r="230" spans="1:18" x14ac:dyDescent="0.25">
      <c r="A230" s="48"/>
      <c r="B230" s="50"/>
      <c r="C230" s="50"/>
      <c r="D230" s="50"/>
      <c r="E230" s="48"/>
      <c r="F230" s="48"/>
      <c r="G230" s="48"/>
      <c r="H230" s="48"/>
      <c r="I230" s="48"/>
      <c r="J230" s="48"/>
      <c r="K230" s="48"/>
      <c r="L230" s="48"/>
      <c r="M230" s="48"/>
      <c r="N230" s="48"/>
      <c r="O230" s="48"/>
      <c r="P230" s="48"/>
      <c r="Q230" s="48"/>
      <c r="R230" s="48"/>
    </row>
    <row r="231" spans="1:18" x14ac:dyDescent="0.25">
      <c r="A231" s="48"/>
      <c r="B231" s="50"/>
      <c r="C231" s="50"/>
      <c r="D231" s="50"/>
      <c r="E231" s="48"/>
      <c r="F231" s="48"/>
      <c r="G231" s="48"/>
      <c r="H231" s="48"/>
      <c r="I231" s="48"/>
      <c r="J231" s="48"/>
      <c r="K231" s="48"/>
      <c r="L231" s="48"/>
      <c r="M231" s="48"/>
      <c r="N231" s="48"/>
      <c r="O231" s="48"/>
      <c r="P231" s="48"/>
      <c r="Q231" s="48"/>
      <c r="R231" s="48"/>
    </row>
    <row r="232" spans="1:18" x14ac:dyDescent="0.25">
      <c r="A232" s="48"/>
      <c r="B232" s="50"/>
      <c r="C232" s="50"/>
      <c r="D232" s="50"/>
      <c r="E232" s="48"/>
      <c r="F232" s="48"/>
      <c r="G232" s="48"/>
      <c r="H232" s="48"/>
      <c r="I232" s="48"/>
      <c r="J232" s="48"/>
      <c r="K232" s="48"/>
      <c r="L232" s="48"/>
      <c r="M232" s="48"/>
      <c r="N232" s="48"/>
      <c r="O232" s="48"/>
      <c r="P232" s="48"/>
      <c r="Q232" s="48"/>
      <c r="R232" s="48"/>
    </row>
    <row r="233" spans="1:18" x14ac:dyDescent="0.25">
      <c r="A233" s="48"/>
      <c r="B233" s="50"/>
      <c r="C233" s="50"/>
      <c r="D233" s="50"/>
      <c r="E233" s="48"/>
      <c r="F233" s="48"/>
      <c r="G233" s="48"/>
      <c r="H233" s="48"/>
      <c r="I233" s="48"/>
      <c r="J233" s="48"/>
      <c r="K233" s="48"/>
      <c r="L233" s="48"/>
      <c r="M233" s="48"/>
      <c r="N233" s="48"/>
      <c r="O233" s="48"/>
      <c r="P233" s="48"/>
      <c r="Q233" s="48"/>
      <c r="R233" s="48"/>
    </row>
    <row r="234" spans="1:18" x14ac:dyDescent="0.25">
      <c r="A234" s="48"/>
      <c r="B234" s="50"/>
      <c r="C234" s="50"/>
      <c r="D234" s="50"/>
      <c r="E234" s="48"/>
      <c r="F234" s="48"/>
      <c r="G234" s="48"/>
      <c r="H234" s="48"/>
      <c r="I234" s="48"/>
      <c r="J234" s="48"/>
      <c r="K234" s="48"/>
      <c r="L234" s="48"/>
      <c r="M234" s="48"/>
      <c r="N234" s="48"/>
      <c r="O234" s="48"/>
      <c r="P234" s="48"/>
      <c r="Q234" s="48"/>
      <c r="R234" s="48"/>
    </row>
    <row r="235" spans="1:18" x14ac:dyDescent="0.25">
      <c r="A235" s="48"/>
      <c r="B235" s="50"/>
      <c r="C235" s="50"/>
      <c r="D235" s="50"/>
      <c r="E235" s="48"/>
      <c r="F235" s="48"/>
      <c r="G235" s="48"/>
      <c r="H235" s="48"/>
      <c r="I235" s="48"/>
      <c r="J235" s="48"/>
      <c r="K235" s="48"/>
      <c r="L235" s="48"/>
      <c r="M235" s="48"/>
      <c r="N235" s="48"/>
      <c r="O235" s="48"/>
      <c r="P235" s="48"/>
      <c r="Q235" s="48"/>
      <c r="R235" s="48"/>
    </row>
    <row r="236" spans="1:18" x14ac:dyDescent="0.25">
      <c r="A236" s="48"/>
      <c r="B236" s="50"/>
      <c r="C236" s="50"/>
      <c r="D236" s="50"/>
      <c r="E236" s="48"/>
      <c r="F236" s="48"/>
      <c r="G236" s="48"/>
      <c r="H236" s="48"/>
      <c r="I236" s="48"/>
      <c r="J236" s="48"/>
      <c r="K236" s="48"/>
      <c r="L236" s="48"/>
      <c r="M236" s="48"/>
      <c r="N236" s="48"/>
      <c r="O236" s="48"/>
      <c r="P236" s="48"/>
      <c r="Q236" s="48"/>
      <c r="R236" s="48"/>
    </row>
    <row r="237" spans="1:18" x14ac:dyDescent="0.25">
      <c r="A237" s="48"/>
      <c r="B237" s="50"/>
      <c r="C237" s="50"/>
      <c r="D237" s="50"/>
      <c r="E237" s="48"/>
      <c r="F237" s="48"/>
      <c r="G237" s="48"/>
      <c r="H237" s="48"/>
      <c r="I237" s="48"/>
      <c r="J237" s="48"/>
      <c r="K237" s="48"/>
      <c r="L237" s="48"/>
      <c r="M237" s="48"/>
      <c r="N237" s="48"/>
      <c r="O237" s="48"/>
      <c r="P237" s="48"/>
      <c r="Q237" s="48"/>
      <c r="R237" s="48"/>
    </row>
    <row r="238" spans="1:18" x14ac:dyDescent="0.25">
      <c r="A238" s="48"/>
      <c r="B238" s="50"/>
      <c r="C238" s="50"/>
      <c r="D238" s="50"/>
      <c r="E238" s="48"/>
      <c r="F238" s="48"/>
      <c r="G238" s="48"/>
      <c r="H238" s="48"/>
      <c r="I238" s="48"/>
      <c r="J238" s="48"/>
      <c r="K238" s="48"/>
      <c r="L238" s="48"/>
      <c r="M238" s="48"/>
      <c r="N238" s="48"/>
      <c r="O238" s="48"/>
      <c r="P238" s="48"/>
      <c r="Q238" s="48"/>
      <c r="R238" s="48"/>
    </row>
    <row r="239" spans="1:18" x14ac:dyDescent="0.25">
      <c r="A239" s="48"/>
      <c r="B239" s="50"/>
      <c r="C239" s="50"/>
      <c r="D239" s="50"/>
      <c r="E239" s="48"/>
      <c r="F239" s="48"/>
      <c r="G239" s="48"/>
      <c r="H239" s="48"/>
      <c r="I239" s="48"/>
      <c r="J239" s="48"/>
      <c r="K239" s="48"/>
      <c r="L239" s="48"/>
      <c r="M239" s="48"/>
      <c r="N239" s="48"/>
      <c r="O239" s="48"/>
      <c r="P239" s="48"/>
      <c r="Q239" s="48"/>
      <c r="R239" s="48"/>
    </row>
    <row r="240" spans="1:18" x14ac:dyDescent="0.25">
      <c r="A240" s="48"/>
      <c r="B240" s="50"/>
      <c r="C240" s="50"/>
      <c r="D240" s="50"/>
      <c r="E240" s="48"/>
      <c r="F240" s="48"/>
      <c r="G240" s="48"/>
      <c r="H240" s="48"/>
      <c r="I240" s="48"/>
      <c r="J240" s="48"/>
      <c r="K240" s="48"/>
      <c r="L240" s="48"/>
      <c r="M240" s="48"/>
      <c r="N240" s="48"/>
      <c r="O240" s="48"/>
      <c r="P240" s="48"/>
      <c r="Q240" s="48"/>
      <c r="R240" s="48"/>
    </row>
    <row r="241" spans="1:18" x14ac:dyDescent="0.25">
      <c r="A241" s="48"/>
      <c r="B241" s="50"/>
      <c r="C241" s="50"/>
      <c r="D241" s="50"/>
      <c r="E241" s="48"/>
      <c r="F241" s="48"/>
      <c r="G241" s="48"/>
      <c r="H241" s="48"/>
      <c r="I241" s="48"/>
      <c r="J241" s="48"/>
      <c r="K241" s="48"/>
      <c r="L241" s="48"/>
      <c r="M241" s="48"/>
      <c r="N241" s="48"/>
      <c r="O241" s="48"/>
      <c r="P241" s="48"/>
      <c r="Q241" s="48"/>
      <c r="R241" s="48"/>
    </row>
    <row r="242" spans="1:18" x14ac:dyDescent="0.25">
      <c r="A242" s="48"/>
      <c r="B242" s="50"/>
      <c r="C242" s="50"/>
      <c r="D242" s="50"/>
      <c r="E242" s="48"/>
      <c r="F242" s="48"/>
      <c r="G242" s="48"/>
      <c r="H242" s="48"/>
      <c r="I242" s="48"/>
      <c r="J242" s="48"/>
      <c r="K242" s="48"/>
      <c r="L242" s="48"/>
      <c r="M242" s="48"/>
      <c r="N242" s="48"/>
      <c r="O242" s="48"/>
      <c r="P242" s="48"/>
      <c r="Q242" s="48"/>
      <c r="R242" s="48"/>
    </row>
    <row r="243" spans="1:18" x14ac:dyDescent="0.25">
      <c r="A243" s="48"/>
      <c r="B243" s="50"/>
      <c r="C243" s="50"/>
      <c r="D243" s="50"/>
      <c r="E243" s="48"/>
      <c r="F243" s="48"/>
      <c r="G243" s="48"/>
      <c r="H243" s="48"/>
      <c r="I243" s="48"/>
      <c r="J243" s="48"/>
      <c r="K243" s="48"/>
      <c r="L243" s="48"/>
      <c r="M243" s="48"/>
      <c r="N243" s="48"/>
      <c r="O243" s="48"/>
      <c r="P243" s="48"/>
      <c r="Q243" s="48"/>
      <c r="R243" s="48"/>
    </row>
    <row r="244" spans="1:18" x14ac:dyDescent="0.25">
      <c r="A244" s="48"/>
      <c r="B244" s="50"/>
      <c r="C244" s="50"/>
      <c r="D244" s="50"/>
      <c r="E244" s="48"/>
      <c r="F244" s="48"/>
      <c r="G244" s="48"/>
      <c r="H244" s="48"/>
      <c r="I244" s="48"/>
      <c r="J244" s="48"/>
      <c r="K244" s="48"/>
      <c r="L244" s="48"/>
      <c r="M244" s="48"/>
      <c r="N244" s="48"/>
      <c r="O244" s="48"/>
      <c r="P244" s="48"/>
      <c r="Q244" s="48"/>
      <c r="R244" s="48"/>
    </row>
    <row r="245" spans="1:18" x14ac:dyDescent="0.25">
      <c r="A245" s="48"/>
      <c r="B245" s="50"/>
      <c r="C245" s="50"/>
      <c r="D245" s="50"/>
      <c r="E245" s="48"/>
      <c r="F245" s="48"/>
      <c r="G245" s="48"/>
      <c r="H245" s="48"/>
      <c r="I245" s="48"/>
      <c r="J245" s="48"/>
      <c r="K245" s="48"/>
      <c r="L245" s="48"/>
      <c r="M245" s="48"/>
      <c r="N245" s="48"/>
      <c r="O245" s="48"/>
      <c r="P245" s="48"/>
      <c r="Q245" s="48"/>
      <c r="R245" s="48"/>
    </row>
    <row r="246" spans="1:18" x14ac:dyDescent="0.25">
      <c r="A246" s="48"/>
      <c r="B246" s="50"/>
      <c r="C246" s="50"/>
      <c r="D246" s="50"/>
      <c r="E246" s="48"/>
      <c r="F246" s="48"/>
      <c r="G246" s="48"/>
      <c r="H246" s="48"/>
      <c r="I246" s="48"/>
      <c r="J246" s="48"/>
      <c r="K246" s="48"/>
      <c r="L246" s="48"/>
      <c r="M246" s="48"/>
      <c r="N246" s="48"/>
      <c r="O246" s="48"/>
      <c r="P246" s="48"/>
      <c r="Q246" s="48"/>
      <c r="R246" s="48"/>
    </row>
    <row r="247" spans="1:18" x14ac:dyDescent="0.25">
      <c r="A247" s="48"/>
      <c r="B247" s="50"/>
      <c r="C247" s="50"/>
      <c r="D247" s="50"/>
      <c r="E247" s="48"/>
      <c r="F247" s="48"/>
      <c r="G247" s="48"/>
      <c r="H247" s="48"/>
      <c r="I247" s="48"/>
      <c r="J247" s="48"/>
      <c r="K247" s="48"/>
      <c r="L247" s="48"/>
      <c r="M247" s="48"/>
      <c r="N247" s="48"/>
      <c r="O247" s="48"/>
      <c r="P247" s="48"/>
      <c r="Q247" s="48"/>
      <c r="R247" s="48"/>
    </row>
    <row r="248" spans="1:18" x14ac:dyDescent="0.25">
      <c r="A248" s="48"/>
      <c r="B248" s="50"/>
      <c r="C248" s="50"/>
      <c r="D248" s="50"/>
      <c r="E248" s="48"/>
      <c r="F248" s="48"/>
      <c r="G248" s="48"/>
      <c r="H248" s="48"/>
      <c r="I248" s="48"/>
      <c r="J248" s="48"/>
      <c r="K248" s="48"/>
      <c r="L248" s="48"/>
      <c r="M248" s="48"/>
      <c r="N248" s="48"/>
      <c r="O248" s="48"/>
      <c r="P248" s="48"/>
      <c r="Q248" s="48"/>
      <c r="R248" s="48"/>
    </row>
    <row r="249" spans="1:18" x14ac:dyDescent="0.25">
      <c r="A249" s="48"/>
      <c r="B249" s="50"/>
      <c r="C249" s="50"/>
      <c r="D249" s="50"/>
      <c r="E249" s="48"/>
      <c r="F249" s="48"/>
      <c r="G249" s="48"/>
      <c r="H249" s="48"/>
      <c r="I249" s="48"/>
      <c r="J249" s="48"/>
      <c r="K249" s="48"/>
      <c r="L249" s="48"/>
      <c r="M249" s="48"/>
      <c r="N249" s="48"/>
      <c r="O249" s="48"/>
      <c r="P249" s="48"/>
      <c r="Q249" s="48"/>
      <c r="R249" s="48"/>
    </row>
    <row r="250" spans="1:18" x14ac:dyDescent="0.25">
      <c r="A250" s="48"/>
      <c r="B250" s="50"/>
      <c r="C250" s="50"/>
      <c r="D250" s="50"/>
      <c r="E250" s="48"/>
      <c r="F250" s="48"/>
      <c r="G250" s="48"/>
      <c r="H250" s="48"/>
      <c r="I250" s="48"/>
      <c r="J250" s="48"/>
      <c r="K250" s="48"/>
      <c r="L250" s="48"/>
      <c r="M250" s="48"/>
      <c r="N250" s="48"/>
      <c r="O250" s="48"/>
      <c r="P250" s="48"/>
      <c r="Q250" s="48"/>
      <c r="R250" s="48"/>
    </row>
    <row r="251" spans="1:18" x14ac:dyDescent="0.25">
      <c r="A251" s="48"/>
      <c r="B251" s="50"/>
      <c r="C251" s="50"/>
      <c r="D251" s="50"/>
      <c r="E251" s="48"/>
      <c r="F251" s="48"/>
      <c r="G251" s="48"/>
      <c r="H251" s="48"/>
      <c r="I251" s="48"/>
      <c r="J251" s="48"/>
      <c r="K251" s="48"/>
      <c r="L251" s="48"/>
      <c r="M251" s="48"/>
      <c r="N251" s="48"/>
      <c r="O251" s="48"/>
      <c r="P251" s="48"/>
      <c r="Q251" s="48"/>
      <c r="R251" s="48"/>
    </row>
    <row r="252" spans="1:18" x14ac:dyDescent="0.25">
      <c r="A252" s="48"/>
      <c r="B252" s="50"/>
      <c r="C252" s="50"/>
      <c r="D252" s="50"/>
      <c r="E252" s="48"/>
      <c r="F252" s="48"/>
      <c r="G252" s="48"/>
      <c r="H252" s="48"/>
      <c r="I252" s="48"/>
      <c r="J252" s="48"/>
      <c r="K252" s="48"/>
      <c r="L252" s="48"/>
      <c r="M252" s="48"/>
      <c r="N252" s="48"/>
      <c r="O252" s="48"/>
      <c r="P252" s="48"/>
      <c r="Q252" s="48"/>
      <c r="R252" s="48"/>
    </row>
    <row r="253" spans="1:18" x14ac:dyDescent="0.25">
      <c r="A253" s="48"/>
      <c r="B253" s="50"/>
      <c r="C253" s="50"/>
      <c r="D253" s="50"/>
      <c r="E253" s="48"/>
      <c r="F253" s="48"/>
      <c r="G253" s="48"/>
      <c r="H253" s="48"/>
      <c r="I253" s="48"/>
      <c r="J253" s="48"/>
      <c r="K253" s="48"/>
      <c r="L253" s="48"/>
      <c r="M253" s="48"/>
      <c r="N253" s="48"/>
      <c r="O253" s="48"/>
      <c r="P253" s="48"/>
      <c r="Q253" s="48"/>
      <c r="R253" s="48"/>
    </row>
    <row r="254" spans="1:18" x14ac:dyDescent="0.25">
      <c r="A254" s="48"/>
      <c r="B254" s="50"/>
      <c r="C254" s="50"/>
      <c r="D254" s="50"/>
      <c r="E254" s="48"/>
      <c r="F254" s="48"/>
      <c r="G254" s="48"/>
      <c r="H254" s="48"/>
      <c r="I254" s="48"/>
      <c r="J254" s="48"/>
      <c r="K254" s="48"/>
      <c r="L254" s="48"/>
      <c r="M254" s="48"/>
      <c r="N254" s="48"/>
      <c r="O254" s="48"/>
      <c r="P254" s="48"/>
      <c r="Q254" s="48"/>
      <c r="R254" s="48"/>
    </row>
    <row r="255" spans="1:18" x14ac:dyDescent="0.25">
      <c r="A255" s="48"/>
      <c r="B255" s="50"/>
      <c r="C255" s="50"/>
      <c r="D255" s="50"/>
      <c r="E255" s="48"/>
      <c r="F255" s="48"/>
      <c r="G255" s="48"/>
      <c r="H255" s="48"/>
      <c r="I255" s="48"/>
      <c r="J255" s="48"/>
      <c r="K255" s="48"/>
      <c r="L255" s="48"/>
      <c r="M255" s="48"/>
      <c r="N255" s="48"/>
      <c r="O255" s="48"/>
      <c r="P255" s="48"/>
      <c r="Q255" s="48"/>
      <c r="R255" s="48"/>
    </row>
    <row r="256" spans="1:18" x14ac:dyDescent="0.25">
      <c r="A256" s="48"/>
      <c r="B256" s="50"/>
      <c r="C256" s="50"/>
      <c r="D256" s="50"/>
      <c r="E256" s="48"/>
      <c r="F256" s="48"/>
      <c r="G256" s="48"/>
      <c r="H256" s="48"/>
      <c r="I256" s="48"/>
      <c r="J256" s="48"/>
      <c r="K256" s="48"/>
      <c r="L256" s="48"/>
      <c r="M256" s="48"/>
      <c r="N256" s="48"/>
      <c r="O256" s="48"/>
      <c r="P256" s="48"/>
      <c r="Q256" s="48"/>
      <c r="R256" s="48"/>
    </row>
    <row r="257" spans="1:18" x14ac:dyDescent="0.25">
      <c r="A257" s="48"/>
      <c r="B257" s="50"/>
      <c r="C257" s="50"/>
      <c r="D257" s="50"/>
      <c r="E257" s="48"/>
      <c r="F257" s="48"/>
      <c r="G257" s="48"/>
      <c r="H257" s="48"/>
      <c r="I257" s="48"/>
      <c r="J257" s="48"/>
      <c r="K257" s="48"/>
      <c r="L257" s="48"/>
      <c r="M257" s="48"/>
      <c r="N257" s="48"/>
      <c r="O257" s="48"/>
      <c r="P257" s="48"/>
      <c r="Q257" s="48"/>
      <c r="R257" s="48"/>
    </row>
    <row r="258" spans="1:18" x14ac:dyDescent="0.25">
      <c r="A258" s="48"/>
      <c r="B258" s="50"/>
      <c r="C258" s="50"/>
      <c r="D258" s="50"/>
      <c r="E258" s="48"/>
      <c r="F258" s="48"/>
      <c r="G258" s="48"/>
      <c r="H258" s="48"/>
      <c r="I258" s="48"/>
      <c r="J258" s="48"/>
      <c r="K258" s="48"/>
      <c r="L258" s="48"/>
      <c r="M258" s="48"/>
      <c r="N258" s="48"/>
      <c r="O258" s="48"/>
      <c r="P258" s="48"/>
      <c r="Q258" s="48"/>
      <c r="R258" s="48"/>
    </row>
    <row r="259" spans="1:18" x14ac:dyDescent="0.25">
      <c r="A259" s="48"/>
      <c r="B259" s="50"/>
      <c r="C259" s="50"/>
      <c r="D259" s="50"/>
      <c r="E259" s="48"/>
      <c r="F259" s="48"/>
      <c r="G259" s="48"/>
      <c r="H259" s="48"/>
      <c r="I259" s="48"/>
      <c r="J259" s="48"/>
      <c r="K259" s="48"/>
      <c r="L259" s="48"/>
      <c r="M259" s="48"/>
      <c r="N259" s="48"/>
      <c r="O259" s="48"/>
      <c r="P259" s="48"/>
      <c r="Q259" s="48"/>
      <c r="R259" s="48"/>
    </row>
    <row r="260" spans="1:18" x14ac:dyDescent="0.25">
      <c r="A260" s="48"/>
      <c r="B260" s="50"/>
      <c r="C260" s="50"/>
      <c r="D260" s="50"/>
      <c r="E260" s="48"/>
      <c r="F260" s="48"/>
      <c r="G260" s="48"/>
      <c r="H260" s="48"/>
      <c r="I260" s="48"/>
      <c r="J260" s="48"/>
      <c r="K260" s="48"/>
      <c r="L260" s="48"/>
      <c r="M260" s="48"/>
      <c r="N260" s="48"/>
      <c r="O260" s="48"/>
      <c r="P260" s="48"/>
      <c r="Q260" s="48"/>
      <c r="R260" s="48"/>
    </row>
    <row r="261" spans="1:18" x14ac:dyDescent="0.25">
      <c r="A261" s="48"/>
      <c r="B261" s="50"/>
      <c r="C261" s="50"/>
      <c r="D261" s="50"/>
      <c r="E261" s="48"/>
      <c r="F261" s="48"/>
      <c r="G261" s="48"/>
      <c r="H261" s="48"/>
      <c r="I261" s="48"/>
      <c r="J261" s="48"/>
      <c r="K261" s="48"/>
      <c r="L261" s="48"/>
      <c r="M261" s="48"/>
      <c r="N261" s="48"/>
      <c r="O261" s="48"/>
      <c r="P261" s="48"/>
      <c r="Q261" s="48"/>
      <c r="R261" s="48"/>
    </row>
    <row r="262" spans="1:18" x14ac:dyDescent="0.25">
      <c r="A262" s="48"/>
      <c r="B262" s="50"/>
      <c r="C262" s="50"/>
      <c r="D262" s="50"/>
      <c r="E262" s="48"/>
      <c r="F262" s="48"/>
      <c r="G262" s="48"/>
      <c r="H262" s="48"/>
      <c r="I262" s="48"/>
      <c r="J262" s="48"/>
      <c r="K262" s="48"/>
      <c r="L262" s="48"/>
      <c r="M262" s="48"/>
      <c r="N262" s="48"/>
      <c r="O262" s="48"/>
      <c r="P262" s="48"/>
      <c r="Q262" s="48"/>
      <c r="R262" s="48"/>
    </row>
    <row r="263" spans="1:18" x14ac:dyDescent="0.25">
      <c r="A263" s="48"/>
      <c r="B263" s="50"/>
      <c r="C263" s="50"/>
      <c r="D263" s="50"/>
      <c r="E263" s="48"/>
      <c r="F263" s="48"/>
      <c r="G263" s="48"/>
      <c r="H263" s="48"/>
      <c r="I263" s="48"/>
      <c r="J263" s="48"/>
      <c r="K263" s="48"/>
      <c r="L263" s="48"/>
      <c r="M263" s="48"/>
      <c r="N263" s="48"/>
      <c r="O263" s="48"/>
      <c r="P263" s="48"/>
      <c r="Q263" s="48"/>
      <c r="R263" s="48"/>
    </row>
    <row r="264" spans="1:18" x14ac:dyDescent="0.25">
      <c r="A264" s="48"/>
      <c r="B264" s="50"/>
      <c r="C264" s="50"/>
      <c r="D264" s="50"/>
      <c r="E264" s="48"/>
      <c r="F264" s="48"/>
      <c r="G264" s="48"/>
      <c r="H264" s="48"/>
      <c r="I264" s="48"/>
      <c r="J264" s="48"/>
      <c r="K264" s="48"/>
      <c r="L264" s="48"/>
      <c r="M264" s="48"/>
      <c r="N264" s="48"/>
      <c r="O264" s="48"/>
      <c r="P264" s="48"/>
      <c r="Q264" s="48"/>
      <c r="R264" s="48"/>
    </row>
    <row r="265" spans="1:18" x14ac:dyDescent="0.25">
      <c r="A265" s="48"/>
      <c r="B265" s="50"/>
      <c r="C265" s="50"/>
      <c r="D265" s="50"/>
      <c r="E265" s="48"/>
      <c r="F265" s="48"/>
      <c r="G265" s="48"/>
      <c r="H265" s="48"/>
      <c r="I265" s="48"/>
      <c r="J265" s="48"/>
      <c r="K265" s="48"/>
      <c r="L265" s="48"/>
      <c r="M265" s="48"/>
      <c r="N265" s="48"/>
      <c r="O265" s="48"/>
      <c r="P265" s="48"/>
      <c r="Q265" s="48"/>
      <c r="R265" s="48"/>
    </row>
    <row r="266" spans="1:18" x14ac:dyDescent="0.25">
      <c r="A266" s="48"/>
      <c r="B266" s="50"/>
      <c r="C266" s="50"/>
      <c r="D266" s="50"/>
      <c r="E266" s="48"/>
      <c r="F266" s="48"/>
      <c r="G266" s="48"/>
      <c r="H266" s="48"/>
      <c r="I266" s="48"/>
      <c r="J266" s="48"/>
      <c r="K266" s="48"/>
      <c r="L266" s="48"/>
      <c r="M266" s="48"/>
      <c r="N266" s="48"/>
      <c r="O266" s="48"/>
      <c r="P266" s="48"/>
      <c r="Q266" s="48"/>
      <c r="R266" s="48"/>
    </row>
    <row r="267" spans="1:18" x14ac:dyDescent="0.25">
      <c r="A267" s="48"/>
      <c r="B267" s="50"/>
      <c r="C267" s="50"/>
      <c r="D267" s="50"/>
      <c r="E267" s="48"/>
      <c r="F267" s="48"/>
      <c r="G267" s="48"/>
      <c r="H267" s="48"/>
      <c r="I267" s="48"/>
      <c r="J267" s="48"/>
      <c r="K267" s="48"/>
      <c r="L267" s="48"/>
      <c r="M267" s="48"/>
      <c r="N267" s="48"/>
      <c r="O267" s="48"/>
      <c r="P267" s="48"/>
      <c r="Q267" s="48"/>
      <c r="R267" s="48"/>
    </row>
    <row r="268" spans="1:18" x14ac:dyDescent="0.25">
      <c r="A268" s="48"/>
      <c r="B268" s="50"/>
      <c r="C268" s="50"/>
      <c r="D268" s="50"/>
      <c r="E268" s="48"/>
      <c r="F268" s="48"/>
      <c r="G268" s="48"/>
      <c r="H268" s="48"/>
      <c r="I268" s="48"/>
      <c r="J268" s="48"/>
      <c r="K268" s="48"/>
      <c r="L268" s="48"/>
      <c r="M268" s="48"/>
      <c r="N268" s="48"/>
      <c r="O268" s="48"/>
      <c r="P268" s="48"/>
      <c r="Q268" s="48"/>
      <c r="R268" s="48"/>
    </row>
    <row r="269" spans="1:18" x14ac:dyDescent="0.25">
      <c r="A269" s="48"/>
      <c r="B269" s="50"/>
      <c r="C269" s="50"/>
      <c r="D269" s="50"/>
      <c r="E269" s="48"/>
      <c r="F269" s="48"/>
      <c r="G269" s="48"/>
      <c r="H269" s="48"/>
      <c r="I269" s="48"/>
      <c r="J269" s="48"/>
      <c r="K269" s="48"/>
      <c r="L269" s="48"/>
      <c r="M269" s="48"/>
      <c r="N269" s="48"/>
      <c r="O269" s="48"/>
      <c r="P269" s="48"/>
      <c r="Q269" s="48"/>
      <c r="R269" s="48"/>
    </row>
    <row r="270" spans="1:18" x14ac:dyDescent="0.25">
      <c r="A270" s="48"/>
      <c r="B270" s="50"/>
      <c r="C270" s="50"/>
      <c r="D270" s="50"/>
      <c r="E270" s="48"/>
      <c r="F270" s="48"/>
      <c r="G270" s="48"/>
      <c r="H270" s="48"/>
      <c r="I270" s="48"/>
      <c r="J270" s="48"/>
      <c r="K270" s="48"/>
      <c r="L270" s="48"/>
      <c r="M270" s="48"/>
      <c r="N270" s="48"/>
      <c r="O270" s="48"/>
      <c r="P270" s="48"/>
      <c r="Q270" s="48"/>
      <c r="R270" s="48"/>
    </row>
    <row r="271" spans="1:18" x14ac:dyDescent="0.25">
      <c r="A271" s="48"/>
      <c r="B271" s="50"/>
      <c r="C271" s="50"/>
      <c r="D271" s="50"/>
      <c r="E271" s="48"/>
      <c r="F271" s="48"/>
      <c r="G271" s="48"/>
      <c r="H271" s="48"/>
      <c r="I271" s="48"/>
      <c r="J271" s="48"/>
      <c r="K271" s="48"/>
      <c r="L271" s="48"/>
      <c r="M271" s="48"/>
      <c r="N271" s="48"/>
      <c r="O271" s="48"/>
      <c r="P271" s="48"/>
      <c r="Q271" s="48"/>
      <c r="R271" s="48"/>
    </row>
    <row r="272" spans="1:18" x14ac:dyDescent="0.25">
      <c r="A272" s="48"/>
      <c r="B272" s="50"/>
      <c r="C272" s="50"/>
      <c r="D272" s="50"/>
      <c r="E272" s="48"/>
      <c r="F272" s="48"/>
      <c r="G272" s="48"/>
      <c r="H272" s="48"/>
      <c r="I272" s="48"/>
      <c r="J272" s="48"/>
      <c r="K272" s="48"/>
      <c r="L272" s="48"/>
      <c r="M272" s="48"/>
      <c r="N272" s="48"/>
      <c r="O272" s="48"/>
      <c r="P272" s="48"/>
      <c r="Q272" s="48"/>
      <c r="R272" s="48"/>
    </row>
    <row r="273" spans="1:18" x14ac:dyDescent="0.25">
      <c r="A273" s="48"/>
      <c r="B273" s="50"/>
      <c r="C273" s="50"/>
      <c r="D273" s="50"/>
      <c r="E273" s="48"/>
      <c r="F273" s="48"/>
      <c r="G273" s="48"/>
      <c r="H273" s="48"/>
      <c r="I273" s="48"/>
      <c r="J273" s="48"/>
      <c r="K273" s="48"/>
      <c r="L273" s="48"/>
      <c r="M273" s="48"/>
      <c r="N273" s="48"/>
      <c r="O273" s="48"/>
      <c r="P273" s="48"/>
      <c r="Q273" s="48"/>
      <c r="R273" s="48"/>
    </row>
    <row r="274" spans="1:18" x14ac:dyDescent="0.25">
      <c r="A274" s="48"/>
      <c r="B274" s="50"/>
      <c r="C274" s="50"/>
      <c r="D274" s="50"/>
      <c r="E274" s="48"/>
      <c r="F274" s="48"/>
      <c r="G274" s="48"/>
      <c r="H274" s="48"/>
      <c r="I274" s="48"/>
      <c r="J274" s="48"/>
      <c r="K274" s="48"/>
      <c r="L274" s="48"/>
      <c r="M274" s="48"/>
      <c r="N274" s="48"/>
      <c r="O274" s="48"/>
      <c r="P274" s="48"/>
      <c r="Q274" s="48"/>
      <c r="R274" s="48"/>
    </row>
    <row r="275" spans="1:18" x14ac:dyDescent="0.25">
      <c r="A275" s="48"/>
      <c r="B275" s="50"/>
      <c r="C275" s="50"/>
      <c r="D275" s="50"/>
      <c r="E275" s="48"/>
      <c r="F275" s="48"/>
      <c r="G275" s="48"/>
      <c r="H275" s="48"/>
      <c r="I275" s="48"/>
      <c r="J275" s="48"/>
      <c r="K275" s="48"/>
      <c r="L275" s="48"/>
      <c r="M275" s="48"/>
      <c r="N275" s="48"/>
      <c r="O275" s="48"/>
      <c r="P275" s="48"/>
      <c r="Q275" s="48"/>
      <c r="R275" s="48"/>
    </row>
    <row r="276" spans="1:18" x14ac:dyDescent="0.25">
      <c r="A276" s="48"/>
      <c r="B276" s="50"/>
      <c r="C276" s="50"/>
      <c r="D276" s="50"/>
      <c r="E276" s="48"/>
      <c r="F276" s="48"/>
      <c r="G276" s="48"/>
      <c r="H276" s="48"/>
      <c r="I276" s="48"/>
      <c r="J276" s="48"/>
      <c r="K276" s="48"/>
      <c r="L276" s="48"/>
      <c r="M276" s="48"/>
      <c r="N276" s="48"/>
      <c r="O276" s="48"/>
      <c r="P276" s="48"/>
      <c r="Q276" s="48"/>
      <c r="R276" s="48"/>
    </row>
    <row r="277" spans="1:18" x14ac:dyDescent="0.25">
      <c r="A277" s="48"/>
      <c r="B277" s="50"/>
      <c r="C277" s="50"/>
      <c r="D277" s="50"/>
      <c r="E277" s="48"/>
      <c r="F277" s="48"/>
      <c r="G277" s="48"/>
      <c r="H277" s="48"/>
      <c r="I277" s="48"/>
      <c r="J277" s="48"/>
      <c r="K277" s="48"/>
      <c r="L277" s="48"/>
      <c r="M277" s="48"/>
      <c r="N277" s="48"/>
      <c r="O277" s="48"/>
      <c r="P277" s="48"/>
      <c r="Q277" s="48"/>
      <c r="R277" s="48"/>
    </row>
    <row r="278" spans="1:18" x14ac:dyDescent="0.25">
      <c r="A278" s="48"/>
      <c r="B278" s="50"/>
      <c r="C278" s="50"/>
      <c r="D278" s="50"/>
      <c r="E278" s="48"/>
      <c r="F278" s="48"/>
      <c r="G278" s="48"/>
      <c r="H278" s="48"/>
      <c r="I278" s="48"/>
      <c r="J278" s="48"/>
      <c r="K278" s="48"/>
      <c r="L278" s="48"/>
      <c r="M278" s="48"/>
      <c r="N278" s="48"/>
      <c r="O278" s="48"/>
      <c r="P278" s="48"/>
      <c r="Q278" s="48"/>
      <c r="R278" s="48"/>
    </row>
    <row r="279" spans="1:18" x14ac:dyDescent="0.25">
      <c r="A279" s="48"/>
      <c r="B279" s="50"/>
      <c r="C279" s="50"/>
      <c r="D279" s="50"/>
      <c r="E279" s="48"/>
      <c r="F279" s="48"/>
      <c r="G279" s="48"/>
      <c r="H279" s="48"/>
      <c r="I279" s="48"/>
      <c r="J279" s="48"/>
      <c r="K279" s="48"/>
      <c r="L279" s="48"/>
      <c r="M279" s="48"/>
      <c r="N279" s="48"/>
      <c r="O279" s="48"/>
      <c r="P279" s="48"/>
      <c r="Q279" s="48"/>
      <c r="R279" s="48"/>
    </row>
    <row r="280" spans="1:18" x14ac:dyDescent="0.25">
      <c r="A280" s="48"/>
      <c r="B280" s="50"/>
      <c r="C280" s="50"/>
      <c r="D280" s="50"/>
      <c r="E280" s="48"/>
      <c r="F280" s="48"/>
      <c r="G280" s="48"/>
      <c r="H280" s="48"/>
      <c r="I280" s="48"/>
      <c r="J280" s="48"/>
      <c r="K280" s="48"/>
      <c r="L280" s="48"/>
      <c r="M280" s="48"/>
      <c r="N280" s="48"/>
      <c r="O280" s="48"/>
      <c r="P280" s="48"/>
      <c r="Q280" s="48"/>
      <c r="R280" s="48"/>
    </row>
    <row r="281" spans="1:18" x14ac:dyDescent="0.25">
      <c r="A281" s="48"/>
      <c r="B281" s="50"/>
      <c r="C281" s="50"/>
      <c r="D281" s="50"/>
      <c r="E281" s="48"/>
      <c r="F281" s="48"/>
      <c r="G281" s="48"/>
      <c r="H281" s="48"/>
      <c r="I281" s="48"/>
      <c r="J281" s="48"/>
      <c r="K281" s="48"/>
      <c r="L281" s="48"/>
      <c r="M281" s="48"/>
      <c r="N281" s="48"/>
      <c r="O281" s="48"/>
      <c r="P281" s="48"/>
      <c r="Q281" s="48"/>
      <c r="R281" s="48"/>
    </row>
    <row r="282" spans="1:18" x14ac:dyDescent="0.25">
      <c r="A282" s="48"/>
      <c r="B282" s="50"/>
      <c r="C282" s="50"/>
      <c r="D282" s="50"/>
      <c r="E282" s="48"/>
      <c r="F282" s="48"/>
      <c r="G282" s="48"/>
      <c r="H282" s="48"/>
      <c r="I282" s="48"/>
      <c r="J282" s="48"/>
      <c r="K282" s="48"/>
      <c r="L282" s="48"/>
      <c r="M282" s="48"/>
      <c r="N282" s="48"/>
      <c r="O282" s="48"/>
      <c r="P282" s="48"/>
      <c r="Q282" s="48"/>
      <c r="R282" s="48"/>
    </row>
    <row r="283" spans="1:18" x14ac:dyDescent="0.25">
      <c r="A283" s="48"/>
      <c r="B283" s="50"/>
      <c r="C283" s="50"/>
      <c r="D283" s="50"/>
      <c r="E283" s="48"/>
      <c r="F283" s="48"/>
      <c r="G283" s="48"/>
      <c r="H283" s="48"/>
      <c r="I283" s="48"/>
      <c r="J283" s="48"/>
      <c r="K283" s="48"/>
      <c r="L283" s="48"/>
      <c r="M283" s="48"/>
      <c r="N283" s="48"/>
      <c r="O283" s="48"/>
      <c r="P283" s="48"/>
      <c r="Q283" s="48"/>
      <c r="R283" s="48"/>
    </row>
    <row r="284" spans="1:18" x14ac:dyDescent="0.25">
      <c r="A284" s="48"/>
      <c r="B284" s="50"/>
      <c r="C284" s="50"/>
      <c r="D284" s="50"/>
      <c r="E284" s="48"/>
      <c r="F284" s="48"/>
      <c r="G284" s="48"/>
      <c r="H284" s="48"/>
      <c r="I284" s="48"/>
      <c r="J284" s="48"/>
      <c r="K284" s="48"/>
      <c r="L284" s="48"/>
      <c r="M284" s="48"/>
      <c r="N284" s="48"/>
      <c r="O284" s="48"/>
      <c r="P284" s="48"/>
      <c r="Q284" s="48"/>
      <c r="R284" s="48"/>
    </row>
    <row r="285" spans="1:18" x14ac:dyDescent="0.25">
      <c r="A285" s="48"/>
      <c r="B285" s="50"/>
      <c r="C285" s="50"/>
      <c r="D285" s="50"/>
      <c r="E285" s="48"/>
      <c r="F285" s="48"/>
      <c r="G285" s="48"/>
      <c r="H285" s="48"/>
      <c r="I285" s="48"/>
      <c r="J285" s="48"/>
      <c r="K285" s="48"/>
      <c r="L285" s="48"/>
      <c r="M285" s="48"/>
      <c r="N285" s="48"/>
      <c r="O285" s="48"/>
      <c r="P285" s="48"/>
      <c r="Q285" s="48"/>
      <c r="R285" s="48"/>
    </row>
    <row r="286" spans="1:18" x14ac:dyDescent="0.25">
      <c r="A286" s="48"/>
      <c r="B286" s="50"/>
      <c r="C286" s="50"/>
      <c r="D286" s="50"/>
      <c r="E286" s="48"/>
      <c r="F286" s="48"/>
      <c r="G286" s="48"/>
      <c r="H286" s="48"/>
      <c r="I286" s="48"/>
      <c r="J286" s="48"/>
      <c r="K286" s="48"/>
      <c r="L286" s="48"/>
      <c r="M286" s="48"/>
      <c r="N286" s="48"/>
      <c r="O286" s="48"/>
      <c r="P286" s="48"/>
      <c r="Q286" s="48"/>
      <c r="R286" s="48"/>
    </row>
    <row r="287" spans="1:18" x14ac:dyDescent="0.25">
      <c r="A287" s="48"/>
      <c r="B287" s="50"/>
      <c r="C287" s="50"/>
      <c r="D287" s="50"/>
      <c r="E287" s="48"/>
      <c r="F287" s="48"/>
      <c r="G287" s="48"/>
      <c r="H287" s="48"/>
      <c r="I287" s="48"/>
      <c r="J287" s="48"/>
      <c r="K287" s="48"/>
      <c r="L287" s="48"/>
      <c r="M287" s="48"/>
      <c r="N287" s="48"/>
      <c r="O287" s="48"/>
      <c r="P287" s="48"/>
      <c r="Q287" s="48"/>
      <c r="R287" s="48"/>
    </row>
    <row r="288" spans="1:18" x14ac:dyDescent="0.25">
      <c r="A288" s="48"/>
      <c r="B288" s="50"/>
      <c r="C288" s="50"/>
      <c r="D288" s="50"/>
      <c r="E288" s="48"/>
      <c r="F288" s="48"/>
      <c r="G288" s="48"/>
      <c r="H288" s="48"/>
      <c r="I288" s="48"/>
      <c r="J288" s="48"/>
      <c r="K288" s="48"/>
      <c r="L288" s="48"/>
      <c r="M288" s="48"/>
      <c r="N288" s="48"/>
      <c r="O288" s="48"/>
      <c r="P288" s="48"/>
      <c r="Q288" s="48"/>
      <c r="R288" s="48"/>
    </row>
    <row r="289" spans="1:18" x14ac:dyDescent="0.25">
      <c r="A289" s="48"/>
      <c r="B289" s="50"/>
      <c r="C289" s="50"/>
      <c r="D289" s="50"/>
      <c r="E289" s="48"/>
      <c r="F289" s="48"/>
      <c r="G289" s="48"/>
      <c r="H289" s="48"/>
      <c r="I289" s="48"/>
      <c r="J289" s="48"/>
      <c r="K289" s="48"/>
      <c r="L289" s="48"/>
      <c r="M289" s="48"/>
      <c r="N289" s="48"/>
      <c r="O289" s="48"/>
      <c r="P289" s="48"/>
      <c r="Q289" s="48"/>
      <c r="R289" s="48"/>
    </row>
    <row r="290" spans="1:18" x14ac:dyDescent="0.25">
      <c r="A290" s="48"/>
      <c r="B290" s="50"/>
      <c r="C290" s="50"/>
      <c r="D290" s="50"/>
      <c r="E290" s="48"/>
      <c r="F290" s="48"/>
      <c r="G290" s="48"/>
      <c r="H290" s="48"/>
      <c r="I290" s="48"/>
      <c r="J290" s="48"/>
      <c r="K290" s="48"/>
      <c r="L290" s="48"/>
      <c r="M290" s="48"/>
      <c r="N290" s="48"/>
      <c r="O290" s="48"/>
      <c r="P290" s="48"/>
      <c r="Q290" s="48"/>
      <c r="R290" s="48"/>
    </row>
    <row r="291" spans="1:18" x14ac:dyDescent="0.25">
      <c r="A291" s="48"/>
      <c r="B291" s="50"/>
      <c r="C291" s="50"/>
      <c r="D291" s="50"/>
      <c r="E291" s="48"/>
      <c r="F291" s="48"/>
      <c r="G291" s="48"/>
      <c r="H291" s="48"/>
      <c r="I291" s="48"/>
      <c r="J291" s="48"/>
      <c r="K291" s="48"/>
      <c r="L291" s="48"/>
      <c r="M291" s="48"/>
      <c r="N291" s="48"/>
      <c r="O291" s="48"/>
      <c r="P291" s="48"/>
      <c r="Q291" s="48"/>
      <c r="R291" s="48"/>
    </row>
    <row r="292" spans="1:18" x14ac:dyDescent="0.25">
      <c r="A292" s="48"/>
      <c r="B292" s="50"/>
      <c r="C292" s="50"/>
      <c r="D292" s="50"/>
      <c r="E292" s="48"/>
      <c r="F292" s="48"/>
      <c r="G292" s="48"/>
      <c r="H292" s="48"/>
      <c r="I292" s="48"/>
      <c r="J292" s="48"/>
      <c r="K292" s="48"/>
      <c r="L292" s="48"/>
      <c r="M292" s="48"/>
      <c r="N292" s="48"/>
      <c r="O292" s="48"/>
      <c r="P292" s="48"/>
      <c r="Q292" s="48"/>
      <c r="R292" s="48"/>
    </row>
    <row r="293" spans="1:18" x14ac:dyDescent="0.25">
      <c r="A293" s="48"/>
      <c r="B293" s="50"/>
      <c r="C293" s="50"/>
      <c r="D293" s="50"/>
      <c r="E293" s="48"/>
      <c r="F293" s="48"/>
      <c r="G293" s="48"/>
      <c r="H293" s="48"/>
      <c r="I293" s="48"/>
      <c r="J293" s="48"/>
      <c r="K293" s="48"/>
      <c r="L293" s="48"/>
      <c r="M293" s="48"/>
      <c r="N293" s="48"/>
      <c r="O293" s="48"/>
      <c r="P293" s="48"/>
      <c r="Q293" s="48"/>
      <c r="R293" s="48"/>
    </row>
    <row r="294" spans="1:18" x14ac:dyDescent="0.25">
      <c r="A294" s="48"/>
      <c r="B294" s="50"/>
      <c r="C294" s="50"/>
      <c r="D294" s="50"/>
      <c r="E294" s="48"/>
      <c r="F294" s="48"/>
      <c r="G294" s="48"/>
      <c r="H294" s="48"/>
      <c r="I294" s="48"/>
      <c r="J294" s="48"/>
      <c r="K294" s="48"/>
      <c r="L294" s="48"/>
      <c r="M294" s="48"/>
      <c r="N294" s="48"/>
      <c r="O294" s="48"/>
      <c r="P294" s="48"/>
      <c r="Q294" s="48"/>
      <c r="R294" s="48"/>
    </row>
    <row r="295" spans="1:18" x14ac:dyDescent="0.25">
      <c r="A295" s="48"/>
      <c r="B295" s="50"/>
      <c r="C295" s="50"/>
      <c r="D295" s="50"/>
      <c r="E295" s="48"/>
      <c r="F295" s="48"/>
      <c r="G295" s="48"/>
      <c r="H295" s="48"/>
      <c r="I295" s="48"/>
      <c r="J295" s="48"/>
      <c r="K295" s="48"/>
      <c r="L295" s="48"/>
      <c r="M295" s="48"/>
      <c r="N295" s="48"/>
      <c r="O295" s="48"/>
      <c r="P295" s="48"/>
      <c r="Q295" s="48"/>
      <c r="R295" s="48"/>
    </row>
    <row r="296" spans="1:18" x14ac:dyDescent="0.25">
      <c r="A296" s="48"/>
      <c r="B296" s="50"/>
      <c r="C296" s="50"/>
      <c r="D296" s="50"/>
      <c r="E296" s="48"/>
      <c r="F296" s="48"/>
      <c r="G296" s="48"/>
      <c r="H296" s="48"/>
      <c r="I296" s="48"/>
      <c r="J296" s="48"/>
      <c r="K296" s="48"/>
      <c r="L296" s="48"/>
      <c r="M296" s="48"/>
      <c r="N296" s="48"/>
      <c r="O296" s="48"/>
      <c r="P296" s="48"/>
      <c r="Q296" s="48"/>
      <c r="R296" s="48"/>
    </row>
    <row r="297" spans="1:18" x14ac:dyDescent="0.25">
      <c r="A297" s="48"/>
      <c r="B297" s="50"/>
      <c r="C297" s="50"/>
      <c r="D297" s="50"/>
      <c r="E297" s="48"/>
      <c r="F297" s="48"/>
      <c r="G297" s="48"/>
      <c r="H297" s="48"/>
      <c r="I297" s="48"/>
      <c r="J297" s="48"/>
      <c r="K297" s="48"/>
      <c r="L297" s="48"/>
      <c r="M297" s="48"/>
      <c r="N297" s="48"/>
      <c r="O297" s="48"/>
      <c r="P297" s="48"/>
      <c r="Q297" s="48"/>
      <c r="R297" s="48"/>
    </row>
    <row r="298" spans="1:18" x14ac:dyDescent="0.25">
      <c r="A298" s="48"/>
      <c r="B298" s="50"/>
      <c r="C298" s="50"/>
      <c r="D298" s="50"/>
      <c r="E298" s="48"/>
      <c r="F298" s="48"/>
      <c r="G298" s="48"/>
      <c r="H298" s="48"/>
      <c r="I298" s="48"/>
      <c r="J298" s="48"/>
      <c r="K298" s="48"/>
      <c r="L298" s="48"/>
      <c r="M298" s="48"/>
      <c r="N298" s="48"/>
      <c r="O298" s="48"/>
      <c r="P298" s="48"/>
      <c r="Q298" s="48"/>
      <c r="R298" s="48"/>
    </row>
    <row r="299" spans="1:18" x14ac:dyDescent="0.25">
      <c r="A299" s="48"/>
      <c r="B299" s="50"/>
      <c r="C299" s="50"/>
      <c r="D299" s="50"/>
      <c r="E299" s="48"/>
      <c r="F299" s="48"/>
      <c r="G299" s="48"/>
      <c r="H299" s="48"/>
      <c r="I299" s="48"/>
      <c r="J299" s="48"/>
      <c r="K299" s="48"/>
      <c r="L299" s="48"/>
      <c r="M299" s="48"/>
      <c r="N299" s="48"/>
      <c r="O299" s="48"/>
      <c r="P299" s="48"/>
      <c r="Q299" s="48"/>
      <c r="R299" s="48"/>
    </row>
    <row r="300" spans="1:18" x14ac:dyDescent="0.25">
      <c r="A300" s="48"/>
      <c r="B300" s="50"/>
      <c r="C300" s="50"/>
      <c r="D300" s="50"/>
      <c r="E300" s="48"/>
      <c r="F300" s="48"/>
      <c r="G300" s="48"/>
      <c r="H300" s="48"/>
      <c r="I300" s="48"/>
      <c r="J300" s="48"/>
      <c r="K300" s="48"/>
      <c r="L300" s="48"/>
      <c r="M300" s="48"/>
      <c r="N300" s="48"/>
      <c r="O300" s="48"/>
      <c r="P300" s="48"/>
      <c r="Q300" s="48"/>
      <c r="R300" s="48"/>
    </row>
    <row r="301" spans="1:18" x14ac:dyDescent="0.25">
      <c r="A301" s="48"/>
      <c r="B301" s="50"/>
      <c r="C301" s="50"/>
      <c r="D301" s="50"/>
      <c r="E301" s="48"/>
      <c r="F301" s="48"/>
      <c r="G301" s="48"/>
      <c r="H301" s="48"/>
      <c r="I301" s="48"/>
      <c r="J301" s="48"/>
      <c r="K301" s="48"/>
      <c r="L301" s="48"/>
      <c r="M301" s="48"/>
      <c r="N301" s="48"/>
      <c r="O301" s="48"/>
      <c r="P301" s="48"/>
      <c r="Q301" s="48"/>
      <c r="R301" s="48"/>
    </row>
    <row r="302" spans="1:18" x14ac:dyDescent="0.25">
      <c r="A302" s="48"/>
      <c r="B302" s="50"/>
      <c r="C302" s="50"/>
      <c r="D302" s="50"/>
      <c r="E302" s="48"/>
      <c r="F302" s="48"/>
      <c r="G302" s="48"/>
      <c r="H302" s="48"/>
      <c r="I302" s="48"/>
      <c r="J302" s="48"/>
      <c r="K302" s="48"/>
      <c r="L302" s="48"/>
      <c r="M302" s="48"/>
      <c r="N302" s="48"/>
      <c r="O302" s="48"/>
      <c r="P302" s="48"/>
      <c r="Q302" s="48"/>
      <c r="R302" s="48"/>
    </row>
    <row r="303" spans="1:18" x14ac:dyDescent="0.25">
      <c r="A303" s="48"/>
      <c r="B303" s="50"/>
      <c r="C303" s="50"/>
      <c r="D303" s="50"/>
      <c r="E303" s="48"/>
      <c r="F303" s="48"/>
      <c r="G303" s="48"/>
      <c r="H303" s="48"/>
      <c r="I303" s="48"/>
      <c r="J303" s="48"/>
      <c r="K303" s="48"/>
      <c r="L303" s="48"/>
      <c r="M303" s="48"/>
      <c r="N303" s="48"/>
      <c r="O303" s="48"/>
      <c r="P303" s="48"/>
      <c r="Q303" s="48"/>
      <c r="R303" s="48"/>
    </row>
    <row r="304" spans="1:18" x14ac:dyDescent="0.25">
      <c r="A304" s="48"/>
      <c r="B304" s="50"/>
      <c r="C304" s="50"/>
      <c r="D304" s="50"/>
      <c r="E304" s="48"/>
      <c r="F304" s="48"/>
      <c r="G304" s="48"/>
      <c r="H304" s="48"/>
      <c r="I304" s="48"/>
      <c r="J304" s="48"/>
      <c r="K304" s="48"/>
      <c r="L304" s="48"/>
      <c r="M304" s="48"/>
      <c r="N304" s="48"/>
      <c r="O304" s="48"/>
      <c r="P304" s="48"/>
      <c r="Q304" s="48"/>
      <c r="R304" s="48"/>
    </row>
    <row r="305" spans="1:18" x14ac:dyDescent="0.25">
      <c r="A305" s="48"/>
      <c r="B305" s="50"/>
      <c r="C305" s="50"/>
      <c r="D305" s="50"/>
      <c r="E305" s="48"/>
      <c r="F305" s="48"/>
      <c r="G305" s="48"/>
      <c r="H305" s="48"/>
      <c r="I305" s="48"/>
      <c r="J305" s="48"/>
      <c r="K305" s="48"/>
      <c r="L305" s="48"/>
      <c r="M305" s="48"/>
      <c r="N305" s="48"/>
      <c r="O305" s="48"/>
      <c r="P305" s="48"/>
      <c r="Q305" s="48"/>
      <c r="R305" s="48"/>
    </row>
    <row r="306" spans="1:18" x14ac:dyDescent="0.25">
      <c r="A306" s="48"/>
      <c r="B306" s="50"/>
      <c r="C306" s="50"/>
      <c r="D306" s="50"/>
      <c r="E306" s="48"/>
      <c r="F306" s="48"/>
      <c r="G306" s="48"/>
      <c r="H306" s="48"/>
      <c r="I306" s="48"/>
      <c r="J306" s="48"/>
      <c r="K306" s="48"/>
      <c r="L306" s="48"/>
      <c r="M306" s="48"/>
      <c r="N306" s="48"/>
      <c r="O306" s="48"/>
      <c r="P306" s="48"/>
      <c r="Q306" s="48"/>
      <c r="R306" s="48"/>
    </row>
    <row r="307" spans="1:18" x14ac:dyDescent="0.25">
      <c r="A307" s="48"/>
      <c r="B307" s="50"/>
      <c r="C307" s="50"/>
      <c r="D307" s="50"/>
      <c r="E307" s="48"/>
      <c r="F307" s="48"/>
      <c r="G307" s="48"/>
      <c r="H307" s="48"/>
      <c r="I307" s="48"/>
      <c r="J307" s="48"/>
      <c r="K307" s="48"/>
      <c r="L307" s="48"/>
      <c r="M307" s="48"/>
      <c r="N307" s="48"/>
      <c r="O307" s="48"/>
      <c r="P307" s="48"/>
      <c r="Q307" s="48"/>
      <c r="R307" s="48"/>
    </row>
    <row r="308" spans="1:18" x14ac:dyDescent="0.25">
      <c r="A308" s="48"/>
      <c r="B308" s="50"/>
      <c r="C308" s="50"/>
      <c r="D308" s="50"/>
      <c r="E308" s="48"/>
      <c r="F308" s="48"/>
      <c r="G308" s="48"/>
      <c r="H308" s="48"/>
      <c r="I308" s="48"/>
      <c r="J308" s="48"/>
      <c r="K308" s="48"/>
      <c r="L308" s="48"/>
      <c r="M308" s="48"/>
      <c r="N308" s="48"/>
      <c r="O308" s="48"/>
      <c r="P308" s="48"/>
      <c r="Q308" s="48"/>
      <c r="R308" s="48"/>
    </row>
    <row r="309" spans="1:18" x14ac:dyDescent="0.25">
      <c r="A309" s="48"/>
      <c r="B309" s="50"/>
      <c r="C309" s="50"/>
      <c r="D309" s="50"/>
      <c r="E309" s="48"/>
      <c r="F309" s="48"/>
      <c r="G309" s="48"/>
      <c r="H309" s="48"/>
      <c r="I309" s="48"/>
      <c r="J309" s="48"/>
      <c r="K309" s="48"/>
      <c r="L309" s="48"/>
      <c r="M309" s="48"/>
      <c r="N309" s="48"/>
      <c r="O309" s="48"/>
      <c r="P309" s="48"/>
      <c r="Q309" s="48"/>
      <c r="R309" s="48"/>
    </row>
    <row r="310" spans="1:18" x14ac:dyDescent="0.25">
      <c r="A310" s="48"/>
      <c r="B310" s="50"/>
      <c r="C310" s="50"/>
      <c r="D310" s="50"/>
      <c r="E310" s="48"/>
      <c r="F310" s="48"/>
      <c r="G310" s="48"/>
      <c r="H310" s="48"/>
      <c r="I310" s="48"/>
      <c r="J310" s="48"/>
      <c r="K310" s="48"/>
      <c r="L310" s="48"/>
      <c r="M310" s="48"/>
      <c r="N310" s="48"/>
      <c r="O310" s="48"/>
      <c r="P310" s="48"/>
      <c r="Q310" s="48"/>
      <c r="R310" s="48"/>
    </row>
    <row r="311" spans="1:18" x14ac:dyDescent="0.25">
      <c r="A311" s="48"/>
      <c r="B311" s="50"/>
      <c r="C311" s="50"/>
      <c r="D311" s="50"/>
      <c r="E311" s="48"/>
      <c r="F311" s="48"/>
      <c r="G311" s="48"/>
      <c r="H311" s="48"/>
      <c r="I311" s="48"/>
      <c r="J311" s="48"/>
      <c r="K311" s="48"/>
      <c r="L311" s="48"/>
      <c r="M311" s="48"/>
      <c r="N311" s="48"/>
      <c r="O311" s="48"/>
      <c r="P311" s="48"/>
      <c r="Q311" s="48"/>
      <c r="R311" s="48"/>
    </row>
    <row r="312" spans="1:18" x14ac:dyDescent="0.25">
      <c r="A312" s="48"/>
      <c r="B312" s="50"/>
      <c r="C312" s="50"/>
      <c r="D312" s="50"/>
      <c r="E312" s="48"/>
      <c r="F312" s="48"/>
      <c r="G312" s="48"/>
      <c r="H312" s="48"/>
      <c r="I312" s="48"/>
      <c r="J312" s="48"/>
      <c r="K312" s="48"/>
      <c r="L312" s="48"/>
      <c r="M312" s="48"/>
      <c r="N312" s="48"/>
      <c r="O312" s="48"/>
      <c r="P312" s="48"/>
      <c r="Q312" s="48"/>
      <c r="R312" s="48"/>
    </row>
    <row r="313" spans="1:18" x14ac:dyDescent="0.25">
      <c r="A313" s="48"/>
      <c r="B313" s="50"/>
      <c r="C313" s="50"/>
      <c r="D313" s="50"/>
      <c r="E313" s="48"/>
      <c r="F313" s="48"/>
      <c r="G313" s="48"/>
      <c r="H313" s="48"/>
      <c r="I313" s="48"/>
      <c r="J313" s="48"/>
      <c r="K313" s="48"/>
      <c r="L313" s="48"/>
      <c r="M313" s="48"/>
      <c r="N313" s="48"/>
      <c r="O313" s="48"/>
      <c r="P313" s="48"/>
      <c r="Q313" s="48"/>
      <c r="R313" s="48"/>
    </row>
    <row r="314" spans="1:18" x14ac:dyDescent="0.25">
      <c r="A314" s="48"/>
      <c r="B314" s="50"/>
      <c r="C314" s="50"/>
      <c r="D314" s="50"/>
      <c r="E314" s="48"/>
      <c r="F314" s="48"/>
      <c r="G314" s="48"/>
      <c r="H314" s="48"/>
      <c r="I314" s="48"/>
      <c r="J314" s="48"/>
      <c r="K314" s="48"/>
      <c r="L314" s="48"/>
      <c r="M314" s="48"/>
      <c r="N314" s="48"/>
      <c r="O314" s="48"/>
      <c r="P314" s="48"/>
      <c r="Q314" s="48"/>
      <c r="R314" s="48"/>
    </row>
    <row r="315" spans="1:18" x14ac:dyDescent="0.25">
      <c r="A315" s="48"/>
      <c r="B315" s="50"/>
      <c r="C315" s="50"/>
      <c r="D315" s="50"/>
      <c r="E315" s="48"/>
      <c r="F315" s="48"/>
      <c r="G315" s="48"/>
      <c r="H315" s="48"/>
      <c r="I315" s="48"/>
      <c r="J315" s="48"/>
      <c r="K315" s="48"/>
      <c r="L315" s="48"/>
      <c r="M315" s="48"/>
      <c r="N315" s="48"/>
      <c r="O315" s="48"/>
      <c r="P315" s="48"/>
      <c r="Q315" s="48"/>
      <c r="R315" s="48"/>
    </row>
    <row r="316" spans="1:18" x14ac:dyDescent="0.25">
      <c r="A316" s="48"/>
      <c r="B316" s="50"/>
      <c r="C316" s="50"/>
      <c r="D316" s="50"/>
      <c r="E316" s="48"/>
      <c r="F316" s="48"/>
      <c r="G316" s="48"/>
      <c r="H316" s="48"/>
      <c r="I316" s="48"/>
      <c r="J316" s="48"/>
      <c r="K316" s="48"/>
      <c r="L316" s="48"/>
      <c r="M316" s="48"/>
      <c r="N316" s="48"/>
      <c r="O316" s="48"/>
      <c r="P316" s="48"/>
      <c r="Q316" s="48"/>
      <c r="R316" s="48"/>
    </row>
    <row r="317" spans="1:18" x14ac:dyDescent="0.25">
      <c r="A317" s="48"/>
      <c r="B317" s="50"/>
      <c r="C317" s="50"/>
      <c r="D317" s="50"/>
      <c r="E317" s="48"/>
      <c r="F317" s="48"/>
      <c r="G317" s="48"/>
      <c r="H317" s="48"/>
      <c r="I317" s="48"/>
      <c r="J317" s="48"/>
      <c r="K317" s="48"/>
      <c r="L317" s="48"/>
      <c r="M317" s="48"/>
      <c r="N317" s="48"/>
      <c r="O317" s="48"/>
      <c r="P317" s="48"/>
      <c r="Q317" s="48"/>
      <c r="R317" s="48"/>
    </row>
    <row r="318" spans="1:18" x14ac:dyDescent="0.25">
      <c r="A318" s="48"/>
      <c r="B318" s="50"/>
      <c r="C318" s="50"/>
      <c r="D318" s="50"/>
      <c r="E318" s="48"/>
      <c r="F318" s="48"/>
      <c r="G318" s="48"/>
      <c r="H318" s="48"/>
      <c r="I318" s="48"/>
      <c r="J318" s="48"/>
      <c r="K318" s="48"/>
      <c r="L318" s="48"/>
      <c r="M318" s="48"/>
      <c r="N318" s="48"/>
      <c r="O318" s="48"/>
      <c r="P318" s="48"/>
      <c r="Q318" s="48"/>
      <c r="R318" s="48"/>
    </row>
    <row r="319" spans="1:18" x14ac:dyDescent="0.25">
      <c r="A319" s="48"/>
      <c r="B319" s="50"/>
      <c r="C319" s="50"/>
      <c r="D319" s="50"/>
      <c r="E319" s="48"/>
      <c r="F319" s="48"/>
      <c r="G319" s="48"/>
      <c r="H319" s="48"/>
      <c r="I319" s="48"/>
      <c r="J319" s="48"/>
      <c r="K319" s="48"/>
      <c r="L319" s="48"/>
      <c r="M319" s="48"/>
      <c r="N319" s="48"/>
      <c r="O319" s="48"/>
      <c r="P319" s="48"/>
      <c r="Q319" s="48"/>
      <c r="R319" s="48"/>
    </row>
    <row r="320" spans="1:18" x14ac:dyDescent="0.25">
      <c r="A320" s="48"/>
      <c r="B320" s="50"/>
      <c r="C320" s="50"/>
      <c r="D320" s="50"/>
      <c r="E320" s="48"/>
      <c r="F320" s="48"/>
      <c r="G320" s="48"/>
      <c r="H320" s="48"/>
      <c r="I320" s="48"/>
      <c r="J320" s="48"/>
      <c r="K320" s="48"/>
      <c r="L320" s="48"/>
      <c r="M320" s="48"/>
      <c r="N320" s="48"/>
      <c r="O320" s="48"/>
      <c r="P320" s="48"/>
      <c r="Q320" s="48"/>
      <c r="R320" s="48"/>
    </row>
    <row r="321" spans="1:18" x14ac:dyDescent="0.25">
      <c r="A321" s="48"/>
      <c r="B321" s="50"/>
      <c r="C321" s="50"/>
      <c r="D321" s="50"/>
      <c r="E321" s="48"/>
      <c r="F321" s="48"/>
      <c r="G321" s="48"/>
      <c r="H321" s="48"/>
      <c r="I321" s="48"/>
      <c r="J321" s="48"/>
      <c r="K321" s="48"/>
      <c r="L321" s="48"/>
      <c r="M321" s="48"/>
      <c r="N321" s="48"/>
      <c r="O321" s="48"/>
      <c r="P321" s="48"/>
      <c r="Q321" s="48"/>
      <c r="R321" s="48"/>
    </row>
    <row r="322" spans="1:18" x14ac:dyDescent="0.25">
      <c r="A322" s="48"/>
      <c r="B322" s="50"/>
      <c r="C322" s="50"/>
      <c r="D322" s="50"/>
      <c r="E322" s="48"/>
      <c r="F322" s="48"/>
      <c r="G322" s="48"/>
      <c r="H322" s="48"/>
      <c r="I322" s="48"/>
      <c r="J322" s="48"/>
      <c r="K322" s="48"/>
      <c r="L322" s="48"/>
      <c r="M322" s="48"/>
      <c r="N322" s="48"/>
      <c r="O322" s="48"/>
      <c r="P322" s="48"/>
      <c r="Q322" s="48"/>
      <c r="R322" s="48"/>
    </row>
    <row r="323" spans="1:18" x14ac:dyDescent="0.25">
      <c r="A323" s="48"/>
      <c r="B323" s="50"/>
      <c r="C323" s="50"/>
      <c r="D323" s="50"/>
      <c r="E323" s="48"/>
      <c r="F323" s="48"/>
      <c r="G323" s="48"/>
      <c r="H323" s="48"/>
      <c r="I323" s="48"/>
      <c r="J323" s="48"/>
      <c r="K323" s="48"/>
      <c r="L323" s="48"/>
      <c r="M323" s="48"/>
      <c r="N323" s="48"/>
      <c r="O323" s="48"/>
      <c r="P323" s="48"/>
      <c r="Q323" s="48"/>
      <c r="R323" s="48"/>
    </row>
    <row r="324" spans="1:18" x14ac:dyDescent="0.25">
      <c r="A324" s="48"/>
      <c r="B324" s="50"/>
      <c r="C324" s="50"/>
      <c r="D324" s="50"/>
      <c r="E324" s="48"/>
      <c r="F324" s="48"/>
      <c r="G324" s="48"/>
      <c r="H324" s="48"/>
      <c r="I324" s="48"/>
      <c r="J324" s="48"/>
      <c r="K324" s="48"/>
      <c r="L324" s="48"/>
      <c r="M324" s="48"/>
      <c r="N324" s="48"/>
      <c r="O324" s="48"/>
      <c r="P324" s="48"/>
      <c r="Q324" s="48"/>
      <c r="R324" s="48"/>
    </row>
    <row r="325" spans="1:18" x14ac:dyDescent="0.25">
      <c r="A325" s="48"/>
      <c r="B325" s="50"/>
      <c r="C325" s="50"/>
      <c r="D325" s="50"/>
      <c r="E325" s="48"/>
      <c r="F325" s="48"/>
      <c r="G325" s="48"/>
      <c r="H325" s="48"/>
      <c r="I325" s="48"/>
      <c r="J325" s="48"/>
      <c r="K325" s="48"/>
      <c r="L325" s="48"/>
      <c r="M325" s="48"/>
      <c r="N325" s="48"/>
      <c r="O325" s="48"/>
      <c r="P325" s="48"/>
      <c r="Q325" s="48"/>
      <c r="R325" s="48"/>
    </row>
    <row r="326" spans="1:18" x14ac:dyDescent="0.25">
      <c r="A326" s="48"/>
      <c r="B326" s="50"/>
      <c r="C326" s="50"/>
      <c r="D326" s="50"/>
      <c r="E326" s="48"/>
      <c r="F326" s="48"/>
      <c r="G326" s="48"/>
      <c r="H326" s="48"/>
      <c r="I326" s="48"/>
      <c r="J326" s="48"/>
      <c r="K326" s="48"/>
      <c r="L326" s="48"/>
      <c r="M326" s="48"/>
      <c r="N326" s="48"/>
      <c r="O326" s="48"/>
      <c r="P326" s="48"/>
      <c r="Q326" s="48"/>
      <c r="R326" s="48"/>
    </row>
    <row r="327" spans="1:18" x14ac:dyDescent="0.25">
      <c r="A327" s="48"/>
      <c r="B327" s="50"/>
      <c r="C327" s="50"/>
      <c r="D327" s="50"/>
      <c r="E327" s="48"/>
      <c r="F327" s="48"/>
      <c r="G327" s="48"/>
      <c r="H327" s="48"/>
      <c r="I327" s="48"/>
      <c r="J327" s="48"/>
      <c r="K327" s="48"/>
      <c r="L327" s="48"/>
      <c r="M327" s="48"/>
      <c r="N327" s="48"/>
      <c r="O327" s="48"/>
      <c r="P327" s="48"/>
      <c r="Q327" s="48"/>
      <c r="R327" s="48"/>
    </row>
    <row r="328" spans="1:18" x14ac:dyDescent="0.25">
      <c r="A328" s="48"/>
      <c r="B328" s="50"/>
      <c r="C328" s="50"/>
      <c r="D328" s="50"/>
      <c r="E328" s="48"/>
      <c r="F328" s="48"/>
      <c r="G328" s="48"/>
      <c r="H328" s="48"/>
      <c r="I328" s="48"/>
      <c r="J328" s="48"/>
      <c r="K328" s="48"/>
      <c r="L328" s="48"/>
      <c r="M328" s="48"/>
      <c r="N328" s="48"/>
      <c r="O328" s="48"/>
      <c r="P328" s="48"/>
      <c r="Q328" s="48"/>
      <c r="R328" s="48"/>
    </row>
    <row r="329" spans="1:18" x14ac:dyDescent="0.25">
      <c r="A329" s="48"/>
      <c r="B329" s="50"/>
      <c r="C329" s="50"/>
      <c r="D329" s="50"/>
      <c r="E329" s="48"/>
      <c r="F329" s="48"/>
      <c r="G329" s="48"/>
      <c r="H329" s="48"/>
      <c r="I329" s="48"/>
      <c r="J329" s="48"/>
      <c r="K329" s="48"/>
      <c r="L329" s="48"/>
      <c r="M329" s="48"/>
      <c r="N329" s="48"/>
      <c r="O329" s="48"/>
      <c r="P329" s="48"/>
      <c r="Q329" s="48"/>
      <c r="R329" s="48"/>
    </row>
    <row r="330" spans="1:18" x14ac:dyDescent="0.25">
      <c r="A330" s="48"/>
      <c r="B330" s="50"/>
      <c r="C330" s="50"/>
      <c r="D330" s="50"/>
      <c r="E330" s="48"/>
      <c r="F330" s="48"/>
      <c r="G330" s="48"/>
      <c r="H330" s="48"/>
      <c r="I330" s="48"/>
      <c r="J330" s="48"/>
      <c r="K330" s="48"/>
      <c r="L330" s="48"/>
      <c r="M330" s="48"/>
      <c r="N330" s="48"/>
      <c r="O330" s="48"/>
      <c r="P330" s="48"/>
      <c r="Q330" s="48"/>
      <c r="R330" s="48"/>
    </row>
    <row r="331" spans="1:18" x14ac:dyDescent="0.25">
      <c r="A331" s="48"/>
      <c r="B331" s="50"/>
      <c r="C331" s="50"/>
      <c r="D331" s="50"/>
      <c r="E331" s="48"/>
      <c r="F331" s="48"/>
      <c r="G331" s="48"/>
      <c r="H331" s="48"/>
      <c r="I331" s="48"/>
      <c r="J331" s="48"/>
      <c r="K331" s="48"/>
      <c r="L331" s="48"/>
      <c r="M331" s="48"/>
      <c r="N331" s="48"/>
      <c r="O331" s="48"/>
      <c r="P331" s="48"/>
      <c r="Q331" s="48"/>
      <c r="R331" s="48"/>
    </row>
    <row r="332" spans="1:18" x14ac:dyDescent="0.25">
      <c r="A332" s="48"/>
      <c r="B332" s="50"/>
      <c r="C332" s="50"/>
      <c r="D332" s="50"/>
      <c r="E332" s="48"/>
      <c r="F332" s="48"/>
      <c r="G332" s="48"/>
      <c r="H332" s="48"/>
      <c r="I332" s="48"/>
      <c r="J332" s="48"/>
      <c r="K332" s="48"/>
      <c r="L332" s="48"/>
      <c r="M332" s="48"/>
      <c r="N332" s="48"/>
      <c r="O332" s="48"/>
      <c r="P332" s="48"/>
      <c r="Q332" s="48"/>
      <c r="R332" s="48"/>
    </row>
    <row r="333" spans="1:18" x14ac:dyDescent="0.25">
      <c r="A333" s="48"/>
      <c r="B333" s="50"/>
      <c r="C333" s="50"/>
      <c r="D333" s="50"/>
      <c r="E333" s="48"/>
      <c r="F333" s="48"/>
      <c r="G333" s="48"/>
      <c r="H333" s="48"/>
      <c r="I333" s="48"/>
      <c r="J333" s="48"/>
      <c r="K333" s="48"/>
      <c r="L333" s="48"/>
      <c r="M333" s="48"/>
      <c r="N333" s="48"/>
      <c r="O333" s="48"/>
      <c r="P333" s="48"/>
      <c r="Q333" s="48"/>
      <c r="R333" s="48"/>
    </row>
    <row r="334" spans="1:18" x14ac:dyDescent="0.25">
      <c r="A334" s="48"/>
      <c r="B334" s="50"/>
      <c r="C334" s="50"/>
      <c r="D334" s="50"/>
      <c r="E334" s="48"/>
      <c r="F334" s="48"/>
      <c r="G334" s="48"/>
      <c r="H334" s="48"/>
      <c r="I334" s="48"/>
      <c r="J334" s="48"/>
      <c r="K334" s="48"/>
      <c r="L334" s="48"/>
      <c r="M334" s="48"/>
      <c r="N334" s="48"/>
      <c r="O334" s="48"/>
      <c r="P334" s="48"/>
      <c r="Q334" s="48"/>
      <c r="R334" s="48"/>
    </row>
    <row r="335" spans="1:18" x14ac:dyDescent="0.25">
      <c r="A335" s="48"/>
      <c r="B335" s="50"/>
      <c r="C335" s="50"/>
      <c r="D335" s="50"/>
      <c r="E335" s="48"/>
      <c r="F335" s="48"/>
      <c r="G335" s="48"/>
      <c r="H335" s="48"/>
      <c r="I335" s="48"/>
      <c r="J335" s="48"/>
      <c r="K335" s="48"/>
      <c r="L335" s="48"/>
      <c r="M335" s="48"/>
      <c r="N335" s="48"/>
      <c r="O335" s="48"/>
      <c r="P335" s="48"/>
      <c r="Q335" s="48"/>
      <c r="R335" s="48"/>
    </row>
    <row r="336" spans="1:18" x14ac:dyDescent="0.25">
      <c r="A336" s="48"/>
      <c r="B336" s="50"/>
      <c r="C336" s="50"/>
      <c r="D336" s="50"/>
      <c r="E336" s="48"/>
      <c r="F336" s="48"/>
      <c r="G336" s="48"/>
      <c r="H336" s="48"/>
      <c r="I336" s="48"/>
      <c r="J336" s="48"/>
      <c r="K336" s="48"/>
      <c r="L336" s="48"/>
      <c r="M336" s="48"/>
      <c r="N336" s="48"/>
      <c r="O336" s="48"/>
      <c r="P336" s="48"/>
      <c r="Q336" s="48"/>
      <c r="R336" s="48"/>
    </row>
    <row r="337" spans="1:18" x14ac:dyDescent="0.25">
      <c r="A337" s="48"/>
      <c r="B337" s="50"/>
      <c r="C337" s="50"/>
      <c r="D337" s="50"/>
      <c r="E337" s="48"/>
      <c r="F337" s="48"/>
      <c r="G337" s="48"/>
      <c r="H337" s="48"/>
      <c r="I337" s="48"/>
      <c r="J337" s="48"/>
      <c r="K337" s="48"/>
      <c r="L337" s="48"/>
      <c r="M337" s="48"/>
      <c r="N337" s="48"/>
      <c r="O337" s="48"/>
      <c r="P337" s="48"/>
      <c r="Q337" s="48"/>
      <c r="R337" s="48"/>
    </row>
    <row r="338" spans="1:18" x14ac:dyDescent="0.25">
      <c r="A338" s="48"/>
      <c r="B338" s="50"/>
      <c r="C338" s="50"/>
      <c r="D338" s="50"/>
      <c r="E338" s="48"/>
      <c r="F338" s="48"/>
      <c r="G338" s="48"/>
      <c r="H338" s="48"/>
      <c r="I338" s="48"/>
      <c r="J338" s="48"/>
      <c r="K338" s="48"/>
      <c r="L338" s="48"/>
      <c r="M338" s="48"/>
      <c r="N338" s="48"/>
      <c r="O338" s="48"/>
      <c r="P338" s="48"/>
      <c r="Q338" s="48"/>
      <c r="R338" s="48"/>
    </row>
    <row r="339" spans="1:18" x14ac:dyDescent="0.25">
      <c r="A339" s="48"/>
      <c r="B339" s="50"/>
      <c r="C339" s="50"/>
      <c r="D339" s="50"/>
      <c r="E339" s="48"/>
      <c r="F339" s="48"/>
      <c r="G339" s="48"/>
      <c r="H339" s="48"/>
      <c r="I339" s="48"/>
      <c r="J339" s="48"/>
      <c r="K339" s="48"/>
      <c r="L339" s="48"/>
      <c r="M339" s="48"/>
      <c r="N339" s="48"/>
      <c r="O339" s="48"/>
      <c r="P339" s="48"/>
      <c r="Q339" s="48"/>
      <c r="R339" s="48"/>
    </row>
    <row r="340" spans="1:18" x14ac:dyDescent="0.25">
      <c r="A340" s="48"/>
      <c r="B340" s="50"/>
      <c r="C340" s="50"/>
      <c r="D340" s="50"/>
      <c r="E340" s="48"/>
      <c r="F340" s="48"/>
      <c r="G340" s="48"/>
      <c r="H340" s="48"/>
      <c r="I340" s="48"/>
      <c r="J340" s="48"/>
      <c r="K340" s="48"/>
      <c r="L340" s="48"/>
      <c r="M340" s="48"/>
      <c r="N340" s="48"/>
      <c r="O340" s="48"/>
      <c r="P340" s="48"/>
      <c r="Q340" s="48"/>
      <c r="R340" s="48"/>
    </row>
    <row r="341" spans="1:18" x14ac:dyDescent="0.25">
      <c r="A341" s="48"/>
      <c r="B341" s="50"/>
      <c r="C341" s="50"/>
      <c r="D341" s="50"/>
      <c r="E341" s="48"/>
      <c r="F341" s="48"/>
      <c r="G341" s="48"/>
      <c r="H341" s="48"/>
      <c r="I341" s="48"/>
      <c r="J341" s="48"/>
      <c r="K341" s="48"/>
      <c r="L341" s="48"/>
      <c r="M341" s="48"/>
      <c r="N341" s="48"/>
      <c r="O341" s="48"/>
      <c r="P341" s="48"/>
      <c r="Q341" s="48"/>
      <c r="R341" s="48"/>
    </row>
    <row r="342" spans="1:18" x14ac:dyDescent="0.25">
      <c r="A342" s="48"/>
      <c r="B342" s="50"/>
      <c r="C342" s="50"/>
      <c r="D342" s="50"/>
      <c r="E342" s="48"/>
      <c r="F342" s="48"/>
      <c r="G342" s="48"/>
      <c r="H342" s="48"/>
      <c r="I342" s="48"/>
      <c r="J342" s="48"/>
      <c r="K342" s="48"/>
      <c r="L342" s="48"/>
      <c r="M342" s="48"/>
      <c r="N342" s="48"/>
      <c r="O342" s="48"/>
      <c r="P342" s="48"/>
      <c r="Q342" s="48"/>
      <c r="R342" s="48"/>
    </row>
    <row r="343" spans="1:18" x14ac:dyDescent="0.25">
      <c r="A343" s="48"/>
      <c r="B343" s="50"/>
      <c r="C343" s="50"/>
      <c r="D343" s="50"/>
      <c r="E343" s="48"/>
      <c r="F343" s="48"/>
      <c r="G343" s="48"/>
      <c r="H343" s="48"/>
      <c r="I343" s="48"/>
      <c r="J343" s="48"/>
      <c r="K343" s="48"/>
      <c r="L343" s="48"/>
      <c r="M343" s="48"/>
      <c r="N343" s="48"/>
      <c r="O343" s="48"/>
      <c r="P343" s="48"/>
      <c r="Q343" s="48"/>
      <c r="R343" s="48"/>
    </row>
    <row r="344" spans="1:18" x14ac:dyDescent="0.25">
      <c r="A344" s="48"/>
      <c r="B344" s="50"/>
      <c r="C344" s="50"/>
      <c r="D344" s="50"/>
      <c r="E344" s="48"/>
      <c r="F344" s="48"/>
      <c r="G344" s="48"/>
      <c r="H344" s="48"/>
      <c r="I344" s="48"/>
      <c r="J344" s="48"/>
      <c r="K344" s="48"/>
      <c r="L344" s="48"/>
      <c r="M344" s="48"/>
      <c r="N344" s="48"/>
      <c r="O344" s="48"/>
      <c r="P344" s="48"/>
      <c r="Q344" s="48"/>
      <c r="R344" s="48"/>
    </row>
    <row r="345" spans="1:18" x14ac:dyDescent="0.25">
      <c r="A345" s="48"/>
      <c r="B345" s="50"/>
      <c r="C345" s="50"/>
      <c r="D345" s="50"/>
      <c r="E345" s="48"/>
      <c r="F345" s="48"/>
      <c r="G345" s="48"/>
      <c r="H345" s="48"/>
      <c r="I345" s="48"/>
      <c r="J345" s="48"/>
      <c r="K345" s="48"/>
      <c r="L345" s="48"/>
      <c r="M345" s="48"/>
      <c r="N345" s="48"/>
      <c r="O345" s="48"/>
      <c r="P345" s="48"/>
      <c r="Q345" s="48"/>
      <c r="R345" s="48"/>
    </row>
    <row r="346" spans="1:18" x14ac:dyDescent="0.25">
      <c r="A346" s="48"/>
      <c r="B346" s="50"/>
      <c r="C346" s="50"/>
      <c r="D346" s="50"/>
      <c r="E346" s="48"/>
      <c r="F346" s="48"/>
      <c r="G346" s="48"/>
      <c r="H346" s="48"/>
      <c r="I346" s="48"/>
      <c r="J346" s="48"/>
      <c r="K346" s="48"/>
      <c r="L346" s="48"/>
      <c r="M346" s="48"/>
      <c r="N346" s="48"/>
      <c r="O346" s="48"/>
      <c r="P346" s="48"/>
      <c r="Q346" s="48"/>
      <c r="R346" s="48"/>
    </row>
    <row r="347" spans="1:18" x14ac:dyDescent="0.25">
      <c r="A347" s="48"/>
      <c r="B347" s="50"/>
      <c r="C347" s="50"/>
      <c r="D347" s="50"/>
      <c r="E347" s="48"/>
      <c r="F347" s="48"/>
      <c r="G347" s="48"/>
      <c r="H347" s="48"/>
      <c r="I347" s="48"/>
      <c r="J347" s="48"/>
      <c r="K347" s="48"/>
      <c r="L347" s="48"/>
      <c r="M347" s="48"/>
      <c r="N347" s="48"/>
      <c r="O347" s="48"/>
      <c r="P347" s="48"/>
      <c r="Q347" s="48"/>
      <c r="R347" s="48"/>
    </row>
    <row r="348" spans="1:18" x14ac:dyDescent="0.25">
      <c r="A348" s="48"/>
      <c r="B348" s="50"/>
      <c r="C348" s="50"/>
      <c r="D348" s="50"/>
      <c r="E348" s="48"/>
      <c r="F348" s="48"/>
      <c r="G348" s="48"/>
      <c r="H348" s="48"/>
      <c r="I348" s="48"/>
      <c r="J348" s="48"/>
      <c r="K348" s="48"/>
      <c r="L348" s="48"/>
      <c r="M348" s="48"/>
      <c r="N348" s="48"/>
      <c r="O348" s="48"/>
      <c r="P348" s="48"/>
      <c r="Q348" s="48"/>
      <c r="R348" s="48"/>
    </row>
    <row r="349" spans="1:18" x14ac:dyDescent="0.25">
      <c r="A349" s="48"/>
      <c r="B349" s="50"/>
      <c r="C349" s="50"/>
      <c r="D349" s="50"/>
      <c r="E349" s="48"/>
      <c r="F349" s="48"/>
      <c r="G349" s="48"/>
      <c r="H349" s="48"/>
      <c r="I349" s="48"/>
      <c r="J349" s="48"/>
      <c r="K349" s="48"/>
      <c r="L349" s="48"/>
      <c r="M349" s="48"/>
      <c r="N349" s="48"/>
      <c r="O349" s="48"/>
      <c r="P349" s="48"/>
      <c r="Q349" s="48"/>
      <c r="R349" s="48"/>
    </row>
    <row r="350" spans="1:18" x14ac:dyDescent="0.25">
      <c r="A350" s="48"/>
      <c r="B350" s="50"/>
      <c r="C350" s="50"/>
      <c r="D350" s="50"/>
      <c r="E350" s="48"/>
      <c r="F350" s="48"/>
      <c r="G350" s="48"/>
      <c r="H350" s="48"/>
      <c r="I350" s="48"/>
      <c r="J350" s="48"/>
      <c r="K350" s="48"/>
      <c r="L350" s="48"/>
      <c r="M350" s="48"/>
      <c r="N350" s="48"/>
      <c r="O350" s="48"/>
      <c r="P350" s="48"/>
      <c r="Q350" s="48"/>
      <c r="R350" s="48"/>
    </row>
    <row r="351" spans="1:18" x14ac:dyDescent="0.25">
      <c r="A351" s="48"/>
      <c r="B351" s="50"/>
      <c r="C351" s="50"/>
      <c r="D351" s="50"/>
      <c r="E351" s="48"/>
      <c r="F351" s="48"/>
      <c r="G351" s="48"/>
      <c r="H351" s="48"/>
      <c r="I351" s="48"/>
      <c r="J351" s="48"/>
      <c r="K351" s="48"/>
      <c r="L351" s="48"/>
      <c r="M351" s="48"/>
      <c r="N351" s="48"/>
      <c r="O351" s="48"/>
      <c r="P351" s="48"/>
      <c r="Q351" s="48"/>
      <c r="R351" s="48"/>
    </row>
    <row r="352" spans="1:18" x14ac:dyDescent="0.25">
      <c r="A352" s="48"/>
      <c r="B352" s="50"/>
      <c r="C352" s="50"/>
      <c r="D352" s="50"/>
      <c r="E352" s="48"/>
      <c r="F352" s="48"/>
      <c r="G352" s="48"/>
      <c r="H352" s="48"/>
      <c r="I352" s="48"/>
      <c r="J352" s="48"/>
      <c r="K352" s="48"/>
      <c r="L352" s="48"/>
      <c r="M352" s="48"/>
      <c r="N352" s="48"/>
      <c r="O352" s="48"/>
      <c r="P352" s="48"/>
      <c r="Q352" s="48"/>
      <c r="R352" s="48"/>
    </row>
    <row r="353" spans="1:18" x14ac:dyDescent="0.25">
      <c r="A353" s="48"/>
      <c r="B353" s="50"/>
      <c r="C353" s="50"/>
      <c r="D353" s="50"/>
      <c r="E353" s="48"/>
      <c r="F353" s="48"/>
      <c r="G353" s="48"/>
      <c r="H353" s="48"/>
      <c r="I353" s="48"/>
      <c r="J353" s="48"/>
      <c r="K353" s="48"/>
      <c r="L353" s="48"/>
      <c r="M353" s="48"/>
      <c r="N353" s="48"/>
      <c r="O353" s="48"/>
      <c r="P353" s="48"/>
      <c r="Q353" s="48"/>
      <c r="R353" s="48"/>
    </row>
    <row r="354" spans="1:18" x14ac:dyDescent="0.25">
      <c r="A354" s="48"/>
      <c r="B354" s="50"/>
      <c r="C354" s="50"/>
      <c r="D354" s="50"/>
      <c r="E354" s="48"/>
      <c r="F354" s="48"/>
      <c r="G354" s="48"/>
      <c r="H354" s="48"/>
      <c r="I354" s="48"/>
      <c r="J354" s="48"/>
      <c r="K354" s="48"/>
      <c r="L354" s="48"/>
      <c r="M354" s="48"/>
      <c r="N354" s="48"/>
      <c r="O354" s="48"/>
      <c r="P354" s="48"/>
      <c r="Q354" s="48"/>
      <c r="R354" s="48"/>
    </row>
    <row r="355" spans="1:18" x14ac:dyDescent="0.25">
      <c r="A355" s="48"/>
      <c r="B355" s="50"/>
      <c r="C355" s="50"/>
      <c r="D355" s="50"/>
      <c r="E355" s="48"/>
      <c r="F355" s="48"/>
      <c r="G355" s="48"/>
      <c r="H355" s="48"/>
      <c r="I355" s="48"/>
      <c r="J355" s="48"/>
      <c r="K355" s="48"/>
      <c r="L355" s="48"/>
      <c r="M355" s="48"/>
      <c r="N355" s="48"/>
      <c r="O355" s="48"/>
      <c r="P355" s="48"/>
      <c r="Q355" s="48"/>
      <c r="R355" s="48"/>
    </row>
    <row r="356" spans="1:18" x14ac:dyDescent="0.25">
      <c r="A356" s="48"/>
      <c r="B356" s="50"/>
      <c r="C356" s="50"/>
      <c r="D356" s="50"/>
      <c r="E356" s="48"/>
      <c r="F356" s="48"/>
      <c r="G356" s="48"/>
      <c r="H356" s="48"/>
      <c r="I356" s="48"/>
      <c r="J356" s="48"/>
      <c r="K356" s="48"/>
      <c r="L356" s="48"/>
      <c r="M356" s="48"/>
      <c r="N356" s="48"/>
      <c r="O356" s="48"/>
      <c r="P356" s="48"/>
      <c r="Q356" s="48"/>
      <c r="R356" s="48"/>
    </row>
    <row r="357" spans="1:18" x14ac:dyDescent="0.25">
      <c r="A357" s="48"/>
      <c r="B357" s="50"/>
      <c r="C357" s="50"/>
      <c r="D357" s="50"/>
      <c r="E357" s="48"/>
      <c r="F357" s="48"/>
      <c r="G357" s="48"/>
      <c r="H357" s="48"/>
      <c r="I357" s="48"/>
      <c r="J357" s="48"/>
      <c r="K357" s="48"/>
      <c r="L357" s="48"/>
      <c r="M357" s="48"/>
      <c r="N357" s="48"/>
      <c r="O357" s="48"/>
      <c r="P357" s="48"/>
      <c r="Q357" s="48"/>
      <c r="R357" s="48"/>
    </row>
    <row r="358" spans="1:18" x14ac:dyDescent="0.25">
      <c r="A358" s="48"/>
      <c r="B358" s="50"/>
      <c r="C358" s="50"/>
      <c r="D358" s="50"/>
      <c r="E358" s="48"/>
      <c r="F358" s="48"/>
      <c r="G358" s="48"/>
      <c r="H358" s="48"/>
      <c r="I358" s="48"/>
      <c r="J358" s="48"/>
      <c r="K358" s="48"/>
      <c r="L358" s="48"/>
      <c r="M358" s="48"/>
      <c r="N358" s="48"/>
      <c r="O358" s="48"/>
      <c r="P358" s="48"/>
      <c r="Q358" s="48"/>
      <c r="R358" s="48"/>
    </row>
    <row r="359" spans="1:18" x14ac:dyDescent="0.25">
      <c r="A359" s="48"/>
      <c r="B359" s="50"/>
      <c r="C359" s="50"/>
      <c r="D359" s="50"/>
      <c r="E359" s="48"/>
      <c r="F359" s="48"/>
      <c r="G359" s="48"/>
      <c r="H359" s="48"/>
      <c r="I359" s="48"/>
      <c r="J359" s="48"/>
      <c r="K359" s="48"/>
      <c r="L359" s="48"/>
      <c r="M359" s="48"/>
      <c r="N359" s="48"/>
      <c r="O359" s="48"/>
      <c r="P359" s="48"/>
      <c r="Q359" s="48"/>
      <c r="R359" s="48"/>
    </row>
    <row r="360" spans="1:18" x14ac:dyDescent="0.25">
      <c r="A360" s="48"/>
      <c r="B360" s="50"/>
      <c r="C360" s="50"/>
      <c r="D360" s="50"/>
      <c r="E360" s="48"/>
      <c r="F360" s="48"/>
      <c r="G360" s="48"/>
      <c r="H360" s="48"/>
      <c r="I360" s="48"/>
      <c r="J360" s="48"/>
      <c r="K360" s="48"/>
      <c r="L360" s="48"/>
      <c r="M360" s="48"/>
      <c r="N360" s="48"/>
      <c r="O360" s="48"/>
      <c r="P360" s="48"/>
      <c r="Q360" s="48"/>
      <c r="R360" s="48"/>
    </row>
    <row r="361" spans="1:18" x14ac:dyDescent="0.25">
      <c r="A361" s="48"/>
      <c r="B361" s="50"/>
      <c r="C361" s="50"/>
      <c r="D361" s="50"/>
      <c r="E361" s="48"/>
      <c r="F361" s="48"/>
      <c r="G361" s="48"/>
      <c r="H361" s="48"/>
      <c r="I361" s="48"/>
      <c r="J361" s="48"/>
      <c r="K361" s="48"/>
      <c r="L361" s="48"/>
      <c r="M361" s="48"/>
      <c r="N361" s="48"/>
      <c r="O361" s="48"/>
      <c r="P361" s="48"/>
      <c r="Q361" s="48"/>
      <c r="R361" s="48"/>
    </row>
    <row r="362" spans="1:18" x14ac:dyDescent="0.25">
      <c r="A362" s="48"/>
      <c r="B362" s="50"/>
      <c r="C362" s="50"/>
      <c r="D362" s="50"/>
      <c r="E362" s="48"/>
      <c r="F362" s="48"/>
      <c r="G362" s="48"/>
      <c r="H362" s="48"/>
      <c r="I362" s="48"/>
      <c r="J362" s="48"/>
      <c r="K362" s="48"/>
      <c r="L362" s="48"/>
      <c r="M362" s="48"/>
      <c r="N362" s="48"/>
      <c r="O362" s="48"/>
      <c r="P362" s="48"/>
      <c r="Q362" s="48"/>
      <c r="R362" s="48"/>
    </row>
    <row r="363" spans="1:18" x14ac:dyDescent="0.25">
      <c r="A363" s="48"/>
      <c r="B363" s="50"/>
      <c r="C363" s="50"/>
      <c r="D363" s="50"/>
      <c r="E363" s="48"/>
      <c r="F363" s="48"/>
      <c r="G363" s="48"/>
      <c r="H363" s="48"/>
      <c r="I363" s="48"/>
      <c r="J363" s="48"/>
      <c r="K363" s="48"/>
      <c r="L363" s="48"/>
      <c r="M363" s="48"/>
      <c r="N363" s="48"/>
      <c r="O363" s="48"/>
      <c r="P363" s="48"/>
      <c r="Q363" s="48"/>
      <c r="R363" s="48"/>
    </row>
    <row r="364" spans="1:18" x14ac:dyDescent="0.25">
      <c r="A364" s="48"/>
      <c r="B364" s="50"/>
      <c r="C364" s="50"/>
      <c r="D364" s="50"/>
      <c r="E364" s="48"/>
      <c r="F364" s="48"/>
      <c r="G364" s="48"/>
      <c r="H364" s="48"/>
      <c r="I364" s="48"/>
      <c r="J364" s="48"/>
      <c r="K364" s="48"/>
      <c r="L364" s="48"/>
      <c r="M364" s="48"/>
      <c r="N364" s="48"/>
      <c r="O364" s="48"/>
      <c r="P364" s="48"/>
      <c r="Q364" s="48"/>
      <c r="R364" s="48"/>
    </row>
    <row r="365" spans="1:18" x14ac:dyDescent="0.25">
      <c r="A365" s="48"/>
      <c r="B365" s="50"/>
      <c r="C365" s="50"/>
      <c r="D365" s="50"/>
      <c r="E365" s="48"/>
      <c r="F365" s="48"/>
      <c r="G365" s="48"/>
      <c r="H365" s="48"/>
      <c r="I365" s="48"/>
      <c r="J365" s="48"/>
      <c r="K365" s="48"/>
      <c r="L365" s="48"/>
      <c r="M365" s="48"/>
      <c r="N365" s="48"/>
      <c r="O365" s="48"/>
      <c r="P365" s="48"/>
      <c r="Q365" s="48"/>
      <c r="R365" s="48"/>
    </row>
    <row r="366" spans="1:18" x14ac:dyDescent="0.25">
      <c r="A366" s="48"/>
      <c r="B366" s="50"/>
      <c r="C366" s="50"/>
      <c r="D366" s="50"/>
      <c r="E366" s="48"/>
      <c r="F366" s="48"/>
      <c r="G366" s="48"/>
      <c r="H366" s="48"/>
      <c r="I366" s="48"/>
      <c r="J366" s="48"/>
      <c r="K366" s="48"/>
      <c r="L366" s="48"/>
      <c r="M366" s="48"/>
      <c r="N366" s="48"/>
      <c r="O366" s="48"/>
      <c r="P366" s="48"/>
      <c r="Q366" s="48"/>
      <c r="R366" s="48"/>
    </row>
    <row r="367" spans="1:18" x14ac:dyDescent="0.25">
      <c r="A367" s="48"/>
      <c r="B367" s="50"/>
      <c r="C367" s="50"/>
      <c r="D367" s="50"/>
      <c r="E367" s="48"/>
      <c r="F367" s="48"/>
      <c r="G367" s="48"/>
      <c r="H367" s="48"/>
      <c r="I367" s="48"/>
      <c r="J367" s="48"/>
      <c r="K367" s="48"/>
      <c r="L367" s="48"/>
      <c r="M367" s="48"/>
      <c r="N367" s="48"/>
      <c r="O367" s="48"/>
      <c r="P367" s="48"/>
      <c r="Q367" s="48"/>
      <c r="R367" s="48"/>
    </row>
    <row r="368" spans="1:18" x14ac:dyDescent="0.25">
      <c r="A368" s="48"/>
      <c r="B368" s="50"/>
      <c r="C368" s="50"/>
      <c r="D368" s="50"/>
      <c r="E368" s="48"/>
      <c r="F368" s="48"/>
      <c r="G368" s="48"/>
      <c r="H368" s="48"/>
      <c r="I368" s="48"/>
      <c r="J368" s="48"/>
      <c r="K368" s="48"/>
      <c r="L368" s="48"/>
      <c r="M368" s="48"/>
      <c r="N368" s="48"/>
      <c r="O368" s="48"/>
      <c r="P368" s="48"/>
      <c r="Q368" s="48"/>
      <c r="R368" s="48"/>
    </row>
    <row r="369" spans="1:18" x14ac:dyDescent="0.25">
      <c r="A369" s="48"/>
      <c r="B369" s="50"/>
      <c r="C369" s="50"/>
      <c r="D369" s="50"/>
      <c r="E369" s="48"/>
      <c r="F369" s="48"/>
      <c r="G369" s="48"/>
      <c r="H369" s="48"/>
      <c r="I369" s="48"/>
      <c r="J369" s="48"/>
      <c r="K369" s="48"/>
      <c r="L369" s="48"/>
      <c r="M369" s="48"/>
      <c r="N369" s="48"/>
      <c r="O369" s="48"/>
      <c r="P369" s="48"/>
      <c r="Q369" s="48"/>
      <c r="R369" s="48"/>
    </row>
    <row r="370" spans="1:18" x14ac:dyDescent="0.25">
      <c r="A370" s="48"/>
      <c r="B370" s="50"/>
      <c r="C370" s="50"/>
      <c r="D370" s="50"/>
      <c r="E370" s="48"/>
      <c r="F370" s="48"/>
      <c r="G370" s="48"/>
      <c r="H370" s="48"/>
      <c r="I370" s="48"/>
      <c r="J370" s="48"/>
      <c r="K370" s="48"/>
      <c r="L370" s="48"/>
      <c r="M370" s="48"/>
      <c r="N370" s="48"/>
      <c r="O370" s="48"/>
      <c r="P370" s="48"/>
      <c r="Q370" s="48"/>
      <c r="R370" s="48"/>
    </row>
    <row r="371" spans="1:18" x14ac:dyDescent="0.25">
      <c r="A371" s="48"/>
      <c r="B371" s="50"/>
      <c r="C371" s="50"/>
      <c r="D371" s="50"/>
      <c r="E371" s="48"/>
      <c r="F371" s="48"/>
      <c r="G371" s="48"/>
      <c r="H371" s="48"/>
      <c r="I371" s="48"/>
      <c r="J371" s="48"/>
      <c r="K371" s="48"/>
      <c r="L371" s="48"/>
      <c r="M371" s="48"/>
      <c r="N371" s="48"/>
      <c r="O371" s="48"/>
      <c r="P371" s="48"/>
      <c r="Q371" s="48"/>
      <c r="R371" s="48"/>
    </row>
    <row r="372" spans="1:18" x14ac:dyDescent="0.25">
      <c r="A372" s="48"/>
      <c r="B372" s="50"/>
      <c r="C372" s="50"/>
      <c r="D372" s="50"/>
      <c r="E372" s="48"/>
      <c r="F372" s="48"/>
      <c r="G372" s="48"/>
      <c r="H372" s="48"/>
      <c r="I372" s="48"/>
      <c r="J372" s="48"/>
      <c r="K372" s="48"/>
      <c r="L372" s="48"/>
      <c r="M372" s="48"/>
      <c r="N372" s="48"/>
      <c r="O372" s="48"/>
      <c r="P372" s="48"/>
      <c r="Q372" s="48"/>
      <c r="R372" s="48"/>
    </row>
    <row r="373" spans="1:18" x14ac:dyDescent="0.25">
      <c r="A373" s="48"/>
      <c r="B373" s="50"/>
      <c r="C373" s="50"/>
      <c r="D373" s="50"/>
      <c r="E373" s="48"/>
      <c r="F373" s="48"/>
      <c r="G373" s="48"/>
      <c r="H373" s="48"/>
      <c r="I373" s="48"/>
      <c r="J373" s="48"/>
      <c r="K373" s="48"/>
      <c r="L373" s="48"/>
      <c r="M373" s="48"/>
      <c r="N373" s="48"/>
      <c r="O373" s="48"/>
      <c r="P373" s="48"/>
      <c r="Q373" s="48"/>
      <c r="R373" s="48"/>
    </row>
    <row r="374" spans="1:18" x14ac:dyDescent="0.25">
      <c r="A374" s="48"/>
      <c r="B374" s="50"/>
      <c r="C374" s="50"/>
      <c r="D374" s="50"/>
      <c r="E374" s="48"/>
      <c r="F374" s="48"/>
      <c r="G374" s="48"/>
      <c r="H374" s="48"/>
      <c r="I374" s="48"/>
      <c r="J374" s="48"/>
      <c r="K374" s="48"/>
      <c r="L374" s="48"/>
      <c r="M374" s="48"/>
      <c r="N374" s="48"/>
      <c r="O374" s="48"/>
      <c r="P374" s="48"/>
      <c r="Q374" s="48"/>
      <c r="R374" s="48"/>
    </row>
    <row r="375" spans="1:18" x14ac:dyDescent="0.25">
      <c r="A375" s="48"/>
      <c r="B375" s="50"/>
      <c r="C375" s="50"/>
      <c r="D375" s="50"/>
      <c r="E375" s="48"/>
      <c r="F375" s="48"/>
      <c r="G375" s="48"/>
      <c r="H375" s="48"/>
      <c r="I375" s="48"/>
      <c r="J375" s="48"/>
      <c r="K375" s="48"/>
      <c r="L375" s="48"/>
      <c r="M375" s="48"/>
      <c r="N375" s="48"/>
      <c r="O375" s="48"/>
      <c r="P375" s="48"/>
      <c r="Q375" s="48"/>
      <c r="R375" s="48"/>
    </row>
    <row r="376" spans="1:18" x14ac:dyDescent="0.25">
      <c r="A376" s="48"/>
      <c r="B376" s="50"/>
      <c r="C376" s="50"/>
      <c r="D376" s="50"/>
      <c r="E376" s="48"/>
      <c r="F376" s="48"/>
      <c r="G376" s="48"/>
      <c r="H376" s="48"/>
      <c r="I376" s="48"/>
      <c r="J376" s="48"/>
      <c r="K376" s="48"/>
      <c r="L376" s="48"/>
      <c r="M376" s="48"/>
      <c r="N376" s="48"/>
      <c r="O376" s="48"/>
      <c r="P376" s="48"/>
      <c r="Q376" s="48"/>
      <c r="R376" s="48"/>
    </row>
    <row r="377" spans="1:18" x14ac:dyDescent="0.25">
      <c r="A377" s="48"/>
      <c r="B377" s="50"/>
      <c r="C377" s="50"/>
      <c r="D377" s="50"/>
      <c r="E377" s="48"/>
      <c r="F377" s="48"/>
      <c r="G377" s="48"/>
      <c r="H377" s="48"/>
      <c r="I377" s="48"/>
      <c r="J377" s="48"/>
      <c r="K377" s="48"/>
      <c r="L377" s="48"/>
      <c r="M377" s="48"/>
      <c r="N377" s="48"/>
      <c r="O377" s="48"/>
      <c r="P377" s="48"/>
      <c r="Q377" s="48"/>
      <c r="R377" s="48"/>
    </row>
    <row r="378" spans="1:18" x14ac:dyDescent="0.25">
      <c r="A378" s="48"/>
      <c r="B378" s="50"/>
      <c r="C378" s="50"/>
      <c r="D378" s="50"/>
      <c r="E378" s="48"/>
      <c r="F378" s="48"/>
      <c r="G378" s="48"/>
      <c r="H378" s="48"/>
      <c r="I378" s="48"/>
      <c r="J378" s="48"/>
      <c r="K378" s="48"/>
      <c r="L378" s="48"/>
      <c r="M378" s="48"/>
      <c r="N378" s="48"/>
      <c r="O378" s="48"/>
      <c r="P378" s="48"/>
      <c r="Q378" s="48"/>
      <c r="R378" s="48"/>
    </row>
    <row r="379" spans="1:18" x14ac:dyDescent="0.25">
      <c r="A379" s="48"/>
      <c r="B379" s="50"/>
      <c r="C379" s="50"/>
      <c r="D379" s="50"/>
      <c r="E379" s="48"/>
      <c r="F379" s="48"/>
      <c r="G379" s="48"/>
      <c r="H379" s="48"/>
      <c r="I379" s="48"/>
      <c r="J379" s="48"/>
      <c r="K379" s="48"/>
      <c r="L379" s="48"/>
      <c r="M379" s="48"/>
      <c r="N379" s="48"/>
      <c r="O379" s="48"/>
      <c r="P379" s="48"/>
      <c r="Q379" s="48"/>
      <c r="R379" s="48"/>
    </row>
    <row r="380" spans="1:18" x14ac:dyDescent="0.25">
      <c r="A380" s="48"/>
      <c r="B380" s="50"/>
      <c r="C380" s="50"/>
      <c r="D380" s="50"/>
      <c r="E380" s="48"/>
      <c r="F380" s="48"/>
      <c r="G380" s="48"/>
      <c r="H380" s="48"/>
      <c r="I380" s="48"/>
      <c r="J380" s="48"/>
      <c r="K380" s="48"/>
      <c r="L380" s="48"/>
      <c r="M380" s="48"/>
      <c r="N380" s="48"/>
      <c r="O380" s="48"/>
      <c r="P380" s="48"/>
      <c r="Q380" s="48"/>
      <c r="R380" s="48"/>
    </row>
    <row r="381" spans="1:18" x14ac:dyDescent="0.25">
      <c r="A381" s="48"/>
      <c r="B381" s="50"/>
      <c r="C381" s="50"/>
      <c r="D381" s="50"/>
      <c r="E381" s="48"/>
      <c r="F381" s="48"/>
      <c r="G381" s="48"/>
      <c r="H381" s="48"/>
      <c r="I381" s="48"/>
      <c r="J381" s="48"/>
      <c r="K381" s="48"/>
      <c r="L381" s="48"/>
      <c r="M381" s="48"/>
      <c r="N381" s="48"/>
      <c r="O381" s="48"/>
      <c r="P381" s="48"/>
      <c r="Q381" s="48"/>
      <c r="R381" s="48"/>
    </row>
    <row r="382" spans="1:18" x14ac:dyDescent="0.25">
      <c r="A382" s="48"/>
      <c r="B382" s="50"/>
      <c r="C382" s="50"/>
      <c r="D382" s="50"/>
      <c r="E382" s="48"/>
      <c r="F382" s="48"/>
      <c r="G382" s="48"/>
      <c r="H382" s="48"/>
      <c r="I382" s="48"/>
      <c r="J382" s="48"/>
      <c r="K382" s="48"/>
      <c r="L382" s="48"/>
      <c r="M382" s="48"/>
      <c r="N382" s="48"/>
      <c r="O382" s="48"/>
      <c r="P382" s="48"/>
      <c r="Q382" s="48"/>
      <c r="R382" s="48"/>
    </row>
    <row r="383" spans="1:18" x14ac:dyDescent="0.25">
      <c r="A383" s="48"/>
      <c r="B383" s="50"/>
      <c r="C383" s="50"/>
      <c r="D383" s="50"/>
      <c r="E383" s="48"/>
      <c r="F383" s="48"/>
      <c r="G383" s="48"/>
      <c r="H383" s="48"/>
      <c r="I383" s="48"/>
      <c r="J383" s="48"/>
      <c r="K383" s="48"/>
      <c r="L383" s="48"/>
      <c r="M383" s="48"/>
      <c r="N383" s="48"/>
      <c r="O383" s="48"/>
      <c r="P383" s="48"/>
      <c r="Q383" s="48"/>
      <c r="R383" s="48"/>
    </row>
    <row r="384" spans="1:18" x14ac:dyDescent="0.25">
      <c r="A384" s="48"/>
      <c r="B384" s="50"/>
      <c r="C384" s="50"/>
      <c r="D384" s="50"/>
      <c r="E384" s="48"/>
      <c r="F384" s="48"/>
      <c r="G384" s="48"/>
      <c r="H384" s="48"/>
      <c r="I384" s="48"/>
      <c r="J384" s="48"/>
      <c r="K384" s="48"/>
      <c r="L384" s="48"/>
      <c r="M384" s="48"/>
      <c r="N384" s="48"/>
      <c r="O384" s="48"/>
      <c r="P384" s="48"/>
      <c r="Q384" s="48"/>
      <c r="R384" s="48"/>
    </row>
    <row r="385" spans="1:18" x14ac:dyDescent="0.25">
      <c r="A385" s="48"/>
      <c r="B385" s="50"/>
      <c r="C385" s="50"/>
      <c r="D385" s="50"/>
      <c r="E385" s="48"/>
      <c r="F385" s="48"/>
      <c r="G385" s="48"/>
      <c r="H385" s="48"/>
      <c r="I385" s="48"/>
      <c r="J385" s="48"/>
      <c r="K385" s="48"/>
      <c r="L385" s="48"/>
      <c r="M385" s="48"/>
      <c r="N385" s="48"/>
      <c r="O385" s="48"/>
      <c r="P385" s="48"/>
      <c r="Q385" s="48"/>
      <c r="R385" s="48"/>
    </row>
    <row r="386" spans="1:18" x14ac:dyDescent="0.25">
      <c r="A386" s="48"/>
      <c r="B386" s="50"/>
      <c r="C386" s="50"/>
      <c r="D386" s="50"/>
      <c r="E386" s="48"/>
      <c r="F386" s="48"/>
      <c r="G386" s="48"/>
      <c r="H386" s="48"/>
      <c r="I386" s="48"/>
      <c r="J386" s="48"/>
      <c r="K386" s="48"/>
      <c r="L386" s="48"/>
      <c r="M386" s="48"/>
      <c r="N386" s="48"/>
      <c r="O386" s="48"/>
      <c r="P386" s="48"/>
      <c r="Q386" s="48"/>
      <c r="R386" s="48"/>
    </row>
    <row r="387" spans="1:18" x14ac:dyDescent="0.25">
      <c r="A387" s="48"/>
      <c r="B387" s="50"/>
      <c r="C387" s="50"/>
      <c r="D387" s="50"/>
      <c r="E387" s="48"/>
      <c r="F387" s="48"/>
      <c r="G387" s="48"/>
      <c r="H387" s="48"/>
      <c r="I387" s="48"/>
      <c r="J387" s="48"/>
      <c r="K387" s="48"/>
      <c r="L387" s="48"/>
      <c r="M387" s="48"/>
      <c r="N387" s="48"/>
      <c r="O387" s="48"/>
      <c r="P387" s="48"/>
      <c r="Q387" s="48"/>
      <c r="R387" s="48"/>
    </row>
    <row r="388" spans="1:18" x14ac:dyDescent="0.25">
      <c r="A388" s="48"/>
      <c r="B388" s="50"/>
      <c r="C388" s="50"/>
      <c r="D388" s="50"/>
      <c r="E388" s="48"/>
      <c r="F388" s="48"/>
      <c r="G388" s="48"/>
      <c r="H388" s="48"/>
      <c r="I388" s="48"/>
      <c r="J388" s="48"/>
      <c r="K388" s="48"/>
      <c r="L388" s="48"/>
      <c r="M388" s="48"/>
      <c r="N388" s="48"/>
      <c r="O388" s="48"/>
      <c r="P388" s="48"/>
      <c r="Q388" s="48"/>
      <c r="R388" s="48"/>
    </row>
    <row r="389" spans="1:18" x14ac:dyDescent="0.25">
      <c r="A389" s="48"/>
      <c r="B389" s="50"/>
      <c r="C389" s="50"/>
      <c r="D389" s="50"/>
      <c r="E389" s="48"/>
      <c r="F389" s="48"/>
      <c r="G389" s="48"/>
      <c r="H389" s="48"/>
      <c r="I389" s="48"/>
      <c r="J389" s="48"/>
      <c r="K389" s="48"/>
      <c r="L389" s="48"/>
      <c r="M389" s="48"/>
      <c r="N389" s="48"/>
      <c r="O389" s="48"/>
      <c r="P389" s="48"/>
      <c r="Q389" s="48"/>
      <c r="R389" s="48"/>
    </row>
    <row r="390" spans="1:18" x14ac:dyDescent="0.25">
      <c r="A390" s="48"/>
      <c r="B390" s="50"/>
      <c r="C390" s="50"/>
      <c r="D390" s="50"/>
      <c r="E390" s="48"/>
      <c r="F390" s="48"/>
      <c r="G390" s="48"/>
      <c r="H390" s="48"/>
      <c r="I390" s="48"/>
      <c r="J390" s="48"/>
      <c r="K390" s="48"/>
      <c r="L390" s="48"/>
      <c r="M390" s="48"/>
      <c r="N390" s="48"/>
      <c r="O390" s="48"/>
      <c r="P390" s="48"/>
      <c r="Q390" s="48"/>
      <c r="R390" s="48"/>
    </row>
    <row r="391" spans="1:18" x14ac:dyDescent="0.25">
      <c r="A391" s="48"/>
      <c r="B391" s="50"/>
      <c r="C391" s="50"/>
      <c r="D391" s="50"/>
      <c r="E391" s="48"/>
      <c r="F391" s="48"/>
      <c r="G391" s="48"/>
      <c r="H391" s="48"/>
      <c r="I391" s="48"/>
      <c r="J391" s="48"/>
      <c r="K391" s="48"/>
      <c r="L391" s="48"/>
      <c r="M391" s="48"/>
      <c r="N391" s="48"/>
      <c r="O391" s="48"/>
      <c r="P391" s="48"/>
      <c r="Q391" s="48"/>
      <c r="R391" s="48"/>
    </row>
    <row r="392" spans="1:18" x14ac:dyDescent="0.25">
      <c r="A392" s="48"/>
      <c r="B392" s="50"/>
      <c r="C392" s="50"/>
      <c r="D392" s="50"/>
      <c r="E392" s="48"/>
      <c r="F392" s="48"/>
      <c r="G392" s="48"/>
      <c r="H392" s="48"/>
      <c r="I392" s="48"/>
      <c r="J392" s="48"/>
      <c r="K392" s="48"/>
      <c r="L392" s="48"/>
      <c r="M392" s="48"/>
      <c r="N392" s="48"/>
      <c r="O392" s="48"/>
      <c r="P392" s="48"/>
      <c r="Q392" s="48"/>
      <c r="R392" s="48"/>
    </row>
    <row r="393" spans="1:18" x14ac:dyDescent="0.25">
      <c r="A393" s="48"/>
      <c r="B393" s="50"/>
      <c r="C393" s="50"/>
      <c r="D393" s="50"/>
      <c r="E393" s="48"/>
      <c r="F393" s="48"/>
      <c r="G393" s="48"/>
      <c r="H393" s="48"/>
      <c r="I393" s="48"/>
      <c r="J393" s="48"/>
      <c r="K393" s="48"/>
      <c r="L393" s="48"/>
      <c r="M393" s="48"/>
      <c r="N393" s="48"/>
      <c r="O393" s="48"/>
      <c r="P393" s="48"/>
      <c r="Q393" s="48"/>
      <c r="R393" s="48"/>
    </row>
    <row r="394" spans="1:18" x14ac:dyDescent="0.25">
      <c r="A394" s="48"/>
      <c r="B394" s="50"/>
      <c r="C394" s="50"/>
      <c r="D394" s="50"/>
      <c r="E394" s="48"/>
      <c r="F394" s="48"/>
      <c r="G394" s="48"/>
      <c r="H394" s="48"/>
      <c r="I394" s="48"/>
      <c r="J394" s="48"/>
      <c r="K394" s="48"/>
      <c r="L394" s="48"/>
      <c r="M394" s="48"/>
      <c r="N394" s="48"/>
      <c r="O394" s="48"/>
      <c r="P394" s="48"/>
      <c r="Q394" s="48"/>
      <c r="R394" s="48"/>
    </row>
    <row r="395" spans="1:18" x14ac:dyDescent="0.25">
      <c r="A395" s="48"/>
      <c r="B395" s="50"/>
      <c r="C395" s="50"/>
      <c r="D395" s="50"/>
      <c r="E395" s="48"/>
      <c r="F395" s="48"/>
      <c r="G395" s="48"/>
      <c r="H395" s="48"/>
      <c r="I395" s="48"/>
      <c r="J395" s="48"/>
      <c r="K395" s="48"/>
      <c r="L395" s="48"/>
      <c r="M395" s="48"/>
      <c r="N395" s="48"/>
      <c r="O395" s="48"/>
      <c r="P395" s="48"/>
      <c r="Q395" s="48"/>
      <c r="R395" s="48"/>
    </row>
    <row r="396" spans="1:18" x14ac:dyDescent="0.25">
      <c r="A396" s="48"/>
      <c r="B396" s="50"/>
      <c r="C396" s="50"/>
      <c r="D396" s="50"/>
      <c r="E396" s="48"/>
      <c r="F396" s="48"/>
      <c r="G396" s="48"/>
      <c r="H396" s="48"/>
      <c r="I396" s="48"/>
      <c r="J396" s="48"/>
      <c r="K396" s="48"/>
      <c r="L396" s="48"/>
      <c r="M396" s="48"/>
      <c r="N396" s="48"/>
      <c r="O396" s="48"/>
      <c r="P396" s="48"/>
      <c r="Q396" s="48"/>
      <c r="R396" s="48"/>
    </row>
    <row r="397" spans="1:18" x14ac:dyDescent="0.25">
      <c r="A397" s="48"/>
      <c r="B397" s="50"/>
      <c r="C397" s="50"/>
      <c r="D397" s="50"/>
      <c r="E397" s="48"/>
      <c r="F397" s="48"/>
      <c r="G397" s="48"/>
      <c r="H397" s="48"/>
      <c r="I397" s="48"/>
      <c r="J397" s="48"/>
      <c r="K397" s="48"/>
      <c r="L397" s="48"/>
      <c r="M397" s="48"/>
      <c r="N397" s="48"/>
      <c r="O397" s="48"/>
      <c r="P397" s="48"/>
      <c r="Q397" s="48"/>
      <c r="R397" s="48"/>
    </row>
    <row r="398" spans="1:18" x14ac:dyDescent="0.25">
      <c r="A398" s="48"/>
      <c r="B398" s="50"/>
      <c r="C398" s="50"/>
      <c r="D398" s="50"/>
      <c r="E398" s="48"/>
      <c r="F398" s="48"/>
      <c r="G398" s="48"/>
      <c r="H398" s="48"/>
      <c r="I398" s="48"/>
      <c r="J398" s="48"/>
      <c r="K398" s="48"/>
      <c r="L398" s="48"/>
      <c r="M398" s="48"/>
      <c r="N398" s="48"/>
      <c r="O398" s="48"/>
      <c r="P398" s="48"/>
      <c r="Q398" s="48"/>
      <c r="R398" s="48"/>
    </row>
    <row r="399" spans="1:18" x14ac:dyDescent="0.25">
      <c r="A399" s="48"/>
      <c r="B399" s="50"/>
      <c r="C399" s="50"/>
      <c r="D399" s="50"/>
      <c r="E399" s="48"/>
      <c r="F399" s="48"/>
      <c r="G399" s="48"/>
      <c r="H399" s="48"/>
      <c r="I399" s="48"/>
      <c r="J399" s="48"/>
      <c r="K399" s="48"/>
      <c r="L399" s="48"/>
      <c r="M399" s="48"/>
      <c r="N399" s="48"/>
      <c r="O399" s="48"/>
      <c r="P399" s="48"/>
      <c r="Q399" s="48"/>
      <c r="R399" s="48"/>
    </row>
    <row r="400" spans="1:18" x14ac:dyDescent="0.25">
      <c r="A400" s="48"/>
      <c r="B400" s="50"/>
      <c r="C400" s="50"/>
      <c r="D400" s="50"/>
      <c r="E400" s="48"/>
      <c r="F400" s="48"/>
      <c r="G400" s="48"/>
      <c r="H400" s="48"/>
      <c r="I400" s="48"/>
      <c r="J400" s="48"/>
      <c r="K400" s="48"/>
      <c r="L400" s="48"/>
      <c r="M400" s="48"/>
      <c r="N400" s="48"/>
      <c r="O400" s="48"/>
      <c r="P400" s="48"/>
      <c r="Q400" s="48"/>
      <c r="R400" s="48"/>
    </row>
    <row r="401" spans="1:18" x14ac:dyDescent="0.25">
      <c r="A401" s="48"/>
      <c r="B401" s="50"/>
      <c r="C401" s="50"/>
      <c r="D401" s="50"/>
      <c r="E401" s="48"/>
      <c r="F401" s="48"/>
      <c r="G401" s="48"/>
      <c r="H401" s="48"/>
      <c r="I401" s="48"/>
      <c r="J401" s="48"/>
      <c r="K401" s="48"/>
      <c r="L401" s="48"/>
      <c r="M401" s="48"/>
      <c r="N401" s="48"/>
      <c r="O401" s="48"/>
      <c r="P401" s="48"/>
      <c r="Q401" s="48"/>
      <c r="R401" s="48"/>
    </row>
    <row r="402" spans="1:18" x14ac:dyDescent="0.25">
      <c r="A402" s="48"/>
      <c r="B402" s="50"/>
      <c r="C402" s="50"/>
      <c r="D402" s="50"/>
      <c r="E402" s="48"/>
      <c r="F402" s="48"/>
      <c r="G402" s="48"/>
      <c r="H402" s="48"/>
      <c r="I402" s="48"/>
      <c r="J402" s="48"/>
      <c r="K402" s="48"/>
      <c r="L402" s="48"/>
      <c r="M402" s="48"/>
      <c r="N402" s="48"/>
      <c r="O402" s="48"/>
      <c r="P402" s="48"/>
      <c r="Q402" s="48"/>
      <c r="R402" s="48"/>
    </row>
    <row r="403" spans="1:18" x14ac:dyDescent="0.25">
      <c r="A403" s="48"/>
      <c r="B403" s="50"/>
      <c r="C403" s="50"/>
      <c r="D403" s="50"/>
      <c r="E403" s="48"/>
      <c r="F403" s="48"/>
      <c r="G403" s="48"/>
      <c r="H403" s="48"/>
      <c r="I403" s="48"/>
      <c r="J403" s="48"/>
      <c r="K403" s="48"/>
      <c r="L403" s="48"/>
      <c r="M403" s="48"/>
      <c r="N403" s="48"/>
      <c r="O403" s="48"/>
      <c r="P403" s="48"/>
      <c r="Q403" s="48"/>
      <c r="R403" s="48"/>
    </row>
    <row r="404" spans="1:18" x14ac:dyDescent="0.25">
      <c r="A404" s="48"/>
      <c r="B404" s="50"/>
      <c r="C404" s="50"/>
      <c r="D404" s="50"/>
      <c r="E404" s="48"/>
      <c r="F404" s="48"/>
      <c r="G404" s="48"/>
      <c r="H404" s="48"/>
      <c r="I404" s="48"/>
      <c r="J404" s="48"/>
      <c r="K404" s="48"/>
      <c r="L404" s="48"/>
      <c r="M404" s="48"/>
      <c r="N404" s="48"/>
      <c r="O404" s="48"/>
      <c r="P404" s="48"/>
      <c r="Q404" s="48"/>
      <c r="R404" s="48"/>
    </row>
    <row r="405" spans="1:18" x14ac:dyDescent="0.25">
      <c r="A405" s="48"/>
      <c r="B405" s="50"/>
      <c r="C405" s="50"/>
      <c r="D405" s="50"/>
      <c r="E405" s="48"/>
      <c r="F405" s="48"/>
      <c r="G405" s="48"/>
      <c r="H405" s="48"/>
      <c r="I405" s="48"/>
      <c r="J405" s="48"/>
      <c r="K405" s="48"/>
      <c r="L405" s="48"/>
      <c r="M405" s="48"/>
      <c r="N405" s="48"/>
      <c r="O405" s="48"/>
      <c r="P405" s="48"/>
      <c r="Q405" s="48"/>
      <c r="R405" s="48"/>
    </row>
    <row r="406" spans="1:18" x14ac:dyDescent="0.25">
      <c r="A406" s="48"/>
      <c r="B406" s="50"/>
      <c r="C406" s="50"/>
      <c r="D406" s="50"/>
      <c r="E406" s="48"/>
      <c r="F406" s="48"/>
      <c r="G406" s="48"/>
      <c r="H406" s="48"/>
      <c r="I406" s="48"/>
      <c r="J406" s="48"/>
      <c r="K406" s="48"/>
      <c r="L406" s="48"/>
      <c r="M406" s="48"/>
      <c r="N406" s="48"/>
      <c r="O406" s="48"/>
      <c r="P406" s="48"/>
      <c r="Q406" s="48"/>
      <c r="R406" s="48"/>
    </row>
    <row r="407" spans="1:18" x14ac:dyDescent="0.25">
      <c r="A407" s="48"/>
      <c r="B407" s="50"/>
      <c r="C407" s="50"/>
      <c r="D407" s="50"/>
      <c r="E407" s="48"/>
      <c r="F407" s="48"/>
      <c r="G407" s="48"/>
      <c r="H407" s="48"/>
      <c r="I407" s="48"/>
      <c r="J407" s="48"/>
      <c r="K407" s="48"/>
      <c r="L407" s="48"/>
      <c r="M407" s="48"/>
      <c r="N407" s="48"/>
      <c r="O407" s="48"/>
      <c r="P407" s="48"/>
      <c r="Q407" s="48"/>
      <c r="R407" s="48"/>
    </row>
    <row r="408" spans="1:18" x14ac:dyDescent="0.25">
      <c r="A408" s="48"/>
      <c r="B408" s="50"/>
      <c r="C408" s="50"/>
      <c r="D408" s="50"/>
      <c r="E408" s="48"/>
      <c r="F408" s="48"/>
      <c r="G408" s="48"/>
      <c r="H408" s="48"/>
      <c r="I408" s="48"/>
      <c r="J408" s="48"/>
      <c r="K408" s="48"/>
      <c r="L408" s="48"/>
      <c r="M408" s="48"/>
      <c r="N408" s="48"/>
      <c r="O408" s="48"/>
      <c r="P408" s="48"/>
      <c r="Q408" s="48"/>
      <c r="R408" s="48"/>
    </row>
    <row r="409" spans="1:18" x14ac:dyDescent="0.25">
      <c r="A409" s="48"/>
      <c r="B409" s="50"/>
      <c r="C409" s="50"/>
      <c r="D409" s="50"/>
      <c r="E409" s="48"/>
      <c r="F409" s="48"/>
      <c r="G409" s="48"/>
      <c r="H409" s="48"/>
      <c r="I409" s="48"/>
      <c r="J409" s="48"/>
      <c r="K409" s="48"/>
      <c r="L409" s="48"/>
      <c r="M409" s="48"/>
      <c r="N409" s="48"/>
      <c r="O409" s="48"/>
      <c r="P409" s="48"/>
      <c r="Q409" s="48"/>
      <c r="R409" s="48"/>
    </row>
    <row r="410" spans="1:18" x14ac:dyDescent="0.25">
      <c r="A410" s="48"/>
      <c r="B410" s="50"/>
      <c r="C410" s="50"/>
      <c r="D410" s="50"/>
      <c r="E410" s="48"/>
      <c r="F410" s="48"/>
      <c r="G410" s="48"/>
      <c r="H410" s="48"/>
      <c r="I410" s="48"/>
      <c r="J410" s="48"/>
      <c r="K410" s="48"/>
      <c r="L410" s="48"/>
      <c r="M410" s="48"/>
      <c r="N410" s="48"/>
      <c r="O410" s="48"/>
      <c r="P410" s="48"/>
      <c r="Q410" s="48"/>
      <c r="R410" s="48"/>
    </row>
    <row r="411" spans="1:18" x14ac:dyDescent="0.25">
      <c r="A411" s="48"/>
      <c r="B411" s="50"/>
      <c r="C411" s="50"/>
      <c r="D411" s="50"/>
      <c r="E411" s="48"/>
      <c r="F411" s="48"/>
      <c r="G411" s="48"/>
      <c r="H411" s="48"/>
      <c r="I411" s="48"/>
      <c r="J411" s="48"/>
      <c r="K411" s="48"/>
      <c r="L411" s="48"/>
      <c r="M411" s="48"/>
      <c r="N411" s="48"/>
      <c r="O411" s="48"/>
      <c r="P411" s="48"/>
      <c r="Q411" s="48"/>
      <c r="R411" s="48"/>
    </row>
    <row r="412" spans="1:18" x14ac:dyDescent="0.25">
      <c r="A412" s="48"/>
      <c r="B412" s="50"/>
      <c r="C412" s="50"/>
      <c r="D412" s="50"/>
      <c r="E412" s="48"/>
      <c r="F412" s="48"/>
      <c r="G412" s="48"/>
      <c r="H412" s="48"/>
      <c r="I412" s="48"/>
      <c r="J412" s="48"/>
      <c r="K412" s="48"/>
      <c r="L412" s="48"/>
      <c r="M412" s="48"/>
      <c r="N412" s="48"/>
      <c r="O412" s="48"/>
      <c r="P412" s="48"/>
      <c r="Q412" s="48"/>
      <c r="R412" s="48"/>
    </row>
    <row r="413" spans="1:18" x14ac:dyDescent="0.25">
      <c r="A413" s="48"/>
      <c r="B413" s="50"/>
      <c r="C413" s="50"/>
      <c r="D413" s="50"/>
      <c r="E413" s="48"/>
      <c r="F413" s="48"/>
      <c r="G413" s="48"/>
      <c r="H413" s="48"/>
      <c r="I413" s="48"/>
      <c r="J413" s="48"/>
      <c r="K413" s="48"/>
      <c r="L413" s="48"/>
      <c r="M413" s="48"/>
      <c r="N413" s="48"/>
      <c r="O413" s="48"/>
      <c r="P413" s="48"/>
      <c r="Q413" s="48"/>
      <c r="R413" s="48"/>
    </row>
    <row r="414" spans="1:18" x14ac:dyDescent="0.25">
      <c r="A414" s="48"/>
      <c r="B414" s="50"/>
      <c r="C414" s="50"/>
      <c r="D414" s="50"/>
      <c r="E414" s="48"/>
      <c r="F414" s="48"/>
      <c r="G414" s="48"/>
      <c r="H414" s="48"/>
      <c r="I414" s="48"/>
      <c r="J414" s="48"/>
      <c r="K414" s="48"/>
      <c r="L414" s="48"/>
      <c r="M414" s="48"/>
      <c r="N414" s="48"/>
      <c r="O414" s="48"/>
      <c r="P414" s="48"/>
      <c r="Q414" s="48"/>
      <c r="R414" s="48"/>
    </row>
    <row r="415" spans="1:18" x14ac:dyDescent="0.25">
      <c r="A415" s="48"/>
      <c r="B415" s="50"/>
      <c r="C415" s="50"/>
      <c r="D415" s="50"/>
      <c r="E415" s="48"/>
      <c r="F415" s="48"/>
      <c r="G415" s="48"/>
      <c r="H415" s="48"/>
      <c r="I415" s="48"/>
      <c r="J415" s="48"/>
      <c r="K415" s="48"/>
      <c r="L415" s="48"/>
      <c r="M415" s="48"/>
      <c r="N415" s="48"/>
      <c r="O415" s="48"/>
      <c r="P415" s="48"/>
      <c r="Q415" s="48"/>
      <c r="R415" s="48"/>
    </row>
    <row r="416" spans="1:18" x14ac:dyDescent="0.25">
      <c r="A416" s="48"/>
      <c r="B416" s="50"/>
      <c r="C416" s="50"/>
      <c r="D416" s="50"/>
      <c r="E416" s="48"/>
      <c r="F416" s="48"/>
      <c r="G416" s="48"/>
      <c r="H416" s="48"/>
      <c r="I416" s="48"/>
      <c r="J416" s="48"/>
      <c r="K416" s="48"/>
      <c r="L416" s="48"/>
      <c r="M416" s="48"/>
      <c r="N416" s="48"/>
      <c r="O416" s="48"/>
      <c r="P416" s="48"/>
      <c r="Q416" s="48"/>
      <c r="R416" s="48"/>
    </row>
    <row r="417" spans="1:18" x14ac:dyDescent="0.25">
      <c r="A417" s="48"/>
      <c r="B417" s="50"/>
      <c r="C417" s="50"/>
      <c r="D417" s="50"/>
      <c r="E417" s="48"/>
      <c r="F417" s="48"/>
      <c r="G417" s="48"/>
      <c r="H417" s="48"/>
      <c r="I417" s="48"/>
      <c r="J417" s="48"/>
      <c r="K417" s="48"/>
      <c r="L417" s="48"/>
      <c r="M417" s="48"/>
      <c r="N417" s="48"/>
      <c r="O417" s="48"/>
      <c r="P417" s="48"/>
      <c r="Q417" s="48"/>
      <c r="R417" s="48"/>
    </row>
    <row r="418" spans="1:18" x14ac:dyDescent="0.25">
      <c r="A418" s="48"/>
      <c r="B418" s="50"/>
      <c r="C418" s="50"/>
      <c r="D418" s="50"/>
      <c r="E418" s="48"/>
      <c r="F418" s="48"/>
      <c r="G418" s="48"/>
      <c r="H418" s="48"/>
      <c r="I418" s="48"/>
      <c r="J418" s="48"/>
      <c r="K418" s="48"/>
      <c r="L418" s="48"/>
      <c r="M418" s="48"/>
      <c r="N418" s="48"/>
      <c r="O418" s="48"/>
      <c r="P418" s="48"/>
      <c r="Q418" s="48"/>
      <c r="R418" s="48"/>
    </row>
    <row r="419" spans="1:18" x14ac:dyDescent="0.25">
      <c r="A419" s="48"/>
      <c r="B419" s="50"/>
      <c r="C419" s="50"/>
      <c r="D419" s="50"/>
      <c r="E419" s="48"/>
      <c r="F419" s="48"/>
      <c r="G419" s="48"/>
      <c r="H419" s="48"/>
      <c r="I419" s="48"/>
      <c r="J419" s="48"/>
      <c r="K419" s="48"/>
      <c r="L419" s="48"/>
      <c r="M419" s="48"/>
      <c r="N419" s="48"/>
      <c r="O419" s="48"/>
      <c r="P419" s="48"/>
      <c r="Q419" s="48"/>
      <c r="R419" s="48"/>
    </row>
    <row r="420" spans="1:18" x14ac:dyDescent="0.25">
      <c r="A420" s="48"/>
      <c r="B420" s="50"/>
      <c r="C420" s="50"/>
      <c r="D420" s="50"/>
      <c r="E420" s="48"/>
      <c r="F420" s="48"/>
      <c r="G420" s="48"/>
      <c r="H420" s="48"/>
      <c r="I420" s="48"/>
      <c r="J420" s="48"/>
      <c r="K420" s="48"/>
      <c r="L420" s="48"/>
      <c r="M420" s="48"/>
      <c r="N420" s="48"/>
      <c r="O420" s="48"/>
      <c r="P420" s="48"/>
      <c r="Q420" s="48"/>
      <c r="R420" s="48"/>
    </row>
    <row r="421" spans="1:18" x14ac:dyDescent="0.25">
      <c r="A421" s="48"/>
      <c r="B421" s="50"/>
      <c r="C421" s="50"/>
      <c r="D421" s="50"/>
      <c r="E421" s="48"/>
      <c r="F421" s="48"/>
      <c r="G421" s="48"/>
      <c r="H421" s="48"/>
      <c r="I421" s="48"/>
      <c r="J421" s="48"/>
      <c r="K421" s="48"/>
      <c r="L421" s="48"/>
      <c r="M421" s="48"/>
      <c r="N421" s="48"/>
      <c r="O421" s="48"/>
      <c r="P421" s="48"/>
      <c r="Q421" s="48"/>
      <c r="R421" s="48"/>
    </row>
    <row r="422" spans="1:18" x14ac:dyDescent="0.25">
      <c r="A422" s="48"/>
      <c r="B422" s="50"/>
      <c r="C422" s="50"/>
      <c r="D422" s="50"/>
      <c r="E422" s="48"/>
      <c r="F422" s="48"/>
      <c r="G422" s="48"/>
      <c r="H422" s="48"/>
      <c r="I422" s="48"/>
      <c r="J422" s="48"/>
      <c r="K422" s="48"/>
      <c r="L422" s="48"/>
      <c r="M422" s="48"/>
      <c r="N422" s="48"/>
      <c r="O422" s="48"/>
      <c r="P422" s="48"/>
      <c r="Q422" s="48"/>
      <c r="R422" s="48"/>
    </row>
    <row r="423" spans="1:18" x14ac:dyDescent="0.25">
      <c r="A423" s="48"/>
      <c r="B423" s="50"/>
      <c r="C423" s="50"/>
      <c r="D423" s="50"/>
      <c r="E423" s="48"/>
      <c r="F423" s="48"/>
      <c r="G423" s="48"/>
      <c r="H423" s="48"/>
      <c r="I423" s="48"/>
      <c r="J423" s="48"/>
      <c r="K423" s="48"/>
      <c r="L423" s="48"/>
      <c r="M423" s="48"/>
      <c r="N423" s="48"/>
      <c r="O423" s="48"/>
      <c r="P423" s="48"/>
      <c r="Q423" s="48"/>
      <c r="R423" s="48"/>
    </row>
    <row r="424" spans="1:18" x14ac:dyDescent="0.25">
      <c r="A424" s="48"/>
      <c r="B424" s="50"/>
      <c r="C424" s="50"/>
      <c r="D424" s="50"/>
      <c r="E424" s="48"/>
      <c r="F424" s="48"/>
      <c r="G424" s="48"/>
      <c r="H424" s="48"/>
      <c r="I424" s="48"/>
      <c r="J424" s="48"/>
      <c r="K424" s="48"/>
      <c r="L424" s="48"/>
      <c r="M424" s="48"/>
      <c r="N424" s="48"/>
      <c r="O424" s="48"/>
      <c r="P424" s="48"/>
      <c r="Q424" s="48"/>
      <c r="R424" s="48"/>
    </row>
    <row r="425" spans="1:18" x14ac:dyDescent="0.25">
      <c r="A425" s="48"/>
      <c r="B425" s="50"/>
      <c r="C425" s="50"/>
      <c r="D425" s="50"/>
      <c r="E425" s="48"/>
      <c r="F425" s="48"/>
      <c r="G425" s="48"/>
      <c r="H425" s="48"/>
      <c r="I425" s="48"/>
      <c r="J425" s="48"/>
      <c r="K425" s="48"/>
      <c r="L425" s="48"/>
      <c r="M425" s="48"/>
      <c r="N425" s="48"/>
      <c r="O425" s="48"/>
      <c r="P425" s="48"/>
      <c r="Q425" s="48"/>
      <c r="R425" s="48"/>
    </row>
    <row r="426" spans="1:18" x14ac:dyDescent="0.25">
      <c r="A426" s="48"/>
      <c r="B426" s="50"/>
      <c r="C426" s="50"/>
      <c r="D426" s="50"/>
      <c r="E426" s="48"/>
      <c r="F426" s="48"/>
      <c r="G426" s="48"/>
      <c r="H426" s="48"/>
      <c r="I426" s="48"/>
      <c r="J426" s="48"/>
      <c r="K426" s="48"/>
      <c r="L426" s="48"/>
      <c r="M426" s="48"/>
      <c r="N426" s="48"/>
      <c r="O426" s="48"/>
      <c r="P426" s="48"/>
      <c r="Q426" s="48"/>
      <c r="R426" s="48"/>
    </row>
    <row r="427" spans="1:18" x14ac:dyDescent="0.25">
      <c r="A427" s="48"/>
      <c r="B427" s="50"/>
      <c r="C427" s="50"/>
      <c r="D427" s="50"/>
      <c r="E427" s="48"/>
      <c r="F427" s="48"/>
      <c r="G427" s="48"/>
      <c r="H427" s="48"/>
      <c r="I427" s="48"/>
      <c r="J427" s="48"/>
      <c r="K427" s="48"/>
      <c r="L427" s="48"/>
      <c r="M427" s="48"/>
      <c r="N427" s="48"/>
      <c r="O427" s="48"/>
      <c r="P427" s="48"/>
      <c r="Q427" s="48"/>
      <c r="R427" s="48"/>
    </row>
    <row r="428" spans="1:18" x14ac:dyDescent="0.25">
      <c r="A428" s="48"/>
      <c r="B428" s="50"/>
      <c r="C428" s="50"/>
      <c r="D428" s="50"/>
      <c r="E428" s="48"/>
      <c r="F428" s="48"/>
      <c r="G428" s="48"/>
      <c r="H428" s="48"/>
      <c r="I428" s="48"/>
      <c r="J428" s="48"/>
      <c r="K428" s="48"/>
      <c r="L428" s="48"/>
      <c r="M428" s="48"/>
      <c r="N428" s="48"/>
      <c r="O428" s="48"/>
      <c r="P428" s="48"/>
      <c r="Q428" s="48"/>
      <c r="R428" s="48"/>
    </row>
    <row r="429" spans="1:18" x14ac:dyDescent="0.25">
      <c r="A429" s="48"/>
      <c r="B429" s="50"/>
      <c r="C429" s="50"/>
      <c r="D429" s="50"/>
      <c r="E429" s="48"/>
      <c r="F429" s="48"/>
      <c r="G429" s="48"/>
      <c r="H429" s="48"/>
      <c r="I429" s="48"/>
      <c r="J429" s="48"/>
      <c r="K429" s="48"/>
      <c r="L429" s="48"/>
      <c r="M429" s="48"/>
      <c r="N429" s="48"/>
      <c r="O429" s="48"/>
      <c r="P429" s="48"/>
      <c r="Q429" s="48"/>
      <c r="R429" s="48"/>
    </row>
    <row r="430" spans="1:18" x14ac:dyDescent="0.25">
      <c r="A430" s="48"/>
      <c r="B430" s="50"/>
      <c r="C430" s="50"/>
      <c r="D430" s="50"/>
      <c r="E430" s="48"/>
      <c r="F430" s="48"/>
      <c r="G430" s="48"/>
      <c r="H430" s="48"/>
      <c r="I430" s="48"/>
      <c r="J430" s="48"/>
      <c r="K430" s="48"/>
      <c r="L430" s="48"/>
      <c r="M430" s="48"/>
      <c r="N430" s="48"/>
      <c r="O430" s="48"/>
      <c r="P430" s="48"/>
      <c r="Q430" s="48"/>
      <c r="R430" s="48"/>
    </row>
    <row r="431" spans="1:18" x14ac:dyDescent="0.25">
      <c r="A431" s="48"/>
      <c r="B431" s="50"/>
      <c r="C431" s="50"/>
      <c r="D431" s="50"/>
      <c r="E431" s="48"/>
      <c r="F431" s="48"/>
      <c r="G431" s="48"/>
      <c r="H431" s="48"/>
      <c r="I431" s="48"/>
      <c r="J431" s="48"/>
      <c r="K431" s="48"/>
      <c r="L431" s="48"/>
      <c r="M431" s="48"/>
      <c r="N431" s="48"/>
      <c r="O431" s="48"/>
      <c r="P431" s="48"/>
      <c r="Q431" s="48"/>
      <c r="R431" s="48"/>
    </row>
    <row r="432" spans="1:18" x14ac:dyDescent="0.25">
      <c r="A432" s="48"/>
      <c r="B432" s="50"/>
      <c r="C432" s="50"/>
      <c r="D432" s="50"/>
      <c r="E432" s="48"/>
      <c r="F432" s="48"/>
      <c r="G432" s="48"/>
      <c r="H432" s="48"/>
      <c r="I432" s="48"/>
      <c r="J432" s="48"/>
      <c r="K432" s="48"/>
      <c r="L432" s="48"/>
      <c r="M432" s="48"/>
      <c r="N432" s="48"/>
      <c r="O432" s="48"/>
      <c r="P432" s="48"/>
      <c r="Q432" s="48"/>
      <c r="R432" s="48"/>
    </row>
    <row r="433" spans="1:18" x14ac:dyDescent="0.25">
      <c r="A433" s="48"/>
      <c r="B433" s="50"/>
      <c r="C433" s="50"/>
      <c r="D433" s="50"/>
      <c r="E433" s="48"/>
      <c r="F433" s="48"/>
      <c r="G433" s="48"/>
      <c r="H433" s="48"/>
      <c r="I433" s="48"/>
      <c r="J433" s="48"/>
      <c r="K433" s="48"/>
      <c r="L433" s="48"/>
      <c r="M433" s="48"/>
      <c r="N433" s="48"/>
      <c r="O433" s="48"/>
      <c r="P433" s="48"/>
      <c r="Q433" s="48"/>
      <c r="R433" s="48"/>
    </row>
    <row r="434" spans="1:18" x14ac:dyDescent="0.25">
      <c r="A434" s="48"/>
      <c r="B434" s="50"/>
      <c r="C434" s="50"/>
      <c r="D434" s="50"/>
      <c r="E434" s="48"/>
      <c r="F434" s="48"/>
      <c r="G434" s="48"/>
      <c r="H434" s="48"/>
      <c r="I434" s="48"/>
      <c r="J434" s="48"/>
      <c r="K434" s="48"/>
      <c r="L434" s="48"/>
      <c r="M434" s="48"/>
      <c r="N434" s="48"/>
      <c r="O434" s="48"/>
      <c r="P434" s="48"/>
      <c r="Q434" s="48"/>
      <c r="R434" s="48"/>
    </row>
    <row r="435" spans="1:18" x14ac:dyDescent="0.25">
      <c r="A435" s="48"/>
      <c r="B435" s="50"/>
      <c r="C435" s="50"/>
      <c r="D435" s="50"/>
      <c r="E435" s="48"/>
      <c r="F435" s="48"/>
      <c r="G435" s="48"/>
      <c r="H435" s="48"/>
      <c r="I435" s="48"/>
      <c r="J435" s="48"/>
      <c r="K435" s="48"/>
      <c r="L435" s="48"/>
      <c r="M435" s="48"/>
      <c r="N435" s="48"/>
      <c r="O435" s="48"/>
      <c r="P435" s="48"/>
      <c r="Q435" s="48"/>
      <c r="R435" s="48"/>
    </row>
    <row r="436" spans="1:18" x14ac:dyDescent="0.25">
      <c r="A436" s="48"/>
      <c r="B436" s="50"/>
      <c r="C436" s="50"/>
      <c r="D436" s="50"/>
      <c r="E436" s="48"/>
      <c r="F436" s="48"/>
      <c r="G436" s="48"/>
      <c r="H436" s="48"/>
      <c r="I436" s="48"/>
      <c r="J436" s="48"/>
      <c r="K436" s="48"/>
      <c r="L436" s="48"/>
      <c r="M436" s="48"/>
      <c r="N436" s="48"/>
      <c r="O436" s="48"/>
      <c r="P436" s="48"/>
      <c r="Q436" s="48"/>
      <c r="R436" s="48"/>
    </row>
    <row r="437" spans="1:18" x14ac:dyDescent="0.25">
      <c r="A437" s="48"/>
      <c r="B437" s="50"/>
      <c r="C437" s="50"/>
      <c r="D437" s="50"/>
      <c r="E437" s="48"/>
      <c r="F437" s="48"/>
      <c r="G437" s="48"/>
      <c r="H437" s="48"/>
      <c r="I437" s="48"/>
      <c r="J437" s="48"/>
      <c r="K437" s="48"/>
      <c r="L437" s="48"/>
      <c r="M437" s="48"/>
      <c r="N437" s="48"/>
      <c r="O437" s="48"/>
      <c r="P437" s="48"/>
      <c r="Q437" s="48"/>
      <c r="R437" s="48"/>
    </row>
    <row r="438" spans="1:18" x14ac:dyDescent="0.25">
      <c r="A438" s="48"/>
      <c r="B438" s="50"/>
      <c r="C438" s="50"/>
      <c r="D438" s="50"/>
      <c r="E438" s="48"/>
      <c r="F438" s="48"/>
      <c r="G438" s="48"/>
      <c r="H438" s="48"/>
      <c r="I438" s="48"/>
      <c r="J438" s="48"/>
      <c r="K438" s="48"/>
      <c r="L438" s="48"/>
      <c r="M438" s="48"/>
      <c r="N438" s="48"/>
      <c r="O438" s="48"/>
      <c r="P438" s="48"/>
      <c r="Q438" s="48"/>
      <c r="R438" s="48"/>
    </row>
    <row r="439" spans="1:18" x14ac:dyDescent="0.25">
      <c r="A439" s="48"/>
      <c r="B439" s="50"/>
      <c r="C439" s="50"/>
      <c r="D439" s="50"/>
      <c r="E439" s="48"/>
      <c r="F439" s="48"/>
      <c r="G439" s="48"/>
      <c r="H439" s="48"/>
      <c r="I439" s="48"/>
      <c r="J439" s="48"/>
      <c r="K439" s="48"/>
      <c r="L439" s="48"/>
      <c r="M439" s="48"/>
      <c r="N439" s="48"/>
      <c r="O439" s="48"/>
      <c r="P439" s="48"/>
      <c r="Q439" s="48"/>
      <c r="R439" s="48"/>
    </row>
    <row r="440" spans="1:18" x14ac:dyDescent="0.25">
      <c r="A440" s="48"/>
      <c r="B440" s="50"/>
      <c r="C440" s="50"/>
      <c r="D440" s="50"/>
      <c r="E440" s="48"/>
      <c r="F440" s="48"/>
      <c r="G440" s="48"/>
      <c r="H440" s="48"/>
      <c r="I440" s="48"/>
      <c r="J440" s="48"/>
      <c r="K440" s="48"/>
      <c r="L440" s="48"/>
      <c r="M440" s="48"/>
      <c r="N440" s="48"/>
      <c r="O440" s="48"/>
      <c r="P440" s="48"/>
      <c r="Q440" s="48"/>
      <c r="R440" s="48"/>
    </row>
    <row r="441" spans="1:18" x14ac:dyDescent="0.25">
      <c r="A441" s="48"/>
      <c r="B441" s="50"/>
      <c r="C441" s="50"/>
      <c r="D441" s="50"/>
      <c r="E441" s="48"/>
      <c r="F441" s="48"/>
      <c r="G441" s="48"/>
      <c r="H441" s="48"/>
      <c r="I441" s="48"/>
      <c r="J441" s="48"/>
      <c r="K441" s="48"/>
      <c r="L441" s="48"/>
      <c r="M441" s="48"/>
      <c r="N441" s="48"/>
      <c r="O441" s="48"/>
      <c r="P441" s="48"/>
      <c r="Q441" s="48"/>
      <c r="R441" s="48"/>
    </row>
    <row r="442" spans="1:18" x14ac:dyDescent="0.25">
      <c r="A442" s="48"/>
      <c r="B442" s="50"/>
      <c r="C442" s="50"/>
      <c r="D442" s="50"/>
      <c r="E442" s="48"/>
      <c r="F442" s="48"/>
      <c r="G442" s="48"/>
      <c r="H442" s="48"/>
      <c r="I442" s="48"/>
      <c r="J442" s="48"/>
      <c r="K442" s="48"/>
      <c r="L442" s="48"/>
      <c r="M442" s="48"/>
      <c r="N442" s="48"/>
      <c r="O442" s="48"/>
      <c r="P442" s="48"/>
      <c r="Q442" s="48"/>
      <c r="R442" s="48"/>
    </row>
    <row r="443" spans="1:18" x14ac:dyDescent="0.25">
      <c r="A443" s="48"/>
      <c r="B443" s="50"/>
      <c r="C443" s="50"/>
      <c r="D443" s="50"/>
      <c r="E443" s="48"/>
      <c r="F443" s="48"/>
      <c r="G443" s="48"/>
      <c r="H443" s="48"/>
      <c r="I443" s="48"/>
      <c r="J443" s="48"/>
      <c r="K443" s="48"/>
      <c r="L443" s="48"/>
      <c r="M443" s="48"/>
      <c r="N443" s="48"/>
      <c r="O443" s="48"/>
      <c r="P443" s="48"/>
      <c r="Q443" s="48"/>
      <c r="R443" s="48"/>
    </row>
    <row r="444" spans="1:18" x14ac:dyDescent="0.25">
      <c r="A444" s="48"/>
      <c r="B444" s="50"/>
      <c r="C444" s="50"/>
      <c r="D444" s="50"/>
      <c r="E444" s="48"/>
      <c r="F444" s="48"/>
      <c r="G444" s="48"/>
      <c r="H444" s="48"/>
      <c r="I444" s="48"/>
      <c r="J444" s="48"/>
      <c r="K444" s="48"/>
      <c r="L444" s="48"/>
      <c r="M444" s="48"/>
      <c r="N444" s="48"/>
      <c r="O444" s="48"/>
      <c r="P444" s="48"/>
      <c r="Q444" s="48"/>
      <c r="R444" s="48"/>
    </row>
    <row r="445" spans="1:18" x14ac:dyDescent="0.25">
      <c r="A445" s="48"/>
      <c r="B445" s="50"/>
      <c r="C445" s="50"/>
      <c r="D445" s="50"/>
      <c r="E445" s="48"/>
      <c r="F445" s="48"/>
      <c r="G445" s="48"/>
      <c r="H445" s="48"/>
      <c r="I445" s="48"/>
      <c r="J445" s="48"/>
      <c r="K445" s="48"/>
      <c r="L445" s="48"/>
      <c r="M445" s="48"/>
      <c r="N445" s="48"/>
      <c r="O445" s="48"/>
      <c r="P445" s="48"/>
      <c r="Q445" s="48"/>
      <c r="R445" s="48"/>
    </row>
    <row r="446" spans="1:18" x14ac:dyDescent="0.25">
      <c r="A446" s="48"/>
      <c r="B446" s="50"/>
      <c r="C446" s="50"/>
      <c r="D446" s="50"/>
      <c r="E446" s="48"/>
      <c r="F446" s="48"/>
      <c r="G446" s="48"/>
      <c r="H446" s="48"/>
      <c r="I446" s="48"/>
      <c r="J446" s="48"/>
      <c r="K446" s="48"/>
      <c r="L446" s="48"/>
      <c r="M446" s="48"/>
      <c r="N446" s="48"/>
      <c r="O446" s="48"/>
      <c r="P446" s="48"/>
      <c r="Q446" s="48"/>
      <c r="R446" s="48"/>
    </row>
    <row r="447" spans="1:18" x14ac:dyDescent="0.25">
      <c r="A447" s="48"/>
      <c r="B447" s="50"/>
      <c r="C447" s="50"/>
      <c r="D447" s="50"/>
      <c r="E447" s="48"/>
      <c r="F447" s="48"/>
      <c r="G447" s="48"/>
      <c r="H447" s="48"/>
      <c r="I447" s="48"/>
      <c r="J447" s="48"/>
      <c r="K447" s="48"/>
      <c r="L447" s="48"/>
      <c r="M447" s="48"/>
      <c r="N447" s="48"/>
      <c r="O447" s="48"/>
      <c r="P447" s="48"/>
      <c r="Q447" s="48"/>
      <c r="R447" s="48"/>
    </row>
    <row r="448" spans="1:18" x14ac:dyDescent="0.25">
      <c r="A448" s="48"/>
      <c r="B448" s="50"/>
      <c r="C448" s="50"/>
      <c r="D448" s="50"/>
      <c r="E448" s="48"/>
      <c r="F448" s="48"/>
      <c r="G448" s="48"/>
      <c r="H448" s="48"/>
      <c r="I448" s="48"/>
      <c r="J448" s="48"/>
      <c r="K448" s="48"/>
      <c r="L448" s="48"/>
      <c r="M448" s="48"/>
      <c r="N448" s="48"/>
      <c r="O448" s="48"/>
      <c r="P448" s="48"/>
      <c r="Q448" s="48"/>
      <c r="R448" s="48"/>
    </row>
    <row r="449" spans="1:18" x14ac:dyDescent="0.25">
      <c r="A449" s="48"/>
      <c r="B449" s="50"/>
      <c r="C449" s="50"/>
      <c r="D449" s="50"/>
      <c r="E449" s="48"/>
      <c r="F449" s="48"/>
      <c r="G449" s="48"/>
      <c r="H449" s="48"/>
      <c r="I449" s="48"/>
      <c r="J449" s="48"/>
      <c r="K449" s="48"/>
      <c r="L449" s="48"/>
      <c r="M449" s="48"/>
      <c r="N449" s="48"/>
      <c r="O449" s="48"/>
      <c r="P449" s="48"/>
      <c r="Q449" s="48"/>
      <c r="R449" s="48"/>
    </row>
    <row r="450" spans="1:18" x14ac:dyDescent="0.25">
      <c r="A450" s="48"/>
      <c r="B450" s="50"/>
      <c r="C450" s="50"/>
      <c r="D450" s="50"/>
      <c r="E450" s="48"/>
      <c r="F450" s="48"/>
      <c r="G450" s="48"/>
      <c r="H450" s="48"/>
      <c r="I450" s="48"/>
      <c r="J450" s="48"/>
      <c r="K450" s="48"/>
      <c r="L450" s="48"/>
      <c r="M450" s="48"/>
      <c r="N450" s="48"/>
      <c r="O450" s="48"/>
      <c r="P450" s="48"/>
      <c r="Q450" s="48"/>
      <c r="R450" s="48"/>
    </row>
    <row r="451" spans="1:18" x14ac:dyDescent="0.25">
      <c r="A451" s="48"/>
      <c r="B451" s="50"/>
      <c r="C451" s="50"/>
      <c r="D451" s="50"/>
      <c r="E451" s="48"/>
      <c r="F451" s="48"/>
      <c r="G451" s="48"/>
      <c r="H451" s="48"/>
      <c r="I451" s="48"/>
      <c r="J451" s="48"/>
      <c r="K451" s="48"/>
      <c r="L451" s="48"/>
      <c r="M451" s="48"/>
      <c r="N451" s="48"/>
      <c r="O451" s="48"/>
      <c r="P451" s="48"/>
      <c r="Q451" s="48"/>
      <c r="R451" s="48"/>
    </row>
    <row r="452" spans="1:18" x14ac:dyDescent="0.25">
      <c r="A452" s="48"/>
      <c r="B452" s="50"/>
      <c r="C452" s="50"/>
      <c r="D452" s="50"/>
      <c r="E452" s="48"/>
      <c r="F452" s="48"/>
      <c r="G452" s="48"/>
      <c r="H452" s="48"/>
      <c r="I452" s="48"/>
      <c r="J452" s="48"/>
      <c r="K452" s="48"/>
      <c r="L452" s="48"/>
      <c r="M452" s="48"/>
      <c r="N452" s="48"/>
      <c r="O452" s="48"/>
      <c r="P452" s="48"/>
      <c r="Q452" s="48"/>
      <c r="R452" s="48"/>
    </row>
    <row r="453" spans="1:18" x14ac:dyDescent="0.25">
      <c r="A453" s="48"/>
      <c r="B453" s="50"/>
      <c r="C453" s="50"/>
      <c r="D453" s="50"/>
      <c r="E453" s="48"/>
      <c r="F453" s="48"/>
      <c r="G453" s="48"/>
      <c r="H453" s="48"/>
      <c r="I453" s="48"/>
      <c r="J453" s="48"/>
      <c r="K453" s="48"/>
      <c r="L453" s="48"/>
      <c r="M453" s="48"/>
      <c r="N453" s="48"/>
      <c r="O453" s="48"/>
      <c r="P453" s="48"/>
      <c r="Q453" s="48"/>
      <c r="R453" s="48"/>
    </row>
    <row r="454" spans="1:18" x14ac:dyDescent="0.25">
      <c r="A454" s="48"/>
      <c r="B454" s="50"/>
      <c r="C454" s="50"/>
      <c r="D454" s="50"/>
      <c r="E454" s="48"/>
      <c r="F454" s="48"/>
      <c r="G454" s="48"/>
      <c r="H454" s="48"/>
      <c r="I454" s="48"/>
      <c r="J454" s="48"/>
      <c r="K454" s="48"/>
      <c r="L454" s="48"/>
      <c r="M454" s="48"/>
      <c r="N454" s="48"/>
      <c r="O454" s="48"/>
      <c r="P454" s="48"/>
      <c r="Q454" s="48"/>
      <c r="R454" s="48"/>
    </row>
    <row r="455" spans="1:18" x14ac:dyDescent="0.25">
      <c r="A455" s="48"/>
      <c r="B455" s="50"/>
      <c r="C455" s="50"/>
      <c r="D455" s="50"/>
      <c r="E455" s="48"/>
      <c r="F455" s="48"/>
      <c r="G455" s="48"/>
      <c r="H455" s="48"/>
      <c r="I455" s="48"/>
      <c r="J455" s="48"/>
      <c r="K455" s="48"/>
      <c r="L455" s="48"/>
      <c r="M455" s="48"/>
      <c r="N455" s="48"/>
      <c r="O455" s="48"/>
      <c r="P455" s="48"/>
      <c r="Q455" s="48"/>
      <c r="R455" s="48"/>
    </row>
    <row r="456" spans="1:18" x14ac:dyDescent="0.25">
      <c r="A456" s="48"/>
      <c r="B456" s="50"/>
      <c r="C456" s="50"/>
      <c r="D456" s="50"/>
      <c r="E456" s="48"/>
      <c r="F456" s="48"/>
      <c r="G456" s="48"/>
      <c r="H456" s="48"/>
      <c r="I456" s="48"/>
      <c r="J456" s="48"/>
      <c r="K456" s="48"/>
      <c r="L456" s="48"/>
      <c r="M456" s="48"/>
      <c r="N456" s="48"/>
      <c r="O456" s="48"/>
      <c r="P456" s="48"/>
      <c r="Q456" s="48"/>
      <c r="R456" s="48"/>
    </row>
    <row r="457" spans="1:18" x14ac:dyDescent="0.25">
      <c r="A457" s="48"/>
      <c r="B457" s="50"/>
      <c r="C457" s="50"/>
      <c r="D457" s="50"/>
      <c r="E457" s="48"/>
      <c r="F457" s="48"/>
      <c r="G457" s="48"/>
      <c r="H457" s="48"/>
      <c r="I457" s="48"/>
      <c r="J457" s="48"/>
      <c r="K457" s="48"/>
      <c r="L457" s="48"/>
      <c r="M457" s="48"/>
      <c r="N457" s="48"/>
      <c r="O457" s="48"/>
      <c r="P457" s="48"/>
      <c r="Q457" s="48"/>
      <c r="R457" s="48"/>
    </row>
    <row r="458" spans="1:18" x14ac:dyDescent="0.25">
      <c r="A458" s="48"/>
      <c r="B458" s="50"/>
      <c r="C458" s="50"/>
      <c r="D458" s="50"/>
      <c r="E458" s="48"/>
      <c r="F458" s="48"/>
      <c r="G458" s="48"/>
      <c r="H458" s="48"/>
      <c r="I458" s="48"/>
      <c r="J458" s="48"/>
      <c r="K458" s="48"/>
      <c r="L458" s="48"/>
      <c r="M458" s="48"/>
      <c r="N458" s="48"/>
      <c r="O458" s="48"/>
      <c r="P458" s="48"/>
      <c r="Q458" s="48"/>
      <c r="R458" s="48"/>
    </row>
    <row r="459" spans="1:18" x14ac:dyDescent="0.25">
      <c r="A459" s="48"/>
      <c r="B459" s="50"/>
      <c r="C459" s="50"/>
      <c r="D459" s="50"/>
      <c r="E459" s="48"/>
      <c r="F459" s="48"/>
      <c r="G459" s="48"/>
      <c r="H459" s="48"/>
      <c r="I459" s="48"/>
      <c r="J459" s="48"/>
      <c r="K459" s="48"/>
      <c r="L459" s="48"/>
      <c r="M459" s="48"/>
      <c r="N459" s="48"/>
      <c r="O459" s="48"/>
      <c r="P459" s="48"/>
      <c r="Q459" s="48"/>
      <c r="R459" s="48"/>
    </row>
    <row r="460" spans="1:18" x14ac:dyDescent="0.25">
      <c r="A460" s="48"/>
      <c r="B460" s="50"/>
      <c r="C460" s="50"/>
      <c r="D460" s="50"/>
      <c r="E460" s="48"/>
      <c r="F460" s="48"/>
      <c r="G460" s="48"/>
      <c r="H460" s="48"/>
      <c r="I460" s="48"/>
      <c r="J460" s="48"/>
      <c r="K460" s="48"/>
      <c r="L460" s="48"/>
      <c r="M460" s="48"/>
      <c r="N460" s="48"/>
      <c r="O460" s="48"/>
      <c r="P460" s="48"/>
      <c r="Q460" s="48"/>
      <c r="R460" s="48"/>
    </row>
    <row r="461" spans="1:18" x14ac:dyDescent="0.25">
      <c r="A461" s="48"/>
      <c r="B461" s="50"/>
      <c r="C461" s="50"/>
      <c r="D461" s="50"/>
      <c r="E461" s="48"/>
      <c r="F461" s="48"/>
      <c r="G461" s="48"/>
      <c r="H461" s="48"/>
      <c r="I461" s="48"/>
      <c r="J461" s="48"/>
      <c r="K461" s="48"/>
      <c r="L461" s="48"/>
      <c r="M461" s="48"/>
      <c r="N461" s="48"/>
      <c r="O461" s="48"/>
      <c r="P461" s="48"/>
      <c r="Q461" s="48"/>
      <c r="R461" s="48"/>
    </row>
    <row r="462" spans="1:18" x14ac:dyDescent="0.25">
      <c r="A462" s="48"/>
      <c r="B462" s="50"/>
      <c r="C462" s="50"/>
      <c r="D462" s="50"/>
      <c r="E462" s="48"/>
      <c r="F462" s="48"/>
      <c r="G462" s="48"/>
      <c r="H462" s="48"/>
      <c r="I462" s="48"/>
      <c r="J462" s="48"/>
      <c r="K462" s="48"/>
      <c r="L462" s="48"/>
      <c r="M462" s="48"/>
      <c r="N462" s="48"/>
      <c r="O462" s="48"/>
      <c r="P462" s="48"/>
      <c r="Q462" s="48"/>
      <c r="R462" s="48"/>
    </row>
    <row r="463" spans="1:18" x14ac:dyDescent="0.25">
      <c r="A463" s="48"/>
      <c r="B463" s="50"/>
      <c r="C463" s="50"/>
      <c r="D463" s="50"/>
      <c r="E463" s="48"/>
      <c r="F463" s="48"/>
      <c r="G463" s="48"/>
      <c r="H463" s="48"/>
      <c r="I463" s="48"/>
      <c r="J463" s="48"/>
      <c r="K463" s="48"/>
      <c r="L463" s="48"/>
      <c r="M463" s="48"/>
      <c r="N463" s="48"/>
      <c r="O463" s="48"/>
      <c r="P463" s="48"/>
      <c r="Q463" s="48"/>
      <c r="R463" s="48"/>
    </row>
    <row r="464" spans="1:18" x14ac:dyDescent="0.25">
      <c r="A464" s="48"/>
      <c r="B464" s="50"/>
      <c r="C464" s="50"/>
      <c r="D464" s="50"/>
      <c r="E464" s="48"/>
      <c r="F464" s="48"/>
      <c r="G464" s="48"/>
      <c r="H464" s="48"/>
      <c r="I464" s="48"/>
      <c r="J464" s="48"/>
      <c r="K464" s="48"/>
      <c r="L464" s="48"/>
      <c r="M464" s="48"/>
      <c r="N464" s="48"/>
      <c r="O464" s="48"/>
      <c r="P464" s="48"/>
      <c r="Q464" s="48"/>
      <c r="R464" s="48"/>
    </row>
    <row r="465" spans="1:18" x14ac:dyDescent="0.25">
      <c r="A465" s="48"/>
      <c r="B465" s="50"/>
      <c r="C465" s="50"/>
      <c r="D465" s="50"/>
      <c r="E465" s="48"/>
      <c r="F465" s="48"/>
      <c r="G465" s="48"/>
      <c r="H465" s="48"/>
      <c r="I465" s="48"/>
      <c r="J465" s="48"/>
      <c r="K465" s="48"/>
      <c r="L465" s="48"/>
      <c r="M465" s="48"/>
      <c r="N465" s="48"/>
      <c r="O465" s="48"/>
      <c r="P465" s="48"/>
      <c r="Q465" s="48"/>
      <c r="R465" s="48"/>
    </row>
    <row r="466" spans="1:18" x14ac:dyDescent="0.25">
      <c r="A466" s="48"/>
      <c r="B466" s="50"/>
      <c r="C466" s="50"/>
      <c r="D466" s="50"/>
      <c r="E466" s="48"/>
      <c r="F466" s="48"/>
      <c r="G466" s="48"/>
      <c r="H466" s="48"/>
      <c r="I466" s="48"/>
      <c r="J466" s="48"/>
      <c r="K466" s="48"/>
      <c r="L466" s="48"/>
      <c r="M466" s="48"/>
      <c r="N466" s="48"/>
      <c r="O466" s="48"/>
      <c r="P466" s="48"/>
      <c r="Q466" s="48"/>
      <c r="R466" s="48"/>
    </row>
    <row r="467" spans="1:18" x14ac:dyDescent="0.25">
      <c r="A467" s="48"/>
      <c r="B467" s="50"/>
      <c r="C467" s="50"/>
      <c r="D467" s="50"/>
      <c r="E467" s="48"/>
      <c r="F467" s="48"/>
      <c r="G467" s="48"/>
      <c r="H467" s="48"/>
      <c r="I467" s="48"/>
      <c r="J467" s="48"/>
      <c r="K467" s="48"/>
      <c r="L467" s="48"/>
      <c r="M467" s="48"/>
      <c r="N467" s="48"/>
      <c r="O467" s="48"/>
      <c r="P467" s="48"/>
      <c r="Q467" s="48"/>
      <c r="R467" s="48"/>
    </row>
    <row r="468" spans="1:18" x14ac:dyDescent="0.25">
      <c r="A468" s="48"/>
      <c r="B468" s="50"/>
      <c r="C468" s="50"/>
      <c r="D468" s="50"/>
      <c r="E468" s="48"/>
      <c r="F468" s="48"/>
      <c r="G468" s="48"/>
      <c r="H468" s="48"/>
      <c r="I468" s="48"/>
      <c r="J468" s="48"/>
      <c r="K468" s="48"/>
      <c r="L468" s="48"/>
      <c r="M468" s="48"/>
      <c r="N468" s="48"/>
      <c r="O468" s="48"/>
      <c r="P468" s="48"/>
      <c r="Q468" s="48"/>
      <c r="R468" s="48"/>
    </row>
    <row r="469" spans="1:18" x14ac:dyDescent="0.25">
      <c r="A469" s="48"/>
      <c r="B469" s="50"/>
      <c r="C469" s="50"/>
      <c r="D469" s="50"/>
      <c r="E469" s="48"/>
      <c r="F469" s="48"/>
      <c r="G469" s="48"/>
      <c r="H469" s="48"/>
      <c r="I469" s="48"/>
      <c r="J469" s="48"/>
      <c r="K469" s="48"/>
      <c r="L469" s="48"/>
      <c r="M469" s="48"/>
      <c r="N469" s="48"/>
      <c r="O469" s="48"/>
      <c r="P469" s="48"/>
      <c r="Q469" s="48"/>
      <c r="R469" s="48"/>
    </row>
    <row r="470" spans="1:18" x14ac:dyDescent="0.25">
      <c r="A470" s="48"/>
      <c r="B470" s="50"/>
      <c r="C470" s="50"/>
      <c r="D470" s="50"/>
      <c r="E470" s="48"/>
      <c r="F470" s="48"/>
      <c r="G470" s="48"/>
      <c r="H470" s="48"/>
      <c r="I470" s="48"/>
      <c r="J470" s="48"/>
      <c r="K470" s="48"/>
      <c r="L470" s="48"/>
      <c r="M470" s="48"/>
      <c r="N470" s="48"/>
      <c r="O470" s="48"/>
      <c r="P470" s="48"/>
      <c r="Q470" s="48"/>
      <c r="R470" s="48"/>
    </row>
    <row r="471" spans="1:18" x14ac:dyDescent="0.25">
      <c r="A471" s="48"/>
      <c r="B471" s="50"/>
      <c r="C471" s="50"/>
      <c r="D471" s="50"/>
      <c r="E471" s="48"/>
      <c r="F471" s="48"/>
      <c r="G471" s="48"/>
      <c r="H471" s="48"/>
      <c r="I471" s="48"/>
      <c r="J471" s="48"/>
      <c r="K471" s="48"/>
      <c r="L471" s="48"/>
      <c r="M471" s="48"/>
      <c r="N471" s="48"/>
      <c r="O471" s="48"/>
      <c r="P471" s="48"/>
      <c r="Q471" s="48"/>
      <c r="R471" s="48"/>
    </row>
    <row r="472" spans="1:18" x14ac:dyDescent="0.25">
      <c r="A472" s="48"/>
      <c r="B472" s="50"/>
      <c r="C472" s="50"/>
      <c r="D472" s="50"/>
      <c r="E472" s="48"/>
      <c r="F472" s="48"/>
      <c r="G472" s="48"/>
      <c r="H472" s="48"/>
      <c r="I472" s="48"/>
      <c r="J472" s="48"/>
      <c r="K472" s="48"/>
      <c r="L472" s="48"/>
      <c r="M472" s="48"/>
      <c r="N472" s="48"/>
      <c r="O472" s="48"/>
      <c r="P472" s="48"/>
      <c r="Q472" s="48"/>
      <c r="R472" s="48"/>
    </row>
    <row r="473" spans="1:18" x14ac:dyDescent="0.25">
      <c r="A473" s="48"/>
      <c r="B473" s="50"/>
      <c r="C473" s="50"/>
      <c r="D473" s="50"/>
      <c r="E473" s="48"/>
      <c r="F473" s="48"/>
      <c r="G473" s="48"/>
      <c r="H473" s="48"/>
      <c r="I473" s="48"/>
      <c r="J473" s="48"/>
      <c r="K473" s="48"/>
      <c r="L473" s="48"/>
      <c r="M473" s="48"/>
      <c r="N473" s="48"/>
      <c r="O473" s="48"/>
      <c r="P473" s="48"/>
      <c r="Q473" s="48"/>
      <c r="R473" s="48"/>
    </row>
    <row r="474" spans="1:18" x14ac:dyDescent="0.25">
      <c r="A474" s="48"/>
      <c r="B474" s="50"/>
      <c r="C474" s="50"/>
      <c r="D474" s="50"/>
      <c r="E474" s="48"/>
      <c r="F474" s="48"/>
      <c r="G474" s="48"/>
      <c r="H474" s="48"/>
      <c r="I474" s="48"/>
      <c r="J474" s="48"/>
      <c r="K474" s="48"/>
      <c r="L474" s="48"/>
      <c r="M474" s="48"/>
      <c r="N474" s="48"/>
      <c r="O474" s="48"/>
      <c r="P474" s="48"/>
      <c r="Q474" s="48"/>
      <c r="R474" s="48"/>
    </row>
    <row r="475" spans="1:18" x14ac:dyDescent="0.25">
      <c r="A475" s="48"/>
      <c r="B475" s="50"/>
      <c r="C475" s="50"/>
      <c r="D475" s="50"/>
      <c r="E475" s="48"/>
      <c r="F475" s="48"/>
      <c r="G475" s="48"/>
      <c r="H475" s="48"/>
      <c r="I475" s="48"/>
      <c r="J475" s="48"/>
      <c r="K475" s="48"/>
      <c r="L475" s="48"/>
      <c r="M475" s="48"/>
      <c r="N475" s="48"/>
      <c r="O475" s="48"/>
      <c r="P475" s="48"/>
      <c r="Q475" s="48"/>
      <c r="R475" s="48"/>
    </row>
    <row r="476" spans="1:18" x14ac:dyDescent="0.25">
      <c r="A476" s="48"/>
      <c r="B476" s="50"/>
      <c r="C476" s="50"/>
      <c r="D476" s="50"/>
      <c r="E476" s="48"/>
      <c r="F476" s="48"/>
      <c r="G476" s="48"/>
      <c r="H476" s="48"/>
      <c r="I476" s="48"/>
      <c r="J476" s="48"/>
      <c r="K476" s="48"/>
      <c r="L476" s="48"/>
      <c r="M476" s="48"/>
      <c r="N476" s="48"/>
      <c r="O476" s="48"/>
      <c r="P476" s="48"/>
      <c r="Q476" s="48"/>
      <c r="R476" s="48"/>
    </row>
    <row r="477" spans="1:18" x14ac:dyDescent="0.25">
      <c r="A477" s="48"/>
      <c r="B477" s="50"/>
      <c r="C477" s="50"/>
      <c r="D477" s="50"/>
      <c r="E477" s="48"/>
      <c r="F477" s="48"/>
      <c r="G477" s="48"/>
      <c r="H477" s="48"/>
      <c r="I477" s="48"/>
      <c r="J477" s="48"/>
      <c r="K477" s="48"/>
      <c r="L477" s="48"/>
      <c r="M477" s="48"/>
      <c r="N477" s="48"/>
      <c r="O477" s="48"/>
      <c r="P477" s="48"/>
      <c r="Q477" s="48"/>
      <c r="R477" s="48"/>
    </row>
    <row r="478" spans="1:18" x14ac:dyDescent="0.25">
      <c r="A478" s="48"/>
      <c r="B478" s="50"/>
      <c r="C478" s="50"/>
      <c r="D478" s="50"/>
      <c r="E478" s="48"/>
      <c r="F478" s="48"/>
      <c r="G478" s="48"/>
      <c r="H478" s="48"/>
      <c r="I478" s="48"/>
      <c r="J478" s="48"/>
      <c r="K478" s="48"/>
      <c r="L478" s="48"/>
      <c r="M478" s="48"/>
      <c r="N478" s="48"/>
      <c r="O478" s="48"/>
      <c r="P478" s="48"/>
      <c r="Q478" s="48"/>
      <c r="R478" s="48"/>
    </row>
    <row r="479" spans="1:18" x14ac:dyDescent="0.25">
      <c r="A479" s="48"/>
      <c r="B479" s="50"/>
      <c r="C479" s="50"/>
      <c r="D479" s="50"/>
      <c r="E479" s="48"/>
      <c r="F479" s="48"/>
      <c r="G479" s="48"/>
      <c r="H479" s="48"/>
      <c r="I479" s="48"/>
      <c r="J479" s="48"/>
      <c r="K479" s="48"/>
      <c r="L479" s="48"/>
      <c r="M479" s="48"/>
      <c r="N479" s="48"/>
      <c r="O479" s="48"/>
      <c r="P479" s="48"/>
      <c r="Q479" s="48"/>
      <c r="R479" s="48"/>
    </row>
    <row r="480" spans="1:18" x14ac:dyDescent="0.25">
      <c r="A480" s="48"/>
      <c r="B480" s="50"/>
      <c r="C480" s="50"/>
      <c r="D480" s="50"/>
      <c r="E480" s="48"/>
      <c r="F480" s="48"/>
      <c r="G480" s="48"/>
      <c r="H480" s="48"/>
      <c r="I480" s="48"/>
      <c r="J480" s="48"/>
      <c r="K480" s="48"/>
      <c r="L480" s="48"/>
      <c r="M480" s="48"/>
      <c r="N480" s="48"/>
      <c r="O480" s="48"/>
      <c r="P480" s="48"/>
      <c r="Q480" s="48"/>
      <c r="R480" s="48"/>
    </row>
    <row r="481" spans="1:18" x14ac:dyDescent="0.25">
      <c r="A481" s="48"/>
      <c r="B481" s="50"/>
      <c r="C481" s="50"/>
      <c r="D481" s="50"/>
      <c r="E481" s="48"/>
      <c r="F481" s="48"/>
      <c r="G481" s="48"/>
      <c r="H481" s="48"/>
      <c r="I481" s="48"/>
      <c r="J481" s="48"/>
      <c r="K481" s="48"/>
      <c r="L481" s="48"/>
      <c r="M481" s="48"/>
      <c r="N481" s="48"/>
      <c r="O481" s="48"/>
      <c r="P481" s="48"/>
      <c r="Q481" s="48"/>
      <c r="R481" s="48"/>
    </row>
    <row r="482" spans="1:18" x14ac:dyDescent="0.25">
      <c r="A482" s="48"/>
      <c r="B482" s="50"/>
      <c r="C482" s="50"/>
      <c r="D482" s="50"/>
      <c r="E482" s="48"/>
      <c r="F482" s="48"/>
      <c r="G482" s="48"/>
      <c r="H482" s="48"/>
      <c r="I482" s="48"/>
      <c r="J482" s="48"/>
      <c r="K482" s="48"/>
      <c r="L482" s="48"/>
      <c r="M482" s="48"/>
      <c r="N482" s="48"/>
      <c r="O482" s="48"/>
      <c r="P482" s="48"/>
      <c r="Q482" s="48"/>
      <c r="R482" s="48"/>
    </row>
    <row r="483" spans="1:18" x14ac:dyDescent="0.25">
      <c r="A483" s="48"/>
      <c r="B483" s="50"/>
      <c r="C483" s="50"/>
      <c r="D483" s="50"/>
      <c r="E483" s="48"/>
      <c r="F483" s="48"/>
      <c r="G483" s="48"/>
      <c r="H483" s="48"/>
      <c r="I483" s="48"/>
      <c r="J483" s="48"/>
      <c r="K483" s="48"/>
      <c r="L483" s="48"/>
      <c r="M483" s="48"/>
      <c r="N483" s="48"/>
      <c r="O483" s="48"/>
      <c r="P483" s="48"/>
      <c r="Q483" s="48"/>
      <c r="R483" s="48"/>
    </row>
    <row r="484" spans="1:18" x14ac:dyDescent="0.25">
      <c r="A484" s="48"/>
      <c r="B484" s="50"/>
      <c r="C484" s="50"/>
      <c r="D484" s="50"/>
      <c r="E484" s="48"/>
      <c r="F484" s="48"/>
      <c r="G484" s="48"/>
      <c r="H484" s="48"/>
      <c r="I484" s="48"/>
      <c r="J484" s="48"/>
      <c r="K484" s="48"/>
      <c r="L484" s="48"/>
      <c r="M484" s="48"/>
      <c r="N484" s="48"/>
      <c r="O484" s="48"/>
      <c r="P484" s="48"/>
      <c r="Q484" s="48"/>
      <c r="R484" s="48"/>
    </row>
    <row r="485" spans="1:18" x14ac:dyDescent="0.25">
      <c r="A485" s="48"/>
      <c r="B485" s="50"/>
      <c r="C485" s="50"/>
      <c r="D485" s="50"/>
      <c r="E485" s="48"/>
      <c r="F485" s="48"/>
      <c r="G485" s="48"/>
      <c r="H485" s="48"/>
      <c r="I485" s="48"/>
      <c r="J485" s="48"/>
      <c r="K485" s="48"/>
      <c r="L485" s="48"/>
      <c r="M485" s="48"/>
      <c r="N485" s="48"/>
      <c r="O485" s="48"/>
      <c r="P485" s="48"/>
      <c r="Q485" s="48"/>
      <c r="R485" s="48"/>
    </row>
    <row r="486" spans="1:18" x14ac:dyDescent="0.25">
      <c r="A486" s="48"/>
      <c r="B486" s="50"/>
      <c r="C486" s="50"/>
      <c r="D486" s="50"/>
      <c r="E486" s="48"/>
      <c r="F486" s="48"/>
      <c r="G486" s="48"/>
      <c r="H486" s="48"/>
      <c r="I486" s="48"/>
      <c r="J486" s="48"/>
      <c r="K486" s="48"/>
      <c r="L486" s="48"/>
      <c r="M486" s="48"/>
      <c r="N486" s="48"/>
      <c r="O486" s="48"/>
      <c r="P486" s="48"/>
      <c r="Q486" s="48"/>
      <c r="R486" s="48"/>
    </row>
    <row r="487" spans="1:18" x14ac:dyDescent="0.25">
      <c r="A487" s="48"/>
      <c r="B487" s="50"/>
      <c r="C487" s="50"/>
      <c r="D487" s="50"/>
      <c r="E487" s="48"/>
      <c r="F487" s="48"/>
      <c r="G487" s="48"/>
      <c r="H487" s="48"/>
      <c r="I487" s="48"/>
      <c r="J487" s="48"/>
      <c r="K487" s="48"/>
      <c r="L487" s="48"/>
      <c r="M487" s="48"/>
      <c r="N487" s="48"/>
      <c r="O487" s="48"/>
      <c r="P487" s="48"/>
      <c r="Q487" s="48"/>
      <c r="R487" s="48"/>
    </row>
    <row r="488" spans="1:18" x14ac:dyDescent="0.25">
      <c r="A488" s="48"/>
      <c r="B488" s="50"/>
      <c r="C488" s="50"/>
      <c r="D488" s="50"/>
      <c r="E488" s="48"/>
      <c r="F488" s="48"/>
      <c r="G488" s="48"/>
      <c r="H488" s="48"/>
      <c r="I488" s="48"/>
      <c r="J488" s="48"/>
      <c r="K488" s="48"/>
      <c r="L488" s="48"/>
      <c r="M488" s="48"/>
      <c r="N488" s="48"/>
      <c r="O488" s="48"/>
      <c r="P488" s="48"/>
      <c r="Q488" s="48"/>
      <c r="R488" s="48"/>
    </row>
    <row r="489" spans="1:18" x14ac:dyDescent="0.25">
      <c r="A489" s="48"/>
      <c r="B489" s="50"/>
      <c r="C489" s="50"/>
      <c r="D489" s="50"/>
      <c r="E489" s="48"/>
      <c r="F489" s="48"/>
      <c r="G489" s="48"/>
      <c r="H489" s="48"/>
      <c r="I489" s="48"/>
      <c r="J489" s="48"/>
      <c r="K489" s="48"/>
      <c r="L489" s="48"/>
      <c r="M489" s="48"/>
      <c r="N489" s="48"/>
      <c r="O489" s="48"/>
      <c r="P489" s="48"/>
      <c r="Q489" s="48"/>
      <c r="R489" s="48"/>
    </row>
    <row r="490" spans="1:18" x14ac:dyDescent="0.25">
      <c r="A490" s="48"/>
      <c r="B490" s="50"/>
      <c r="C490" s="50"/>
      <c r="D490" s="50"/>
      <c r="E490" s="48"/>
      <c r="F490" s="48"/>
      <c r="G490" s="48"/>
      <c r="H490" s="48"/>
      <c r="I490" s="48"/>
      <c r="J490" s="48"/>
      <c r="K490" s="48"/>
      <c r="L490" s="48"/>
      <c r="M490" s="48"/>
      <c r="N490" s="48"/>
      <c r="O490" s="48"/>
      <c r="P490" s="48"/>
      <c r="Q490" s="48"/>
      <c r="R490" s="48"/>
    </row>
    <row r="491" spans="1:18" x14ac:dyDescent="0.25">
      <c r="A491" s="48"/>
      <c r="B491" s="50"/>
      <c r="C491" s="50"/>
      <c r="D491" s="50"/>
      <c r="E491" s="48"/>
      <c r="F491" s="48"/>
      <c r="G491" s="48"/>
      <c r="H491" s="48"/>
      <c r="I491" s="48"/>
      <c r="J491" s="48"/>
      <c r="K491" s="48"/>
      <c r="L491" s="48"/>
      <c r="M491" s="48"/>
      <c r="N491" s="48"/>
      <c r="O491" s="48"/>
      <c r="P491" s="48"/>
      <c r="Q491" s="48"/>
      <c r="R491" s="48"/>
    </row>
    <row r="492" spans="1:18" x14ac:dyDescent="0.25">
      <c r="A492" s="48"/>
      <c r="B492" s="50"/>
      <c r="C492" s="50"/>
      <c r="D492" s="50"/>
      <c r="E492" s="48"/>
      <c r="F492" s="48"/>
      <c r="G492" s="48"/>
      <c r="H492" s="48"/>
      <c r="I492" s="48"/>
      <c r="J492" s="48"/>
      <c r="K492" s="48"/>
      <c r="L492" s="48"/>
      <c r="M492" s="48"/>
      <c r="N492" s="48"/>
      <c r="O492" s="48"/>
      <c r="P492" s="48"/>
      <c r="Q492" s="48"/>
      <c r="R492" s="48"/>
    </row>
    <row r="493" spans="1:18" x14ac:dyDescent="0.25">
      <c r="A493" s="48"/>
      <c r="B493" s="50"/>
      <c r="C493" s="50"/>
      <c r="D493" s="50"/>
      <c r="E493" s="48"/>
      <c r="F493" s="48"/>
      <c r="G493" s="48"/>
      <c r="H493" s="48"/>
      <c r="I493" s="48"/>
      <c r="J493" s="48"/>
      <c r="K493" s="48"/>
      <c r="L493" s="48"/>
      <c r="M493" s="48"/>
      <c r="N493" s="48"/>
      <c r="O493" s="48"/>
      <c r="P493" s="48"/>
      <c r="Q493" s="48"/>
      <c r="R493" s="48"/>
    </row>
    <row r="494" spans="1:18" x14ac:dyDescent="0.25">
      <c r="A494" s="48"/>
      <c r="B494" s="50"/>
      <c r="C494" s="50"/>
      <c r="D494" s="50"/>
      <c r="E494" s="48"/>
      <c r="F494" s="48"/>
      <c r="G494" s="48"/>
      <c r="H494" s="48"/>
      <c r="I494" s="48"/>
      <c r="J494" s="48"/>
      <c r="K494" s="48"/>
      <c r="L494" s="48"/>
      <c r="M494" s="48"/>
      <c r="N494" s="48"/>
      <c r="O494" s="48"/>
      <c r="P494" s="48"/>
      <c r="Q494" s="48"/>
      <c r="R494" s="48"/>
    </row>
    <row r="495" spans="1:18" x14ac:dyDescent="0.25">
      <c r="A495" s="48"/>
      <c r="B495" s="50"/>
      <c r="C495" s="50"/>
      <c r="D495" s="50"/>
      <c r="E495" s="48"/>
      <c r="F495" s="48"/>
      <c r="G495" s="48"/>
      <c r="H495" s="48"/>
      <c r="I495" s="48"/>
      <c r="J495" s="48"/>
      <c r="K495" s="48"/>
      <c r="L495" s="48"/>
      <c r="M495" s="48"/>
      <c r="N495" s="48"/>
      <c r="O495" s="48"/>
      <c r="P495" s="48"/>
      <c r="Q495" s="48"/>
      <c r="R495" s="48"/>
    </row>
    <row r="496" spans="1:18" x14ac:dyDescent="0.25">
      <c r="A496" s="48"/>
      <c r="B496" s="50"/>
      <c r="C496" s="50"/>
      <c r="D496" s="50"/>
      <c r="E496" s="48"/>
      <c r="F496" s="48"/>
      <c r="G496" s="48"/>
      <c r="H496" s="48"/>
      <c r="I496" s="48"/>
      <c r="J496" s="48"/>
      <c r="K496" s="48"/>
      <c r="L496" s="48"/>
      <c r="M496" s="48"/>
      <c r="N496" s="48"/>
      <c r="O496" s="48"/>
      <c r="P496" s="48"/>
      <c r="Q496" s="48"/>
      <c r="R496" s="48"/>
    </row>
    <row r="497" spans="1:18" x14ac:dyDescent="0.25">
      <c r="A497" s="48"/>
      <c r="B497" s="50"/>
      <c r="C497" s="50"/>
      <c r="D497" s="50"/>
      <c r="E497" s="48"/>
      <c r="F497" s="48"/>
      <c r="G497" s="48"/>
      <c r="H497" s="48"/>
      <c r="I497" s="48"/>
      <c r="J497" s="48"/>
      <c r="K497" s="48"/>
      <c r="L497" s="48"/>
      <c r="M497" s="48"/>
      <c r="N497" s="48"/>
      <c r="O497" s="48"/>
      <c r="P497" s="48"/>
      <c r="Q497" s="48"/>
      <c r="R497" s="48"/>
    </row>
    <row r="498" spans="1:18" x14ac:dyDescent="0.25">
      <c r="A498" s="48"/>
      <c r="B498" s="50"/>
      <c r="C498" s="50"/>
      <c r="D498" s="50"/>
      <c r="E498" s="48"/>
      <c r="F498" s="48"/>
      <c r="G498" s="48"/>
      <c r="H498" s="48"/>
      <c r="I498" s="48"/>
      <c r="J498" s="48"/>
      <c r="K498" s="48"/>
      <c r="L498" s="48"/>
      <c r="M498" s="48"/>
      <c r="N498" s="48"/>
      <c r="O498" s="48"/>
      <c r="P498" s="48"/>
      <c r="Q498" s="48"/>
      <c r="R498" s="48"/>
    </row>
    <row r="499" spans="1:18" x14ac:dyDescent="0.25">
      <c r="A499" s="48"/>
      <c r="B499" s="50"/>
      <c r="C499" s="50"/>
      <c r="D499" s="50"/>
      <c r="E499" s="48"/>
      <c r="F499" s="48"/>
      <c r="G499" s="48"/>
      <c r="H499" s="48"/>
      <c r="I499" s="48"/>
      <c r="J499" s="48"/>
      <c r="K499" s="48"/>
      <c r="L499" s="48"/>
      <c r="M499" s="48"/>
      <c r="N499" s="48"/>
      <c r="O499" s="48"/>
      <c r="P499" s="48"/>
      <c r="Q499" s="48"/>
      <c r="R499" s="48"/>
    </row>
    <row r="500" spans="1:18" x14ac:dyDescent="0.25">
      <c r="A500" s="48"/>
      <c r="B500" s="50"/>
      <c r="C500" s="50"/>
      <c r="D500" s="50"/>
      <c r="E500" s="48"/>
      <c r="F500" s="48"/>
      <c r="G500" s="48"/>
      <c r="H500" s="48"/>
      <c r="I500" s="48"/>
      <c r="J500" s="48"/>
      <c r="K500" s="48"/>
      <c r="L500" s="48"/>
      <c r="M500" s="48"/>
      <c r="N500" s="48"/>
      <c r="O500" s="48"/>
      <c r="P500" s="48"/>
      <c r="Q500" s="48"/>
      <c r="R500" s="48"/>
    </row>
    <row r="501" spans="1:18" x14ac:dyDescent="0.25">
      <c r="A501" s="48"/>
      <c r="B501" s="50"/>
      <c r="C501" s="50"/>
      <c r="D501" s="50"/>
      <c r="E501" s="48"/>
      <c r="F501" s="48"/>
      <c r="G501" s="48"/>
      <c r="H501" s="48"/>
      <c r="I501" s="48"/>
      <c r="J501" s="48"/>
      <c r="K501" s="48"/>
      <c r="L501" s="48"/>
      <c r="M501" s="48"/>
      <c r="N501" s="48"/>
      <c r="O501" s="48"/>
      <c r="P501" s="48"/>
      <c r="Q501" s="48"/>
      <c r="R501" s="48"/>
    </row>
    <row r="502" spans="1:18" x14ac:dyDescent="0.25">
      <c r="A502" s="48"/>
      <c r="B502" s="50"/>
      <c r="C502" s="50"/>
      <c r="D502" s="50"/>
      <c r="E502" s="48"/>
      <c r="F502" s="48"/>
      <c r="G502" s="48"/>
      <c r="H502" s="48"/>
      <c r="I502" s="48"/>
      <c r="J502" s="48"/>
      <c r="K502" s="48"/>
      <c r="L502" s="48"/>
      <c r="M502" s="48"/>
      <c r="N502" s="48"/>
      <c r="O502" s="48"/>
      <c r="P502" s="48"/>
      <c r="Q502" s="48"/>
      <c r="R502" s="48"/>
    </row>
    <row r="503" spans="1:18" x14ac:dyDescent="0.25">
      <c r="A503" s="48"/>
      <c r="B503" s="50"/>
      <c r="C503" s="50"/>
      <c r="D503" s="50"/>
      <c r="E503" s="48"/>
      <c r="F503" s="48"/>
      <c r="G503" s="48"/>
      <c r="H503" s="48"/>
      <c r="I503" s="48"/>
      <c r="J503" s="48"/>
      <c r="K503" s="48"/>
      <c r="L503" s="48"/>
      <c r="M503" s="48"/>
      <c r="N503" s="48"/>
      <c r="O503" s="48"/>
      <c r="P503" s="48"/>
      <c r="Q503" s="48"/>
      <c r="R503" s="48"/>
    </row>
    <row r="504" spans="1:18" x14ac:dyDescent="0.25">
      <c r="A504" s="48"/>
      <c r="B504" s="50"/>
      <c r="C504" s="50"/>
      <c r="D504" s="50"/>
      <c r="E504" s="48"/>
      <c r="F504" s="48"/>
      <c r="G504" s="48"/>
      <c r="H504" s="48"/>
      <c r="I504" s="48"/>
      <c r="J504" s="48"/>
      <c r="K504" s="48"/>
      <c r="L504" s="48"/>
      <c r="M504" s="48"/>
      <c r="N504" s="48"/>
      <c r="O504" s="48"/>
      <c r="P504" s="48"/>
      <c r="Q504" s="48"/>
      <c r="R504" s="48"/>
    </row>
    <row r="505" spans="1:18" x14ac:dyDescent="0.25">
      <c r="A505" s="48"/>
      <c r="B505" s="50"/>
      <c r="C505" s="50"/>
      <c r="D505" s="50"/>
      <c r="E505" s="48"/>
      <c r="F505" s="48"/>
      <c r="G505" s="48"/>
      <c r="H505" s="48"/>
      <c r="I505" s="48"/>
      <c r="J505" s="48"/>
      <c r="K505" s="48"/>
      <c r="L505" s="48"/>
      <c r="M505" s="48"/>
      <c r="N505" s="48"/>
      <c r="O505" s="48"/>
      <c r="P505" s="48"/>
      <c r="Q505" s="48"/>
      <c r="R505" s="48"/>
    </row>
    <row r="506" spans="1:18" x14ac:dyDescent="0.25">
      <c r="A506" s="48"/>
      <c r="B506" s="50"/>
      <c r="C506" s="50"/>
      <c r="D506" s="50"/>
      <c r="E506" s="48"/>
      <c r="F506" s="48"/>
      <c r="G506" s="48"/>
      <c r="H506" s="48"/>
      <c r="I506" s="48"/>
      <c r="J506" s="48"/>
      <c r="K506" s="48"/>
      <c r="L506" s="48"/>
      <c r="M506" s="48"/>
      <c r="N506" s="48"/>
      <c r="O506" s="48"/>
      <c r="P506" s="48"/>
      <c r="Q506" s="48"/>
      <c r="R506" s="48"/>
    </row>
    <row r="507" spans="1:18" x14ac:dyDescent="0.25">
      <c r="A507" s="48"/>
      <c r="B507" s="50"/>
      <c r="C507" s="50"/>
      <c r="D507" s="50"/>
      <c r="E507" s="48"/>
      <c r="F507" s="48"/>
      <c r="G507" s="48"/>
      <c r="H507" s="48"/>
      <c r="I507" s="48"/>
      <c r="J507" s="48"/>
      <c r="K507" s="48"/>
      <c r="L507" s="48"/>
      <c r="M507" s="48"/>
      <c r="N507" s="48"/>
      <c r="O507" s="48"/>
      <c r="P507" s="48"/>
      <c r="Q507" s="48"/>
      <c r="R507" s="48"/>
    </row>
    <row r="508" spans="1:18" x14ac:dyDescent="0.25">
      <c r="A508" s="48"/>
      <c r="B508" s="50"/>
      <c r="C508" s="50"/>
      <c r="D508" s="50"/>
      <c r="E508" s="48"/>
      <c r="F508" s="48"/>
      <c r="G508" s="48"/>
      <c r="H508" s="48"/>
      <c r="I508" s="48"/>
      <c r="J508" s="48"/>
      <c r="K508" s="48"/>
      <c r="L508" s="48"/>
      <c r="M508" s="48"/>
      <c r="N508" s="48"/>
      <c r="O508" s="48"/>
      <c r="P508" s="48"/>
      <c r="Q508" s="48"/>
      <c r="R508" s="48"/>
    </row>
    <row r="509" spans="1:18" x14ac:dyDescent="0.25">
      <c r="A509" s="48"/>
      <c r="B509" s="50"/>
      <c r="C509" s="50"/>
      <c r="D509" s="50"/>
      <c r="E509" s="48"/>
      <c r="F509" s="48"/>
      <c r="G509" s="48"/>
      <c r="H509" s="48"/>
      <c r="I509" s="48"/>
      <c r="J509" s="48"/>
      <c r="K509" s="48"/>
      <c r="L509" s="48"/>
      <c r="M509" s="48"/>
      <c r="N509" s="48"/>
      <c r="O509" s="48"/>
      <c r="P509" s="48"/>
      <c r="Q509" s="48"/>
      <c r="R509" s="48"/>
    </row>
    <row r="510" spans="1:18" x14ac:dyDescent="0.25">
      <c r="A510" s="48"/>
      <c r="B510" s="50"/>
      <c r="C510" s="50"/>
      <c r="D510" s="50"/>
      <c r="E510" s="48"/>
      <c r="F510" s="48"/>
      <c r="G510" s="48"/>
      <c r="H510" s="48"/>
      <c r="I510" s="48"/>
      <c r="J510" s="48"/>
      <c r="K510" s="48"/>
      <c r="L510" s="48"/>
      <c r="M510" s="48"/>
      <c r="N510" s="48"/>
      <c r="O510" s="48"/>
      <c r="P510" s="48"/>
      <c r="Q510" s="48"/>
      <c r="R510" s="48"/>
    </row>
    <row r="511" spans="1:18" x14ac:dyDescent="0.25">
      <c r="A511" s="48"/>
      <c r="B511" s="50"/>
      <c r="C511" s="50"/>
      <c r="D511" s="50"/>
      <c r="E511" s="48"/>
      <c r="F511" s="48"/>
      <c r="G511" s="48"/>
      <c r="H511" s="48"/>
      <c r="I511" s="48"/>
      <c r="J511" s="48"/>
      <c r="K511" s="48"/>
      <c r="L511" s="48"/>
      <c r="M511" s="48"/>
      <c r="N511" s="48"/>
      <c r="O511" s="48"/>
      <c r="P511" s="48"/>
      <c r="Q511" s="48"/>
      <c r="R511" s="48"/>
    </row>
    <row r="512" spans="1:18" x14ac:dyDescent="0.25">
      <c r="A512" s="48"/>
      <c r="B512" s="50"/>
      <c r="C512" s="50"/>
      <c r="D512" s="50"/>
      <c r="E512" s="48"/>
      <c r="F512" s="48"/>
      <c r="G512" s="48"/>
      <c r="H512" s="48"/>
      <c r="I512" s="48"/>
      <c r="J512" s="48"/>
      <c r="K512" s="48"/>
      <c r="L512" s="48"/>
      <c r="M512" s="48"/>
      <c r="N512" s="48"/>
      <c r="O512" s="48"/>
      <c r="P512" s="48"/>
      <c r="Q512" s="48"/>
      <c r="R512" s="48"/>
    </row>
    <row r="513" spans="1:18" x14ac:dyDescent="0.25">
      <c r="A513" s="48"/>
      <c r="B513" s="50"/>
      <c r="C513" s="50"/>
      <c r="D513" s="50"/>
      <c r="E513" s="48"/>
      <c r="F513" s="48"/>
      <c r="G513" s="48"/>
      <c r="H513" s="48"/>
      <c r="I513" s="48"/>
      <c r="J513" s="48"/>
      <c r="K513" s="48"/>
      <c r="L513" s="48"/>
      <c r="M513" s="48"/>
      <c r="N513" s="48"/>
      <c r="O513" s="48"/>
      <c r="P513" s="48"/>
      <c r="Q513" s="48"/>
      <c r="R513" s="48"/>
    </row>
    <row r="514" spans="1:18" x14ac:dyDescent="0.25">
      <c r="A514" s="48"/>
      <c r="B514" s="50"/>
      <c r="C514" s="50"/>
      <c r="D514" s="50"/>
      <c r="E514" s="48"/>
      <c r="F514" s="48"/>
      <c r="G514" s="48"/>
      <c r="H514" s="48"/>
      <c r="I514" s="48"/>
      <c r="J514" s="48"/>
      <c r="K514" s="48"/>
      <c r="L514" s="48"/>
      <c r="M514" s="48"/>
      <c r="N514" s="48"/>
      <c r="O514" s="48"/>
      <c r="P514" s="48"/>
      <c r="Q514" s="48"/>
      <c r="R514" s="48"/>
    </row>
    <row r="515" spans="1:18" x14ac:dyDescent="0.25">
      <c r="A515" s="48"/>
      <c r="B515" s="50"/>
      <c r="C515" s="50"/>
      <c r="D515" s="50"/>
      <c r="E515" s="48"/>
      <c r="F515" s="48"/>
      <c r="G515" s="48"/>
      <c r="H515" s="48"/>
      <c r="I515" s="48"/>
      <c r="J515" s="48"/>
      <c r="K515" s="48"/>
      <c r="L515" s="48"/>
      <c r="M515" s="48"/>
      <c r="N515" s="48"/>
      <c r="O515" s="48"/>
      <c r="P515" s="48"/>
      <c r="Q515" s="48"/>
      <c r="R515" s="48"/>
    </row>
    <row r="516" spans="1:18" x14ac:dyDescent="0.25">
      <c r="A516" s="48"/>
      <c r="B516" s="50"/>
      <c r="C516" s="50"/>
      <c r="D516" s="50"/>
      <c r="E516" s="48"/>
      <c r="F516" s="48"/>
      <c r="G516" s="48"/>
      <c r="H516" s="48"/>
      <c r="I516" s="48"/>
      <c r="J516" s="48"/>
      <c r="K516" s="48"/>
      <c r="L516" s="48"/>
      <c r="M516" s="48"/>
      <c r="N516" s="48"/>
      <c r="O516" s="48"/>
      <c r="P516" s="48"/>
      <c r="Q516" s="48"/>
      <c r="R516" s="48"/>
    </row>
    <row r="517" spans="1:18" x14ac:dyDescent="0.25">
      <c r="A517" s="48"/>
      <c r="B517" s="50"/>
      <c r="C517" s="50"/>
      <c r="D517" s="50"/>
      <c r="E517" s="48"/>
      <c r="F517" s="48"/>
      <c r="G517" s="48"/>
      <c r="H517" s="48"/>
      <c r="I517" s="48"/>
      <c r="J517" s="48"/>
      <c r="K517" s="48"/>
      <c r="L517" s="48"/>
      <c r="M517" s="48"/>
      <c r="N517" s="48"/>
      <c r="O517" s="48"/>
      <c r="P517" s="48"/>
      <c r="Q517" s="48"/>
      <c r="R517" s="48"/>
    </row>
    <row r="518" spans="1:18" x14ac:dyDescent="0.25">
      <c r="A518" s="48"/>
      <c r="B518" s="50"/>
      <c r="C518" s="50"/>
      <c r="D518" s="50"/>
      <c r="E518" s="48"/>
      <c r="F518" s="48"/>
      <c r="G518" s="48"/>
      <c r="H518" s="48"/>
      <c r="I518" s="48"/>
      <c r="J518" s="48"/>
      <c r="K518" s="48"/>
      <c r="L518" s="48"/>
      <c r="M518" s="48"/>
      <c r="N518" s="48"/>
      <c r="O518" s="48"/>
      <c r="P518" s="48"/>
      <c r="Q518" s="48"/>
      <c r="R518" s="48"/>
    </row>
    <row r="519" spans="1:18" x14ac:dyDescent="0.25">
      <c r="A519" s="48"/>
      <c r="B519" s="50"/>
      <c r="C519" s="50"/>
      <c r="D519" s="50"/>
      <c r="E519" s="48"/>
      <c r="F519" s="48"/>
      <c r="G519" s="48"/>
      <c r="H519" s="48"/>
      <c r="I519" s="48"/>
      <c r="J519" s="48"/>
      <c r="K519" s="48"/>
      <c r="L519" s="48"/>
      <c r="M519" s="48"/>
      <c r="N519" s="48"/>
      <c r="O519" s="48"/>
      <c r="P519" s="48"/>
      <c r="Q519" s="48"/>
      <c r="R519" s="48"/>
    </row>
    <row r="520" spans="1:18" x14ac:dyDescent="0.25">
      <c r="A520" s="48"/>
      <c r="B520" s="50"/>
      <c r="C520" s="50"/>
      <c r="D520" s="50"/>
      <c r="E520" s="48"/>
      <c r="F520" s="48"/>
      <c r="G520" s="48"/>
      <c r="H520" s="48"/>
      <c r="I520" s="48"/>
      <c r="J520" s="48"/>
      <c r="K520" s="48"/>
      <c r="L520" s="48"/>
      <c r="M520" s="48"/>
      <c r="N520" s="48"/>
      <c r="O520" s="48"/>
      <c r="P520" s="48"/>
      <c r="Q520" s="48"/>
      <c r="R520" s="48"/>
    </row>
    <row r="521" spans="1:18" x14ac:dyDescent="0.25">
      <c r="A521" s="48"/>
      <c r="B521" s="50"/>
      <c r="C521" s="50"/>
      <c r="D521" s="50"/>
      <c r="E521" s="48"/>
      <c r="F521" s="48"/>
      <c r="G521" s="48"/>
      <c r="H521" s="48"/>
      <c r="I521" s="48"/>
      <c r="J521" s="48"/>
      <c r="K521" s="48"/>
      <c r="L521" s="48"/>
      <c r="M521" s="48"/>
      <c r="N521" s="48"/>
      <c r="O521" s="48"/>
      <c r="P521" s="48"/>
      <c r="Q521" s="48"/>
      <c r="R521" s="48"/>
    </row>
    <row r="522" spans="1:18" x14ac:dyDescent="0.25">
      <c r="A522" s="48"/>
      <c r="B522" s="50"/>
      <c r="C522" s="50"/>
      <c r="D522" s="50"/>
      <c r="E522" s="48"/>
      <c r="F522" s="48"/>
      <c r="G522" s="48"/>
      <c r="H522" s="48"/>
      <c r="I522" s="48"/>
      <c r="J522" s="48"/>
      <c r="K522" s="48"/>
      <c r="L522" s="48"/>
      <c r="M522" s="48"/>
      <c r="N522" s="48"/>
      <c r="O522" s="48"/>
      <c r="P522" s="48"/>
      <c r="Q522" s="48"/>
      <c r="R522" s="48"/>
    </row>
    <row r="523" spans="1:18" x14ac:dyDescent="0.25">
      <c r="A523" s="48"/>
      <c r="B523" s="50"/>
      <c r="C523" s="50"/>
      <c r="D523" s="50"/>
      <c r="E523" s="48"/>
      <c r="F523" s="48"/>
      <c r="G523" s="48"/>
      <c r="H523" s="48"/>
      <c r="I523" s="48"/>
      <c r="J523" s="48"/>
      <c r="K523" s="48"/>
      <c r="L523" s="48"/>
      <c r="M523" s="48"/>
      <c r="N523" s="48"/>
      <c r="O523" s="48"/>
      <c r="P523" s="48"/>
      <c r="Q523" s="48"/>
      <c r="R523" s="48"/>
    </row>
    <row r="524" spans="1:18" x14ac:dyDescent="0.25">
      <c r="A524" s="48"/>
      <c r="B524" s="50"/>
      <c r="C524" s="50"/>
      <c r="D524" s="50"/>
      <c r="E524" s="48"/>
      <c r="F524" s="48"/>
      <c r="G524" s="48"/>
      <c r="H524" s="48"/>
      <c r="I524" s="48"/>
      <c r="J524" s="48"/>
      <c r="K524" s="48"/>
      <c r="L524" s="48"/>
      <c r="M524" s="48"/>
      <c r="N524" s="48"/>
      <c r="O524" s="48"/>
      <c r="P524" s="48"/>
      <c r="Q524" s="48"/>
      <c r="R524" s="48"/>
    </row>
    <row r="525" spans="1:18" x14ac:dyDescent="0.25">
      <c r="A525" s="48"/>
      <c r="B525" s="50"/>
      <c r="C525" s="50"/>
      <c r="D525" s="50"/>
      <c r="E525" s="48"/>
      <c r="F525" s="48"/>
      <c r="G525" s="48"/>
      <c r="H525" s="48"/>
      <c r="I525" s="48"/>
      <c r="J525" s="48"/>
      <c r="K525" s="48"/>
      <c r="L525" s="48"/>
      <c r="M525" s="48"/>
      <c r="N525" s="48"/>
      <c r="O525" s="48"/>
      <c r="P525" s="48"/>
      <c r="Q525" s="48"/>
      <c r="R525" s="48"/>
    </row>
    <row r="526" spans="1:18" x14ac:dyDescent="0.25">
      <c r="A526" s="48"/>
      <c r="B526" s="50"/>
      <c r="C526" s="50"/>
      <c r="D526" s="50"/>
      <c r="E526" s="48"/>
      <c r="F526" s="48"/>
      <c r="G526" s="48"/>
      <c r="H526" s="48"/>
      <c r="I526" s="48"/>
      <c r="J526" s="48"/>
      <c r="K526" s="48"/>
      <c r="L526" s="48"/>
      <c r="M526" s="48"/>
      <c r="N526" s="48"/>
      <c r="O526" s="48"/>
      <c r="P526" s="48"/>
      <c r="Q526" s="48"/>
      <c r="R526" s="48"/>
    </row>
    <row r="527" spans="1:18" x14ac:dyDescent="0.25">
      <c r="A527" s="48"/>
      <c r="B527" s="50"/>
      <c r="C527" s="50"/>
      <c r="D527" s="50"/>
      <c r="E527" s="48"/>
      <c r="F527" s="48"/>
      <c r="G527" s="48"/>
      <c r="H527" s="48"/>
      <c r="I527" s="48"/>
      <c r="J527" s="48"/>
      <c r="K527" s="48"/>
      <c r="L527" s="48"/>
      <c r="M527" s="48"/>
      <c r="N527" s="48"/>
      <c r="O527" s="48"/>
      <c r="P527" s="48"/>
      <c r="Q527" s="48"/>
      <c r="R527" s="48"/>
    </row>
    <row r="528" spans="1:18" x14ac:dyDescent="0.25">
      <c r="A528" s="48"/>
      <c r="B528" s="50"/>
      <c r="C528" s="50"/>
      <c r="D528" s="50"/>
      <c r="E528" s="48"/>
      <c r="F528" s="48"/>
      <c r="G528" s="48"/>
      <c r="H528" s="48"/>
      <c r="I528" s="48"/>
      <c r="J528" s="48"/>
      <c r="K528" s="48"/>
      <c r="L528" s="48"/>
      <c r="M528" s="48"/>
      <c r="N528" s="48"/>
      <c r="O528" s="48"/>
      <c r="P528" s="48"/>
      <c r="Q528" s="48"/>
      <c r="R528" s="48"/>
    </row>
    <row r="529" spans="1:18" x14ac:dyDescent="0.25">
      <c r="A529" s="48"/>
      <c r="B529" s="50"/>
      <c r="C529" s="50"/>
      <c r="D529" s="50"/>
      <c r="E529" s="48"/>
      <c r="F529" s="48"/>
      <c r="G529" s="48"/>
      <c r="H529" s="48"/>
      <c r="I529" s="48"/>
      <c r="J529" s="48"/>
      <c r="K529" s="48"/>
      <c r="L529" s="48"/>
      <c r="M529" s="48"/>
      <c r="N529" s="48"/>
      <c r="O529" s="48"/>
      <c r="P529" s="48"/>
      <c r="Q529" s="48"/>
      <c r="R529" s="48"/>
    </row>
    <row r="530" spans="1:18" x14ac:dyDescent="0.25">
      <c r="A530" s="48"/>
      <c r="B530" s="50"/>
      <c r="C530" s="50"/>
      <c r="D530" s="50"/>
      <c r="E530" s="48"/>
      <c r="F530" s="48"/>
      <c r="G530" s="48"/>
      <c r="H530" s="48"/>
      <c r="I530" s="48"/>
      <c r="J530" s="48"/>
      <c r="K530" s="48"/>
      <c r="L530" s="48"/>
      <c r="M530" s="48"/>
      <c r="N530" s="48"/>
      <c r="O530" s="48"/>
      <c r="P530" s="48"/>
      <c r="Q530" s="48"/>
      <c r="R530" s="48"/>
    </row>
    <row r="531" spans="1:18" x14ac:dyDescent="0.25">
      <c r="A531" s="48"/>
      <c r="B531" s="50"/>
      <c r="C531" s="50"/>
      <c r="D531" s="50"/>
      <c r="E531" s="48"/>
      <c r="F531" s="48"/>
      <c r="G531" s="48"/>
      <c r="H531" s="48"/>
      <c r="I531" s="48"/>
      <c r="J531" s="48"/>
      <c r="K531" s="48"/>
      <c r="L531" s="48"/>
      <c r="M531" s="48"/>
      <c r="N531" s="48"/>
      <c r="O531" s="48"/>
      <c r="P531" s="48"/>
      <c r="Q531" s="48"/>
      <c r="R531" s="48"/>
    </row>
    <row r="532" spans="1:18" x14ac:dyDescent="0.25">
      <c r="A532" s="48"/>
      <c r="B532" s="50"/>
      <c r="C532" s="50"/>
      <c r="D532" s="50"/>
      <c r="E532" s="48"/>
      <c r="F532" s="48"/>
      <c r="G532" s="48"/>
      <c r="H532" s="48"/>
      <c r="I532" s="48"/>
      <c r="J532" s="48"/>
      <c r="K532" s="48"/>
      <c r="L532" s="48"/>
      <c r="M532" s="48"/>
      <c r="N532" s="48"/>
      <c r="O532" s="48"/>
      <c r="P532" s="48"/>
      <c r="Q532" s="48"/>
      <c r="R532" s="48"/>
    </row>
    <row r="533" spans="1:18" x14ac:dyDescent="0.25">
      <c r="A533" s="48"/>
      <c r="B533" s="50"/>
      <c r="C533" s="50"/>
      <c r="D533" s="50"/>
      <c r="E533" s="48"/>
      <c r="F533" s="48"/>
      <c r="G533" s="48"/>
      <c r="H533" s="48"/>
      <c r="I533" s="48"/>
      <c r="J533" s="48"/>
      <c r="K533" s="48"/>
      <c r="L533" s="48"/>
      <c r="M533" s="48"/>
      <c r="N533" s="48"/>
      <c r="O533" s="48"/>
      <c r="P533" s="48"/>
      <c r="Q533" s="48"/>
      <c r="R533" s="48"/>
    </row>
    <row r="534" spans="1:18" x14ac:dyDescent="0.25">
      <c r="A534" s="48"/>
      <c r="B534" s="50"/>
      <c r="C534" s="50"/>
      <c r="D534" s="50"/>
      <c r="E534" s="48"/>
      <c r="F534" s="48"/>
      <c r="G534" s="48"/>
      <c r="H534" s="48"/>
      <c r="I534" s="48"/>
      <c r="J534" s="48"/>
      <c r="K534" s="48"/>
      <c r="L534" s="48"/>
      <c r="M534" s="48"/>
      <c r="N534" s="48"/>
      <c r="O534" s="48"/>
      <c r="P534" s="48"/>
      <c r="Q534" s="48"/>
      <c r="R534" s="48"/>
    </row>
    <row r="535" spans="1:18" x14ac:dyDescent="0.25">
      <c r="A535" s="48"/>
      <c r="B535" s="50"/>
      <c r="C535" s="50"/>
      <c r="D535" s="50"/>
      <c r="E535" s="48"/>
      <c r="F535" s="48"/>
      <c r="G535" s="48"/>
      <c r="H535" s="48"/>
      <c r="I535" s="48"/>
      <c r="J535" s="48"/>
      <c r="K535" s="48"/>
      <c r="L535" s="48"/>
      <c r="M535" s="48"/>
      <c r="N535" s="48"/>
      <c r="O535" s="48"/>
      <c r="P535" s="48"/>
      <c r="Q535" s="48"/>
      <c r="R535" s="48"/>
    </row>
    <row r="536" spans="1:18" x14ac:dyDescent="0.25">
      <c r="A536" s="48"/>
      <c r="B536" s="50"/>
      <c r="C536" s="50"/>
      <c r="D536" s="50"/>
      <c r="E536" s="48"/>
      <c r="F536" s="48"/>
      <c r="G536" s="48"/>
      <c r="H536" s="48"/>
      <c r="I536" s="48"/>
      <c r="J536" s="48"/>
      <c r="K536" s="48"/>
      <c r="L536" s="48"/>
      <c r="M536" s="48"/>
      <c r="N536" s="48"/>
      <c r="O536" s="48"/>
      <c r="P536" s="48"/>
      <c r="Q536" s="48"/>
      <c r="R536" s="48"/>
    </row>
    <row r="537" spans="1:18" x14ac:dyDescent="0.25">
      <c r="A537" s="48"/>
      <c r="B537" s="50"/>
      <c r="C537" s="50"/>
      <c r="D537" s="50"/>
      <c r="E537" s="48"/>
      <c r="F537" s="48"/>
      <c r="G537" s="48"/>
      <c r="H537" s="48"/>
      <c r="I537" s="48"/>
      <c r="J537" s="48"/>
      <c r="K537" s="48"/>
      <c r="L537" s="48"/>
      <c r="M537" s="48"/>
      <c r="N537" s="48"/>
      <c r="O537" s="48"/>
      <c r="P537" s="48"/>
      <c r="Q537" s="48"/>
      <c r="R537" s="48"/>
    </row>
    <row r="538" spans="1:18" x14ac:dyDescent="0.25">
      <c r="A538" s="48"/>
      <c r="B538" s="50"/>
      <c r="C538" s="50"/>
      <c r="D538" s="50"/>
      <c r="E538" s="48"/>
      <c r="F538" s="48"/>
      <c r="G538" s="48"/>
      <c r="H538" s="48"/>
      <c r="I538" s="48"/>
      <c r="J538" s="48"/>
      <c r="K538" s="48"/>
      <c r="L538" s="48"/>
      <c r="M538" s="48"/>
      <c r="N538" s="48"/>
      <c r="O538" s="48"/>
      <c r="P538" s="48"/>
      <c r="Q538" s="48"/>
      <c r="R538" s="48"/>
    </row>
    <row r="539" spans="1:18" x14ac:dyDescent="0.25">
      <c r="A539" s="48"/>
      <c r="B539" s="50"/>
      <c r="C539" s="50"/>
      <c r="D539" s="50"/>
      <c r="E539" s="48"/>
      <c r="F539" s="48"/>
      <c r="G539" s="48"/>
      <c r="H539" s="48"/>
      <c r="I539" s="48"/>
      <c r="J539" s="48"/>
      <c r="K539" s="48"/>
      <c r="L539" s="48"/>
      <c r="M539" s="48"/>
      <c r="N539" s="48"/>
      <c r="O539" s="48"/>
      <c r="P539" s="48"/>
      <c r="Q539" s="48"/>
      <c r="R539" s="48"/>
    </row>
    <row r="540" spans="1:18" x14ac:dyDescent="0.25">
      <c r="A540" s="48"/>
      <c r="B540" s="50"/>
      <c r="C540" s="50"/>
      <c r="D540" s="50"/>
      <c r="E540" s="48"/>
      <c r="F540" s="48"/>
      <c r="G540" s="48"/>
      <c r="H540" s="48"/>
      <c r="I540" s="48"/>
      <c r="J540" s="48"/>
      <c r="K540" s="48"/>
      <c r="L540" s="48"/>
      <c r="M540" s="48"/>
      <c r="N540" s="48"/>
      <c r="O540" s="48"/>
      <c r="P540" s="48"/>
      <c r="Q540" s="48"/>
      <c r="R540" s="48"/>
    </row>
    <row r="541" spans="1:18" x14ac:dyDescent="0.25">
      <c r="A541" s="48"/>
      <c r="B541" s="50"/>
      <c r="C541" s="50"/>
      <c r="D541" s="50"/>
      <c r="E541" s="48"/>
      <c r="F541" s="48"/>
      <c r="G541" s="48"/>
      <c r="H541" s="48"/>
      <c r="I541" s="48"/>
      <c r="J541" s="48"/>
      <c r="K541" s="48"/>
      <c r="L541" s="48"/>
      <c r="M541" s="48"/>
      <c r="N541" s="48"/>
      <c r="O541" s="48"/>
      <c r="P541" s="48"/>
      <c r="Q541" s="48"/>
      <c r="R541" s="48"/>
    </row>
    <row r="542" spans="1:18" x14ac:dyDescent="0.25">
      <c r="A542" s="48"/>
      <c r="B542" s="50"/>
      <c r="C542" s="50"/>
      <c r="D542" s="50"/>
      <c r="E542" s="48"/>
      <c r="F542" s="48"/>
      <c r="G542" s="48"/>
      <c r="H542" s="48"/>
      <c r="I542" s="48"/>
      <c r="J542" s="48"/>
      <c r="K542" s="48"/>
      <c r="L542" s="48"/>
      <c r="M542" s="48"/>
      <c r="N542" s="48"/>
      <c r="O542" s="48"/>
      <c r="P542" s="48"/>
      <c r="Q542" s="48"/>
      <c r="R542" s="48"/>
    </row>
    <row r="543" spans="1:18" x14ac:dyDescent="0.25">
      <c r="A543" s="48"/>
      <c r="B543" s="50"/>
      <c r="C543" s="50"/>
      <c r="D543" s="50"/>
      <c r="E543" s="48"/>
      <c r="F543" s="48"/>
      <c r="G543" s="48"/>
      <c r="H543" s="48"/>
      <c r="I543" s="48"/>
      <c r="J543" s="48"/>
      <c r="K543" s="48"/>
      <c r="L543" s="48"/>
      <c r="M543" s="48"/>
      <c r="N543" s="48"/>
      <c r="O543" s="48"/>
      <c r="P543" s="48"/>
      <c r="Q543" s="48"/>
      <c r="R543" s="48"/>
    </row>
    <row r="544" spans="1:18" x14ac:dyDescent="0.25">
      <c r="A544" s="48"/>
      <c r="B544" s="50"/>
      <c r="C544" s="50"/>
      <c r="D544" s="50"/>
      <c r="E544" s="48"/>
      <c r="F544" s="48"/>
      <c r="G544" s="48"/>
      <c r="H544" s="48"/>
      <c r="I544" s="48"/>
      <c r="J544" s="48"/>
      <c r="K544" s="48"/>
      <c r="L544" s="48"/>
      <c r="M544" s="48"/>
      <c r="N544" s="48"/>
      <c r="O544" s="48"/>
      <c r="P544" s="48"/>
      <c r="Q544" s="48"/>
      <c r="R544" s="48"/>
    </row>
    <row r="545" spans="1:18" x14ac:dyDescent="0.25">
      <c r="A545" s="48"/>
      <c r="B545" s="50"/>
      <c r="C545" s="50"/>
      <c r="D545" s="50"/>
      <c r="E545" s="48"/>
      <c r="F545" s="48"/>
      <c r="G545" s="48"/>
      <c r="H545" s="48"/>
      <c r="I545" s="48"/>
      <c r="J545" s="48"/>
      <c r="K545" s="48"/>
      <c r="L545" s="48"/>
      <c r="M545" s="48"/>
      <c r="N545" s="48"/>
      <c r="O545" s="48"/>
      <c r="P545" s="48"/>
      <c r="Q545" s="48"/>
      <c r="R545" s="48"/>
    </row>
    <row r="546" spans="1:18" x14ac:dyDescent="0.25">
      <c r="A546" s="48"/>
      <c r="B546" s="50"/>
      <c r="C546" s="50"/>
      <c r="D546" s="50"/>
      <c r="E546" s="48"/>
      <c r="F546" s="48"/>
      <c r="G546" s="48"/>
      <c r="H546" s="48"/>
      <c r="I546" s="48"/>
      <c r="J546" s="48"/>
      <c r="K546" s="48"/>
      <c r="L546" s="48"/>
      <c r="M546" s="48"/>
      <c r="N546" s="48"/>
      <c r="O546" s="48"/>
      <c r="P546" s="48"/>
      <c r="Q546" s="48"/>
      <c r="R546" s="48"/>
    </row>
    <row r="547" spans="1:18" x14ac:dyDescent="0.25">
      <c r="A547" s="48"/>
      <c r="B547" s="50"/>
      <c r="C547" s="50"/>
      <c r="D547" s="50"/>
      <c r="E547" s="48"/>
      <c r="F547" s="48"/>
      <c r="G547" s="48"/>
      <c r="H547" s="48"/>
      <c r="I547" s="48"/>
      <c r="J547" s="48"/>
      <c r="K547" s="48"/>
      <c r="L547" s="48"/>
      <c r="M547" s="48"/>
      <c r="N547" s="48"/>
      <c r="O547" s="48"/>
      <c r="P547" s="48"/>
      <c r="Q547" s="48"/>
      <c r="R547" s="48"/>
    </row>
    <row r="548" spans="1:18" x14ac:dyDescent="0.25">
      <c r="A548" s="48"/>
      <c r="B548" s="50"/>
      <c r="C548" s="50"/>
      <c r="D548" s="50"/>
      <c r="E548" s="48"/>
      <c r="F548" s="48"/>
      <c r="G548" s="48"/>
      <c r="H548" s="48"/>
      <c r="I548" s="48"/>
      <c r="J548" s="48"/>
      <c r="K548" s="48"/>
      <c r="L548" s="48"/>
      <c r="M548" s="48"/>
      <c r="N548" s="48"/>
      <c r="O548" s="48"/>
      <c r="P548" s="48"/>
      <c r="Q548" s="48"/>
      <c r="R548" s="48"/>
    </row>
    <row r="549" spans="1:18" x14ac:dyDescent="0.25">
      <c r="A549" s="48"/>
      <c r="B549" s="50"/>
      <c r="C549" s="50"/>
      <c r="D549" s="50"/>
      <c r="E549" s="48"/>
      <c r="F549" s="48"/>
      <c r="G549" s="48"/>
      <c r="H549" s="48"/>
      <c r="I549" s="48"/>
      <c r="J549" s="48"/>
      <c r="K549" s="48"/>
      <c r="L549" s="48"/>
      <c r="M549" s="48"/>
      <c r="N549" s="48"/>
      <c r="O549" s="48"/>
      <c r="P549" s="48"/>
      <c r="Q549" s="48"/>
      <c r="R549" s="48"/>
    </row>
    <row r="550" spans="1:18" x14ac:dyDescent="0.25">
      <c r="A550" s="48"/>
      <c r="B550" s="50"/>
      <c r="C550" s="50"/>
      <c r="D550" s="50"/>
      <c r="E550" s="48"/>
      <c r="F550" s="48"/>
      <c r="G550" s="48"/>
      <c r="H550" s="48"/>
      <c r="I550" s="48"/>
      <c r="J550" s="48"/>
      <c r="K550" s="48"/>
      <c r="L550" s="48"/>
      <c r="M550" s="48"/>
      <c r="N550" s="48"/>
      <c r="O550" s="48"/>
      <c r="P550" s="48"/>
      <c r="Q550" s="48"/>
      <c r="R550" s="48"/>
    </row>
    <row r="551" spans="1:18" x14ac:dyDescent="0.25">
      <c r="A551" s="48"/>
      <c r="B551" s="50"/>
      <c r="C551" s="50"/>
      <c r="D551" s="50"/>
      <c r="E551" s="48"/>
      <c r="F551" s="48"/>
      <c r="G551" s="48"/>
      <c r="H551" s="48"/>
      <c r="I551" s="48"/>
      <c r="J551" s="48"/>
      <c r="K551" s="48"/>
      <c r="L551" s="48"/>
      <c r="M551" s="48"/>
      <c r="N551" s="48"/>
      <c r="O551" s="48"/>
      <c r="P551" s="48"/>
      <c r="Q551" s="48"/>
      <c r="R551" s="48"/>
    </row>
    <row r="552" spans="1:18" x14ac:dyDescent="0.25">
      <c r="A552" s="48"/>
      <c r="B552" s="50"/>
      <c r="C552" s="50"/>
      <c r="D552" s="50"/>
      <c r="E552" s="48"/>
      <c r="F552" s="48"/>
      <c r="G552" s="48"/>
      <c r="H552" s="48"/>
      <c r="I552" s="48"/>
      <c r="J552" s="48"/>
      <c r="K552" s="48"/>
      <c r="L552" s="48"/>
      <c r="M552" s="48"/>
      <c r="N552" s="48"/>
      <c r="O552" s="48"/>
      <c r="P552" s="48"/>
      <c r="Q552" s="48"/>
      <c r="R552" s="48"/>
    </row>
    <row r="553" spans="1:18" x14ac:dyDescent="0.25">
      <c r="A553" s="48"/>
      <c r="B553" s="50"/>
      <c r="C553" s="50"/>
      <c r="D553" s="50"/>
      <c r="E553" s="48"/>
      <c r="F553" s="48"/>
      <c r="G553" s="48"/>
      <c r="H553" s="48"/>
      <c r="I553" s="48"/>
      <c r="J553" s="48"/>
      <c r="K553" s="48"/>
      <c r="L553" s="48"/>
      <c r="M553" s="48"/>
      <c r="N553" s="48"/>
      <c r="O553" s="48"/>
      <c r="P553" s="48"/>
      <c r="Q553" s="48"/>
      <c r="R553" s="48"/>
    </row>
    <row r="554" spans="1:18" x14ac:dyDescent="0.25">
      <c r="A554" s="48"/>
      <c r="B554" s="50"/>
      <c r="C554" s="50"/>
      <c r="D554" s="50"/>
      <c r="E554" s="48"/>
      <c r="F554" s="48"/>
      <c r="G554" s="48"/>
      <c r="H554" s="48"/>
      <c r="I554" s="48"/>
      <c r="J554" s="48"/>
      <c r="K554" s="48"/>
      <c r="L554" s="48"/>
      <c r="M554" s="48"/>
      <c r="N554" s="48"/>
      <c r="O554" s="48"/>
      <c r="P554" s="48"/>
      <c r="Q554" s="48"/>
      <c r="R554" s="48"/>
    </row>
    <row r="555" spans="1:18" x14ac:dyDescent="0.25">
      <c r="A555" s="48"/>
      <c r="B555" s="50"/>
      <c r="C555" s="50"/>
      <c r="D555" s="50"/>
      <c r="E555" s="48"/>
      <c r="F555" s="48"/>
      <c r="G555" s="48"/>
      <c r="H555" s="48"/>
      <c r="I555" s="48"/>
      <c r="J555" s="48"/>
      <c r="K555" s="48"/>
      <c r="L555" s="48"/>
      <c r="M555" s="48"/>
      <c r="N555" s="48"/>
      <c r="O555" s="48"/>
      <c r="P555" s="48"/>
      <c r="Q555" s="48"/>
      <c r="R555" s="48"/>
    </row>
    <row r="556" spans="1:18" x14ac:dyDescent="0.25">
      <c r="A556" s="48"/>
      <c r="B556" s="50"/>
      <c r="C556" s="50"/>
      <c r="D556" s="50"/>
      <c r="E556" s="48"/>
      <c r="F556" s="48"/>
      <c r="G556" s="48"/>
      <c r="H556" s="48"/>
      <c r="I556" s="48"/>
      <c r="J556" s="48"/>
      <c r="K556" s="48"/>
      <c r="L556" s="48"/>
      <c r="M556" s="48"/>
      <c r="N556" s="48"/>
      <c r="O556" s="48"/>
      <c r="P556" s="48"/>
      <c r="Q556" s="48"/>
      <c r="R556" s="48"/>
    </row>
    <row r="557" spans="1:18" x14ac:dyDescent="0.25">
      <c r="A557" s="48"/>
      <c r="B557" s="50"/>
      <c r="C557" s="50"/>
      <c r="D557" s="50"/>
      <c r="E557" s="48"/>
      <c r="F557" s="48"/>
      <c r="G557" s="48"/>
      <c r="H557" s="48"/>
      <c r="I557" s="48"/>
      <c r="J557" s="48"/>
      <c r="K557" s="48"/>
      <c r="L557" s="48"/>
      <c r="M557" s="48"/>
      <c r="N557" s="48"/>
      <c r="O557" s="48"/>
      <c r="P557" s="48"/>
      <c r="Q557" s="48"/>
      <c r="R557" s="48"/>
    </row>
    <row r="558" spans="1:18" x14ac:dyDescent="0.25">
      <c r="A558" s="48"/>
      <c r="B558" s="50"/>
      <c r="C558" s="50"/>
      <c r="D558" s="50"/>
      <c r="E558" s="48"/>
      <c r="F558" s="48"/>
      <c r="G558" s="48"/>
      <c r="H558" s="48"/>
      <c r="I558" s="48"/>
      <c r="J558" s="48"/>
      <c r="K558" s="48"/>
      <c r="L558" s="48"/>
      <c r="M558" s="48"/>
      <c r="N558" s="48"/>
      <c r="O558" s="48"/>
      <c r="P558" s="48"/>
      <c r="Q558" s="48"/>
      <c r="R558" s="48"/>
    </row>
    <row r="559" spans="1:18" x14ac:dyDescent="0.25">
      <c r="A559" s="48"/>
      <c r="B559" s="50"/>
      <c r="C559" s="50"/>
      <c r="D559" s="50"/>
      <c r="E559" s="48"/>
      <c r="F559" s="48"/>
      <c r="G559" s="48"/>
      <c r="H559" s="48"/>
      <c r="I559" s="48"/>
      <c r="J559" s="48"/>
      <c r="K559" s="48"/>
      <c r="L559" s="48"/>
      <c r="M559" s="48"/>
      <c r="N559" s="48"/>
      <c r="O559" s="48"/>
      <c r="P559" s="48"/>
      <c r="Q559" s="48"/>
      <c r="R559" s="48"/>
    </row>
    <row r="560" spans="1:18" x14ac:dyDescent="0.25">
      <c r="A560" s="48"/>
      <c r="B560" s="50"/>
      <c r="C560" s="50"/>
      <c r="D560" s="50"/>
      <c r="E560" s="48"/>
      <c r="F560" s="48"/>
      <c r="G560" s="48"/>
      <c r="H560" s="48"/>
      <c r="I560" s="48"/>
      <c r="J560" s="48"/>
      <c r="K560" s="48"/>
      <c r="L560" s="48"/>
      <c r="M560" s="48"/>
      <c r="N560" s="48"/>
      <c r="O560" s="48"/>
      <c r="P560" s="48"/>
      <c r="Q560" s="48"/>
      <c r="R560" s="48"/>
    </row>
    <row r="561" spans="1:18" x14ac:dyDescent="0.25">
      <c r="A561" s="48"/>
      <c r="B561" s="50"/>
      <c r="C561" s="50"/>
      <c r="D561" s="50"/>
      <c r="E561" s="48"/>
      <c r="F561" s="48"/>
      <c r="G561" s="48"/>
      <c r="H561" s="48"/>
      <c r="I561" s="48"/>
      <c r="J561" s="48"/>
      <c r="K561" s="48"/>
      <c r="L561" s="48"/>
      <c r="M561" s="48"/>
      <c r="N561" s="48"/>
      <c r="O561" s="48"/>
      <c r="P561" s="48"/>
      <c r="Q561" s="48"/>
      <c r="R561" s="48"/>
    </row>
    <row r="562" spans="1:18" x14ac:dyDescent="0.25">
      <c r="A562" s="48"/>
      <c r="B562" s="50"/>
      <c r="C562" s="50"/>
      <c r="D562" s="50"/>
      <c r="E562" s="48"/>
      <c r="F562" s="48"/>
      <c r="G562" s="48"/>
      <c r="H562" s="48"/>
      <c r="I562" s="48"/>
      <c r="J562" s="48"/>
      <c r="K562" s="48"/>
      <c r="L562" s="48"/>
      <c r="M562" s="48"/>
      <c r="N562" s="48"/>
      <c r="O562" s="48"/>
      <c r="P562" s="48"/>
      <c r="Q562" s="48"/>
      <c r="R562" s="48"/>
    </row>
    <row r="563" spans="1:18" x14ac:dyDescent="0.25">
      <c r="A563" s="48"/>
      <c r="B563" s="50"/>
      <c r="C563" s="50"/>
      <c r="D563" s="50"/>
      <c r="E563" s="48"/>
      <c r="F563" s="48"/>
      <c r="G563" s="48"/>
      <c r="H563" s="48"/>
      <c r="I563" s="48"/>
      <c r="J563" s="48"/>
      <c r="K563" s="48"/>
      <c r="L563" s="48"/>
      <c r="M563" s="48"/>
      <c r="N563" s="48"/>
      <c r="O563" s="48"/>
      <c r="P563" s="48"/>
      <c r="Q563" s="48"/>
      <c r="R563" s="48"/>
    </row>
    <row r="564" spans="1:18" x14ac:dyDescent="0.25">
      <c r="A564" s="48"/>
      <c r="B564" s="50"/>
      <c r="C564" s="50"/>
      <c r="D564" s="50"/>
      <c r="E564" s="48"/>
      <c r="F564" s="48"/>
      <c r="G564" s="48"/>
      <c r="H564" s="48"/>
      <c r="I564" s="48"/>
      <c r="J564" s="48"/>
      <c r="K564" s="48"/>
      <c r="L564" s="48"/>
      <c r="M564" s="48"/>
      <c r="N564" s="48"/>
      <c r="O564" s="48"/>
      <c r="P564" s="48"/>
      <c r="Q564" s="48"/>
      <c r="R564" s="48"/>
    </row>
    <row r="565" spans="1:18" x14ac:dyDescent="0.25">
      <c r="A565" s="48"/>
      <c r="B565" s="50"/>
      <c r="C565" s="50"/>
      <c r="D565" s="50"/>
      <c r="E565" s="48"/>
      <c r="F565" s="48"/>
      <c r="G565" s="48"/>
      <c r="H565" s="48"/>
      <c r="I565" s="48"/>
      <c r="J565" s="48"/>
      <c r="K565" s="48"/>
      <c r="L565" s="48"/>
      <c r="M565" s="48"/>
      <c r="N565" s="48"/>
      <c r="O565" s="48"/>
      <c r="P565" s="48"/>
      <c r="Q565" s="48"/>
      <c r="R565" s="48"/>
    </row>
    <row r="566" spans="1:18" x14ac:dyDescent="0.25">
      <c r="A566" s="48"/>
      <c r="B566" s="50"/>
      <c r="C566" s="50"/>
      <c r="D566" s="50"/>
      <c r="E566" s="48"/>
      <c r="F566" s="48"/>
      <c r="G566" s="48"/>
      <c r="H566" s="48"/>
      <c r="I566" s="48"/>
      <c r="J566" s="48"/>
      <c r="K566" s="48"/>
      <c r="L566" s="48"/>
      <c r="M566" s="48"/>
      <c r="N566" s="48"/>
      <c r="O566" s="48"/>
      <c r="P566" s="48"/>
      <c r="Q566" s="48"/>
      <c r="R566" s="48"/>
    </row>
    <row r="567" spans="1:18" x14ac:dyDescent="0.25">
      <c r="A567" s="48"/>
      <c r="B567" s="50"/>
      <c r="C567" s="50"/>
      <c r="D567" s="50"/>
      <c r="E567" s="48"/>
      <c r="F567" s="48"/>
      <c r="G567" s="48"/>
      <c r="H567" s="48"/>
      <c r="I567" s="48"/>
      <c r="J567" s="48"/>
      <c r="K567" s="48"/>
      <c r="L567" s="48"/>
      <c r="M567" s="48"/>
      <c r="N567" s="48"/>
      <c r="O567" s="48"/>
      <c r="P567" s="48"/>
      <c r="Q567" s="48"/>
      <c r="R567" s="48"/>
    </row>
    <row r="568" spans="1:18" x14ac:dyDescent="0.25">
      <c r="A568" s="48"/>
      <c r="B568" s="50"/>
      <c r="C568" s="50"/>
      <c r="D568" s="50"/>
      <c r="E568" s="48"/>
      <c r="F568" s="48"/>
      <c r="G568" s="48"/>
      <c r="H568" s="48"/>
      <c r="I568" s="48"/>
      <c r="J568" s="48"/>
      <c r="K568" s="48"/>
      <c r="L568" s="48"/>
      <c r="M568" s="48"/>
      <c r="N568" s="48"/>
      <c r="O568" s="48"/>
      <c r="P568" s="48"/>
      <c r="Q568" s="48"/>
      <c r="R568" s="48"/>
    </row>
    <row r="569" spans="1:18" x14ac:dyDescent="0.25">
      <c r="A569" s="48"/>
      <c r="B569" s="50"/>
      <c r="C569" s="50"/>
      <c r="D569" s="50"/>
      <c r="E569" s="48"/>
      <c r="F569" s="48"/>
      <c r="G569" s="48"/>
      <c r="H569" s="48"/>
      <c r="I569" s="48"/>
      <c r="J569" s="48"/>
      <c r="K569" s="48"/>
      <c r="L569" s="48"/>
      <c r="M569" s="48"/>
      <c r="N569" s="48"/>
      <c r="O569" s="48"/>
      <c r="P569" s="48"/>
      <c r="Q569" s="48"/>
      <c r="R569" s="48"/>
    </row>
    <row r="570" spans="1:18" x14ac:dyDescent="0.25">
      <c r="A570" s="48"/>
      <c r="B570" s="50"/>
      <c r="C570" s="50"/>
      <c r="D570" s="50"/>
      <c r="E570" s="48"/>
      <c r="F570" s="48"/>
      <c r="G570" s="48"/>
      <c r="H570" s="48"/>
      <c r="I570" s="48"/>
      <c r="J570" s="48"/>
      <c r="K570" s="48"/>
      <c r="L570" s="48"/>
      <c r="M570" s="48"/>
      <c r="N570" s="48"/>
      <c r="O570" s="48"/>
      <c r="P570" s="48"/>
      <c r="Q570" s="48"/>
      <c r="R570" s="48"/>
    </row>
    <row r="571" spans="1:18" x14ac:dyDescent="0.25">
      <c r="A571" s="48"/>
      <c r="B571" s="50"/>
      <c r="C571" s="50"/>
      <c r="D571" s="50"/>
      <c r="E571" s="48"/>
      <c r="F571" s="48"/>
      <c r="G571" s="48"/>
      <c r="H571" s="48"/>
      <c r="I571" s="48"/>
      <c r="J571" s="48"/>
      <c r="K571" s="48"/>
      <c r="L571" s="48"/>
      <c r="M571" s="48"/>
      <c r="N571" s="48"/>
      <c r="O571" s="48"/>
      <c r="P571" s="48"/>
      <c r="Q571" s="48"/>
      <c r="R571" s="48"/>
    </row>
    <row r="572" spans="1:18" x14ac:dyDescent="0.25">
      <c r="A572" s="48"/>
      <c r="B572" s="50"/>
      <c r="C572" s="50"/>
      <c r="D572" s="50"/>
      <c r="E572" s="48"/>
      <c r="F572" s="48"/>
      <c r="G572" s="48"/>
      <c r="H572" s="48"/>
      <c r="I572" s="48"/>
      <c r="J572" s="48"/>
      <c r="K572" s="48"/>
      <c r="L572" s="48"/>
      <c r="M572" s="48"/>
      <c r="N572" s="48"/>
      <c r="O572" s="48"/>
      <c r="P572" s="48"/>
      <c r="Q572" s="48"/>
      <c r="R572" s="48"/>
    </row>
    <row r="573" spans="1:18" x14ac:dyDescent="0.25">
      <c r="A573" s="48"/>
      <c r="B573" s="50"/>
      <c r="C573" s="50"/>
      <c r="D573" s="50"/>
      <c r="E573" s="48"/>
      <c r="F573" s="48"/>
      <c r="G573" s="48"/>
      <c r="H573" s="48"/>
      <c r="I573" s="48"/>
      <c r="J573" s="48"/>
      <c r="K573" s="48"/>
      <c r="L573" s="48"/>
      <c r="M573" s="48"/>
      <c r="N573" s="48"/>
      <c r="O573" s="48"/>
      <c r="P573" s="48"/>
      <c r="Q573" s="48"/>
      <c r="R573" s="48"/>
    </row>
    <row r="574" spans="1:18" x14ac:dyDescent="0.25">
      <c r="A574" s="48"/>
      <c r="B574" s="50"/>
      <c r="C574" s="50"/>
      <c r="D574" s="50"/>
      <c r="E574" s="48"/>
      <c r="F574" s="48"/>
      <c r="G574" s="48"/>
      <c r="H574" s="48"/>
      <c r="I574" s="48"/>
      <c r="J574" s="48"/>
      <c r="K574" s="48"/>
      <c r="L574" s="48"/>
      <c r="M574" s="48"/>
      <c r="N574" s="48"/>
      <c r="O574" s="48"/>
      <c r="P574" s="48"/>
      <c r="Q574" s="48"/>
      <c r="R574" s="48"/>
    </row>
    <row r="575" spans="1:18" x14ac:dyDescent="0.25">
      <c r="A575" s="48"/>
      <c r="B575" s="50"/>
      <c r="C575" s="50"/>
      <c r="D575" s="50"/>
      <c r="E575" s="48"/>
      <c r="F575" s="48"/>
      <c r="G575" s="48"/>
      <c r="H575" s="48"/>
      <c r="I575" s="48"/>
      <c r="J575" s="48"/>
      <c r="K575" s="48"/>
      <c r="L575" s="48"/>
      <c r="M575" s="48"/>
      <c r="N575" s="48"/>
      <c r="O575" s="48"/>
      <c r="P575" s="48"/>
      <c r="Q575" s="48"/>
      <c r="R575" s="48"/>
    </row>
    <row r="576" spans="1:18" x14ac:dyDescent="0.25">
      <c r="A576" s="48"/>
      <c r="B576" s="50"/>
      <c r="C576" s="50"/>
      <c r="D576" s="50"/>
      <c r="E576" s="48"/>
      <c r="F576" s="48"/>
      <c r="G576" s="48"/>
      <c r="H576" s="48"/>
      <c r="I576" s="48"/>
      <c r="J576" s="48"/>
      <c r="K576" s="48"/>
      <c r="L576" s="48"/>
      <c r="M576" s="48"/>
      <c r="N576" s="48"/>
      <c r="O576" s="48"/>
      <c r="P576" s="48"/>
      <c r="Q576" s="48"/>
      <c r="R576" s="48"/>
    </row>
    <row r="577" spans="1:18" x14ac:dyDescent="0.25">
      <c r="A577" s="48"/>
      <c r="B577" s="50"/>
      <c r="C577" s="50"/>
      <c r="D577" s="50"/>
      <c r="E577" s="48"/>
      <c r="F577" s="48"/>
      <c r="G577" s="48"/>
      <c r="H577" s="48"/>
      <c r="I577" s="48"/>
      <c r="J577" s="48"/>
      <c r="K577" s="48"/>
      <c r="L577" s="48"/>
      <c r="M577" s="48"/>
      <c r="N577" s="48"/>
      <c r="O577" s="48"/>
      <c r="P577" s="48"/>
      <c r="Q577" s="48"/>
      <c r="R577" s="48"/>
    </row>
    <row r="578" spans="1:18" x14ac:dyDescent="0.25">
      <c r="A578" s="48"/>
      <c r="B578" s="50"/>
      <c r="C578" s="50"/>
      <c r="D578" s="50"/>
      <c r="E578" s="48"/>
      <c r="F578" s="48"/>
      <c r="G578" s="48"/>
      <c r="H578" s="48"/>
      <c r="I578" s="48"/>
      <c r="J578" s="48"/>
      <c r="K578" s="48"/>
      <c r="L578" s="48"/>
      <c r="M578" s="48"/>
      <c r="N578" s="48"/>
      <c r="O578" s="48"/>
      <c r="P578" s="48"/>
      <c r="Q578" s="48"/>
      <c r="R578" s="48"/>
    </row>
    <row r="579" spans="1:18" x14ac:dyDescent="0.25">
      <c r="A579" s="48"/>
      <c r="B579" s="50"/>
      <c r="C579" s="50"/>
      <c r="D579" s="50"/>
      <c r="E579" s="48"/>
      <c r="F579" s="48"/>
      <c r="G579" s="48"/>
      <c r="H579" s="48"/>
      <c r="I579" s="48"/>
      <c r="J579" s="48"/>
      <c r="K579" s="48"/>
      <c r="L579" s="48"/>
      <c r="M579" s="48"/>
      <c r="N579" s="48"/>
      <c r="O579" s="48"/>
      <c r="P579" s="48"/>
      <c r="Q579" s="48"/>
      <c r="R579" s="48"/>
    </row>
    <row r="580" spans="1:18" x14ac:dyDescent="0.25">
      <c r="A580" s="48"/>
      <c r="B580" s="50"/>
      <c r="C580" s="50"/>
      <c r="D580" s="50"/>
      <c r="E580" s="48"/>
      <c r="F580" s="48"/>
      <c r="G580" s="48"/>
      <c r="H580" s="48"/>
      <c r="I580" s="48"/>
      <c r="J580" s="48"/>
      <c r="K580" s="48"/>
      <c r="L580" s="48"/>
      <c r="M580" s="48"/>
      <c r="N580" s="48"/>
      <c r="O580" s="48"/>
      <c r="P580" s="48"/>
      <c r="Q580" s="48"/>
      <c r="R580" s="48"/>
    </row>
    <row r="581" spans="1:18" x14ac:dyDescent="0.25">
      <c r="A581" s="48"/>
      <c r="B581" s="50"/>
      <c r="C581" s="50"/>
      <c r="D581" s="50"/>
      <c r="E581" s="48"/>
      <c r="F581" s="48"/>
      <c r="G581" s="48"/>
      <c r="H581" s="48"/>
      <c r="I581" s="48"/>
      <c r="J581" s="48"/>
      <c r="K581" s="48"/>
      <c r="L581" s="48"/>
      <c r="M581" s="48"/>
      <c r="N581" s="48"/>
      <c r="O581" s="48"/>
      <c r="P581" s="48"/>
      <c r="Q581" s="48"/>
      <c r="R581" s="48"/>
    </row>
    <row r="582" spans="1:18" x14ac:dyDescent="0.25">
      <c r="A582" s="48"/>
      <c r="B582" s="50"/>
      <c r="C582" s="50"/>
      <c r="D582" s="50"/>
      <c r="E582" s="48"/>
      <c r="F582" s="48"/>
      <c r="G582" s="48"/>
      <c r="H582" s="48"/>
      <c r="I582" s="48"/>
      <c r="J582" s="48"/>
      <c r="K582" s="48"/>
      <c r="L582" s="48"/>
      <c r="M582" s="48"/>
      <c r="N582" s="48"/>
      <c r="O582" s="48"/>
      <c r="P582" s="48"/>
      <c r="Q582" s="48"/>
      <c r="R582" s="48"/>
    </row>
    <row r="583" spans="1:18" x14ac:dyDescent="0.25">
      <c r="A583" s="48"/>
      <c r="B583" s="50"/>
      <c r="C583" s="50"/>
      <c r="D583" s="50"/>
      <c r="E583" s="48"/>
      <c r="F583" s="48"/>
      <c r="G583" s="48"/>
      <c r="H583" s="48"/>
      <c r="I583" s="48"/>
      <c r="J583" s="48"/>
      <c r="K583" s="48"/>
      <c r="L583" s="48"/>
      <c r="M583" s="48"/>
      <c r="N583" s="48"/>
      <c r="O583" s="48"/>
      <c r="P583" s="48"/>
      <c r="Q583" s="48"/>
      <c r="R583" s="48"/>
    </row>
    <row r="584" spans="1:18" x14ac:dyDescent="0.25">
      <c r="A584" s="48"/>
      <c r="B584" s="50"/>
      <c r="C584" s="50"/>
      <c r="D584" s="50"/>
      <c r="E584" s="48"/>
      <c r="F584" s="48"/>
      <c r="G584" s="48"/>
      <c r="H584" s="48"/>
      <c r="I584" s="48"/>
      <c r="J584" s="48"/>
      <c r="K584" s="48"/>
      <c r="L584" s="48"/>
      <c r="M584" s="48"/>
      <c r="N584" s="48"/>
      <c r="O584" s="48"/>
      <c r="P584" s="48"/>
      <c r="Q584" s="48"/>
      <c r="R584" s="48"/>
    </row>
    <row r="585" spans="1:18" x14ac:dyDescent="0.25">
      <c r="A585" s="48"/>
      <c r="B585" s="50"/>
      <c r="C585" s="50"/>
      <c r="D585" s="50"/>
      <c r="E585" s="48"/>
      <c r="F585" s="48"/>
      <c r="G585" s="48"/>
      <c r="H585" s="48"/>
      <c r="I585" s="48"/>
      <c r="J585" s="48"/>
      <c r="K585" s="48"/>
      <c r="L585" s="48"/>
      <c r="M585" s="48"/>
      <c r="N585" s="48"/>
      <c r="O585" s="48"/>
      <c r="P585" s="48"/>
      <c r="Q585" s="48"/>
      <c r="R585" s="48"/>
    </row>
    <row r="586" spans="1:18" x14ac:dyDescent="0.25">
      <c r="A586" s="48"/>
      <c r="B586" s="50"/>
      <c r="C586" s="50"/>
      <c r="D586" s="50"/>
      <c r="E586" s="48"/>
      <c r="F586" s="48"/>
      <c r="G586" s="48"/>
      <c r="H586" s="48"/>
      <c r="I586" s="48"/>
      <c r="J586" s="48"/>
      <c r="K586" s="48"/>
      <c r="L586" s="48"/>
      <c r="M586" s="48"/>
      <c r="N586" s="48"/>
      <c r="O586" s="48"/>
      <c r="P586" s="48"/>
      <c r="Q586" s="48"/>
      <c r="R586" s="48"/>
    </row>
    <row r="587" spans="1:18" x14ac:dyDescent="0.25">
      <c r="A587" s="48"/>
      <c r="B587" s="50"/>
      <c r="C587" s="50"/>
      <c r="D587" s="50"/>
      <c r="E587" s="48"/>
      <c r="F587" s="48"/>
      <c r="G587" s="48"/>
      <c r="H587" s="48"/>
      <c r="I587" s="48"/>
      <c r="J587" s="48"/>
      <c r="K587" s="48"/>
      <c r="L587" s="48"/>
      <c r="M587" s="48"/>
      <c r="N587" s="48"/>
      <c r="O587" s="48"/>
      <c r="P587" s="48"/>
      <c r="Q587" s="48"/>
      <c r="R587" s="48"/>
    </row>
    <row r="588" spans="1:18" x14ac:dyDescent="0.25">
      <c r="A588" s="48"/>
      <c r="B588" s="50"/>
      <c r="C588" s="50"/>
      <c r="D588" s="50"/>
      <c r="E588" s="48"/>
      <c r="F588" s="48"/>
      <c r="G588" s="48"/>
      <c r="H588" s="48"/>
      <c r="I588" s="48"/>
      <c r="J588" s="48"/>
      <c r="K588" s="48"/>
      <c r="L588" s="48"/>
      <c r="M588" s="48"/>
      <c r="N588" s="48"/>
      <c r="O588" s="48"/>
      <c r="P588" s="48"/>
      <c r="Q588" s="48"/>
      <c r="R588" s="48"/>
    </row>
    <row r="589" spans="1:18" x14ac:dyDescent="0.25">
      <c r="A589" s="48"/>
      <c r="B589" s="50"/>
      <c r="C589" s="50"/>
      <c r="D589" s="50"/>
      <c r="E589" s="48"/>
      <c r="F589" s="48"/>
      <c r="G589" s="48"/>
      <c r="H589" s="48"/>
      <c r="I589" s="48"/>
      <c r="J589" s="48"/>
      <c r="K589" s="48"/>
      <c r="L589" s="48"/>
      <c r="M589" s="48"/>
      <c r="N589" s="48"/>
      <c r="O589" s="48"/>
      <c r="P589" s="48"/>
      <c r="Q589" s="48"/>
      <c r="R589" s="48"/>
    </row>
    <row r="590" spans="1:18" x14ac:dyDescent="0.25">
      <c r="A590" s="48"/>
      <c r="B590" s="50"/>
      <c r="C590" s="50"/>
      <c r="D590" s="50"/>
      <c r="E590" s="48"/>
      <c r="F590" s="48"/>
      <c r="G590" s="48"/>
      <c r="H590" s="48"/>
      <c r="I590" s="48"/>
      <c r="J590" s="48"/>
      <c r="K590" s="48"/>
      <c r="L590" s="48"/>
      <c r="M590" s="48"/>
      <c r="N590" s="48"/>
      <c r="O590" s="48"/>
      <c r="P590" s="48"/>
      <c r="Q590" s="48"/>
      <c r="R590" s="48"/>
    </row>
    <row r="591" spans="1:18" x14ac:dyDescent="0.25">
      <c r="A591" s="48"/>
      <c r="B591" s="50"/>
      <c r="C591" s="50"/>
      <c r="D591" s="50"/>
      <c r="E591" s="48"/>
      <c r="F591" s="48"/>
      <c r="G591" s="48"/>
      <c r="H591" s="48"/>
      <c r="I591" s="48"/>
      <c r="J591" s="48"/>
      <c r="K591" s="48"/>
      <c r="L591" s="48"/>
      <c r="M591" s="48"/>
      <c r="N591" s="48"/>
      <c r="O591" s="48"/>
      <c r="P591" s="48"/>
      <c r="Q591" s="48"/>
      <c r="R591" s="48"/>
    </row>
    <row r="592" spans="1:18" x14ac:dyDescent="0.25">
      <c r="A592" s="48"/>
      <c r="B592" s="50"/>
      <c r="C592" s="50"/>
      <c r="D592" s="50"/>
      <c r="E592" s="48"/>
      <c r="F592" s="48"/>
      <c r="G592" s="48"/>
      <c r="H592" s="48"/>
      <c r="I592" s="48"/>
      <c r="J592" s="48"/>
      <c r="K592" s="48"/>
      <c r="L592" s="48"/>
      <c r="M592" s="48"/>
      <c r="N592" s="48"/>
      <c r="O592" s="48"/>
      <c r="P592" s="48"/>
      <c r="Q592" s="48"/>
      <c r="R592" s="48"/>
    </row>
    <row r="593" spans="1:18" x14ac:dyDescent="0.25">
      <c r="A593" s="48"/>
      <c r="B593" s="50"/>
      <c r="C593" s="50"/>
      <c r="D593" s="50"/>
      <c r="E593" s="48"/>
      <c r="F593" s="48"/>
      <c r="G593" s="48"/>
      <c r="H593" s="48"/>
      <c r="I593" s="48"/>
      <c r="J593" s="48"/>
      <c r="K593" s="48"/>
      <c r="L593" s="48"/>
      <c r="M593" s="48"/>
      <c r="N593" s="48"/>
      <c r="O593" s="48"/>
      <c r="P593" s="48"/>
      <c r="Q593" s="48"/>
      <c r="R593" s="48"/>
    </row>
    <row r="594" spans="1:18" x14ac:dyDescent="0.25">
      <c r="A594" s="48"/>
      <c r="B594" s="50"/>
      <c r="C594" s="50"/>
      <c r="D594" s="50"/>
      <c r="E594" s="48"/>
      <c r="F594" s="48"/>
      <c r="G594" s="48"/>
      <c r="H594" s="48"/>
      <c r="I594" s="48"/>
      <c r="J594" s="48"/>
      <c r="K594" s="48"/>
      <c r="L594" s="48"/>
      <c r="M594" s="48"/>
      <c r="N594" s="48"/>
      <c r="O594" s="48"/>
      <c r="P594" s="48"/>
      <c r="Q594" s="48"/>
      <c r="R594" s="48"/>
    </row>
    <row r="595" spans="1:18" x14ac:dyDescent="0.25">
      <c r="A595" s="48"/>
      <c r="B595" s="50"/>
      <c r="C595" s="50"/>
      <c r="D595" s="50"/>
      <c r="E595" s="48"/>
      <c r="F595" s="48"/>
      <c r="G595" s="48"/>
      <c r="H595" s="48"/>
      <c r="I595" s="48"/>
      <c r="J595" s="48"/>
      <c r="K595" s="48"/>
      <c r="L595" s="48"/>
      <c r="M595" s="48"/>
      <c r="N595" s="48"/>
      <c r="O595" s="48"/>
      <c r="P595" s="48"/>
      <c r="Q595" s="48"/>
      <c r="R595" s="48"/>
    </row>
    <row r="596" spans="1:18" x14ac:dyDescent="0.25">
      <c r="A596" s="48"/>
      <c r="B596" s="50"/>
      <c r="C596" s="50"/>
      <c r="D596" s="50"/>
      <c r="E596" s="48"/>
      <c r="F596" s="48"/>
      <c r="G596" s="48"/>
      <c r="H596" s="48"/>
      <c r="I596" s="48"/>
      <c r="J596" s="48"/>
      <c r="K596" s="48"/>
      <c r="L596" s="48"/>
      <c r="M596" s="48"/>
      <c r="N596" s="48"/>
      <c r="O596" s="48"/>
      <c r="P596" s="48"/>
      <c r="Q596" s="48"/>
      <c r="R596" s="48"/>
    </row>
    <row r="597" spans="1:18" x14ac:dyDescent="0.25">
      <c r="A597" s="48"/>
      <c r="B597" s="50"/>
      <c r="C597" s="50"/>
      <c r="D597" s="50"/>
      <c r="E597" s="48"/>
      <c r="F597" s="48"/>
      <c r="G597" s="48"/>
      <c r="H597" s="48"/>
      <c r="I597" s="48"/>
      <c r="J597" s="48"/>
      <c r="K597" s="48"/>
      <c r="L597" s="48"/>
      <c r="M597" s="48"/>
      <c r="N597" s="48"/>
      <c r="O597" s="48"/>
      <c r="P597" s="48"/>
      <c r="Q597" s="48"/>
      <c r="R597" s="48"/>
    </row>
    <row r="598" spans="1:18" x14ac:dyDescent="0.25">
      <c r="A598" s="48"/>
      <c r="B598" s="50"/>
      <c r="C598" s="50"/>
      <c r="D598" s="50"/>
      <c r="E598" s="48"/>
      <c r="F598" s="48"/>
      <c r="G598" s="48"/>
      <c r="H598" s="48"/>
      <c r="I598" s="48"/>
      <c r="J598" s="48"/>
      <c r="K598" s="48"/>
      <c r="L598" s="48"/>
      <c r="M598" s="48"/>
      <c r="N598" s="48"/>
      <c r="O598" s="48"/>
      <c r="P598" s="48"/>
      <c r="Q598" s="48"/>
      <c r="R598" s="48"/>
    </row>
    <row r="599" spans="1:18" x14ac:dyDescent="0.25">
      <c r="A599" s="48"/>
      <c r="B599" s="50"/>
      <c r="C599" s="50"/>
      <c r="D599" s="50"/>
      <c r="E599" s="48"/>
      <c r="F599" s="48"/>
      <c r="G599" s="48"/>
      <c r="H599" s="48"/>
      <c r="I599" s="48"/>
      <c r="J599" s="48"/>
      <c r="K599" s="48"/>
      <c r="L599" s="48"/>
      <c r="M599" s="48"/>
      <c r="N599" s="48"/>
      <c r="O599" s="48"/>
      <c r="P599" s="48"/>
      <c r="Q599" s="48"/>
      <c r="R599" s="48"/>
    </row>
    <row r="600" spans="1:18" x14ac:dyDescent="0.25">
      <c r="A600" s="48"/>
      <c r="B600" s="50"/>
      <c r="C600" s="50"/>
      <c r="D600" s="50"/>
      <c r="E600" s="48"/>
      <c r="F600" s="48"/>
      <c r="G600" s="48"/>
      <c r="H600" s="48"/>
      <c r="I600" s="48"/>
      <c r="J600" s="48"/>
      <c r="K600" s="48"/>
      <c r="L600" s="48"/>
      <c r="M600" s="48"/>
      <c r="N600" s="48"/>
      <c r="O600" s="48"/>
      <c r="P600" s="48"/>
      <c r="Q600" s="48"/>
      <c r="R600" s="48"/>
    </row>
    <row r="601" spans="1:18" x14ac:dyDescent="0.25">
      <c r="A601" s="48"/>
      <c r="B601" s="50"/>
      <c r="C601" s="50"/>
      <c r="D601" s="50"/>
      <c r="E601" s="48"/>
      <c r="F601" s="48"/>
      <c r="G601" s="48"/>
      <c r="H601" s="48"/>
      <c r="I601" s="48"/>
      <c r="J601" s="48"/>
      <c r="K601" s="48"/>
      <c r="L601" s="48"/>
      <c r="M601" s="48"/>
      <c r="N601" s="48"/>
      <c r="O601" s="48"/>
      <c r="P601" s="48"/>
      <c r="Q601" s="48"/>
      <c r="R601" s="48"/>
    </row>
    <row r="602" spans="1:18" x14ac:dyDescent="0.25">
      <c r="A602" s="48"/>
      <c r="B602" s="50"/>
      <c r="C602" s="50"/>
      <c r="D602" s="50"/>
      <c r="E602" s="48"/>
      <c r="F602" s="48"/>
      <c r="G602" s="48"/>
      <c r="H602" s="48"/>
      <c r="I602" s="48"/>
      <c r="J602" s="48"/>
      <c r="K602" s="48"/>
      <c r="L602" s="48"/>
      <c r="M602" s="48"/>
      <c r="N602" s="48"/>
      <c r="O602" s="48"/>
      <c r="P602" s="48"/>
      <c r="Q602" s="48"/>
      <c r="R602" s="48"/>
    </row>
    <row r="603" spans="1:18" x14ac:dyDescent="0.25">
      <c r="A603" s="48"/>
      <c r="B603" s="50"/>
      <c r="C603" s="50"/>
      <c r="D603" s="50"/>
      <c r="E603" s="48"/>
      <c r="F603" s="48"/>
      <c r="G603" s="48"/>
      <c r="H603" s="48"/>
      <c r="I603" s="48"/>
      <c r="J603" s="48"/>
      <c r="K603" s="48"/>
      <c r="L603" s="48"/>
      <c r="M603" s="48"/>
      <c r="N603" s="48"/>
      <c r="O603" s="48"/>
      <c r="P603" s="48"/>
      <c r="Q603" s="48"/>
      <c r="R603" s="48"/>
    </row>
    <row r="604" spans="1:18" x14ac:dyDescent="0.25">
      <c r="A604" s="48"/>
      <c r="B604" s="50"/>
      <c r="C604" s="50"/>
      <c r="D604" s="50"/>
      <c r="E604" s="48"/>
      <c r="F604" s="48"/>
      <c r="G604" s="48"/>
      <c r="H604" s="48"/>
      <c r="I604" s="48"/>
      <c r="J604" s="48"/>
      <c r="K604" s="48"/>
      <c r="L604" s="48"/>
      <c r="M604" s="48"/>
      <c r="N604" s="48"/>
      <c r="O604" s="48"/>
      <c r="P604" s="48"/>
      <c r="Q604" s="48"/>
      <c r="R604" s="48"/>
    </row>
    <row r="605" spans="1:18" x14ac:dyDescent="0.25">
      <c r="A605" s="48"/>
      <c r="B605" s="50"/>
      <c r="C605" s="50"/>
      <c r="D605" s="50"/>
      <c r="E605" s="48"/>
      <c r="F605" s="48"/>
      <c r="G605" s="48"/>
      <c r="H605" s="48"/>
      <c r="I605" s="48"/>
      <c r="J605" s="48"/>
      <c r="K605" s="48"/>
      <c r="L605" s="48"/>
      <c r="M605" s="48"/>
      <c r="N605" s="48"/>
      <c r="O605" s="48"/>
      <c r="P605" s="48"/>
      <c r="Q605" s="48"/>
      <c r="R605" s="48"/>
    </row>
    <row r="606" spans="1:18" x14ac:dyDescent="0.25">
      <c r="A606" s="48"/>
      <c r="B606" s="50"/>
      <c r="C606" s="50"/>
      <c r="D606" s="50"/>
      <c r="E606" s="48"/>
      <c r="F606" s="48"/>
      <c r="G606" s="48"/>
      <c r="H606" s="48"/>
      <c r="I606" s="48"/>
      <c r="J606" s="48"/>
      <c r="K606" s="48"/>
      <c r="L606" s="48"/>
      <c r="M606" s="48"/>
      <c r="N606" s="48"/>
      <c r="O606" s="48"/>
      <c r="P606" s="48"/>
      <c r="Q606" s="48"/>
      <c r="R606" s="48"/>
    </row>
    <row r="607" spans="1:18" x14ac:dyDescent="0.25">
      <c r="A607" s="48"/>
      <c r="B607" s="50"/>
      <c r="C607" s="50"/>
      <c r="D607" s="50"/>
      <c r="E607" s="48"/>
      <c r="F607" s="48"/>
      <c r="G607" s="48"/>
      <c r="H607" s="48"/>
      <c r="I607" s="48"/>
      <c r="J607" s="48"/>
      <c r="K607" s="48"/>
      <c r="L607" s="48"/>
      <c r="M607" s="48"/>
      <c r="N607" s="48"/>
      <c r="O607" s="48"/>
      <c r="P607" s="48"/>
      <c r="Q607" s="48"/>
      <c r="R607" s="48"/>
    </row>
    <row r="608" spans="1:18" x14ac:dyDescent="0.25">
      <c r="A608" s="48"/>
      <c r="B608" s="50"/>
      <c r="C608" s="50"/>
      <c r="D608" s="50"/>
      <c r="E608" s="48"/>
      <c r="F608" s="48"/>
      <c r="G608" s="48"/>
      <c r="H608" s="48"/>
      <c r="I608" s="48"/>
      <c r="J608" s="48"/>
      <c r="K608" s="48"/>
      <c r="L608" s="48"/>
      <c r="M608" s="48"/>
      <c r="N608" s="48"/>
      <c r="O608" s="48"/>
      <c r="P608" s="48"/>
      <c r="Q608" s="48"/>
      <c r="R608" s="48"/>
    </row>
    <row r="609" spans="1:18" x14ac:dyDescent="0.25">
      <c r="A609" s="48"/>
      <c r="B609" s="50"/>
      <c r="C609" s="50"/>
      <c r="D609" s="50"/>
      <c r="E609" s="48"/>
      <c r="F609" s="48"/>
      <c r="G609" s="48"/>
      <c r="H609" s="48"/>
      <c r="I609" s="48"/>
      <c r="J609" s="48"/>
      <c r="K609" s="48"/>
      <c r="L609" s="48"/>
      <c r="M609" s="48"/>
      <c r="N609" s="48"/>
      <c r="O609" s="48"/>
      <c r="P609" s="48"/>
      <c r="Q609" s="48"/>
      <c r="R609" s="48"/>
    </row>
    <row r="610" spans="1:18" x14ac:dyDescent="0.25">
      <c r="A610" s="48"/>
      <c r="B610" s="50"/>
      <c r="C610" s="50"/>
      <c r="D610" s="50"/>
      <c r="E610" s="48"/>
      <c r="F610" s="48"/>
      <c r="G610" s="48"/>
      <c r="H610" s="48"/>
      <c r="I610" s="48"/>
      <c r="J610" s="48"/>
      <c r="K610" s="48"/>
      <c r="L610" s="48"/>
      <c r="M610" s="48"/>
      <c r="N610" s="48"/>
      <c r="O610" s="48"/>
      <c r="P610" s="48"/>
      <c r="Q610" s="48"/>
      <c r="R610" s="48"/>
    </row>
    <row r="611" spans="1:18" x14ac:dyDescent="0.25">
      <c r="A611" s="48"/>
      <c r="B611" s="50"/>
      <c r="C611" s="50"/>
      <c r="D611" s="50"/>
      <c r="E611" s="48"/>
      <c r="F611" s="48"/>
      <c r="G611" s="48"/>
      <c r="H611" s="48"/>
      <c r="I611" s="48"/>
      <c r="J611" s="48"/>
      <c r="K611" s="48"/>
      <c r="L611" s="48"/>
      <c r="M611" s="48"/>
      <c r="N611" s="48"/>
      <c r="O611" s="48"/>
      <c r="P611" s="48"/>
      <c r="Q611" s="48"/>
      <c r="R611" s="48"/>
    </row>
    <row r="612" spans="1:18" x14ac:dyDescent="0.25">
      <c r="A612" s="48"/>
      <c r="B612" s="50"/>
      <c r="C612" s="50"/>
      <c r="D612" s="50"/>
      <c r="E612" s="48"/>
      <c r="F612" s="48"/>
      <c r="G612" s="48"/>
      <c r="H612" s="48"/>
      <c r="I612" s="48"/>
      <c r="J612" s="48"/>
      <c r="K612" s="48"/>
      <c r="L612" s="48"/>
      <c r="M612" s="48"/>
      <c r="N612" s="48"/>
      <c r="O612" s="48"/>
      <c r="P612" s="48"/>
      <c r="Q612" s="48"/>
      <c r="R612" s="48"/>
    </row>
    <row r="613" spans="1:18" x14ac:dyDescent="0.25">
      <c r="A613" s="48"/>
      <c r="B613" s="50"/>
      <c r="C613" s="50"/>
      <c r="D613" s="50"/>
      <c r="E613" s="48"/>
      <c r="F613" s="48"/>
      <c r="G613" s="48"/>
      <c r="H613" s="48"/>
      <c r="I613" s="48"/>
      <c r="J613" s="48"/>
      <c r="K613" s="48"/>
      <c r="L613" s="48"/>
      <c r="M613" s="48"/>
      <c r="N613" s="48"/>
      <c r="O613" s="48"/>
      <c r="P613" s="48"/>
      <c r="Q613" s="48"/>
      <c r="R613" s="48"/>
    </row>
    <row r="614" spans="1:18" x14ac:dyDescent="0.25">
      <c r="A614" s="48"/>
      <c r="B614" s="50"/>
      <c r="C614" s="50"/>
      <c r="D614" s="50"/>
      <c r="E614" s="48"/>
      <c r="F614" s="48"/>
      <c r="G614" s="48"/>
      <c r="H614" s="48"/>
      <c r="I614" s="48"/>
      <c r="J614" s="48"/>
      <c r="K614" s="48"/>
      <c r="L614" s="48"/>
      <c r="M614" s="48"/>
      <c r="N614" s="48"/>
      <c r="O614" s="48"/>
      <c r="P614" s="48"/>
      <c r="Q614" s="48"/>
      <c r="R614" s="48"/>
    </row>
    <row r="615" spans="1:18" x14ac:dyDescent="0.25">
      <c r="A615" s="48"/>
      <c r="B615" s="50"/>
      <c r="C615" s="50"/>
      <c r="D615" s="50"/>
      <c r="E615" s="48"/>
      <c r="F615" s="48"/>
      <c r="G615" s="48"/>
      <c r="H615" s="48"/>
      <c r="I615" s="48"/>
      <c r="J615" s="48"/>
      <c r="K615" s="48"/>
      <c r="L615" s="48"/>
      <c r="M615" s="48"/>
      <c r="N615" s="48"/>
      <c r="O615" s="48"/>
      <c r="P615" s="48"/>
      <c r="Q615" s="48"/>
      <c r="R615" s="48"/>
    </row>
    <row r="616" spans="1:18" x14ac:dyDescent="0.25">
      <c r="A616" s="48"/>
      <c r="B616" s="50"/>
      <c r="C616" s="50"/>
      <c r="D616" s="50"/>
      <c r="E616" s="48"/>
      <c r="F616" s="48"/>
      <c r="G616" s="48"/>
      <c r="H616" s="48"/>
      <c r="I616" s="48"/>
      <c r="J616" s="48"/>
      <c r="K616" s="48"/>
      <c r="L616" s="48"/>
      <c r="M616" s="48"/>
      <c r="N616" s="48"/>
      <c r="O616" s="48"/>
      <c r="P616" s="48"/>
      <c r="Q616" s="48"/>
      <c r="R616" s="48"/>
    </row>
    <row r="617" spans="1:18" x14ac:dyDescent="0.25">
      <c r="A617" s="48"/>
      <c r="B617" s="50"/>
      <c r="C617" s="50"/>
      <c r="D617" s="50"/>
      <c r="E617" s="48"/>
      <c r="F617" s="48"/>
      <c r="G617" s="48"/>
      <c r="H617" s="48"/>
      <c r="I617" s="48"/>
      <c r="J617" s="48"/>
      <c r="K617" s="48"/>
      <c r="L617" s="48"/>
      <c r="M617" s="48"/>
      <c r="N617" s="48"/>
      <c r="O617" s="48"/>
      <c r="P617" s="48"/>
      <c r="Q617" s="48"/>
      <c r="R617" s="48"/>
    </row>
    <row r="618" spans="1:18" x14ac:dyDescent="0.25">
      <c r="A618" s="48"/>
      <c r="B618" s="50"/>
      <c r="C618" s="50"/>
      <c r="D618" s="50"/>
      <c r="E618" s="48"/>
      <c r="F618" s="48"/>
      <c r="G618" s="48"/>
      <c r="H618" s="48"/>
      <c r="I618" s="48"/>
      <c r="J618" s="48"/>
      <c r="K618" s="48"/>
      <c r="L618" s="48"/>
      <c r="M618" s="48"/>
      <c r="N618" s="48"/>
      <c r="O618" s="48"/>
      <c r="P618" s="48"/>
      <c r="Q618" s="48"/>
      <c r="R618" s="48"/>
    </row>
    <row r="619" spans="1:18" x14ac:dyDescent="0.25">
      <c r="A619" s="48"/>
      <c r="B619" s="50"/>
      <c r="C619" s="50"/>
      <c r="D619" s="50"/>
      <c r="E619" s="48"/>
      <c r="F619" s="48"/>
      <c r="G619" s="48"/>
      <c r="H619" s="48"/>
      <c r="I619" s="48"/>
      <c r="J619" s="48"/>
      <c r="K619" s="48"/>
      <c r="L619" s="48"/>
      <c r="M619" s="48"/>
      <c r="N619" s="48"/>
      <c r="O619" s="48"/>
      <c r="P619" s="48"/>
      <c r="Q619" s="48"/>
      <c r="R619" s="48"/>
    </row>
    <row r="620" spans="1:18" x14ac:dyDescent="0.25">
      <c r="A620" s="48"/>
      <c r="B620" s="50"/>
      <c r="C620" s="50"/>
      <c r="D620" s="50"/>
      <c r="E620" s="48"/>
      <c r="F620" s="48"/>
      <c r="G620" s="48"/>
      <c r="H620" s="48"/>
      <c r="I620" s="48"/>
      <c r="J620" s="48"/>
      <c r="K620" s="48"/>
      <c r="L620" s="48"/>
      <c r="M620" s="48"/>
      <c r="N620" s="48"/>
      <c r="O620" s="48"/>
      <c r="P620" s="48"/>
      <c r="Q620" s="48"/>
      <c r="R620" s="48"/>
    </row>
    <row r="621" spans="1:18" x14ac:dyDescent="0.25">
      <c r="A621" s="48"/>
      <c r="B621" s="50"/>
      <c r="C621" s="50"/>
      <c r="D621" s="50"/>
      <c r="E621" s="48"/>
      <c r="F621" s="48"/>
      <c r="G621" s="48"/>
      <c r="H621" s="48"/>
      <c r="I621" s="48"/>
      <c r="J621" s="48"/>
      <c r="K621" s="48"/>
      <c r="L621" s="48"/>
      <c r="M621" s="48"/>
      <c r="N621" s="48"/>
      <c r="O621" s="48"/>
      <c r="P621" s="48"/>
      <c r="Q621" s="48"/>
      <c r="R621" s="48"/>
    </row>
    <row r="622" spans="1:18" x14ac:dyDescent="0.25">
      <c r="A622" s="48"/>
      <c r="B622" s="50"/>
      <c r="C622" s="50"/>
      <c r="D622" s="50"/>
      <c r="E622" s="48"/>
      <c r="F622" s="48"/>
      <c r="G622" s="48"/>
      <c r="H622" s="48"/>
      <c r="I622" s="48"/>
      <c r="J622" s="48"/>
      <c r="K622" s="48"/>
      <c r="L622" s="48"/>
      <c r="M622" s="48"/>
      <c r="N622" s="48"/>
      <c r="O622" s="48"/>
      <c r="P622" s="48"/>
      <c r="Q622" s="48"/>
      <c r="R622" s="48"/>
    </row>
    <row r="623" spans="1:18" x14ac:dyDescent="0.25">
      <c r="A623" s="48"/>
      <c r="B623" s="50"/>
      <c r="C623" s="50"/>
      <c r="D623" s="50"/>
      <c r="E623" s="48"/>
      <c r="F623" s="48"/>
      <c r="G623" s="48"/>
      <c r="H623" s="48"/>
      <c r="I623" s="48"/>
      <c r="J623" s="48"/>
      <c r="K623" s="48"/>
      <c r="L623" s="48"/>
      <c r="M623" s="48"/>
      <c r="N623" s="48"/>
      <c r="O623" s="48"/>
      <c r="P623" s="48"/>
      <c r="Q623" s="48"/>
      <c r="R623" s="48"/>
    </row>
    <row r="624" spans="1:18" x14ac:dyDescent="0.25">
      <c r="A624" s="48"/>
      <c r="B624" s="50"/>
      <c r="C624" s="50"/>
      <c r="D624" s="50"/>
      <c r="E624" s="48"/>
      <c r="F624" s="48"/>
      <c r="G624" s="48"/>
      <c r="H624" s="48"/>
      <c r="I624" s="48"/>
      <c r="J624" s="48"/>
      <c r="K624" s="48"/>
      <c r="L624" s="48"/>
      <c r="M624" s="48"/>
      <c r="N624" s="48"/>
      <c r="O624" s="48"/>
      <c r="P624" s="48"/>
      <c r="Q624" s="48"/>
      <c r="R624" s="48"/>
    </row>
    <row r="625" spans="1:18" x14ac:dyDescent="0.25">
      <c r="A625" s="48"/>
      <c r="B625" s="50"/>
      <c r="C625" s="50"/>
      <c r="D625" s="50"/>
      <c r="E625" s="48"/>
      <c r="F625" s="48"/>
      <c r="G625" s="48"/>
      <c r="H625" s="48"/>
      <c r="I625" s="48"/>
      <c r="J625" s="48"/>
      <c r="K625" s="48"/>
      <c r="L625" s="48"/>
      <c r="M625" s="48"/>
      <c r="N625" s="48"/>
      <c r="O625" s="48"/>
      <c r="P625" s="48"/>
      <c r="Q625" s="48"/>
      <c r="R625" s="48"/>
    </row>
    <row r="626" spans="1:18" x14ac:dyDescent="0.25">
      <c r="A626" s="48"/>
      <c r="B626" s="50"/>
      <c r="C626" s="50"/>
      <c r="D626" s="50"/>
      <c r="E626" s="48"/>
      <c r="F626" s="48"/>
      <c r="G626" s="48"/>
      <c r="H626" s="48"/>
      <c r="I626" s="48"/>
      <c r="J626" s="48"/>
      <c r="K626" s="48"/>
      <c r="L626" s="48"/>
      <c r="M626" s="48"/>
      <c r="N626" s="48"/>
      <c r="O626" s="48"/>
      <c r="P626" s="48"/>
      <c r="Q626" s="48"/>
      <c r="R626" s="48"/>
    </row>
    <row r="627" spans="1:18" x14ac:dyDescent="0.25">
      <c r="A627" s="48"/>
      <c r="B627" s="50"/>
      <c r="C627" s="50"/>
      <c r="D627" s="50"/>
      <c r="E627" s="48"/>
      <c r="F627" s="48"/>
      <c r="G627" s="48"/>
      <c r="H627" s="48"/>
      <c r="I627" s="48"/>
      <c r="J627" s="48"/>
      <c r="K627" s="48"/>
      <c r="L627" s="48"/>
      <c r="M627" s="48"/>
      <c r="N627" s="48"/>
      <c r="O627" s="48"/>
      <c r="P627" s="48"/>
      <c r="Q627" s="48"/>
      <c r="R627" s="48"/>
    </row>
    <row r="628" spans="1:18" x14ac:dyDescent="0.25">
      <c r="A628" s="48"/>
      <c r="B628" s="50"/>
      <c r="C628" s="50"/>
      <c r="D628" s="50"/>
      <c r="E628" s="48"/>
      <c r="F628" s="48"/>
      <c r="G628" s="48"/>
      <c r="H628" s="48"/>
      <c r="I628" s="48"/>
      <c r="J628" s="48"/>
      <c r="K628" s="48"/>
      <c r="L628" s="48"/>
      <c r="M628" s="48"/>
      <c r="N628" s="48"/>
      <c r="O628" s="48"/>
      <c r="P628" s="48"/>
      <c r="Q628" s="48"/>
      <c r="R628" s="48"/>
    </row>
    <row r="629" spans="1:18" x14ac:dyDescent="0.25">
      <c r="A629" s="48"/>
      <c r="B629" s="50"/>
      <c r="C629" s="50"/>
      <c r="D629" s="50"/>
      <c r="E629" s="48"/>
      <c r="F629" s="48"/>
      <c r="G629" s="48"/>
      <c r="H629" s="48"/>
      <c r="I629" s="48"/>
      <c r="J629" s="48"/>
      <c r="K629" s="48"/>
      <c r="L629" s="48"/>
      <c r="M629" s="48"/>
      <c r="N629" s="48"/>
      <c r="O629" s="48"/>
      <c r="P629" s="48"/>
      <c r="Q629" s="48"/>
      <c r="R629" s="48"/>
    </row>
    <row r="630" spans="1:18" x14ac:dyDescent="0.25">
      <c r="A630" s="48"/>
      <c r="B630" s="50"/>
      <c r="C630" s="50"/>
      <c r="D630" s="50"/>
      <c r="E630" s="48"/>
      <c r="F630" s="48"/>
      <c r="G630" s="48"/>
      <c r="H630" s="48"/>
      <c r="I630" s="48"/>
      <c r="J630" s="48"/>
      <c r="K630" s="48"/>
      <c r="L630" s="48"/>
      <c r="M630" s="48"/>
      <c r="N630" s="48"/>
      <c r="O630" s="48"/>
      <c r="P630" s="48"/>
      <c r="Q630" s="48"/>
      <c r="R630" s="48"/>
    </row>
    <row r="631" spans="1:18" x14ac:dyDescent="0.25">
      <c r="A631" s="48"/>
      <c r="B631" s="50"/>
      <c r="C631" s="50"/>
      <c r="D631" s="50"/>
      <c r="E631" s="48"/>
      <c r="F631" s="48"/>
      <c r="G631" s="48"/>
      <c r="H631" s="48"/>
      <c r="I631" s="48"/>
      <c r="J631" s="48"/>
      <c r="K631" s="48"/>
      <c r="L631" s="48"/>
      <c r="M631" s="48"/>
      <c r="N631" s="48"/>
      <c r="O631" s="48"/>
      <c r="P631" s="48"/>
      <c r="Q631" s="48"/>
      <c r="R631" s="48"/>
    </row>
    <row r="632" spans="1:18" x14ac:dyDescent="0.25">
      <c r="A632" s="48"/>
      <c r="B632" s="50"/>
      <c r="C632" s="50"/>
      <c r="D632" s="50"/>
      <c r="E632" s="48"/>
      <c r="F632" s="48"/>
      <c r="G632" s="48"/>
      <c r="H632" s="48"/>
      <c r="I632" s="48"/>
      <c r="J632" s="48"/>
      <c r="K632" s="48"/>
      <c r="L632" s="48"/>
      <c r="M632" s="48"/>
      <c r="N632" s="48"/>
      <c r="O632" s="48"/>
      <c r="P632" s="48"/>
      <c r="Q632" s="48"/>
      <c r="R632" s="48"/>
    </row>
    <row r="633" spans="1:18" x14ac:dyDescent="0.25">
      <c r="A633" s="48"/>
      <c r="B633" s="50"/>
      <c r="C633" s="50"/>
      <c r="D633" s="50"/>
      <c r="E633" s="48"/>
      <c r="F633" s="48"/>
      <c r="G633" s="48"/>
      <c r="H633" s="48"/>
      <c r="I633" s="48"/>
      <c r="J633" s="48"/>
      <c r="K633" s="48"/>
      <c r="L633" s="48"/>
      <c r="M633" s="48"/>
      <c r="N633" s="48"/>
      <c r="O633" s="48"/>
      <c r="P633" s="48"/>
      <c r="Q633" s="48"/>
      <c r="R633" s="48"/>
    </row>
    <row r="634" spans="1:18" x14ac:dyDescent="0.25">
      <c r="A634" s="48"/>
      <c r="B634" s="50"/>
      <c r="C634" s="50"/>
      <c r="D634" s="50"/>
      <c r="E634" s="48"/>
      <c r="F634" s="48"/>
      <c r="G634" s="48"/>
      <c r="H634" s="48"/>
      <c r="I634" s="48"/>
      <c r="J634" s="48"/>
      <c r="K634" s="48"/>
      <c r="L634" s="48"/>
      <c r="M634" s="48"/>
      <c r="N634" s="48"/>
      <c r="O634" s="48"/>
      <c r="P634" s="48"/>
      <c r="Q634" s="48"/>
      <c r="R634" s="48"/>
    </row>
    <row r="635" spans="1:18" x14ac:dyDescent="0.25">
      <c r="A635" s="48"/>
      <c r="B635" s="50"/>
      <c r="C635" s="50"/>
      <c r="D635" s="50"/>
      <c r="E635" s="48"/>
      <c r="F635" s="48"/>
      <c r="G635" s="48"/>
      <c r="H635" s="48"/>
      <c r="I635" s="48"/>
      <c r="J635" s="48"/>
      <c r="K635" s="48"/>
      <c r="L635" s="48"/>
      <c r="M635" s="48"/>
      <c r="N635" s="48"/>
      <c r="O635" s="48"/>
      <c r="P635" s="48"/>
      <c r="Q635" s="48"/>
      <c r="R635" s="48"/>
    </row>
    <row r="636" spans="1:18" x14ac:dyDescent="0.25">
      <c r="A636" s="48"/>
      <c r="B636" s="50"/>
      <c r="C636" s="50"/>
      <c r="D636" s="50"/>
      <c r="E636" s="48"/>
      <c r="F636" s="48"/>
      <c r="G636" s="48"/>
      <c r="H636" s="48"/>
      <c r="I636" s="48"/>
      <c r="J636" s="48"/>
      <c r="K636" s="48"/>
      <c r="L636" s="48"/>
      <c r="M636" s="48"/>
      <c r="N636" s="48"/>
      <c r="O636" s="48"/>
      <c r="P636" s="48"/>
      <c r="Q636" s="48"/>
      <c r="R636" s="48"/>
    </row>
    <row r="637" spans="1:18" x14ac:dyDescent="0.25">
      <c r="A637" s="48"/>
      <c r="B637" s="50"/>
      <c r="C637" s="50"/>
      <c r="D637" s="50"/>
      <c r="E637" s="48"/>
      <c r="F637" s="48"/>
      <c r="G637" s="48"/>
      <c r="H637" s="48"/>
      <c r="I637" s="48"/>
      <c r="J637" s="48"/>
      <c r="K637" s="48"/>
      <c r="L637" s="48"/>
      <c r="M637" s="48"/>
      <c r="N637" s="48"/>
      <c r="O637" s="48"/>
      <c r="P637" s="48"/>
      <c r="Q637" s="48"/>
      <c r="R637" s="48"/>
    </row>
    <row r="638" spans="1:18" x14ac:dyDescent="0.25">
      <c r="A638" s="48"/>
      <c r="B638" s="50"/>
      <c r="C638" s="50"/>
      <c r="D638" s="50"/>
      <c r="E638" s="48"/>
      <c r="F638" s="48"/>
      <c r="G638" s="48"/>
      <c r="H638" s="48"/>
      <c r="I638" s="48"/>
      <c r="J638" s="48"/>
      <c r="K638" s="48"/>
      <c r="L638" s="48"/>
      <c r="M638" s="48"/>
      <c r="N638" s="48"/>
      <c r="O638" s="48"/>
      <c r="P638" s="48"/>
      <c r="Q638" s="48"/>
      <c r="R638" s="48"/>
    </row>
    <row r="639" spans="1:18" x14ac:dyDescent="0.25">
      <c r="A639" s="48"/>
      <c r="B639" s="50"/>
      <c r="C639" s="50"/>
      <c r="D639" s="50"/>
      <c r="E639" s="48"/>
      <c r="F639" s="48"/>
      <c r="G639" s="48"/>
      <c r="H639" s="48"/>
      <c r="I639" s="48"/>
      <c r="J639" s="48"/>
      <c r="K639" s="48"/>
      <c r="L639" s="48"/>
      <c r="M639" s="48"/>
      <c r="N639" s="48"/>
      <c r="O639" s="48"/>
      <c r="P639" s="48"/>
      <c r="Q639" s="48"/>
      <c r="R639" s="48"/>
    </row>
    <row r="640" spans="1:18" x14ac:dyDescent="0.25">
      <c r="A640" s="48"/>
      <c r="B640" s="50"/>
      <c r="C640" s="50"/>
      <c r="D640" s="50"/>
      <c r="E640" s="48"/>
      <c r="F640" s="48"/>
      <c r="G640" s="48"/>
      <c r="H640" s="48"/>
      <c r="I640" s="48"/>
      <c r="J640" s="48"/>
      <c r="K640" s="48"/>
      <c r="L640" s="48"/>
      <c r="M640" s="48"/>
      <c r="N640" s="48"/>
      <c r="O640" s="48"/>
      <c r="P640" s="48"/>
      <c r="Q640" s="48"/>
      <c r="R640" s="48"/>
    </row>
    <row r="641" spans="1:18" x14ac:dyDescent="0.25">
      <c r="A641" s="48"/>
      <c r="B641" s="50"/>
      <c r="C641" s="50"/>
      <c r="D641" s="50"/>
      <c r="E641" s="48"/>
      <c r="F641" s="48"/>
      <c r="G641" s="48"/>
      <c r="H641" s="48"/>
      <c r="I641" s="48"/>
      <c r="J641" s="48"/>
      <c r="K641" s="48"/>
      <c r="L641" s="48"/>
      <c r="M641" s="48"/>
      <c r="N641" s="48"/>
      <c r="O641" s="48"/>
      <c r="P641" s="48"/>
      <c r="Q641" s="48"/>
      <c r="R641" s="48"/>
    </row>
    <row r="642" spans="1:18" x14ac:dyDescent="0.25">
      <c r="A642" s="48"/>
      <c r="B642" s="50"/>
      <c r="C642" s="50"/>
      <c r="D642" s="50"/>
      <c r="E642" s="48"/>
      <c r="F642" s="48"/>
      <c r="G642" s="48"/>
      <c r="H642" s="48"/>
      <c r="I642" s="48"/>
      <c r="J642" s="48"/>
      <c r="K642" s="48"/>
      <c r="L642" s="48"/>
      <c r="M642" s="48"/>
      <c r="N642" s="48"/>
      <c r="O642" s="48"/>
      <c r="P642" s="48"/>
      <c r="Q642" s="48"/>
      <c r="R642" s="48"/>
    </row>
    <row r="643" spans="1:18" x14ac:dyDescent="0.25">
      <c r="A643" s="48"/>
      <c r="B643" s="50"/>
      <c r="C643" s="50"/>
      <c r="D643" s="50"/>
      <c r="E643" s="48"/>
      <c r="F643" s="48"/>
      <c r="G643" s="48"/>
      <c r="H643" s="48"/>
      <c r="I643" s="48"/>
      <c r="J643" s="48"/>
      <c r="K643" s="48"/>
      <c r="L643" s="48"/>
      <c r="M643" s="48"/>
      <c r="N643" s="48"/>
      <c r="O643" s="48"/>
      <c r="P643" s="48"/>
      <c r="Q643" s="48"/>
      <c r="R643" s="48"/>
    </row>
    <row r="644" spans="1:18" x14ac:dyDescent="0.25">
      <c r="A644" s="48"/>
      <c r="B644" s="50"/>
      <c r="C644" s="50"/>
      <c r="D644" s="50"/>
      <c r="E644" s="48"/>
      <c r="F644" s="48"/>
      <c r="G644" s="48"/>
      <c r="H644" s="48"/>
      <c r="I644" s="48"/>
      <c r="J644" s="48"/>
      <c r="K644" s="48"/>
      <c r="L644" s="48"/>
      <c r="M644" s="48"/>
      <c r="N644" s="48"/>
      <c r="O644" s="48"/>
      <c r="P644" s="48"/>
      <c r="Q644" s="48"/>
      <c r="R644" s="48"/>
    </row>
    <row r="645" spans="1:18" x14ac:dyDescent="0.25">
      <c r="A645" s="48"/>
      <c r="B645" s="50"/>
      <c r="C645" s="50"/>
      <c r="D645" s="50"/>
      <c r="E645" s="48"/>
      <c r="F645" s="48"/>
      <c r="G645" s="48"/>
      <c r="H645" s="48"/>
      <c r="I645" s="48"/>
      <c r="J645" s="48"/>
      <c r="K645" s="48"/>
      <c r="L645" s="48"/>
      <c r="M645" s="48"/>
      <c r="N645" s="48"/>
      <c r="O645" s="48"/>
      <c r="P645" s="48"/>
      <c r="Q645" s="48"/>
      <c r="R645" s="48"/>
    </row>
    <row r="646" spans="1:18" x14ac:dyDescent="0.25">
      <c r="A646" s="48"/>
      <c r="B646" s="50"/>
      <c r="C646" s="50"/>
      <c r="D646" s="50"/>
      <c r="E646" s="48"/>
      <c r="F646" s="48"/>
      <c r="G646" s="48"/>
      <c r="H646" s="48"/>
      <c r="I646" s="48"/>
      <c r="J646" s="48"/>
      <c r="K646" s="48"/>
      <c r="L646" s="48"/>
      <c r="M646" s="48"/>
      <c r="N646" s="48"/>
      <c r="O646" s="48"/>
      <c r="P646" s="48"/>
      <c r="Q646" s="48"/>
      <c r="R646" s="48"/>
    </row>
    <row r="647" spans="1:18" x14ac:dyDescent="0.25">
      <c r="A647" s="48"/>
      <c r="B647" s="50"/>
      <c r="C647" s="50"/>
      <c r="D647" s="50"/>
      <c r="E647" s="48"/>
      <c r="F647" s="48"/>
      <c r="G647" s="48"/>
      <c r="H647" s="48"/>
      <c r="I647" s="48"/>
      <c r="J647" s="48"/>
      <c r="K647" s="48"/>
      <c r="L647" s="48"/>
      <c r="M647" s="48"/>
      <c r="N647" s="48"/>
      <c r="O647" s="48"/>
      <c r="P647" s="48"/>
      <c r="Q647" s="48"/>
      <c r="R647" s="48"/>
    </row>
    <row r="648" spans="1:18" x14ac:dyDescent="0.25">
      <c r="A648" s="48"/>
      <c r="B648" s="50"/>
      <c r="C648" s="50"/>
      <c r="D648" s="50"/>
      <c r="E648" s="48"/>
      <c r="F648" s="48"/>
      <c r="G648" s="48"/>
      <c r="H648" s="48"/>
      <c r="I648" s="48"/>
      <c r="J648" s="48"/>
      <c r="K648" s="48"/>
      <c r="L648" s="48"/>
      <c r="M648" s="48"/>
      <c r="N648" s="48"/>
      <c r="O648" s="48"/>
      <c r="P648" s="48"/>
      <c r="Q648" s="48"/>
      <c r="R648" s="48"/>
    </row>
    <row r="649" spans="1:18" x14ac:dyDescent="0.25">
      <c r="A649" s="48"/>
      <c r="B649" s="50"/>
      <c r="C649" s="50"/>
      <c r="D649" s="50"/>
      <c r="E649" s="48"/>
      <c r="F649" s="48"/>
      <c r="G649" s="48"/>
      <c r="H649" s="48"/>
      <c r="I649" s="48"/>
      <c r="J649" s="48"/>
      <c r="K649" s="48"/>
      <c r="L649" s="48"/>
      <c r="M649" s="48"/>
      <c r="N649" s="48"/>
      <c r="O649" s="48"/>
      <c r="P649" s="48"/>
      <c r="Q649" s="48"/>
      <c r="R649" s="48"/>
    </row>
    <row r="650" spans="1:18" x14ac:dyDescent="0.25">
      <c r="A650" s="48"/>
      <c r="B650" s="50"/>
      <c r="C650" s="50"/>
      <c r="D650" s="50"/>
      <c r="E650" s="48"/>
      <c r="F650" s="48"/>
      <c r="G650" s="48"/>
      <c r="H650" s="48"/>
      <c r="I650" s="48"/>
      <c r="J650" s="48"/>
      <c r="K650" s="48"/>
      <c r="L650" s="48"/>
      <c r="M650" s="48"/>
      <c r="N650" s="48"/>
      <c r="O650" s="48"/>
      <c r="P650" s="48"/>
      <c r="Q650" s="48"/>
      <c r="R650" s="48"/>
    </row>
    <row r="651" spans="1:18" x14ac:dyDescent="0.25">
      <c r="A651" s="48"/>
      <c r="B651" s="50"/>
      <c r="C651" s="50"/>
      <c r="D651" s="50"/>
      <c r="E651" s="48"/>
      <c r="F651" s="48"/>
      <c r="G651" s="48"/>
      <c r="H651" s="48"/>
      <c r="I651" s="48"/>
      <c r="J651" s="48"/>
      <c r="K651" s="48"/>
      <c r="L651" s="48"/>
      <c r="M651" s="48"/>
      <c r="N651" s="48"/>
      <c r="O651" s="48"/>
      <c r="P651" s="48"/>
      <c r="Q651" s="48"/>
      <c r="R651" s="48"/>
    </row>
    <row r="652" spans="1:18" x14ac:dyDescent="0.25">
      <c r="A652" s="48"/>
      <c r="B652" s="50"/>
      <c r="C652" s="50"/>
      <c r="D652" s="50"/>
      <c r="E652" s="48"/>
      <c r="F652" s="48"/>
      <c r="G652" s="48"/>
      <c r="H652" s="48"/>
      <c r="I652" s="48"/>
      <c r="J652" s="48"/>
      <c r="K652" s="48"/>
      <c r="L652" s="48"/>
      <c r="M652" s="48"/>
      <c r="N652" s="48"/>
      <c r="O652" s="48"/>
      <c r="P652" s="48"/>
      <c r="Q652" s="48"/>
      <c r="R652" s="48"/>
    </row>
    <row r="653" spans="1:18" x14ac:dyDescent="0.25">
      <c r="A653" s="48"/>
      <c r="B653" s="50"/>
      <c r="C653" s="50"/>
      <c r="D653" s="50"/>
      <c r="E653" s="48"/>
      <c r="F653" s="48"/>
      <c r="G653" s="48"/>
      <c r="H653" s="48"/>
      <c r="I653" s="48"/>
      <c r="J653" s="48"/>
      <c r="K653" s="48"/>
      <c r="L653" s="48"/>
      <c r="M653" s="48"/>
      <c r="N653" s="48"/>
      <c r="O653" s="48"/>
      <c r="P653" s="48"/>
      <c r="Q653" s="48"/>
      <c r="R653" s="48"/>
    </row>
    <row r="654" spans="1:18" x14ac:dyDescent="0.25">
      <c r="A654" s="48"/>
      <c r="B654" s="50"/>
      <c r="C654" s="50"/>
      <c r="D654" s="50"/>
      <c r="E654" s="48"/>
      <c r="F654" s="48"/>
      <c r="G654" s="48"/>
      <c r="H654" s="48"/>
      <c r="I654" s="48"/>
      <c r="J654" s="48"/>
      <c r="K654" s="48"/>
      <c r="L654" s="48"/>
      <c r="M654" s="48"/>
      <c r="N654" s="48"/>
      <c r="O654" s="48"/>
      <c r="P654" s="48"/>
      <c r="Q654" s="48"/>
      <c r="R654" s="48"/>
    </row>
    <row r="655" spans="1:18" x14ac:dyDescent="0.25">
      <c r="A655" s="48"/>
      <c r="B655" s="50"/>
      <c r="C655" s="50"/>
      <c r="D655" s="50"/>
      <c r="E655" s="48"/>
      <c r="F655" s="48"/>
      <c r="G655" s="48"/>
      <c r="H655" s="48"/>
      <c r="I655" s="48"/>
      <c r="J655" s="48"/>
      <c r="K655" s="48"/>
      <c r="L655" s="48"/>
      <c r="M655" s="48"/>
      <c r="N655" s="48"/>
      <c r="O655" s="48"/>
      <c r="P655" s="48"/>
      <c r="Q655" s="48"/>
      <c r="R655" s="48"/>
    </row>
    <row r="656" spans="1:18" x14ac:dyDescent="0.25">
      <c r="A656" s="48"/>
      <c r="B656" s="50"/>
      <c r="C656" s="50"/>
      <c r="D656" s="50"/>
      <c r="E656" s="48"/>
      <c r="F656" s="48"/>
      <c r="G656" s="48"/>
      <c r="H656" s="48"/>
      <c r="I656" s="48"/>
      <c r="J656" s="48"/>
      <c r="K656" s="48"/>
      <c r="L656" s="48"/>
      <c r="M656" s="48"/>
      <c r="N656" s="48"/>
      <c r="O656" s="48"/>
      <c r="P656" s="48"/>
      <c r="Q656" s="48"/>
      <c r="R656" s="48"/>
    </row>
    <row r="657" spans="1:18" x14ac:dyDescent="0.25">
      <c r="A657" s="48"/>
      <c r="B657" s="50"/>
      <c r="C657" s="50"/>
      <c r="D657" s="50"/>
      <c r="E657" s="48"/>
      <c r="F657" s="48"/>
      <c r="G657" s="48"/>
      <c r="H657" s="48"/>
      <c r="I657" s="48"/>
      <c r="J657" s="48"/>
      <c r="K657" s="48"/>
      <c r="L657" s="48"/>
      <c r="M657" s="48"/>
      <c r="N657" s="48"/>
      <c r="O657" s="48"/>
      <c r="P657" s="48"/>
      <c r="Q657" s="48"/>
      <c r="R657" s="48"/>
    </row>
    <row r="658" spans="1:18" x14ac:dyDescent="0.25">
      <c r="A658" s="48"/>
      <c r="B658" s="50"/>
      <c r="C658" s="50"/>
      <c r="D658" s="50"/>
      <c r="E658" s="48"/>
      <c r="F658" s="48"/>
      <c r="G658" s="48"/>
      <c r="H658" s="48"/>
      <c r="I658" s="48"/>
      <c r="J658" s="48"/>
      <c r="K658" s="48"/>
      <c r="L658" s="48"/>
      <c r="M658" s="48"/>
      <c r="N658" s="48"/>
      <c r="O658" s="48"/>
      <c r="P658" s="48"/>
      <c r="Q658" s="48"/>
      <c r="R658" s="48"/>
    </row>
    <row r="659" spans="1:18" x14ac:dyDescent="0.25">
      <c r="A659" s="48"/>
      <c r="B659" s="50"/>
      <c r="C659" s="50"/>
      <c r="D659" s="50"/>
      <c r="E659" s="48"/>
      <c r="F659" s="48"/>
      <c r="G659" s="48"/>
      <c r="H659" s="48"/>
      <c r="I659" s="48"/>
      <c r="J659" s="48"/>
      <c r="K659" s="48"/>
      <c r="L659" s="48"/>
      <c r="M659" s="48"/>
      <c r="N659" s="48"/>
      <c r="O659" s="48"/>
      <c r="P659" s="48"/>
      <c r="Q659" s="48"/>
      <c r="R659" s="48"/>
    </row>
    <row r="660" spans="1:18" x14ac:dyDescent="0.25">
      <c r="A660" s="48"/>
      <c r="B660" s="50"/>
      <c r="C660" s="50"/>
      <c r="D660" s="50"/>
      <c r="E660" s="48"/>
      <c r="F660" s="48"/>
      <c r="G660" s="48"/>
      <c r="H660" s="48"/>
      <c r="I660" s="48"/>
      <c r="J660" s="48"/>
      <c r="K660" s="48"/>
      <c r="L660" s="48"/>
      <c r="M660" s="48"/>
      <c r="N660" s="48"/>
      <c r="O660" s="48"/>
      <c r="P660" s="48"/>
      <c r="Q660" s="48"/>
      <c r="R660" s="48"/>
    </row>
    <row r="661" spans="1:18" x14ac:dyDescent="0.25">
      <c r="A661" s="48"/>
      <c r="B661" s="50"/>
      <c r="C661" s="50"/>
      <c r="D661" s="50"/>
      <c r="E661" s="48"/>
      <c r="F661" s="48"/>
      <c r="G661" s="48"/>
      <c r="H661" s="48"/>
      <c r="I661" s="48"/>
      <c r="J661" s="48"/>
      <c r="K661" s="48"/>
      <c r="L661" s="48"/>
      <c r="M661" s="48"/>
      <c r="N661" s="48"/>
      <c r="O661" s="48"/>
      <c r="P661" s="48"/>
      <c r="Q661" s="48"/>
      <c r="R661" s="48"/>
    </row>
    <row r="662" spans="1:18" x14ac:dyDescent="0.25">
      <c r="A662" s="48"/>
      <c r="B662" s="50"/>
      <c r="C662" s="50"/>
      <c r="D662" s="50"/>
      <c r="E662" s="48"/>
      <c r="F662" s="48"/>
      <c r="G662" s="48"/>
      <c r="H662" s="48"/>
      <c r="I662" s="48"/>
      <c r="J662" s="48"/>
      <c r="K662" s="48"/>
      <c r="L662" s="48"/>
      <c r="M662" s="48"/>
      <c r="N662" s="48"/>
      <c r="O662" s="48"/>
      <c r="P662" s="48"/>
      <c r="Q662" s="48"/>
      <c r="R662" s="48"/>
    </row>
    <row r="663" spans="1:18" x14ac:dyDescent="0.25">
      <c r="A663" s="48"/>
      <c r="B663" s="50"/>
      <c r="C663" s="50"/>
      <c r="D663" s="50"/>
      <c r="E663" s="48"/>
      <c r="F663" s="48"/>
      <c r="G663" s="48"/>
      <c r="H663" s="48"/>
      <c r="I663" s="48"/>
      <c r="J663" s="48"/>
      <c r="K663" s="48"/>
      <c r="L663" s="48"/>
      <c r="M663" s="48"/>
      <c r="N663" s="48"/>
      <c r="O663" s="48"/>
      <c r="P663" s="48"/>
      <c r="Q663" s="48"/>
      <c r="R663" s="48"/>
    </row>
    <row r="664" spans="1:18" x14ac:dyDescent="0.25">
      <c r="A664" s="48"/>
      <c r="B664" s="50"/>
      <c r="C664" s="50"/>
      <c r="D664" s="50"/>
      <c r="E664" s="48"/>
      <c r="F664" s="48"/>
      <c r="G664" s="48"/>
      <c r="H664" s="48"/>
      <c r="I664" s="48"/>
      <c r="J664" s="48"/>
      <c r="K664" s="48"/>
      <c r="L664" s="48"/>
      <c r="M664" s="48"/>
      <c r="N664" s="48"/>
      <c r="O664" s="48"/>
      <c r="P664" s="48"/>
      <c r="Q664" s="48"/>
      <c r="R664" s="48"/>
    </row>
    <row r="665" spans="1:18" x14ac:dyDescent="0.25">
      <c r="A665" s="48"/>
      <c r="B665" s="50"/>
      <c r="C665" s="50"/>
      <c r="D665" s="50"/>
      <c r="E665" s="48"/>
      <c r="F665" s="48"/>
      <c r="G665" s="48"/>
      <c r="H665" s="48"/>
      <c r="I665" s="48"/>
      <c r="J665" s="48"/>
      <c r="K665" s="48"/>
      <c r="L665" s="48"/>
      <c r="M665" s="48"/>
      <c r="N665" s="48"/>
      <c r="O665" s="48"/>
      <c r="P665" s="48"/>
      <c r="Q665" s="48"/>
      <c r="R665" s="48"/>
    </row>
    <row r="666" spans="1:18" x14ac:dyDescent="0.25">
      <c r="A666" s="48"/>
      <c r="B666" s="50"/>
      <c r="C666" s="50"/>
      <c r="D666" s="50"/>
      <c r="E666" s="48"/>
      <c r="F666" s="48"/>
      <c r="G666" s="48"/>
      <c r="H666" s="48"/>
      <c r="I666" s="48"/>
      <c r="J666" s="48"/>
      <c r="K666" s="48"/>
      <c r="L666" s="48"/>
      <c r="M666" s="48"/>
      <c r="N666" s="48"/>
      <c r="O666" s="48"/>
      <c r="P666" s="48"/>
      <c r="Q666" s="48"/>
      <c r="R666" s="48"/>
    </row>
    <row r="667" spans="1:18" x14ac:dyDescent="0.25">
      <c r="A667" s="48"/>
      <c r="B667" s="50"/>
      <c r="C667" s="50"/>
      <c r="D667" s="50"/>
      <c r="E667" s="48"/>
      <c r="F667" s="48"/>
      <c r="G667" s="48"/>
      <c r="H667" s="48"/>
      <c r="I667" s="48"/>
      <c r="J667" s="48"/>
      <c r="K667" s="48"/>
      <c r="L667" s="48"/>
      <c r="M667" s="48"/>
      <c r="N667" s="48"/>
      <c r="O667" s="48"/>
      <c r="P667" s="48"/>
      <c r="Q667" s="48"/>
      <c r="R667" s="48"/>
    </row>
    <row r="668" spans="1:18" x14ac:dyDescent="0.25">
      <c r="A668" s="48"/>
      <c r="B668" s="50"/>
      <c r="C668" s="50"/>
      <c r="D668" s="50"/>
      <c r="E668" s="48"/>
      <c r="F668" s="48"/>
      <c r="G668" s="48"/>
      <c r="H668" s="48"/>
      <c r="I668" s="48"/>
      <c r="J668" s="48"/>
      <c r="K668" s="48"/>
      <c r="L668" s="48"/>
      <c r="M668" s="48"/>
      <c r="N668" s="48"/>
      <c r="O668" s="48"/>
      <c r="P668" s="48"/>
      <c r="Q668" s="48"/>
      <c r="R668" s="48"/>
    </row>
    <row r="669" spans="1:18" x14ac:dyDescent="0.25">
      <c r="A669" s="48"/>
      <c r="B669" s="50"/>
      <c r="C669" s="50"/>
      <c r="D669" s="50"/>
      <c r="E669" s="48"/>
      <c r="F669" s="48"/>
      <c r="G669" s="48"/>
      <c r="H669" s="48"/>
      <c r="I669" s="48"/>
      <c r="J669" s="48"/>
      <c r="K669" s="48"/>
      <c r="L669" s="48"/>
      <c r="M669" s="48"/>
      <c r="N669" s="48"/>
      <c r="O669" s="48"/>
      <c r="P669" s="48"/>
      <c r="Q669" s="48"/>
      <c r="R669" s="48"/>
    </row>
    <row r="670" spans="1:18" x14ac:dyDescent="0.25">
      <c r="A670" s="48"/>
      <c r="B670" s="50"/>
      <c r="C670" s="50"/>
      <c r="D670" s="50"/>
      <c r="E670" s="48"/>
      <c r="F670" s="48"/>
      <c r="G670" s="48"/>
      <c r="H670" s="48"/>
      <c r="I670" s="48"/>
      <c r="J670" s="48"/>
      <c r="K670" s="48"/>
      <c r="L670" s="48"/>
      <c r="M670" s="48"/>
      <c r="N670" s="48"/>
      <c r="O670" s="48"/>
      <c r="P670" s="48"/>
      <c r="Q670" s="48"/>
      <c r="R670" s="48"/>
    </row>
    <row r="671" spans="1:18" x14ac:dyDescent="0.25">
      <c r="A671" s="48"/>
      <c r="B671" s="50"/>
      <c r="C671" s="50"/>
      <c r="D671" s="50"/>
      <c r="E671" s="48"/>
      <c r="F671" s="48"/>
      <c r="G671" s="48"/>
      <c r="H671" s="48"/>
      <c r="I671" s="48"/>
      <c r="J671" s="48"/>
      <c r="K671" s="48"/>
      <c r="L671" s="48"/>
      <c r="M671" s="48"/>
      <c r="N671" s="48"/>
      <c r="O671" s="48"/>
      <c r="P671" s="48"/>
      <c r="Q671" s="48"/>
      <c r="R671" s="48"/>
    </row>
    <row r="672" spans="1:18" x14ac:dyDescent="0.25">
      <c r="A672" s="48"/>
      <c r="B672" s="50"/>
      <c r="C672" s="50"/>
      <c r="D672" s="50"/>
      <c r="E672" s="48"/>
      <c r="F672" s="48"/>
      <c r="G672" s="48"/>
      <c r="H672" s="48"/>
      <c r="I672" s="48"/>
      <c r="J672" s="48"/>
      <c r="K672" s="48"/>
      <c r="L672" s="48"/>
      <c r="M672" s="48"/>
      <c r="N672" s="48"/>
      <c r="O672" s="48"/>
      <c r="P672" s="48"/>
      <c r="Q672" s="48"/>
      <c r="R672" s="48"/>
    </row>
    <row r="673" spans="1:18" x14ac:dyDescent="0.25">
      <c r="A673" s="48"/>
      <c r="B673" s="50"/>
      <c r="C673" s="50"/>
      <c r="D673" s="50"/>
      <c r="E673" s="48"/>
      <c r="F673" s="48"/>
      <c r="G673" s="48"/>
      <c r="H673" s="48"/>
      <c r="I673" s="48"/>
      <c r="J673" s="48"/>
      <c r="K673" s="48"/>
      <c r="L673" s="48"/>
      <c r="M673" s="48"/>
      <c r="N673" s="48"/>
      <c r="O673" s="48"/>
      <c r="P673" s="48"/>
      <c r="Q673" s="48"/>
      <c r="R673" s="48"/>
    </row>
    <row r="674" spans="1:18" x14ac:dyDescent="0.25">
      <c r="A674" s="48"/>
      <c r="B674" s="50"/>
      <c r="C674" s="50"/>
      <c r="D674" s="50"/>
      <c r="E674" s="48"/>
      <c r="F674" s="48"/>
      <c r="G674" s="48"/>
      <c r="H674" s="48"/>
      <c r="I674" s="48"/>
      <c r="J674" s="48"/>
      <c r="K674" s="48"/>
      <c r="L674" s="48"/>
      <c r="M674" s="48"/>
      <c r="N674" s="48"/>
      <c r="O674" s="48"/>
      <c r="P674" s="48"/>
      <c r="Q674" s="48"/>
      <c r="R674" s="48"/>
    </row>
    <row r="675" spans="1:18" x14ac:dyDescent="0.25">
      <c r="A675" s="48"/>
      <c r="B675" s="50"/>
      <c r="C675" s="50"/>
      <c r="D675" s="50"/>
      <c r="E675" s="48"/>
      <c r="F675" s="48"/>
      <c r="G675" s="48"/>
      <c r="H675" s="48"/>
      <c r="I675" s="48"/>
      <c r="J675" s="48"/>
      <c r="K675" s="48"/>
      <c r="L675" s="48"/>
      <c r="M675" s="48"/>
      <c r="N675" s="48"/>
      <c r="O675" s="48"/>
      <c r="P675" s="48"/>
      <c r="Q675" s="48"/>
      <c r="R675" s="48"/>
    </row>
    <row r="676" spans="1:18" x14ac:dyDescent="0.25">
      <c r="A676" s="48"/>
      <c r="B676" s="50"/>
      <c r="C676" s="50"/>
      <c r="D676" s="50"/>
      <c r="E676" s="48"/>
      <c r="F676" s="48"/>
      <c r="G676" s="48"/>
      <c r="H676" s="48"/>
      <c r="I676" s="48"/>
      <c r="J676" s="48"/>
      <c r="K676" s="48"/>
      <c r="L676" s="48"/>
      <c r="M676" s="48"/>
      <c r="N676" s="48"/>
      <c r="O676" s="48"/>
      <c r="P676" s="48"/>
      <c r="Q676" s="48"/>
      <c r="R676" s="48"/>
    </row>
    <row r="677" spans="1:18" x14ac:dyDescent="0.25">
      <c r="A677" s="48"/>
      <c r="B677" s="50"/>
      <c r="C677" s="50"/>
      <c r="D677" s="50"/>
      <c r="E677" s="48"/>
      <c r="F677" s="48"/>
      <c r="G677" s="48"/>
      <c r="H677" s="48"/>
      <c r="I677" s="48"/>
      <c r="J677" s="48"/>
      <c r="K677" s="48"/>
      <c r="L677" s="48"/>
      <c r="M677" s="48"/>
      <c r="N677" s="48"/>
      <c r="O677" s="48"/>
      <c r="P677" s="48"/>
      <c r="Q677" s="48"/>
      <c r="R677" s="48"/>
    </row>
    <row r="678" spans="1:18" x14ac:dyDescent="0.25">
      <c r="A678" s="48"/>
      <c r="B678" s="50"/>
      <c r="C678" s="50"/>
      <c r="D678" s="50"/>
      <c r="E678" s="48"/>
      <c r="F678" s="48"/>
      <c r="G678" s="48"/>
      <c r="H678" s="48"/>
      <c r="I678" s="48"/>
      <c r="J678" s="48"/>
      <c r="K678" s="48"/>
      <c r="L678" s="48"/>
      <c r="M678" s="48"/>
      <c r="N678" s="48"/>
      <c r="O678" s="48"/>
      <c r="P678" s="48"/>
      <c r="Q678" s="48"/>
      <c r="R678" s="48"/>
    </row>
    <row r="679" spans="1:18" x14ac:dyDescent="0.25">
      <c r="A679" s="48"/>
      <c r="B679" s="50"/>
      <c r="C679" s="50"/>
      <c r="D679" s="50"/>
      <c r="E679" s="48"/>
      <c r="F679" s="48"/>
      <c r="G679" s="48"/>
      <c r="H679" s="48"/>
      <c r="I679" s="48"/>
      <c r="J679" s="48"/>
      <c r="K679" s="48"/>
      <c r="L679" s="48"/>
      <c r="M679" s="48"/>
      <c r="N679" s="48"/>
      <c r="O679" s="48"/>
      <c r="P679" s="48"/>
      <c r="Q679" s="48"/>
      <c r="R679" s="48"/>
    </row>
    <row r="680" spans="1:18" x14ac:dyDescent="0.25">
      <c r="A680" s="48"/>
      <c r="B680" s="50"/>
      <c r="C680" s="50"/>
      <c r="D680" s="50"/>
      <c r="E680" s="48"/>
      <c r="F680" s="48"/>
      <c r="G680" s="48"/>
      <c r="H680" s="48"/>
      <c r="I680" s="48"/>
      <c r="J680" s="48"/>
      <c r="K680" s="48"/>
      <c r="L680" s="48"/>
      <c r="M680" s="48"/>
      <c r="N680" s="48"/>
      <c r="O680" s="48"/>
      <c r="P680" s="48"/>
      <c r="Q680" s="48"/>
      <c r="R680" s="48"/>
    </row>
    <row r="681" spans="1:18" x14ac:dyDescent="0.25">
      <c r="A681" s="48"/>
      <c r="B681" s="50"/>
      <c r="C681" s="50"/>
      <c r="D681" s="50"/>
      <c r="E681" s="48"/>
      <c r="F681" s="48"/>
      <c r="G681" s="48"/>
      <c r="H681" s="48"/>
      <c r="I681" s="48"/>
      <c r="J681" s="48"/>
      <c r="K681" s="48"/>
      <c r="L681" s="48"/>
      <c r="M681" s="48"/>
      <c r="N681" s="48"/>
      <c r="O681" s="48"/>
      <c r="P681" s="48"/>
      <c r="Q681" s="48"/>
      <c r="R681" s="48"/>
    </row>
    <row r="682" spans="1:18" x14ac:dyDescent="0.25">
      <c r="A682" s="48"/>
      <c r="B682" s="50"/>
      <c r="C682" s="50"/>
      <c r="D682" s="50"/>
      <c r="E682" s="48"/>
      <c r="F682" s="48"/>
      <c r="G682" s="48"/>
      <c r="H682" s="48"/>
      <c r="I682" s="48"/>
      <c r="J682" s="48"/>
      <c r="K682" s="48"/>
      <c r="L682" s="48"/>
      <c r="M682" s="48"/>
      <c r="N682" s="48"/>
      <c r="O682" s="48"/>
      <c r="P682" s="48"/>
      <c r="Q682" s="48"/>
      <c r="R682" s="48"/>
    </row>
    <row r="683" spans="1:18" x14ac:dyDescent="0.25">
      <c r="A683" s="48"/>
      <c r="B683" s="50"/>
      <c r="C683" s="50"/>
      <c r="D683" s="50"/>
      <c r="E683" s="48"/>
      <c r="F683" s="48"/>
      <c r="G683" s="48"/>
      <c r="H683" s="48"/>
      <c r="I683" s="48"/>
      <c r="J683" s="48"/>
      <c r="K683" s="48"/>
      <c r="L683" s="48"/>
      <c r="M683" s="48"/>
      <c r="N683" s="48"/>
      <c r="O683" s="48"/>
      <c r="P683" s="48"/>
      <c r="Q683" s="48"/>
      <c r="R683" s="48"/>
    </row>
    <row r="684" spans="1:18" x14ac:dyDescent="0.25">
      <c r="A684" s="48"/>
      <c r="B684" s="50"/>
      <c r="C684" s="50"/>
      <c r="D684" s="50"/>
      <c r="E684" s="48"/>
      <c r="F684" s="48"/>
      <c r="G684" s="48"/>
      <c r="H684" s="48"/>
      <c r="I684" s="48"/>
      <c r="J684" s="48"/>
      <c r="K684" s="48"/>
      <c r="L684" s="48"/>
      <c r="M684" s="48"/>
      <c r="N684" s="48"/>
      <c r="O684" s="48"/>
      <c r="P684" s="48"/>
      <c r="Q684" s="48"/>
      <c r="R684" s="48"/>
    </row>
    <row r="685" spans="1:18" x14ac:dyDescent="0.25">
      <c r="A685" s="48"/>
      <c r="B685" s="50"/>
      <c r="C685" s="50"/>
      <c r="D685" s="50"/>
      <c r="E685" s="48"/>
      <c r="F685" s="48"/>
      <c r="G685" s="48"/>
      <c r="H685" s="48"/>
      <c r="I685" s="48"/>
      <c r="J685" s="48"/>
      <c r="K685" s="48"/>
      <c r="L685" s="48"/>
      <c r="M685" s="48"/>
      <c r="N685" s="48"/>
      <c r="O685" s="48"/>
      <c r="P685" s="48"/>
      <c r="Q685" s="48"/>
      <c r="R685" s="48"/>
    </row>
    <row r="686" spans="1:18" x14ac:dyDescent="0.25">
      <c r="A686" s="48"/>
      <c r="B686" s="50"/>
      <c r="C686" s="50"/>
      <c r="D686" s="50"/>
      <c r="E686" s="48"/>
      <c r="F686" s="48"/>
      <c r="G686" s="48"/>
      <c r="H686" s="48"/>
      <c r="I686" s="48"/>
      <c r="J686" s="48"/>
      <c r="K686" s="48"/>
      <c r="L686" s="48"/>
      <c r="M686" s="48"/>
      <c r="N686" s="48"/>
      <c r="O686" s="48"/>
      <c r="P686" s="48"/>
      <c r="Q686" s="48"/>
      <c r="R686" s="48"/>
    </row>
    <row r="687" spans="1:18" x14ac:dyDescent="0.25">
      <c r="A687" s="48"/>
      <c r="B687" s="50"/>
      <c r="C687" s="50"/>
      <c r="D687" s="50"/>
      <c r="E687" s="48"/>
      <c r="F687" s="48"/>
      <c r="G687" s="48"/>
      <c r="H687" s="48"/>
      <c r="I687" s="48"/>
      <c r="J687" s="48"/>
      <c r="K687" s="48"/>
      <c r="L687" s="48"/>
      <c r="M687" s="48"/>
      <c r="N687" s="48"/>
      <c r="O687" s="48"/>
      <c r="P687" s="48"/>
      <c r="Q687" s="48"/>
      <c r="R687" s="48"/>
    </row>
    <row r="688" spans="1:18" x14ac:dyDescent="0.25">
      <c r="A688" s="48"/>
      <c r="B688" s="50"/>
      <c r="C688" s="50"/>
      <c r="D688" s="50"/>
      <c r="E688" s="48"/>
      <c r="F688" s="48"/>
      <c r="G688" s="48"/>
      <c r="H688" s="48"/>
      <c r="I688" s="48"/>
      <c r="J688" s="48"/>
      <c r="K688" s="48"/>
      <c r="L688" s="48"/>
      <c r="M688" s="48"/>
      <c r="N688" s="48"/>
      <c r="O688" s="48"/>
      <c r="P688" s="48"/>
      <c r="Q688" s="48"/>
      <c r="R688" s="48"/>
    </row>
    <row r="689" spans="1:18" x14ac:dyDescent="0.25">
      <c r="A689" s="48"/>
      <c r="B689" s="50"/>
      <c r="C689" s="50"/>
      <c r="D689" s="50"/>
      <c r="E689" s="48"/>
      <c r="F689" s="48"/>
      <c r="G689" s="48"/>
      <c r="H689" s="48"/>
      <c r="I689" s="48"/>
      <c r="J689" s="48"/>
      <c r="K689" s="48"/>
      <c r="L689" s="48"/>
      <c r="M689" s="48"/>
      <c r="N689" s="48"/>
      <c r="O689" s="48"/>
      <c r="P689" s="48"/>
      <c r="Q689" s="48"/>
      <c r="R689" s="48"/>
    </row>
    <row r="690" spans="1:18" x14ac:dyDescent="0.25">
      <c r="A690" s="48"/>
      <c r="B690" s="50"/>
      <c r="C690" s="50"/>
      <c r="D690" s="50"/>
      <c r="E690" s="48"/>
      <c r="F690" s="48"/>
      <c r="G690" s="48"/>
      <c r="H690" s="48"/>
      <c r="I690" s="48"/>
      <c r="J690" s="48"/>
      <c r="K690" s="48"/>
      <c r="L690" s="48"/>
      <c r="M690" s="48"/>
      <c r="N690" s="48"/>
      <c r="O690" s="48"/>
      <c r="P690" s="48"/>
      <c r="Q690" s="48"/>
      <c r="R690" s="48"/>
    </row>
    <row r="691" spans="1:18" x14ac:dyDescent="0.25">
      <c r="A691" s="48"/>
      <c r="B691" s="50"/>
      <c r="C691" s="50"/>
      <c r="D691" s="50"/>
      <c r="E691" s="48"/>
      <c r="F691" s="48"/>
      <c r="G691" s="48"/>
      <c r="H691" s="48"/>
      <c r="I691" s="48"/>
      <c r="J691" s="48"/>
      <c r="K691" s="48"/>
      <c r="L691" s="48"/>
      <c r="M691" s="48"/>
      <c r="N691" s="48"/>
      <c r="O691" s="48"/>
      <c r="P691" s="48"/>
      <c r="Q691" s="48"/>
      <c r="R691" s="48"/>
    </row>
    <row r="692" spans="1:18" x14ac:dyDescent="0.25">
      <c r="A692" s="48"/>
      <c r="B692" s="50"/>
      <c r="C692" s="50"/>
      <c r="D692" s="50"/>
      <c r="E692" s="48"/>
      <c r="F692" s="48"/>
      <c r="G692" s="48"/>
      <c r="H692" s="48"/>
      <c r="I692" s="48"/>
      <c r="J692" s="48"/>
      <c r="K692" s="48"/>
      <c r="L692" s="48"/>
      <c r="M692" s="48"/>
      <c r="N692" s="48"/>
      <c r="O692" s="48"/>
      <c r="P692" s="48"/>
      <c r="Q692" s="48"/>
      <c r="R692" s="48"/>
    </row>
    <row r="693" spans="1:18" x14ac:dyDescent="0.25">
      <c r="A693" s="48"/>
      <c r="B693" s="50"/>
      <c r="C693" s="50"/>
      <c r="D693" s="50"/>
      <c r="E693" s="48"/>
      <c r="F693" s="48"/>
      <c r="G693" s="48"/>
      <c r="H693" s="48"/>
      <c r="I693" s="48"/>
      <c r="J693" s="48"/>
      <c r="K693" s="48"/>
      <c r="L693" s="48"/>
      <c r="M693" s="48"/>
      <c r="N693" s="48"/>
      <c r="O693" s="48"/>
      <c r="P693" s="48"/>
      <c r="Q693" s="48"/>
      <c r="R693" s="48"/>
    </row>
    <row r="694" spans="1:18" x14ac:dyDescent="0.25">
      <c r="A694" s="48"/>
      <c r="B694" s="50"/>
      <c r="C694" s="50"/>
      <c r="D694" s="50"/>
      <c r="E694" s="48"/>
      <c r="F694" s="48"/>
      <c r="G694" s="48"/>
      <c r="H694" s="48"/>
      <c r="I694" s="48"/>
      <c r="J694" s="48"/>
      <c r="K694" s="48"/>
      <c r="L694" s="48"/>
      <c r="M694" s="48"/>
      <c r="N694" s="48"/>
      <c r="O694" s="48"/>
      <c r="P694" s="48"/>
      <c r="Q694" s="48"/>
      <c r="R694" s="48"/>
    </row>
    <row r="695" spans="1:18" x14ac:dyDescent="0.25">
      <c r="A695" s="48"/>
      <c r="B695" s="50"/>
      <c r="C695" s="50"/>
      <c r="D695" s="50"/>
      <c r="E695" s="48"/>
      <c r="F695" s="48"/>
      <c r="G695" s="48"/>
      <c r="H695" s="48"/>
      <c r="I695" s="48"/>
      <c r="J695" s="48"/>
      <c r="K695" s="48"/>
      <c r="L695" s="48"/>
      <c r="M695" s="48"/>
      <c r="N695" s="48"/>
      <c r="O695" s="48"/>
      <c r="P695" s="48"/>
      <c r="Q695" s="48"/>
      <c r="R695" s="48"/>
    </row>
    <row r="696" spans="1:18" x14ac:dyDescent="0.25">
      <c r="A696" s="48"/>
      <c r="B696" s="50"/>
      <c r="C696" s="50"/>
      <c r="D696" s="50"/>
      <c r="E696" s="48"/>
      <c r="F696" s="48"/>
      <c r="G696" s="48"/>
      <c r="H696" s="48"/>
      <c r="I696" s="48"/>
      <c r="J696" s="48"/>
      <c r="K696" s="48"/>
      <c r="L696" s="48"/>
      <c r="M696" s="48"/>
      <c r="N696" s="48"/>
      <c r="O696" s="48"/>
      <c r="P696" s="48"/>
      <c r="Q696" s="48"/>
      <c r="R696" s="48"/>
    </row>
    <row r="697" spans="1:18" x14ac:dyDescent="0.25">
      <c r="A697" s="48"/>
      <c r="B697" s="50"/>
      <c r="C697" s="50"/>
      <c r="D697" s="50"/>
      <c r="E697" s="48"/>
      <c r="F697" s="48"/>
      <c r="G697" s="48"/>
      <c r="H697" s="48"/>
      <c r="I697" s="48"/>
      <c r="J697" s="48"/>
      <c r="K697" s="48"/>
      <c r="L697" s="48"/>
      <c r="M697" s="48"/>
      <c r="N697" s="48"/>
      <c r="O697" s="48"/>
      <c r="P697" s="48"/>
      <c r="Q697" s="48"/>
      <c r="R697" s="48"/>
    </row>
    <row r="698" spans="1:18" x14ac:dyDescent="0.25">
      <c r="A698" s="48"/>
      <c r="B698" s="50"/>
      <c r="C698" s="50"/>
      <c r="D698" s="50"/>
      <c r="E698" s="48"/>
      <c r="F698" s="48"/>
      <c r="G698" s="48"/>
      <c r="H698" s="48"/>
      <c r="I698" s="48"/>
      <c r="J698" s="48"/>
      <c r="K698" s="48"/>
      <c r="L698" s="48"/>
      <c r="M698" s="48"/>
      <c r="N698" s="48"/>
      <c r="O698" s="48"/>
      <c r="P698" s="48"/>
      <c r="Q698" s="48"/>
      <c r="R698" s="48"/>
    </row>
    <row r="699" spans="1:18" x14ac:dyDescent="0.25">
      <c r="A699" s="48"/>
      <c r="B699" s="50"/>
      <c r="C699" s="50"/>
      <c r="D699" s="50"/>
      <c r="E699" s="48"/>
      <c r="F699" s="48"/>
      <c r="G699" s="48"/>
      <c r="H699" s="48"/>
      <c r="I699" s="48"/>
      <c r="J699" s="48"/>
      <c r="K699" s="48"/>
      <c r="L699" s="48"/>
      <c r="M699" s="48"/>
      <c r="N699" s="48"/>
      <c r="O699" s="48"/>
      <c r="P699" s="48"/>
      <c r="Q699" s="48"/>
      <c r="R699" s="48"/>
    </row>
    <row r="700" spans="1:18" x14ac:dyDescent="0.25">
      <c r="A700" s="48"/>
      <c r="B700" s="50"/>
      <c r="C700" s="50"/>
      <c r="D700" s="50"/>
      <c r="E700" s="48"/>
      <c r="F700" s="48"/>
      <c r="G700" s="48"/>
      <c r="H700" s="48"/>
      <c r="I700" s="48"/>
      <c r="J700" s="48"/>
      <c r="K700" s="48"/>
      <c r="L700" s="48"/>
      <c r="M700" s="48"/>
      <c r="N700" s="48"/>
      <c r="O700" s="48"/>
      <c r="P700" s="48"/>
      <c r="Q700" s="48"/>
      <c r="R700" s="48"/>
    </row>
    <row r="701" spans="1:18" x14ac:dyDescent="0.25">
      <c r="A701" s="48"/>
      <c r="B701" s="50"/>
      <c r="C701" s="50"/>
      <c r="D701" s="50"/>
      <c r="E701" s="48"/>
      <c r="F701" s="48"/>
      <c r="G701" s="48"/>
      <c r="H701" s="48"/>
      <c r="I701" s="48"/>
      <c r="J701" s="48"/>
      <c r="K701" s="48"/>
      <c r="L701" s="48"/>
      <c r="M701" s="48"/>
      <c r="N701" s="48"/>
      <c r="O701" s="48"/>
      <c r="P701" s="48"/>
      <c r="Q701" s="48"/>
      <c r="R701" s="48"/>
    </row>
    <row r="702" spans="1:18" x14ac:dyDescent="0.25">
      <c r="A702" s="48"/>
      <c r="B702" s="50"/>
      <c r="C702" s="50"/>
      <c r="D702" s="50"/>
      <c r="E702" s="48"/>
      <c r="F702" s="48"/>
      <c r="G702" s="48"/>
      <c r="H702" s="48"/>
      <c r="I702" s="48"/>
      <c r="J702" s="48"/>
      <c r="K702" s="48"/>
      <c r="L702" s="48"/>
      <c r="M702" s="48"/>
      <c r="N702" s="48"/>
      <c r="O702" s="48"/>
      <c r="P702" s="48"/>
      <c r="Q702" s="48"/>
      <c r="R702" s="48"/>
    </row>
    <row r="703" spans="1:18" x14ac:dyDescent="0.25">
      <c r="A703" s="48"/>
      <c r="B703" s="50"/>
      <c r="C703" s="50"/>
      <c r="D703" s="50"/>
      <c r="E703" s="48"/>
      <c r="F703" s="48"/>
      <c r="G703" s="48"/>
      <c r="H703" s="48"/>
      <c r="I703" s="48"/>
      <c r="J703" s="48"/>
      <c r="K703" s="48"/>
      <c r="L703" s="48"/>
      <c r="M703" s="48"/>
      <c r="N703" s="48"/>
      <c r="O703" s="48"/>
      <c r="P703" s="48"/>
      <c r="Q703" s="48"/>
      <c r="R703" s="48"/>
    </row>
    <row r="704" spans="1:18" x14ac:dyDescent="0.25">
      <c r="A704" s="48"/>
      <c r="B704" s="50"/>
      <c r="C704" s="50"/>
      <c r="D704" s="50"/>
      <c r="E704" s="48"/>
      <c r="F704" s="48"/>
      <c r="G704" s="48"/>
      <c r="H704" s="48"/>
      <c r="I704" s="48"/>
      <c r="J704" s="48"/>
      <c r="K704" s="48"/>
      <c r="L704" s="48"/>
      <c r="M704" s="48"/>
      <c r="N704" s="48"/>
      <c r="O704" s="48"/>
      <c r="P704" s="48"/>
      <c r="Q704" s="48"/>
      <c r="R704" s="48"/>
    </row>
    <row r="705" spans="1:18" x14ac:dyDescent="0.25">
      <c r="A705" s="48"/>
      <c r="B705" s="50"/>
      <c r="C705" s="50"/>
      <c r="D705" s="50"/>
      <c r="E705" s="48"/>
      <c r="F705" s="48"/>
      <c r="G705" s="48"/>
      <c r="H705" s="48"/>
      <c r="I705" s="48"/>
      <c r="J705" s="48"/>
      <c r="K705" s="48"/>
      <c r="L705" s="48"/>
      <c r="M705" s="48"/>
      <c r="N705" s="48"/>
      <c r="O705" s="48"/>
      <c r="P705" s="48"/>
      <c r="Q705" s="48"/>
      <c r="R705" s="48"/>
    </row>
    <row r="706" spans="1:18" x14ac:dyDescent="0.25">
      <c r="A706" s="48"/>
      <c r="B706" s="50"/>
      <c r="C706" s="50"/>
      <c r="D706" s="50"/>
      <c r="E706" s="48"/>
      <c r="F706" s="48"/>
      <c r="G706" s="48"/>
      <c r="H706" s="48"/>
      <c r="I706" s="48"/>
      <c r="J706" s="48"/>
      <c r="K706" s="48"/>
      <c r="L706" s="48"/>
      <c r="M706" s="48"/>
      <c r="N706" s="48"/>
      <c r="O706" s="48"/>
      <c r="P706" s="48"/>
      <c r="Q706" s="48"/>
      <c r="R706" s="48"/>
    </row>
    <row r="707" spans="1:18" x14ac:dyDescent="0.25">
      <c r="A707" s="48"/>
      <c r="B707" s="50"/>
      <c r="C707" s="50"/>
      <c r="D707" s="50"/>
      <c r="E707" s="48"/>
      <c r="F707" s="48"/>
      <c r="G707" s="48"/>
      <c r="H707" s="48"/>
      <c r="I707" s="48"/>
      <c r="J707" s="48"/>
      <c r="K707" s="48"/>
      <c r="L707" s="48"/>
      <c r="M707" s="48"/>
      <c r="N707" s="48"/>
      <c r="O707" s="48"/>
      <c r="P707" s="48"/>
      <c r="Q707" s="48"/>
      <c r="R707" s="48"/>
    </row>
    <row r="708" spans="1:18" x14ac:dyDescent="0.25">
      <c r="A708" s="48"/>
      <c r="B708" s="50"/>
      <c r="C708" s="50"/>
      <c r="D708" s="50"/>
      <c r="E708" s="48"/>
      <c r="F708" s="48"/>
      <c r="G708" s="48"/>
      <c r="H708" s="48"/>
      <c r="I708" s="48"/>
      <c r="J708" s="48"/>
      <c r="K708" s="48"/>
      <c r="L708" s="48"/>
      <c r="M708" s="48"/>
      <c r="N708" s="48"/>
      <c r="O708" s="48"/>
      <c r="P708" s="48"/>
      <c r="Q708" s="48"/>
      <c r="R708" s="48"/>
    </row>
    <row r="709" spans="1:18" x14ac:dyDescent="0.25">
      <c r="A709" s="48"/>
      <c r="B709" s="50"/>
      <c r="C709" s="50"/>
      <c r="D709" s="50"/>
      <c r="E709" s="48"/>
      <c r="F709" s="48"/>
      <c r="G709" s="48"/>
      <c r="H709" s="48"/>
      <c r="I709" s="48"/>
      <c r="J709" s="48"/>
      <c r="K709" s="48"/>
      <c r="L709" s="48"/>
      <c r="M709" s="48"/>
      <c r="N709" s="48"/>
      <c r="O709" s="48"/>
      <c r="P709" s="48"/>
      <c r="Q709" s="48"/>
      <c r="R709" s="48"/>
    </row>
    <row r="710" spans="1:18" x14ac:dyDescent="0.25">
      <c r="A710" s="48"/>
      <c r="B710" s="50"/>
      <c r="C710" s="50"/>
      <c r="D710" s="50"/>
      <c r="E710" s="48"/>
      <c r="F710" s="48"/>
      <c r="G710" s="48"/>
      <c r="H710" s="48"/>
      <c r="I710" s="48"/>
      <c r="J710" s="48"/>
      <c r="K710" s="48"/>
      <c r="L710" s="48"/>
      <c r="M710" s="48"/>
      <c r="N710" s="48"/>
      <c r="O710" s="48"/>
      <c r="P710" s="48"/>
      <c r="Q710" s="48"/>
      <c r="R710" s="48"/>
    </row>
    <row r="711" spans="1:18" x14ac:dyDescent="0.25">
      <c r="A711" s="48"/>
      <c r="B711" s="50"/>
      <c r="C711" s="50"/>
      <c r="D711" s="50"/>
      <c r="E711" s="48"/>
      <c r="F711" s="48"/>
      <c r="G711" s="48"/>
      <c r="H711" s="48"/>
      <c r="I711" s="48"/>
      <c r="J711" s="48"/>
      <c r="K711" s="48"/>
      <c r="L711" s="48"/>
      <c r="M711" s="48"/>
      <c r="N711" s="48"/>
      <c r="O711" s="48"/>
      <c r="P711" s="48"/>
      <c r="Q711" s="48"/>
      <c r="R711" s="48"/>
    </row>
    <row r="712" spans="1:18" x14ac:dyDescent="0.25">
      <c r="A712" s="48"/>
      <c r="B712" s="50"/>
      <c r="C712" s="50"/>
      <c r="D712" s="50"/>
      <c r="E712" s="48"/>
      <c r="F712" s="48"/>
      <c r="G712" s="48"/>
      <c r="H712" s="48"/>
      <c r="I712" s="48"/>
      <c r="J712" s="48"/>
      <c r="K712" s="48"/>
      <c r="L712" s="48"/>
      <c r="M712" s="48"/>
      <c r="N712" s="48"/>
      <c r="O712" s="48"/>
      <c r="P712" s="48"/>
      <c r="Q712" s="48"/>
      <c r="R712" s="48"/>
    </row>
    <row r="713" spans="1:18" x14ac:dyDescent="0.25">
      <c r="A713" s="48"/>
      <c r="B713" s="50"/>
      <c r="C713" s="50"/>
      <c r="D713" s="50"/>
      <c r="E713" s="48"/>
      <c r="F713" s="48"/>
      <c r="G713" s="48"/>
      <c r="H713" s="48"/>
      <c r="I713" s="48"/>
      <c r="J713" s="48"/>
      <c r="K713" s="48"/>
      <c r="L713" s="48"/>
      <c r="M713" s="48"/>
      <c r="N713" s="48"/>
      <c r="O713" s="48"/>
      <c r="P713" s="48"/>
      <c r="Q713" s="48"/>
      <c r="R713" s="48"/>
    </row>
    <row r="714" spans="1:18" x14ac:dyDescent="0.25">
      <c r="A714" s="48"/>
      <c r="B714" s="50"/>
      <c r="C714" s="50"/>
      <c r="D714" s="50"/>
      <c r="E714" s="48"/>
      <c r="F714" s="48"/>
      <c r="G714" s="48"/>
      <c r="H714" s="48"/>
      <c r="I714" s="48"/>
      <c r="J714" s="48"/>
      <c r="K714" s="48"/>
      <c r="L714" s="48"/>
      <c r="M714" s="48"/>
      <c r="N714" s="48"/>
      <c r="O714" s="48"/>
      <c r="P714" s="48"/>
      <c r="Q714" s="48"/>
      <c r="R714" s="48"/>
    </row>
    <row r="715" spans="1:18" x14ac:dyDescent="0.25">
      <c r="A715" s="48"/>
      <c r="B715" s="50"/>
      <c r="C715" s="50"/>
      <c r="D715" s="50"/>
      <c r="E715" s="48"/>
      <c r="F715" s="48"/>
      <c r="G715" s="48"/>
      <c r="H715" s="48"/>
      <c r="I715" s="48"/>
      <c r="J715" s="48"/>
      <c r="K715" s="48"/>
      <c r="L715" s="48"/>
      <c r="M715" s="48"/>
      <c r="N715" s="48"/>
      <c r="O715" s="48"/>
      <c r="P715" s="48"/>
      <c r="Q715" s="48"/>
      <c r="R715" s="48"/>
    </row>
    <row r="716" spans="1:18" x14ac:dyDescent="0.25">
      <c r="A716" s="48"/>
      <c r="B716" s="50"/>
      <c r="C716" s="50"/>
      <c r="D716" s="50"/>
      <c r="E716" s="48"/>
      <c r="F716" s="48"/>
      <c r="G716" s="48"/>
      <c r="H716" s="48"/>
      <c r="I716" s="48"/>
      <c r="J716" s="48"/>
      <c r="K716" s="48"/>
      <c r="L716" s="48"/>
      <c r="M716" s="48"/>
      <c r="N716" s="48"/>
      <c r="O716" s="48"/>
      <c r="P716" s="48"/>
      <c r="Q716" s="48"/>
      <c r="R716" s="48"/>
    </row>
    <row r="717" spans="1:18" x14ac:dyDescent="0.25">
      <c r="A717" s="48"/>
      <c r="B717" s="50"/>
      <c r="C717" s="50"/>
      <c r="D717" s="50"/>
      <c r="E717" s="48"/>
      <c r="F717" s="48"/>
      <c r="G717" s="48"/>
      <c r="H717" s="48"/>
      <c r="I717" s="48"/>
      <c r="J717" s="48"/>
      <c r="K717" s="48"/>
      <c r="L717" s="48"/>
      <c r="M717" s="48"/>
      <c r="N717" s="48"/>
      <c r="O717" s="48"/>
      <c r="P717" s="48"/>
      <c r="Q717" s="48"/>
      <c r="R717" s="48"/>
    </row>
    <row r="718" spans="1:18" x14ac:dyDescent="0.25">
      <c r="A718" s="48"/>
      <c r="B718" s="50"/>
      <c r="C718" s="50"/>
      <c r="D718" s="50"/>
      <c r="E718" s="48"/>
      <c r="F718" s="48"/>
      <c r="G718" s="48"/>
      <c r="H718" s="48"/>
      <c r="I718" s="48"/>
      <c r="J718" s="48"/>
      <c r="K718" s="48"/>
      <c r="L718" s="48"/>
      <c r="M718" s="48"/>
      <c r="N718" s="48"/>
      <c r="O718" s="48"/>
      <c r="P718" s="48"/>
      <c r="Q718" s="48"/>
      <c r="R718" s="48"/>
    </row>
    <row r="719" spans="1:18" x14ac:dyDescent="0.25">
      <c r="A719" s="48"/>
      <c r="B719" s="50"/>
      <c r="C719" s="50"/>
      <c r="D719" s="50"/>
      <c r="E719" s="48"/>
      <c r="F719" s="48"/>
      <c r="G719" s="48"/>
      <c r="H719" s="48"/>
      <c r="I719" s="48"/>
      <c r="J719" s="48"/>
      <c r="K719" s="48"/>
      <c r="L719" s="48"/>
      <c r="M719" s="48"/>
      <c r="N719" s="48"/>
      <c r="O719" s="48"/>
      <c r="P719" s="48"/>
      <c r="Q719" s="48"/>
      <c r="R719" s="48"/>
    </row>
    <row r="720" spans="1:18" x14ac:dyDescent="0.25">
      <c r="A720" s="48"/>
      <c r="B720" s="50"/>
      <c r="C720" s="50"/>
      <c r="D720" s="50"/>
      <c r="E720" s="48"/>
      <c r="F720" s="48"/>
      <c r="G720" s="48"/>
      <c r="H720" s="48"/>
      <c r="I720" s="48"/>
      <c r="J720" s="48"/>
      <c r="K720" s="48"/>
      <c r="L720" s="48"/>
      <c r="M720" s="48"/>
      <c r="N720" s="48"/>
      <c r="O720" s="48"/>
      <c r="P720" s="48"/>
      <c r="Q720" s="48"/>
      <c r="R720" s="48"/>
    </row>
    <row r="721" spans="1:18" x14ac:dyDescent="0.25">
      <c r="A721" s="48"/>
      <c r="B721" s="50"/>
      <c r="C721" s="50"/>
      <c r="D721" s="50"/>
      <c r="E721" s="48"/>
      <c r="F721" s="48"/>
      <c r="G721" s="48"/>
      <c r="H721" s="48"/>
      <c r="I721" s="48"/>
      <c r="J721" s="48"/>
      <c r="K721" s="48"/>
      <c r="L721" s="48"/>
      <c r="M721" s="48"/>
      <c r="N721" s="48"/>
      <c r="O721" s="48"/>
      <c r="P721" s="48"/>
      <c r="Q721" s="48"/>
      <c r="R721" s="48"/>
    </row>
    <row r="722" spans="1:18" x14ac:dyDescent="0.25">
      <c r="A722" s="48"/>
      <c r="B722" s="50"/>
      <c r="C722" s="50"/>
      <c r="D722" s="50"/>
      <c r="E722" s="48"/>
      <c r="F722" s="48"/>
      <c r="G722" s="48"/>
      <c r="H722" s="48"/>
      <c r="I722" s="48"/>
      <c r="J722" s="48"/>
      <c r="K722" s="48"/>
      <c r="L722" s="48"/>
      <c r="M722" s="48"/>
      <c r="N722" s="48"/>
      <c r="O722" s="48"/>
      <c r="P722" s="48"/>
      <c r="Q722" s="48"/>
      <c r="R722" s="48"/>
    </row>
    <row r="723" spans="1:18" x14ac:dyDescent="0.25">
      <c r="A723" s="48"/>
      <c r="B723" s="50"/>
      <c r="C723" s="50"/>
      <c r="D723" s="50"/>
      <c r="E723" s="48"/>
      <c r="F723" s="48"/>
      <c r="G723" s="48"/>
      <c r="H723" s="48"/>
      <c r="I723" s="48"/>
      <c r="J723" s="48"/>
      <c r="K723" s="48"/>
      <c r="L723" s="48"/>
      <c r="M723" s="48"/>
      <c r="N723" s="48"/>
      <c r="O723" s="48"/>
      <c r="P723" s="48"/>
      <c r="Q723" s="48"/>
      <c r="R723" s="48"/>
    </row>
    <row r="724" spans="1:18" x14ac:dyDescent="0.25">
      <c r="A724" s="48"/>
      <c r="B724" s="50"/>
      <c r="C724" s="50"/>
      <c r="D724" s="50"/>
      <c r="E724" s="48"/>
      <c r="F724" s="48"/>
      <c r="G724" s="48"/>
      <c r="H724" s="48"/>
      <c r="I724" s="48"/>
      <c r="J724" s="48"/>
      <c r="K724" s="48"/>
      <c r="L724" s="48"/>
      <c r="M724" s="48"/>
      <c r="N724" s="48"/>
      <c r="O724" s="48"/>
      <c r="P724" s="48"/>
      <c r="Q724" s="48"/>
      <c r="R724" s="48"/>
    </row>
    <row r="725" spans="1:18" x14ac:dyDescent="0.25">
      <c r="A725" s="48"/>
      <c r="B725" s="50"/>
      <c r="C725" s="50"/>
      <c r="D725" s="50"/>
      <c r="E725" s="48"/>
      <c r="F725" s="48"/>
      <c r="G725" s="48"/>
      <c r="H725" s="48"/>
      <c r="I725" s="48"/>
      <c r="J725" s="48"/>
      <c r="K725" s="48"/>
      <c r="L725" s="48"/>
      <c r="M725" s="48"/>
      <c r="N725" s="48"/>
      <c r="O725" s="48"/>
      <c r="P725" s="48"/>
      <c r="Q725" s="48"/>
      <c r="R725" s="48"/>
    </row>
    <row r="726" spans="1:18" x14ac:dyDescent="0.25">
      <c r="A726" s="48"/>
      <c r="B726" s="50"/>
      <c r="C726" s="50"/>
      <c r="D726" s="50"/>
      <c r="E726" s="48"/>
      <c r="F726" s="48"/>
      <c r="G726" s="48"/>
      <c r="H726" s="48"/>
      <c r="I726" s="48"/>
      <c r="J726" s="48"/>
      <c r="K726" s="48"/>
      <c r="L726" s="48"/>
      <c r="M726" s="48"/>
      <c r="N726" s="48"/>
      <c r="O726" s="48"/>
      <c r="P726" s="48"/>
      <c r="Q726" s="48"/>
      <c r="R726" s="48"/>
    </row>
    <row r="727" spans="1:18" x14ac:dyDescent="0.25">
      <c r="A727" s="48"/>
      <c r="B727" s="50"/>
      <c r="C727" s="50"/>
      <c r="D727" s="50"/>
      <c r="E727" s="48"/>
      <c r="F727" s="48"/>
      <c r="G727" s="48"/>
      <c r="H727" s="48"/>
      <c r="I727" s="48"/>
      <c r="J727" s="48"/>
      <c r="K727" s="48"/>
      <c r="L727" s="48"/>
      <c r="M727" s="48"/>
      <c r="N727" s="48"/>
      <c r="O727" s="48"/>
      <c r="P727" s="48"/>
      <c r="Q727" s="48"/>
      <c r="R727" s="48"/>
    </row>
    <row r="728" spans="1:18" x14ac:dyDescent="0.25">
      <c r="A728" s="48"/>
      <c r="B728" s="50"/>
      <c r="C728" s="50"/>
      <c r="D728" s="50"/>
      <c r="E728" s="48"/>
      <c r="F728" s="48"/>
      <c r="G728" s="48"/>
      <c r="H728" s="48"/>
      <c r="I728" s="48"/>
      <c r="J728" s="48"/>
      <c r="K728" s="48"/>
      <c r="L728" s="48"/>
      <c r="M728" s="48"/>
      <c r="N728" s="48"/>
      <c r="O728" s="48"/>
      <c r="P728" s="48"/>
      <c r="Q728" s="48"/>
      <c r="R728" s="48"/>
    </row>
    <row r="729" spans="1:18" x14ac:dyDescent="0.25">
      <c r="A729" s="48"/>
      <c r="B729" s="50"/>
      <c r="C729" s="50"/>
      <c r="D729" s="50"/>
      <c r="E729" s="48"/>
      <c r="F729" s="48"/>
      <c r="G729" s="48"/>
      <c r="H729" s="48"/>
      <c r="I729" s="48"/>
      <c r="J729" s="48"/>
      <c r="K729" s="48"/>
      <c r="L729" s="48"/>
      <c r="M729" s="48"/>
      <c r="N729" s="48"/>
      <c r="O729" s="48"/>
      <c r="P729" s="48"/>
      <c r="Q729" s="48"/>
      <c r="R729" s="48"/>
    </row>
    <row r="730" spans="1:18" x14ac:dyDescent="0.25">
      <c r="A730" s="48"/>
      <c r="B730" s="50"/>
      <c r="C730" s="50"/>
      <c r="D730" s="50"/>
      <c r="E730" s="48"/>
      <c r="F730" s="48"/>
      <c r="G730" s="48"/>
      <c r="H730" s="48"/>
      <c r="I730" s="48"/>
      <c r="J730" s="48"/>
      <c r="K730" s="48"/>
      <c r="L730" s="48"/>
      <c r="M730" s="48"/>
      <c r="N730" s="48"/>
      <c r="O730" s="48"/>
      <c r="P730" s="48"/>
      <c r="Q730" s="48"/>
      <c r="R730" s="48"/>
    </row>
    <row r="731" spans="1:18" x14ac:dyDescent="0.25">
      <c r="A731" s="48"/>
      <c r="B731" s="50"/>
      <c r="C731" s="50"/>
      <c r="D731" s="50"/>
      <c r="E731" s="48"/>
      <c r="F731" s="48"/>
      <c r="G731" s="48"/>
      <c r="H731" s="48"/>
      <c r="I731" s="48"/>
      <c r="J731" s="48"/>
      <c r="K731" s="48"/>
      <c r="L731" s="48"/>
      <c r="M731" s="48"/>
      <c r="N731" s="48"/>
      <c r="O731" s="48"/>
      <c r="P731" s="48"/>
      <c r="Q731" s="48"/>
      <c r="R731" s="48"/>
    </row>
    <row r="732" spans="1:18" x14ac:dyDescent="0.25">
      <c r="A732" s="48"/>
      <c r="B732" s="50"/>
      <c r="C732" s="50"/>
      <c r="D732" s="50"/>
      <c r="E732" s="48"/>
      <c r="F732" s="48"/>
      <c r="G732" s="48"/>
      <c r="H732" s="48"/>
      <c r="I732" s="48"/>
      <c r="J732" s="48"/>
      <c r="K732" s="48"/>
      <c r="L732" s="48"/>
      <c r="M732" s="48"/>
      <c r="N732" s="48"/>
      <c r="O732" s="48"/>
      <c r="P732" s="48"/>
      <c r="Q732" s="48"/>
      <c r="R732" s="48"/>
    </row>
    <row r="733" spans="1:18" x14ac:dyDescent="0.25">
      <c r="A733" s="48"/>
      <c r="B733" s="50"/>
      <c r="C733" s="50"/>
      <c r="D733" s="50"/>
      <c r="E733" s="48"/>
      <c r="F733" s="48"/>
      <c r="G733" s="48"/>
      <c r="H733" s="48"/>
      <c r="I733" s="48"/>
      <c r="J733" s="48"/>
      <c r="K733" s="48"/>
      <c r="L733" s="48"/>
      <c r="M733" s="48"/>
      <c r="N733" s="48"/>
      <c r="O733" s="48"/>
      <c r="P733" s="48"/>
      <c r="Q733" s="48"/>
      <c r="R733" s="48"/>
    </row>
    <row r="734" spans="1:18" x14ac:dyDescent="0.25">
      <c r="A734" s="48"/>
      <c r="B734" s="50"/>
      <c r="C734" s="50"/>
      <c r="D734" s="50"/>
      <c r="E734" s="48"/>
      <c r="F734" s="48"/>
      <c r="G734" s="48"/>
      <c r="H734" s="48"/>
      <c r="I734" s="48"/>
      <c r="J734" s="48"/>
      <c r="K734" s="48"/>
      <c r="L734" s="48"/>
      <c r="M734" s="48"/>
      <c r="N734" s="48"/>
      <c r="O734" s="48"/>
      <c r="P734" s="48"/>
      <c r="Q734" s="48"/>
      <c r="R734" s="48"/>
    </row>
    <row r="735" spans="1:18" x14ac:dyDescent="0.25">
      <c r="A735" s="48"/>
      <c r="B735" s="50"/>
      <c r="C735" s="50"/>
      <c r="D735" s="50"/>
      <c r="E735" s="48"/>
      <c r="F735" s="48"/>
      <c r="G735" s="48"/>
      <c r="H735" s="48"/>
      <c r="I735" s="48"/>
      <c r="J735" s="48"/>
      <c r="K735" s="48"/>
      <c r="L735" s="48"/>
      <c r="M735" s="48"/>
      <c r="N735" s="48"/>
      <c r="O735" s="48"/>
      <c r="P735" s="48"/>
      <c r="Q735" s="48"/>
      <c r="R735" s="48"/>
    </row>
    <row r="736" spans="1:18" x14ac:dyDescent="0.25">
      <c r="A736" s="48"/>
      <c r="B736" s="50"/>
      <c r="C736" s="50"/>
      <c r="D736" s="50"/>
      <c r="E736" s="48"/>
      <c r="F736" s="48"/>
      <c r="G736" s="48"/>
      <c r="H736" s="48"/>
      <c r="I736" s="48"/>
      <c r="J736" s="48"/>
      <c r="K736" s="48"/>
      <c r="L736" s="48"/>
      <c r="M736" s="48"/>
      <c r="N736" s="48"/>
      <c r="O736" s="48"/>
      <c r="P736" s="48"/>
      <c r="Q736" s="48"/>
      <c r="R736" s="48"/>
    </row>
    <row r="737" spans="1:18" x14ac:dyDescent="0.25">
      <c r="A737" s="48"/>
      <c r="B737" s="50"/>
      <c r="C737" s="50"/>
      <c r="D737" s="50"/>
      <c r="E737" s="48"/>
      <c r="F737" s="48"/>
      <c r="G737" s="48"/>
      <c r="H737" s="48"/>
      <c r="I737" s="48"/>
      <c r="J737" s="48"/>
      <c r="K737" s="48"/>
      <c r="L737" s="48"/>
      <c r="M737" s="48"/>
      <c r="N737" s="48"/>
      <c r="O737" s="48"/>
      <c r="P737" s="48"/>
      <c r="Q737" s="48"/>
      <c r="R737" s="48"/>
    </row>
    <row r="738" spans="1:18" x14ac:dyDescent="0.25">
      <c r="A738" s="48"/>
      <c r="B738" s="50"/>
      <c r="C738" s="50"/>
      <c r="D738" s="50"/>
      <c r="E738" s="48"/>
      <c r="F738" s="48"/>
      <c r="G738" s="48"/>
      <c r="H738" s="48"/>
      <c r="I738" s="48"/>
      <c r="J738" s="48"/>
      <c r="K738" s="48"/>
      <c r="L738" s="48"/>
      <c r="M738" s="48"/>
      <c r="N738" s="48"/>
      <c r="O738" s="48"/>
      <c r="P738" s="48"/>
      <c r="Q738" s="48"/>
      <c r="R738" s="48"/>
    </row>
    <row r="739" spans="1:18" x14ac:dyDescent="0.25">
      <c r="A739" s="48"/>
      <c r="B739" s="50"/>
      <c r="C739" s="50"/>
      <c r="D739" s="50"/>
      <c r="E739" s="48"/>
      <c r="F739" s="48"/>
      <c r="G739" s="48"/>
      <c r="H739" s="48"/>
      <c r="I739" s="48"/>
      <c r="J739" s="48"/>
      <c r="K739" s="48"/>
      <c r="L739" s="48"/>
      <c r="M739" s="48"/>
      <c r="N739" s="48"/>
      <c r="O739" s="48"/>
      <c r="P739" s="48"/>
      <c r="Q739" s="48"/>
      <c r="R739" s="48"/>
    </row>
    <row r="740" spans="1:18" x14ac:dyDescent="0.25">
      <c r="A740" s="48"/>
      <c r="B740" s="50"/>
      <c r="C740" s="50"/>
      <c r="D740" s="50"/>
      <c r="E740" s="48"/>
      <c r="F740" s="48"/>
      <c r="G740" s="48"/>
      <c r="H740" s="48"/>
      <c r="I740" s="48"/>
      <c r="J740" s="48"/>
      <c r="K740" s="48"/>
      <c r="L740" s="48"/>
      <c r="M740" s="48"/>
      <c r="N740" s="48"/>
      <c r="O740" s="48"/>
      <c r="P740" s="48"/>
      <c r="Q740" s="48"/>
      <c r="R740" s="48"/>
    </row>
    <row r="741" spans="1:18" x14ac:dyDescent="0.25">
      <c r="A741" s="48"/>
      <c r="B741" s="50"/>
      <c r="C741" s="50"/>
      <c r="D741" s="50"/>
      <c r="E741" s="48"/>
      <c r="F741" s="48"/>
      <c r="G741" s="48"/>
      <c r="H741" s="48"/>
      <c r="I741" s="48"/>
      <c r="J741" s="48"/>
      <c r="K741" s="48"/>
      <c r="L741" s="48"/>
      <c r="M741" s="48"/>
      <c r="N741" s="48"/>
      <c r="O741" s="48"/>
      <c r="P741" s="48"/>
      <c r="Q741" s="48"/>
      <c r="R741" s="48"/>
    </row>
    <row r="742" spans="1:18" x14ac:dyDescent="0.25">
      <c r="A742" s="48"/>
      <c r="B742" s="50"/>
      <c r="C742" s="50"/>
      <c r="D742" s="50"/>
      <c r="E742" s="48"/>
      <c r="F742" s="48"/>
      <c r="G742" s="48"/>
      <c r="H742" s="48"/>
      <c r="I742" s="48"/>
      <c r="J742" s="48"/>
      <c r="K742" s="48"/>
      <c r="L742" s="48"/>
      <c r="M742" s="48"/>
      <c r="N742" s="48"/>
      <c r="O742" s="48"/>
      <c r="P742" s="48"/>
      <c r="Q742" s="48"/>
      <c r="R742" s="48"/>
    </row>
    <row r="743" spans="1:18" x14ac:dyDescent="0.25">
      <c r="A743" s="48"/>
      <c r="B743" s="50"/>
      <c r="C743" s="50"/>
      <c r="D743" s="50"/>
      <c r="E743" s="48"/>
      <c r="F743" s="48"/>
      <c r="G743" s="48"/>
      <c r="H743" s="48"/>
      <c r="I743" s="48"/>
      <c r="J743" s="48"/>
      <c r="K743" s="48"/>
      <c r="L743" s="48"/>
      <c r="M743" s="48"/>
      <c r="N743" s="48"/>
      <c r="O743" s="48"/>
      <c r="P743" s="48"/>
      <c r="Q743" s="48"/>
      <c r="R743" s="48"/>
    </row>
    <row r="744" spans="1:18" x14ac:dyDescent="0.25">
      <c r="A744" s="48"/>
      <c r="B744" s="50"/>
      <c r="C744" s="50"/>
      <c r="D744" s="50"/>
      <c r="E744" s="48"/>
      <c r="F744" s="48"/>
      <c r="G744" s="48"/>
      <c r="H744" s="48"/>
      <c r="I744" s="48"/>
      <c r="J744" s="48"/>
      <c r="K744" s="48"/>
      <c r="L744" s="48"/>
      <c r="M744" s="48"/>
      <c r="N744" s="48"/>
      <c r="O744" s="48"/>
      <c r="P744" s="48"/>
      <c r="Q744" s="48"/>
      <c r="R744" s="48"/>
    </row>
    <row r="745" spans="1:18" x14ac:dyDescent="0.25">
      <c r="A745" s="48"/>
      <c r="B745" s="50"/>
      <c r="C745" s="50"/>
      <c r="D745" s="50"/>
      <c r="E745" s="48"/>
      <c r="F745" s="48"/>
      <c r="G745" s="48"/>
      <c r="H745" s="48"/>
      <c r="I745" s="48"/>
      <c r="J745" s="48"/>
      <c r="K745" s="48"/>
      <c r="L745" s="48"/>
      <c r="M745" s="48"/>
      <c r="N745" s="48"/>
      <c r="O745" s="48"/>
      <c r="P745" s="48"/>
      <c r="Q745" s="48"/>
      <c r="R745" s="48"/>
    </row>
    <row r="746" spans="1:18" x14ac:dyDescent="0.25">
      <c r="A746" s="48"/>
      <c r="B746" s="50"/>
      <c r="C746" s="50"/>
      <c r="D746" s="50"/>
      <c r="E746" s="48"/>
      <c r="F746" s="48"/>
      <c r="G746" s="48"/>
      <c r="H746" s="48"/>
      <c r="I746" s="48"/>
      <c r="J746" s="48"/>
      <c r="K746" s="48"/>
      <c r="L746" s="48"/>
      <c r="M746" s="48"/>
      <c r="N746" s="48"/>
      <c r="O746" s="48"/>
      <c r="P746" s="48"/>
      <c r="Q746" s="48"/>
      <c r="R746" s="48"/>
    </row>
    <row r="747" spans="1:18" x14ac:dyDescent="0.25">
      <c r="A747" s="48"/>
      <c r="B747" s="50"/>
      <c r="C747" s="50"/>
      <c r="D747" s="50"/>
      <c r="E747" s="48"/>
      <c r="F747" s="48"/>
      <c r="G747" s="48"/>
      <c r="H747" s="48"/>
      <c r="I747" s="48"/>
      <c r="J747" s="48"/>
      <c r="K747" s="48"/>
      <c r="L747" s="48"/>
      <c r="M747" s="48"/>
      <c r="N747" s="48"/>
      <c r="O747" s="48"/>
      <c r="P747" s="48"/>
      <c r="Q747" s="48"/>
      <c r="R747" s="48"/>
    </row>
    <row r="748" spans="1:18" x14ac:dyDescent="0.25">
      <c r="A748" s="48"/>
      <c r="B748" s="50"/>
      <c r="C748" s="50"/>
      <c r="D748" s="50"/>
      <c r="E748" s="48"/>
      <c r="F748" s="48"/>
      <c r="G748" s="48"/>
      <c r="H748" s="48"/>
      <c r="I748" s="48"/>
      <c r="J748" s="48"/>
      <c r="K748" s="48"/>
      <c r="L748" s="48"/>
      <c r="M748" s="48"/>
      <c r="N748" s="48"/>
      <c r="O748" s="48"/>
      <c r="P748" s="48"/>
      <c r="Q748" s="48"/>
      <c r="R748" s="48"/>
    </row>
    <row r="749" spans="1:18" x14ac:dyDescent="0.25">
      <c r="A749" s="48"/>
      <c r="B749" s="50"/>
      <c r="C749" s="50"/>
      <c r="D749" s="50"/>
      <c r="E749" s="48"/>
      <c r="F749" s="48"/>
      <c r="G749" s="48"/>
      <c r="H749" s="48"/>
      <c r="I749" s="48"/>
      <c r="J749" s="48"/>
      <c r="K749" s="48"/>
      <c r="L749" s="48"/>
      <c r="M749" s="48"/>
      <c r="N749" s="48"/>
      <c r="O749" s="48"/>
      <c r="P749" s="48"/>
      <c r="Q749" s="48"/>
      <c r="R749" s="48"/>
    </row>
    <row r="750" spans="1:18" x14ac:dyDescent="0.25">
      <c r="A750" s="48"/>
      <c r="B750" s="50"/>
      <c r="C750" s="50"/>
      <c r="D750" s="50"/>
      <c r="E750" s="48"/>
      <c r="F750" s="48"/>
      <c r="G750" s="48"/>
      <c r="H750" s="48"/>
      <c r="I750" s="48"/>
      <c r="J750" s="48"/>
      <c r="K750" s="48"/>
      <c r="L750" s="48"/>
      <c r="M750" s="48"/>
      <c r="N750" s="48"/>
      <c r="O750" s="48"/>
      <c r="P750" s="48"/>
      <c r="Q750" s="48"/>
      <c r="R750" s="48"/>
    </row>
    <row r="751" spans="1:18" x14ac:dyDescent="0.25">
      <c r="A751" s="48"/>
      <c r="B751" s="50"/>
      <c r="C751" s="50"/>
      <c r="D751" s="50"/>
      <c r="E751" s="48"/>
      <c r="F751" s="48"/>
      <c r="G751" s="48"/>
      <c r="H751" s="48"/>
      <c r="I751" s="48"/>
      <c r="J751" s="48"/>
      <c r="K751" s="48"/>
      <c r="L751" s="48"/>
      <c r="M751" s="48"/>
      <c r="N751" s="48"/>
      <c r="O751" s="48"/>
      <c r="P751" s="48"/>
      <c r="Q751" s="48"/>
      <c r="R751" s="48"/>
    </row>
    <row r="752" spans="1:18" x14ac:dyDescent="0.25">
      <c r="A752" s="48"/>
      <c r="B752" s="50"/>
      <c r="C752" s="50"/>
      <c r="D752" s="50"/>
      <c r="E752" s="48"/>
      <c r="F752" s="48"/>
      <c r="G752" s="48"/>
      <c r="H752" s="48"/>
      <c r="I752" s="48"/>
      <c r="J752" s="48"/>
      <c r="K752" s="48"/>
      <c r="L752" s="48"/>
      <c r="M752" s="48"/>
      <c r="N752" s="48"/>
      <c r="O752" s="48"/>
      <c r="P752" s="48"/>
      <c r="Q752" s="48"/>
      <c r="R752" s="48"/>
    </row>
    <row r="753" spans="1:18" x14ac:dyDescent="0.25">
      <c r="A753" s="48"/>
      <c r="B753" s="50"/>
      <c r="C753" s="50"/>
      <c r="D753" s="50"/>
      <c r="E753" s="48"/>
      <c r="F753" s="48"/>
      <c r="G753" s="48"/>
      <c r="H753" s="48"/>
      <c r="I753" s="48"/>
      <c r="J753" s="48"/>
      <c r="K753" s="48"/>
      <c r="L753" s="48"/>
      <c r="M753" s="48"/>
      <c r="N753" s="48"/>
      <c r="O753" s="48"/>
      <c r="P753" s="48"/>
      <c r="Q753" s="48"/>
      <c r="R753" s="48"/>
    </row>
    <row r="754" spans="1:18" x14ac:dyDescent="0.25">
      <c r="A754" s="48"/>
      <c r="B754" s="50"/>
      <c r="C754" s="50"/>
      <c r="D754" s="50"/>
      <c r="E754" s="48"/>
      <c r="F754" s="48"/>
      <c r="G754" s="48"/>
      <c r="H754" s="48"/>
      <c r="I754" s="48"/>
      <c r="J754" s="48"/>
      <c r="K754" s="48"/>
      <c r="L754" s="48"/>
      <c r="M754" s="48"/>
      <c r="N754" s="48"/>
      <c r="O754" s="48"/>
      <c r="P754" s="48"/>
      <c r="Q754" s="48"/>
      <c r="R754" s="48"/>
    </row>
    <row r="755" spans="1:18" x14ac:dyDescent="0.25">
      <c r="A755" s="48"/>
      <c r="B755" s="50"/>
      <c r="C755" s="50"/>
      <c r="D755" s="50"/>
      <c r="E755" s="48"/>
      <c r="F755" s="48"/>
      <c r="G755" s="48"/>
      <c r="H755" s="48"/>
      <c r="I755" s="48"/>
      <c r="J755" s="48"/>
      <c r="K755" s="48"/>
      <c r="L755" s="48"/>
      <c r="M755" s="48"/>
      <c r="N755" s="48"/>
      <c r="O755" s="48"/>
      <c r="P755" s="48"/>
      <c r="Q755" s="48"/>
      <c r="R755" s="48"/>
    </row>
    <row r="756" spans="1:18" x14ac:dyDescent="0.25">
      <c r="A756" s="48"/>
      <c r="B756" s="50"/>
      <c r="C756" s="50"/>
      <c r="D756" s="50"/>
      <c r="E756" s="48"/>
      <c r="F756" s="48"/>
      <c r="G756" s="48"/>
      <c r="H756" s="48"/>
      <c r="I756" s="48"/>
      <c r="J756" s="48"/>
      <c r="K756" s="48"/>
      <c r="L756" s="48"/>
      <c r="M756" s="48"/>
      <c r="N756" s="48"/>
      <c r="O756" s="48"/>
      <c r="P756" s="48"/>
      <c r="Q756" s="48"/>
      <c r="R756" s="48"/>
    </row>
    <row r="757" spans="1:18" x14ac:dyDescent="0.25">
      <c r="A757" s="48"/>
      <c r="B757" s="50"/>
      <c r="C757" s="50"/>
      <c r="D757" s="50"/>
      <c r="E757" s="48"/>
      <c r="F757" s="48"/>
      <c r="G757" s="48"/>
      <c r="H757" s="48"/>
      <c r="I757" s="48"/>
      <c r="J757" s="48"/>
      <c r="K757" s="48"/>
      <c r="L757" s="48"/>
      <c r="M757" s="48"/>
      <c r="N757" s="48"/>
      <c r="O757" s="48"/>
      <c r="P757" s="48"/>
      <c r="Q757" s="48"/>
      <c r="R757" s="48"/>
    </row>
    <row r="758" spans="1:18" x14ac:dyDescent="0.25">
      <c r="A758" s="48"/>
      <c r="B758" s="50"/>
      <c r="C758" s="50"/>
      <c r="D758" s="50"/>
      <c r="E758" s="48"/>
      <c r="F758" s="48"/>
      <c r="G758" s="48"/>
      <c r="H758" s="48"/>
      <c r="I758" s="48"/>
      <c r="J758" s="48"/>
      <c r="K758" s="48"/>
      <c r="L758" s="48"/>
      <c r="M758" s="48"/>
      <c r="N758" s="48"/>
      <c r="O758" s="48"/>
      <c r="P758" s="48"/>
      <c r="Q758" s="48"/>
      <c r="R758" s="48"/>
    </row>
    <row r="759" spans="1:18" x14ac:dyDescent="0.25">
      <c r="A759" s="48"/>
      <c r="B759" s="50"/>
      <c r="C759" s="50"/>
      <c r="D759" s="50"/>
      <c r="E759" s="48"/>
      <c r="F759" s="48"/>
      <c r="G759" s="48"/>
      <c r="H759" s="48"/>
      <c r="I759" s="48"/>
      <c r="J759" s="48"/>
      <c r="K759" s="48"/>
      <c r="L759" s="48"/>
      <c r="M759" s="48"/>
      <c r="N759" s="48"/>
      <c r="O759" s="48"/>
      <c r="P759" s="48"/>
      <c r="Q759" s="48"/>
      <c r="R759" s="48"/>
    </row>
    <row r="760" spans="1:18" x14ac:dyDescent="0.25">
      <c r="A760" s="48"/>
      <c r="B760" s="50"/>
      <c r="C760" s="50"/>
      <c r="D760" s="50"/>
      <c r="E760" s="48"/>
      <c r="F760" s="48"/>
      <c r="G760" s="48"/>
      <c r="H760" s="48"/>
      <c r="I760" s="48"/>
      <c r="J760" s="48"/>
      <c r="K760" s="48"/>
      <c r="L760" s="48"/>
      <c r="M760" s="48"/>
      <c r="N760" s="48"/>
      <c r="O760" s="48"/>
      <c r="P760" s="48"/>
      <c r="Q760" s="48"/>
      <c r="R760" s="48"/>
    </row>
    <row r="761" spans="1:18" x14ac:dyDescent="0.25">
      <c r="A761" s="48"/>
      <c r="B761" s="50"/>
      <c r="C761" s="50"/>
      <c r="D761" s="50"/>
      <c r="E761" s="48"/>
      <c r="F761" s="48"/>
      <c r="G761" s="48"/>
      <c r="H761" s="48"/>
      <c r="I761" s="48"/>
      <c r="J761" s="48"/>
      <c r="K761" s="48"/>
      <c r="L761" s="48"/>
      <c r="M761" s="48"/>
      <c r="N761" s="48"/>
      <c r="O761" s="48"/>
      <c r="P761" s="48"/>
      <c r="Q761" s="48"/>
      <c r="R761" s="48"/>
    </row>
    <row r="762" spans="1:18" x14ac:dyDescent="0.25">
      <c r="A762" s="48"/>
      <c r="B762" s="50"/>
      <c r="C762" s="50"/>
      <c r="D762" s="50"/>
      <c r="E762" s="48"/>
      <c r="F762" s="48"/>
      <c r="G762" s="48"/>
      <c r="H762" s="48"/>
      <c r="I762" s="48"/>
      <c r="J762" s="48"/>
      <c r="K762" s="48"/>
      <c r="L762" s="48"/>
      <c r="M762" s="48"/>
      <c r="N762" s="48"/>
      <c r="O762" s="48"/>
      <c r="P762" s="48"/>
      <c r="Q762" s="48"/>
      <c r="R762" s="48"/>
    </row>
    <row r="763" spans="1:18" x14ac:dyDescent="0.25">
      <c r="A763" s="48"/>
      <c r="B763" s="50"/>
      <c r="C763" s="50"/>
      <c r="D763" s="50"/>
      <c r="E763" s="48"/>
      <c r="F763" s="48"/>
      <c r="G763" s="48"/>
      <c r="H763" s="48"/>
      <c r="I763" s="48"/>
      <c r="J763" s="48"/>
      <c r="K763" s="48"/>
      <c r="L763" s="48"/>
      <c r="M763" s="48"/>
      <c r="N763" s="48"/>
      <c r="O763" s="48"/>
      <c r="P763" s="48"/>
      <c r="Q763" s="48"/>
      <c r="R763" s="48"/>
    </row>
    <row r="764" spans="1:18" x14ac:dyDescent="0.25">
      <c r="A764" s="48"/>
      <c r="B764" s="50"/>
      <c r="C764" s="50"/>
      <c r="D764" s="50"/>
      <c r="E764" s="48"/>
      <c r="F764" s="48"/>
      <c r="G764" s="48"/>
      <c r="H764" s="48"/>
      <c r="I764" s="48"/>
      <c r="J764" s="48"/>
      <c r="K764" s="48"/>
      <c r="L764" s="48"/>
      <c r="M764" s="48"/>
      <c r="N764" s="48"/>
      <c r="O764" s="48"/>
      <c r="P764" s="48"/>
      <c r="Q764" s="48"/>
      <c r="R764" s="48"/>
    </row>
    <row r="765" spans="1:18" x14ac:dyDescent="0.25">
      <c r="A765" s="48"/>
      <c r="B765" s="50"/>
      <c r="C765" s="50"/>
      <c r="D765" s="50"/>
      <c r="E765" s="48"/>
      <c r="F765" s="48"/>
      <c r="G765" s="48"/>
      <c r="H765" s="48"/>
      <c r="I765" s="48"/>
      <c r="J765" s="48"/>
      <c r="K765" s="48"/>
      <c r="L765" s="48"/>
      <c r="M765" s="48"/>
      <c r="N765" s="48"/>
      <c r="O765" s="48"/>
      <c r="P765" s="48"/>
      <c r="Q765" s="48"/>
      <c r="R765" s="48"/>
    </row>
    <row r="766" spans="1:18" x14ac:dyDescent="0.25">
      <c r="A766" s="48"/>
      <c r="B766" s="50"/>
      <c r="C766" s="50"/>
      <c r="D766" s="50"/>
      <c r="E766" s="48"/>
      <c r="F766" s="48"/>
      <c r="G766" s="48"/>
      <c r="H766" s="48"/>
      <c r="I766" s="48"/>
      <c r="J766" s="48"/>
      <c r="K766" s="48"/>
      <c r="L766" s="48"/>
      <c r="M766" s="48"/>
      <c r="N766" s="48"/>
      <c r="O766" s="48"/>
      <c r="P766" s="48"/>
      <c r="Q766" s="48"/>
      <c r="R766" s="48"/>
    </row>
    <row r="767" spans="1:18" x14ac:dyDescent="0.25">
      <c r="A767" s="48"/>
      <c r="B767" s="50"/>
      <c r="C767" s="50"/>
      <c r="D767" s="50"/>
      <c r="E767" s="48"/>
      <c r="F767" s="48"/>
      <c r="G767" s="48"/>
      <c r="H767" s="48"/>
      <c r="I767" s="48"/>
      <c r="J767" s="48"/>
      <c r="K767" s="48"/>
      <c r="L767" s="48"/>
      <c r="M767" s="48"/>
      <c r="N767" s="48"/>
      <c r="O767" s="48"/>
      <c r="P767" s="48"/>
      <c r="Q767" s="48"/>
      <c r="R767" s="48"/>
    </row>
    <row r="768" spans="1:18" x14ac:dyDescent="0.25">
      <c r="A768" s="48"/>
      <c r="B768" s="50"/>
      <c r="C768" s="50"/>
      <c r="D768" s="50"/>
      <c r="E768" s="48"/>
      <c r="F768" s="48"/>
      <c r="G768" s="48"/>
      <c r="H768" s="48"/>
      <c r="I768" s="48"/>
      <c r="J768" s="48"/>
      <c r="K768" s="48"/>
      <c r="L768" s="48"/>
      <c r="M768" s="48"/>
      <c r="N768" s="48"/>
      <c r="O768" s="48"/>
      <c r="P768" s="48"/>
      <c r="Q768" s="48"/>
      <c r="R768" s="48"/>
    </row>
    <row r="769" spans="1:18" x14ac:dyDescent="0.25">
      <c r="A769" s="48"/>
      <c r="B769" s="50"/>
      <c r="C769" s="50"/>
      <c r="D769" s="50"/>
      <c r="E769" s="48"/>
      <c r="F769" s="48"/>
      <c r="G769" s="48"/>
      <c r="H769" s="48"/>
      <c r="I769" s="48"/>
      <c r="J769" s="48"/>
      <c r="K769" s="48"/>
      <c r="L769" s="48"/>
      <c r="M769" s="48"/>
      <c r="N769" s="48"/>
      <c r="O769" s="48"/>
      <c r="P769" s="48"/>
      <c r="Q769" s="48"/>
      <c r="R769" s="48"/>
    </row>
    <row r="770" spans="1:18" x14ac:dyDescent="0.25">
      <c r="A770" s="48"/>
      <c r="B770" s="50"/>
      <c r="C770" s="50"/>
      <c r="D770" s="50"/>
      <c r="E770" s="48"/>
      <c r="F770" s="48"/>
      <c r="G770" s="48"/>
      <c r="H770" s="48"/>
      <c r="I770" s="48"/>
      <c r="J770" s="48"/>
      <c r="K770" s="48"/>
      <c r="L770" s="48"/>
      <c r="M770" s="48"/>
      <c r="N770" s="48"/>
      <c r="O770" s="48"/>
      <c r="P770" s="48"/>
      <c r="Q770" s="48"/>
      <c r="R770" s="48"/>
    </row>
    <row r="771" spans="1:18" x14ac:dyDescent="0.25">
      <c r="A771" s="48"/>
      <c r="B771" s="50"/>
      <c r="C771" s="50"/>
      <c r="D771" s="50"/>
      <c r="E771" s="48"/>
      <c r="F771" s="48"/>
      <c r="G771" s="48"/>
      <c r="H771" s="48"/>
      <c r="I771" s="48"/>
      <c r="J771" s="48"/>
      <c r="K771" s="48"/>
      <c r="L771" s="48"/>
      <c r="M771" s="48"/>
      <c r="N771" s="48"/>
      <c r="O771" s="48"/>
      <c r="P771" s="48"/>
      <c r="Q771" s="48"/>
      <c r="R771" s="48"/>
    </row>
    <row r="772" spans="1:18" x14ac:dyDescent="0.25">
      <c r="A772" s="48"/>
      <c r="B772" s="50"/>
      <c r="C772" s="50"/>
      <c r="D772" s="50"/>
      <c r="E772" s="48"/>
      <c r="F772" s="48"/>
      <c r="G772" s="48"/>
      <c r="H772" s="48"/>
      <c r="I772" s="48"/>
      <c r="J772" s="48"/>
      <c r="K772" s="48"/>
      <c r="L772" s="48"/>
      <c r="M772" s="48"/>
      <c r="N772" s="48"/>
      <c r="O772" s="48"/>
      <c r="P772" s="48"/>
      <c r="Q772" s="48"/>
      <c r="R772" s="48"/>
    </row>
    <row r="773" spans="1:18" x14ac:dyDescent="0.25">
      <c r="A773" s="48"/>
      <c r="B773" s="50"/>
      <c r="C773" s="50"/>
      <c r="D773" s="50"/>
      <c r="E773" s="48"/>
      <c r="F773" s="48"/>
      <c r="G773" s="48"/>
      <c r="H773" s="48"/>
      <c r="I773" s="48"/>
      <c r="J773" s="48"/>
      <c r="K773" s="48"/>
      <c r="L773" s="48"/>
      <c r="M773" s="48"/>
      <c r="N773" s="48"/>
      <c r="O773" s="48"/>
      <c r="P773" s="48"/>
      <c r="Q773" s="48"/>
      <c r="R773" s="48"/>
    </row>
    <row r="774" spans="1:18" x14ac:dyDescent="0.25">
      <c r="A774" s="48"/>
      <c r="B774" s="50"/>
      <c r="C774" s="50"/>
      <c r="D774" s="50"/>
      <c r="E774" s="48"/>
      <c r="F774" s="48"/>
      <c r="G774" s="48"/>
      <c r="H774" s="48"/>
      <c r="I774" s="48"/>
      <c r="J774" s="48"/>
      <c r="K774" s="48"/>
      <c r="L774" s="48"/>
      <c r="M774" s="48"/>
      <c r="N774" s="48"/>
      <c r="O774" s="48"/>
      <c r="P774" s="48"/>
      <c r="Q774" s="48"/>
      <c r="R774" s="48"/>
    </row>
    <row r="775" spans="1:18" x14ac:dyDescent="0.25">
      <c r="A775" s="48"/>
      <c r="B775" s="50"/>
      <c r="C775" s="50"/>
      <c r="D775" s="50"/>
      <c r="E775" s="48"/>
      <c r="F775" s="48"/>
      <c r="G775" s="48"/>
      <c r="H775" s="48"/>
      <c r="I775" s="48"/>
      <c r="J775" s="48"/>
      <c r="K775" s="48"/>
      <c r="L775" s="48"/>
      <c r="M775" s="48"/>
      <c r="N775" s="48"/>
      <c r="O775" s="48"/>
      <c r="P775" s="48"/>
      <c r="Q775" s="48"/>
      <c r="R775" s="48"/>
    </row>
    <row r="776" spans="1:18" x14ac:dyDescent="0.25">
      <c r="A776" s="48"/>
      <c r="B776" s="50"/>
      <c r="C776" s="50"/>
      <c r="D776" s="50"/>
      <c r="E776" s="48"/>
      <c r="F776" s="48"/>
      <c r="G776" s="48"/>
      <c r="H776" s="48"/>
      <c r="I776" s="48"/>
      <c r="J776" s="48"/>
      <c r="K776" s="48"/>
      <c r="L776" s="48"/>
      <c r="M776" s="48"/>
      <c r="N776" s="48"/>
      <c r="O776" s="48"/>
      <c r="P776" s="48"/>
      <c r="Q776" s="48"/>
      <c r="R776" s="48"/>
    </row>
    <row r="777" spans="1:18" x14ac:dyDescent="0.25">
      <c r="A777" s="48"/>
      <c r="B777" s="50"/>
      <c r="C777" s="50"/>
      <c r="D777" s="50"/>
      <c r="E777" s="48"/>
      <c r="F777" s="48"/>
      <c r="G777" s="48"/>
      <c r="H777" s="48"/>
      <c r="I777" s="48"/>
      <c r="J777" s="48"/>
      <c r="K777" s="48"/>
      <c r="L777" s="48"/>
      <c r="M777" s="48"/>
      <c r="N777" s="48"/>
      <c r="O777" s="48"/>
      <c r="P777" s="48"/>
      <c r="Q777" s="48"/>
      <c r="R777" s="48"/>
    </row>
    <row r="778" spans="1:18" x14ac:dyDescent="0.25">
      <c r="A778" s="48"/>
      <c r="B778" s="50"/>
      <c r="C778" s="50"/>
      <c r="D778" s="50"/>
      <c r="E778" s="48"/>
      <c r="F778" s="48"/>
      <c r="G778" s="48"/>
      <c r="H778" s="48"/>
      <c r="I778" s="48"/>
      <c r="J778" s="48"/>
      <c r="K778" s="48"/>
      <c r="L778" s="48"/>
      <c r="M778" s="48"/>
      <c r="N778" s="48"/>
      <c r="O778" s="48"/>
      <c r="P778" s="48"/>
      <c r="Q778" s="48"/>
      <c r="R778" s="48"/>
    </row>
    <row r="779" spans="1:18" x14ac:dyDescent="0.25">
      <c r="A779" s="48"/>
      <c r="B779" s="50"/>
      <c r="C779" s="50"/>
      <c r="D779" s="50"/>
      <c r="E779" s="48"/>
      <c r="F779" s="48"/>
      <c r="G779" s="48"/>
      <c r="H779" s="48"/>
      <c r="I779" s="48"/>
      <c r="J779" s="48"/>
      <c r="K779" s="48"/>
      <c r="L779" s="48"/>
      <c r="M779" s="48"/>
      <c r="N779" s="48"/>
      <c r="O779" s="48"/>
      <c r="P779" s="48"/>
      <c r="Q779" s="48"/>
      <c r="R779" s="48"/>
    </row>
    <row r="780" spans="1:18" x14ac:dyDescent="0.25">
      <c r="A780" s="48"/>
      <c r="B780" s="50"/>
      <c r="C780" s="50"/>
      <c r="D780" s="50"/>
      <c r="E780" s="48"/>
      <c r="F780" s="48"/>
      <c r="G780" s="48"/>
      <c r="H780" s="48"/>
      <c r="I780" s="48"/>
      <c r="J780" s="48"/>
      <c r="K780" s="48"/>
      <c r="L780" s="48"/>
      <c r="M780" s="48"/>
      <c r="N780" s="48"/>
      <c r="O780" s="48"/>
      <c r="P780" s="48"/>
      <c r="Q780" s="48"/>
      <c r="R780" s="48"/>
    </row>
    <row r="781" spans="1:18" x14ac:dyDescent="0.25">
      <c r="A781" s="48"/>
      <c r="B781" s="50"/>
      <c r="C781" s="50"/>
      <c r="D781" s="50"/>
      <c r="E781" s="48"/>
      <c r="F781" s="48"/>
      <c r="G781" s="48"/>
      <c r="H781" s="48"/>
      <c r="I781" s="48"/>
      <c r="J781" s="48"/>
      <c r="K781" s="48"/>
      <c r="L781" s="48"/>
      <c r="M781" s="48"/>
      <c r="N781" s="48"/>
      <c r="O781" s="48"/>
      <c r="P781" s="48"/>
      <c r="Q781" s="48"/>
      <c r="R781" s="48"/>
    </row>
    <row r="782" spans="1:18" x14ac:dyDescent="0.25">
      <c r="A782" s="48"/>
      <c r="B782" s="50"/>
      <c r="C782" s="50"/>
      <c r="D782" s="50"/>
      <c r="E782" s="48"/>
      <c r="F782" s="48"/>
      <c r="G782" s="48"/>
      <c r="H782" s="48"/>
      <c r="I782" s="48"/>
      <c r="J782" s="48"/>
      <c r="K782" s="48"/>
      <c r="L782" s="48"/>
      <c r="M782" s="48"/>
      <c r="N782" s="48"/>
      <c r="O782" s="48"/>
      <c r="P782" s="48"/>
      <c r="Q782" s="48"/>
      <c r="R782" s="48"/>
    </row>
    <row r="783" spans="1:18" x14ac:dyDescent="0.25">
      <c r="A783" s="48"/>
      <c r="B783" s="50"/>
      <c r="C783" s="50"/>
      <c r="D783" s="50"/>
      <c r="E783" s="48"/>
      <c r="F783" s="48"/>
      <c r="G783" s="48"/>
      <c r="H783" s="48"/>
      <c r="I783" s="48"/>
      <c r="J783" s="48"/>
      <c r="K783" s="48"/>
      <c r="L783" s="48"/>
      <c r="M783" s="48"/>
      <c r="N783" s="48"/>
      <c r="O783" s="48"/>
      <c r="P783" s="48"/>
      <c r="Q783" s="48"/>
      <c r="R783" s="48"/>
    </row>
    <row r="784" spans="1:18" x14ac:dyDescent="0.25">
      <c r="A784" s="48"/>
      <c r="B784" s="50"/>
      <c r="C784" s="50"/>
      <c r="D784" s="50"/>
      <c r="E784" s="48"/>
      <c r="F784" s="48"/>
      <c r="G784" s="48"/>
      <c r="H784" s="48"/>
      <c r="I784" s="48"/>
      <c r="J784" s="48"/>
      <c r="K784" s="48"/>
      <c r="L784" s="48"/>
      <c r="M784" s="48"/>
      <c r="N784" s="48"/>
      <c r="O784" s="48"/>
      <c r="P784" s="48"/>
      <c r="Q784" s="48"/>
      <c r="R784" s="48"/>
    </row>
    <row r="785" spans="1:18" x14ac:dyDescent="0.25">
      <c r="A785" s="48"/>
      <c r="B785" s="50"/>
      <c r="C785" s="50"/>
      <c r="D785" s="50"/>
      <c r="E785" s="48"/>
      <c r="F785" s="48"/>
      <c r="G785" s="48"/>
      <c r="H785" s="48"/>
      <c r="I785" s="48"/>
      <c r="J785" s="48"/>
      <c r="K785" s="48"/>
      <c r="L785" s="48"/>
      <c r="M785" s="48"/>
      <c r="N785" s="48"/>
      <c r="O785" s="48"/>
      <c r="P785" s="48"/>
      <c r="Q785" s="48"/>
      <c r="R785" s="48"/>
    </row>
    <row r="786" spans="1:18" x14ac:dyDescent="0.25">
      <c r="A786" s="48"/>
      <c r="B786" s="50"/>
      <c r="C786" s="50"/>
      <c r="D786" s="50"/>
      <c r="E786" s="48"/>
      <c r="F786" s="48"/>
      <c r="G786" s="48"/>
      <c r="H786" s="48"/>
      <c r="I786" s="48"/>
      <c r="J786" s="48"/>
      <c r="K786" s="48"/>
      <c r="L786" s="48"/>
      <c r="M786" s="48"/>
      <c r="N786" s="48"/>
      <c r="O786" s="48"/>
      <c r="P786" s="48"/>
      <c r="Q786" s="48"/>
      <c r="R786" s="48"/>
    </row>
    <row r="787" spans="1:18" x14ac:dyDescent="0.25">
      <c r="A787" s="48"/>
      <c r="B787" s="50"/>
      <c r="C787" s="50"/>
      <c r="D787" s="50"/>
      <c r="E787" s="48"/>
      <c r="F787" s="48"/>
      <c r="G787" s="48"/>
      <c r="H787" s="48"/>
      <c r="I787" s="48"/>
      <c r="J787" s="48"/>
      <c r="K787" s="48"/>
      <c r="L787" s="48"/>
      <c r="M787" s="48"/>
      <c r="N787" s="48"/>
      <c r="O787" s="48"/>
      <c r="P787" s="48"/>
      <c r="Q787" s="48"/>
      <c r="R787" s="48"/>
    </row>
    <row r="788" spans="1:18" x14ac:dyDescent="0.25">
      <c r="A788" s="48"/>
      <c r="B788" s="50"/>
      <c r="C788" s="50"/>
      <c r="D788" s="50"/>
      <c r="E788" s="48"/>
      <c r="F788" s="48"/>
      <c r="G788" s="48"/>
      <c r="H788" s="48"/>
      <c r="I788" s="48"/>
      <c r="J788" s="48"/>
      <c r="K788" s="48"/>
      <c r="L788" s="48"/>
      <c r="M788" s="48"/>
      <c r="N788" s="48"/>
      <c r="O788" s="48"/>
      <c r="P788" s="48"/>
      <c r="Q788" s="48"/>
      <c r="R788" s="48"/>
    </row>
    <row r="789" spans="1:18" x14ac:dyDescent="0.25">
      <c r="A789" s="48"/>
      <c r="B789" s="50"/>
      <c r="C789" s="50"/>
      <c r="D789" s="50"/>
      <c r="E789" s="48"/>
      <c r="F789" s="48"/>
      <c r="G789" s="48"/>
      <c r="H789" s="48"/>
      <c r="I789" s="48"/>
      <c r="J789" s="48"/>
      <c r="K789" s="48"/>
      <c r="L789" s="48"/>
      <c r="M789" s="48"/>
      <c r="N789" s="48"/>
      <c r="O789" s="48"/>
      <c r="P789" s="48"/>
      <c r="Q789" s="48"/>
      <c r="R789" s="48"/>
    </row>
    <row r="790" spans="1:18" x14ac:dyDescent="0.25">
      <c r="A790" s="48"/>
      <c r="B790" s="50"/>
      <c r="C790" s="50"/>
      <c r="D790" s="50"/>
      <c r="E790" s="48"/>
      <c r="F790" s="48"/>
      <c r="G790" s="48"/>
      <c r="H790" s="48"/>
      <c r="I790" s="48"/>
      <c r="J790" s="48"/>
      <c r="K790" s="48"/>
      <c r="L790" s="48"/>
      <c r="M790" s="48"/>
      <c r="N790" s="48"/>
      <c r="O790" s="48"/>
      <c r="P790" s="48"/>
      <c r="Q790" s="48"/>
      <c r="R790" s="48"/>
    </row>
    <row r="791" spans="1:18" x14ac:dyDescent="0.25">
      <c r="A791" s="48"/>
      <c r="B791" s="50"/>
      <c r="C791" s="50"/>
      <c r="D791" s="50"/>
      <c r="E791" s="48"/>
      <c r="F791" s="48"/>
      <c r="G791" s="48"/>
      <c r="H791" s="48"/>
      <c r="I791" s="48"/>
      <c r="J791" s="48"/>
      <c r="K791" s="48"/>
      <c r="L791" s="48"/>
      <c r="M791" s="48"/>
      <c r="N791" s="48"/>
      <c r="O791" s="48"/>
      <c r="P791" s="48"/>
      <c r="Q791" s="48"/>
      <c r="R791" s="48"/>
    </row>
    <row r="792" spans="1:18" x14ac:dyDescent="0.25">
      <c r="A792" s="48"/>
      <c r="B792" s="50"/>
      <c r="C792" s="50"/>
      <c r="D792" s="50"/>
      <c r="E792" s="48"/>
      <c r="F792" s="48"/>
      <c r="G792" s="48"/>
      <c r="H792" s="48"/>
      <c r="I792" s="48"/>
      <c r="J792" s="48"/>
      <c r="K792" s="48"/>
      <c r="L792" s="48"/>
      <c r="M792" s="48"/>
      <c r="N792" s="48"/>
      <c r="O792" s="48"/>
      <c r="P792" s="48"/>
      <c r="Q792" s="48"/>
      <c r="R792" s="48"/>
    </row>
    <row r="793" spans="1:18" x14ac:dyDescent="0.25">
      <c r="A793" s="48"/>
      <c r="B793" s="50"/>
      <c r="C793" s="50"/>
      <c r="D793" s="50"/>
      <c r="E793" s="48"/>
      <c r="F793" s="48"/>
      <c r="G793" s="48"/>
      <c r="H793" s="48"/>
      <c r="I793" s="48"/>
      <c r="J793" s="48"/>
      <c r="K793" s="48"/>
      <c r="L793" s="48"/>
      <c r="M793" s="48"/>
      <c r="N793" s="48"/>
      <c r="O793" s="48"/>
      <c r="P793" s="48"/>
      <c r="Q793" s="48"/>
      <c r="R793" s="48"/>
    </row>
    <row r="794" spans="1:18" x14ac:dyDescent="0.25">
      <c r="A794" s="48"/>
      <c r="B794" s="50"/>
      <c r="C794" s="50"/>
      <c r="D794" s="50"/>
      <c r="E794" s="48"/>
      <c r="F794" s="48"/>
      <c r="G794" s="48"/>
      <c r="H794" s="48"/>
      <c r="I794" s="48"/>
      <c r="J794" s="48"/>
      <c r="K794" s="48"/>
      <c r="L794" s="48"/>
      <c r="M794" s="48"/>
      <c r="N794" s="48"/>
      <c r="O794" s="48"/>
      <c r="P794" s="48"/>
      <c r="Q794" s="48"/>
      <c r="R794" s="48"/>
    </row>
    <row r="795" spans="1:18" x14ac:dyDescent="0.25">
      <c r="A795" s="48"/>
      <c r="B795" s="50"/>
      <c r="C795" s="50"/>
      <c r="D795" s="50"/>
      <c r="E795" s="48"/>
      <c r="F795" s="48"/>
      <c r="G795" s="48"/>
      <c r="H795" s="48"/>
      <c r="I795" s="48"/>
      <c r="J795" s="48"/>
      <c r="K795" s="48"/>
      <c r="L795" s="48"/>
      <c r="M795" s="48"/>
      <c r="N795" s="48"/>
      <c r="O795" s="48"/>
      <c r="P795" s="48"/>
      <c r="Q795" s="48"/>
      <c r="R795" s="48"/>
    </row>
    <row r="796" spans="1:18" x14ac:dyDescent="0.25">
      <c r="A796" s="48"/>
      <c r="B796" s="50"/>
      <c r="C796" s="50"/>
      <c r="D796" s="50"/>
      <c r="E796" s="48"/>
      <c r="F796" s="48"/>
      <c r="G796" s="48"/>
      <c r="H796" s="48"/>
      <c r="I796" s="48"/>
      <c r="J796" s="48"/>
      <c r="K796" s="48"/>
      <c r="L796" s="48"/>
      <c r="M796" s="48"/>
      <c r="N796" s="48"/>
      <c r="O796" s="48"/>
      <c r="P796" s="48"/>
      <c r="Q796" s="48"/>
      <c r="R796" s="48"/>
    </row>
    <row r="797" spans="1:18" x14ac:dyDescent="0.25">
      <c r="A797" s="48"/>
      <c r="B797" s="50"/>
      <c r="C797" s="50"/>
      <c r="D797" s="50"/>
      <c r="E797" s="48"/>
      <c r="F797" s="48"/>
      <c r="G797" s="48"/>
      <c r="H797" s="48"/>
      <c r="I797" s="48"/>
      <c r="J797" s="48"/>
      <c r="K797" s="48"/>
      <c r="L797" s="48"/>
      <c r="M797" s="48"/>
      <c r="N797" s="48"/>
      <c r="O797" s="48"/>
      <c r="P797" s="48"/>
      <c r="Q797" s="48"/>
      <c r="R797" s="48"/>
    </row>
    <row r="798" spans="1:18" x14ac:dyDescent="0.25">
      <c r="A798" s="48"/>
      <c r="B798" s="50"/>
      <c r="C798" s="50"/>
      <c r="D798" s="50"/>
      <c r="E798" s="48"/>
      <c r="F798" s="48"/>
      <c r="G798" s="48"/>
      <c r="H798" s="48"/>
      <c r="I798" s="48"/>
      <c r="J798" s="48"/>
      <c r="K798" s="48"/>
      <c r="L798" s="48"/>
      <c r="M798" s="48"/>
      <c r="N798" s="48"/>
      <c r="O798" s="48"/>
      <c r="P798" s="48"/>
      <c r="Q798" s="48"/>
      <c r="R798" s="48"/>
    </row>
    <row r="799" spans="1:18" x14ac:dyDescent="0.25">
      <c r="A799" s="48"/>
      <c r="B799" s="50"/>
      <c r="C799" s="50"/>
      <c r="D799" s="50"/>
      <c r="E799" s="48"/>
      <c r="F799" s="48"/>
      <c r="G799" s="48"/>
      <c r="H799" s="48"/>
      <c r="I799" s="48"/>
      <c r="J799" s="48"/>
      <c r="K799" s="48"/>
      <c r="L799" s="48"/>
      <c r="M799" s="48"/>
      <c r="N799" s="48"/>
      <c r="O799" s="48"/>
      <c r="P799" s="48"/>
      <c r="Q799" s="48"/>
      <c r="R799" s="48"/>
    </row>
    <row r="800" spans="1:18" x14ac:dyDescent="0.25">
      <c r="A800" s="48"/>
      <c r="B800" s="50"/>
      <c r="C800" s="50"/>
      <c r="D800" s="50"/>
      <c r="E800" s="48"/>
      <c r="F800" s="48"/>
      <c r="G800" s="48"/>
      <c r="H800" s="48"/>
      <c r="I800" s="48"/>
      <c r="J800" s="48"/>
      <c r="K800" s="48"/>
      <c r="L800" s="48"/>
      <c r="M800" s="48"/>
      <c r="N800" s="48"/>
      <c r="O800" s="48"/>
      <c r="P800" s="48"/>
      <c r="Q800" s="48"/>
      <c r="R800" s="48"/>
    </row>
    <row r="801" spans="1:18" x14ac:dyDescent="0.25">
      <c r="A801" s="48"/>
      <c r="B801" s="50"/>
      <c r="C801" s="50"/>
      <c r="D801" s="50"/>
      <c r="E801" s="48"/>
      <c r="F801" s="48"/>
      <c r="G801" s="48"/>
      <c r="H801" s="48"/>
      <c r="I801" s="48"/>
      <c r="J801" s="48"/>
      <c r="K801" s="48"/>
      <c r="L801" s="48"/>
      <c r="M801" s="48"/>
      <c r="N801" s="48"/>
      <c r="O801" s="48"/>
      <c r="P801" s="48"/>
      <c r="Q801" s="48"/>
      <c r="R801" s="48"/>
    </row>
    <row r="802" spans="1:18" x14ac:dyDescent="0.25">
      <c r="A802" s="48"/>
      <c r="B802" s="50"/>
      <c r="C802" s="50"/>
      <c r="D802" s="50"/>
      <c r="E802" s="48"/>
      <c r="F802" s="48"/>
      <c r="G802" s="48"/>
      <c r="H802" s="48"/>
      <c r="I802" s="48"/>
      <c r="J802" s="48"/>
      <c r="K802" s="48"/>
      <c r="L802" s="48"/>
      <c r="M802" s="48"/>
      <c r="N802" s="48"/>
      <c r="O802" s="48"/>
      <c r="P802" s="48"/>
      <c r="Q802" s="48"/>
      <c r="R802" s="48"/>
    </row>
    <row r="803" spans="1:18" x14ac:dyDescent="0.25">
      <c r="A803" s="48"/>
      <c r="B803" s="50"/>
      <c r="C803" s="50"/>
      <c r="D803" s="50"/>
      <c r="E803" s="48"/>
      <c r="F803" s="48"/>
      <c r="G803" s="48"/>
      <c r="H803" s="48"/>
      <c r="I803" s="48"/>
      <c r="J803" s="48"/>
      <c r="K803" s="48"/>
      <c r="L803" s="48"/>
      <c r="M803" s="48"/>
      <c r="N803" s="48"/>
      <c r="O803" s="48"/>
      <c r="P803" s="48"/>
      <c r="Q803" s="48"/>
      <c r="R803" s="48"/>
    </row>
    <row r="804" spans="1:18" x14ac:dyDescent="0.25">
      <c r="A804" s="48"/>
      <c r="B804" s="50"/>
      <c r="C804" s="50"/>
      <c r="D804" s="50"/>
      <c r="E804" s="48"/>
      <c r="F804" s="48"/>
      <c r="G804" s="48"/>
      <c r="H804" s="48"/>
      <c r="I804" s="48"/>
      <c r="J804" s="48"/>
      <c r="K804" s="48"/>
      <c r="L804" s="48"/>
      <c r="M804" s="48"/>
      <c r="N804" s="48"/>
      <c r="O804" s="48"/>
      <c r="P804" s="48"/>
      <c r="Q804" s="48"/>
      <c r="R804" s="48"/>
    </row>
    <row r="805" spans="1:18" x14ac:dyDescent="0.25">
      <c r="A805" s="48"/>
      <c r="B805" s="50"/>
      <c r="C805" s="50"/>
      <c r="D805" s="50"/>
      <c r="E805" s="48"/>
      <c r="F805" s="48"/>
      <c r="G805" s="48"/>
      <c r="H805" s="48"/>
      <c r="I805" s="48"/>
      <c r="J805" s="48"/>
      <c r="K805" s="48"/>
      <c r="L805" s="48"/>
      <c r="M805" s="48"/>
      <c r="N805" s="48"/>
      <c r="O805" s="48"/>
      <c r="P805" s="48"/>
      <c r="Q805" s="48"/>
      <c r="R805" s="48"/>
    </row>
    <row r="806" spans="1:18" x14ac:dyDescent="0.25">
      <c r="A806" s="48"/>
      <c r="B806" s="50"/>
      <c r="C806" s="50"/>
      <c r="D806" s="50"/>
      <c r="E806" s="48"/>
      <c r="F806" s="48"/>
      <c r="G806" s="48"/>
      <c r="H806" s="48"/>
      <c r="I806" s="48"/>
      <c r="J806" s="48"/>
      <c r="K806" s="48"/>
      <c r="L806" s="48"/>
      <c r="M806" s="48"/>
      <c r="N806" s="48"/>
      <c r="O806" s="48"/>
      <c r="P806" s="48"/>
      <c r="Q806" s="48"/>
      <c r="R806" s="48"/>
    </row>
    <row r="807" spans="1:18" x14ac:dyDescent="0.25">
      <c r="A807" s="48"/>
      <c r="B807" s="50"/>
      <c r="C807" s="50"/>
      <c r="D807" s="50"/>
      <c r="E807" s="48"/>
      <c r="F807" s="48"/>
      <c r="G807" s="48"/>
      <c r="H807" s="48"/>
      <c r="I807" s="48"/>
      <c r="J807" s="48"/>
      <c r="K807" s="48"/>
      <c r="L807" s="48"/>
      <c r="M807" s="48"/>
      <c r="N807" s="48"/>
      <c r="O807" s="48"/>
      <c r="P807" s="48"/>
      <c r="Q807" s="48"/>
      <c r="R807" s="48"/>
    </row>
    <row r="808" spans="1:18" x14ac:dyDescent="0.25">
      <c r="A808" s="48"/>
      <c r="B808" s="50"/>
      <c r="C808" s="50"/>
      <c r="D808" s="50"/>
      <c r="E808" s="48"/>
      <c r="F808" s="48"/>
      <c r="G808" s="48"/>
      <c r="H808" s="48"/>
      <c r="I808" s="48"/>
      <c r="J808" s="48"/>
      <c r="K808" s="48"/>
      <c r="L808" s="48"/>
      <c r="M808" s="48"/>
      <c r="N808" s="48"/>
      <c r="O808" s="48"/>
      <c r="P808" s="48"/>
      <c r="Q808" s="48"/>
      <c r="R808" s="48"/>
    </row>
    <row r="809" spans="1:18" x14ac:dyDescent="0.25">
      <c r="A809" s="48"/>
      <c r="B809" s="50"/>
      <c r="C809" s="50"/>
      <c r="D809" s="50"/>
      <c r="E809" s="48"/>
      <c r="F809" s="48"/>
      <c r="G809" s="48"/>
      <c r="H809" s="48"/>
      <c r="I809" s="48"/>
      <c r="J809" s="48"/>
      <c r="K809" s="48"/>
      <c r="L809" s="48"/>
      <c r="M809" s="48"/>
      <c r="N809" s="48"/>
      <c r="O809" s="48"/>
      <c r="P809" s="48"/>
      <c r="Q809" s="48"/>
      <c r="R809" s="48"/>
    </row>
    <row r="810" spans="1:18" x14ac:dyDescent="0.25">
      <c r="A810" s="48"/>
      <c r="B810" s="50"/>
      <c r="C810" s="50"/>
      <c r="D810" s="50"/>
      <c r="E810" s="48"/>
      <c r="F810" s="48"/>
      <c r="G810" s="48"/>
      <c r="H810" s="48"/>
      <c r="I810" s="48"/>
      <c r="J810" s="48"/>
      <c r="K810" s="48"/>
      <c r="L810" s="48"/>
      <c r="M810" s="48"/>
      <c r="N810" s="48"/>
      <c r="O810" s="48"/>
      <c r="P810" s="48"/>
      <c r="Q810" s="48"/>
      <c r="R810" s="48"/>
    </row>
    <row r="811" spans="1:18" x14ac:dyDescent="0.25">
      <c r="A811" s="48"/>
      <c r="B811" s="50"/>
      <c r="C811" s="50"/>
      <c r="D811" s="50"/>
      <c r="E811" s="48"/>
      <c r="F811" s="48"/>
      <c r="G811" s="48"/>
      <c r="H811" s="48"/>
      <c r="I811" s="48"/>
      <c r="J811" s="48"/>
      <c r="K811" s="48"/>
      <c r="L811" s="48"/>
      <c r="M811" s="48"/>
      <c r="N811" s="48"/>
      <c r="O811" s="48"/>
      <c r="P811" s="48"/>
      <c r="Q811" s="48"/>
      <c r="R811" s="48"/>
    </row>
    <row r="812" spans="1:18" x14ac:dyDescent="0.25">
      <c r="A812" s="48"/>
      <c r="B812" s="50"/>
      <c r="C812" s="50"/>
      <c r="D812" s="50"/>
      <c r="E812" s="48"/>
      <c r="F812" s="48"/>
      <c r="G812" s="48"/>
      <c r="H812" s="48"/>
      <c r="I812" s="48"/>
      <c r="J812" s="48"/>
      <c r="K812" s="48"/>
      <c r="L812" s="48"/>
      <c r="M812" s="48"/>
      <c r="N812" s="48"/>
      <c r="O812" s="48"/>
      <c r="P812" s="48"/>
      <c r="Q812" s="48"/>
      <c r="R812" s="48"/>
    </row>
    <row r="813" spans="1:18" x14ac:dyDescent="0.25">
      <c r="A813" s="48"/>
      <c r="B813" s="50"/>
      <c r="C813" s="50"/>
      <c r="D813" s="50"/>
      <c r="E813" s="48"/>
      <c r="F813" s="48"/>
      <c r="G813" s="48"/>
      <c r="H813" s="48"/>
      <c r="I813" s="48"/>
      <c r="J813" s="48"/>
      <c r="K813" s="48"/>
      <c r="L813" s="48"/>
      <c r="M813" s="48"/>
      <c r="N813" s="48"/>
      <c r="O813" s="48"/>
      <c r="P813" s="48"/>
      <c r="Q813" s="48"/>
      <c r="R813" s="48"/>
    </row>
    <row r="814" spans="1:18" x14ac:dyDescent="0.25">
      <c r="A814" s="48"/>
      <c r="B814" s="50"/>
      <c r="C814" s="50"/>
      <c r="D814" s="50"/>
      <c r="E814" s="48"/>
      <c r="F814" s="48"/>
      <c r="G814" s="48"/>
      <c r="H814" s="48"/>
      <c r="I814" s="48"/>
      <c r="J814" s="48"/>
      <c r="K814" s="48"/>
      <c r="L814" s="48"/>
      <c r="M814" s="48"/>
      <c r="N814" s="48"/>
      <c r="O814" s="48"/>
      <c r="P814" s="48"/>
      <c r="Q814" s="48"/>
      <c r="R814" s="48"/>
    </row>
    <row r="815" spans="1:18" x14ac:dyDescent="0.25">
      <c r="A815" s="48"/>
      <c r="B815" s="50"/>
      <c r="C815" s="50"/>
      <c r="D815" s="50"/>
      <c r="E815" s="48"/>
      <c r="F815" s="48"/>
      <c r="G815" s="48"/>
      <c r="H815" s="48"/>
      <c r="I815" s="48"/>
      <c r="J815" s="48"/>
      <c r="K815" s="48"/>
      <c r="L815" s="48"/>
      <c r="M815" s="48"/>
      <c r="N815" s="48"/>
      <c r="O815" s="48"/>
      <c r="P815" s="48"/>
      <c r="Q815" s="48"/>
      <c r="R815" s="48"/>
    </row>
    <row r="816" spans="1:18" x14ac:dyDescent="0.25">
      <c r="A816" s="48"/>
      <c r="B816" s="50"/>
      <c r="C816" s="50"/>
      <c r="D816" s="50"/>
      <c r="E816" s="48"/>
      <c r="F816" s="48"/>
      <c r="G816" s="48"/>
      <c r="H816" s="48"/>
      <c r="I816" s="48"/>
      <c r="J816" s="48"/>
      <c r="K816" s="48"/>
      <c r="L816" s="48"/>
      <c r="M816" s="48"/>
      <c r="N816" s="48"/>
      <c r="O816" s="48"/>
      <c r="P816" s="48"/>
      <c r="Q816" s="48"/>
      <c r="R816" s="48"/>
    </row>
    <row r="817" spans="1:18" x14ac:dyDescent="0.25">
      <c r="A817" s="48"/>
      <c r="B817" s="50"/>
      <c r="C817" s="50"/>
      <c r="D817" s="50"/>
      <c r="E817" s="48"/>
      <c r="F817" s="48"/>
      <c r="G817" s="48"/>
      <c r="H817" s="48"/>
      <c r="I817" s="48"/>
      <c r="J817" s="48"/>
      <c r="K817" s="48"/>
      <c r="L817" s="48"/>
      <c r="M817" s="48"/>
      <c r="N817" s="48"/>
      <c r="O817" s="48"/>
      <c r="P817" s="48"/>
      <c r="Q817" s="48"/>
      <c r="R817" s="48"/>
    </row>
    <row r="818" spans="1:18" x14ac:dyDescent="0.25">
      <c r="A818" s="48"/>
      <c r="B818" s="50"/>
      <c r="C818" s="50"/>
      <c r="D818" s="50"/>
      <c r="E818" s="48"/>
      <c r="F818" s="48"/>
      <c r="G818" s="48"/>
      <c r="H818" s="48"/>
      <c r="I818" s="48"/>
      <c r="J818" s="48"/>
      <c r="K818" s="48"/>
      <c r="L818" s="48"/>
      <c r="M818" s="48"/>
      <c r="N818" s="48"/>
      <c r="O818" s="48"/>
      <c r="P818" s="48"/>
      <c r="Q818" s="48"/>
      <c r="R818" s="48"/>
    </row>
    <row r="819" spans="1:18" x14ac:dyDescent="0.25">
      <c r="A819" s="48"/>
      <c r="B819" s="50"/>
      <c r="C819" s="50"/>
      <c r="D819" s="50"/>
      <c r="E819" s="48"/>
      <c r="F819" s="48"/>
      <c r="G819" s="48"/>
      <c r="H819" s="48"/>
      <c r="I819" s="48"/>
      <c r="J819" s="48"/>
      <c r="K819" s="48"/>
      <c r="L819" s="48"/>
      <c r="M819" s="48"/>
      <c r="N819" s="48"/>
      <c r="O819" s="48"/>
      <c r="P819" s="48"/>
      <c r="Q819" s="48"/>
      <c r="R819" s="48"/>
    </row>
    <row r="820" spans="1:18" x14ac:dyDescent="0.25">
      <c r="A820" s="48"/>
      <c r="B820" s="50"/>
      <c r="C820" s="50"/>
      <c r="D820" s="50"/>
      <c r="E820" s="48"/>
      <c r="F820" s="48"/>
      <c r="G820" s="48"/>
      <c r="H820" s="48"/>
      <c r="I820" s="48"/>
      <c r="J820" s="48"/>
      <c r="K820" s="48"/>
      <c r="L820" s="48"/>
      <c r="M820" s="48"/>
      <c r="N820" s="48"/>
      <c r="O820" s="48"/>
      <c r="P820" s="48"/>
      <c r="Q820" s="48"/>
      <c r="R820" s="48"/>
    </row>
    <row r="821" spans="1:18" x14ac:dyDescent="0.25">
      <c r="A821" s="48"/>
      <c r="B821" s="50"/>
      <c r="C821" s="50"/>
      <c r="D821" s="50"/>
      <c r="E821" s="48"/>
      <c r="F821" s="48"/>
      <c r="G821" s="48"/>
      <c r="H821" s="48"/>
      <c r="I821" s="48"/>
      <c r="J821" s="48"/>
      <c r="K821" s="48"/>
      <c r="L821" s="48"/>
      <c r="M821" s="48"/>
      <c r="N821" s="48"/>
      <c r="O821" s="48"/>
      <c r="P821" s="48"/>
      <c r="Q821" s="48"/>
      <c r="R821" s="48"/>
    </row>
    <row r="822" spans="1:18" x14ac:dyDescent="0.25">
      <c r="A822" s="48"/>
      <c r="B822" s="50"/>
      <c r="C822" s="50"/>
      <c r="D822" s="50"/>
      <c r="E822" s="48"/>
      <c r="F822" s="48"/>
      <c r="G822" s="48"/>
      <c r="H822" s="48"/>
      <c r="I822" s="48"/>
      <c r="J822" s="48"/>
      <c r="K822" s="48"/>
      <c r="L822" s="48"/>
      <c r="M822" s="48"/>
      <c r="N822" s="48"/>
      <c r="O822" s="48"/>
      <c r="P822" s="48"/>
      <c r="Q822" s="48"/>
      <c r="R822" s="48"/>
    </row>
    <row r="823" spans="1:18" x14ac:dyDescent="0.25">
      <c r="A823" s="48"/>
      <c r="B823" s="50"/>
      <c r="C823" s="50"/>
      <c r="D823" s="50"/>
      <c r="E823" s="48"/>
      <c r="F823" s="48"/>
      <c r="G823" s="48"/>
      <c r="H823" s="48"/>
      <c r="I823" s="48"/>
      <c r="J823" s="48"/>
      <c r="K823" s="48"/>
      <c r="L823" s="48"/>
      <c r="M823" s="48"/>
      <c r="N823" s="48"/>
      <c r="O823" s="48"/>
      <c r="P823" s="48"/>
      <c r="Q823" s="48"/>
      <c r="R823" s="48"/>
    </row>
    <row r="824" spans="1:18" x14ac:dyDescent="0.25">
      <c r="A824" s="48"/>
      <c r="B824" s="50"/>
      <c r="C824" s="50"/>
      <c r="D824" s="50"/>
      <c r="E824" s="48"/>
      <c r="F824" s="48"/>
      <c r="G824" s="48"/>
      <c r="H824" s="48"/>
      <c r="I824" s="48"/>
      <c r="J824" s="48"/>
      <c r="K824" s="48"/>
      <c r="L824" s="48"/>
      <c r="M824" s="48"/>
      <c r="N824" s="48"/>
      <c r="O824" s="48"/>
      <c r="P824" s="48"/>
      <c r="Q824" s="48"/>
      <c r="R824" s="48"/>
    </row>
    <row r="825" spans="1:18" x14ac:dyDescent="0.25">
      <c r="A825" s="48"/>
      <c r="B825" s="50"/>
      <c r="C825" s="50"/>
      <c r="D825" s="50"/>
      <c r="E825" s="48"/>
      <c r="F825" s="48"/>
      <c r="G825" s="48"/>
      <c r="H825" s="48"/>
      <c r="I825" s="48"/>
      <c r="J825" s="48"/>
      <c r="K825" s="48"/>
      <c r="L825" s="48"/>
      <c r="M825" s="48"/>
      <c r="N825" s="48"/>
      <c r="O825" s="48"/>
      <c r="P825" s="48"/>
      <c r="Q825" s="48"/>
      <c r="R825" s="48"/>
    </row>
    <row r="826" spans="1:18" x14ac:dyDescent="0.25">
      <c r="A826" s="48"/>
      <c r="B826" s="50"/>
      <c r="C826" s="50"/>
      <c r="D826" s="50"/>
      <c r="E826" s="48"/>
      <c r="F826" s="48"/>
      <c r="G826" s="48"/>
      <c r="H826" s="48"/>
      <c r="I826" s="48"/>
      <c r="J826" s="48"/>
      <c r="K826" s="48"/>
      <c r="L826" s="48"/>
      <c r="M826" s="48"/>
      <c r="N826" s="48"/>
      <c r="O826" s="48"/>
      <c r="P826" s="48"/>
      <c r="Q826" s="48"/>
      <c r="R826" s="48"/>
    </row>
    <row r="827" spans="1:18" x14ac:dyDescent="0.25">
      <c r="A827" s="48"/>
      <c r="B827" s="50"/>
      <c r="C827" s="50"/>
      <c r="D827" s="50"/>
      <c r="E827" s="48"/>
      <c r="F827" s="48"/>
      <c r="G827" s="48"/>
      <c r="H827" s="48"/>
      <c r="I827" s="48"/>
      <c r="J827" s="48"/>
      <c r="K827" s="48"/>
      <c r="L827" s="48"/>
      <c r="M827" s="48"/>
      <c r="N827" s="48"/>
      <c r="O827" s="48"/>
      <c r="P827" s="48"/>
      <c r="Q827" s="48"/>
      <c r="R827" s="48"/>
    </row>
    <row r="828" spans="1:18" x14ac:dyDescent="0.25">
      <c r="A828" s="48"/>
      <c r="B828" s="50"/>
      <c r="C828" s="50"/>
      <c r="D828" s="50"/>
      <c r="E828" s="48"/>
      <c r="F828" s="48"/>
      <c r="G828" s="48"/>
      <c r="H828" s="48"/>
      <c r="I828" s="48"/>
      <c r="J828" s="48"/>
      <c r="K828" s="48"/>
      <c r="L828" s="48"/>
      <c r="M828" s="48"/>
      <c r="N828" s="48"/>
      <c r="O828" s="48"/>
      <c r="P828" s="48"/>
      <c r="Q828" s="48"/>
      <c r="R828" s="48"/>
    </row>
    <row r="829" spans="1:18" x14ac:dyDescent="0.25">
      <c r="A829" s="48"/>
      <c r="B829" s="50"/>
      <c r="C829" s="50"/>
      <c r="D829" s="50"/>
      <c r="E829" s="48"/>
      <c r="F829" s="48"/>
      <c r="G829" s="48"/>
      <c r="H829" s="48"/>
      <c r="I829" s="48"/>
      <c r="J829" s="48"/>
      <c r="K829" s="48"/>
      <c r="L829" s="48"/>
      <c r="M829" s="48"/>
      <c r="N829" s="48"/>
      <c r="O829" s="48"/>
      <c r="P829" s="48"/>
      <c r="Q829" s="48"/>
      <c r="R829" s="48"/>
    </row>
    <row r="830" spans="1:18" x14ac:dyDescent="0.25">
      <c r="A830" s="48"/>
      <c r="B830" s="50"/>
      <c r="C830" s="50"/>
      <c r="D830" s="50"/>
      <c r="E830" s="48"/>
      <c r="F830" s="48"/>
      <c r="G830" s="48"/>
      <c r="H830" s="48"/>
      <c r="I830" s="48"/>
      <c r="J830" s="48"/>
      <c r="K830" s="48"/>
      <c r="L830" s="48"/>
      <c r="M830" s="48"/>
      <c r="N830" s="48"/>
      <c r="O830" s="48"/>
      <c r="P830" s="48"/>
      <c r="Q830" s="48"/>
      <c r="R830" s="48"/>
    </row>
    <row r="831" spans="1:18" x14ac:dyDescent="0.25">
      <c r="A831" s="48"/>
      <c r="B831" s="50"/>
      <c r="C831" s="50"/>
      <c r="D831" s="50"/>
      <c r="E831" s="48"/>
      <c r="F831" s="48"/>
      <c r="G831" s="48"/>
      <c r="H831" s="48"/>
      <c r="I831" s="48"/>
      <c r="J831" s="48"/>
      <c r="K831" s="48"/>
      <c r="L831" s="48"/>
      <c r="M831" s="48"/>
      <c r="N831" s="48"/>
      <c r="O831" s="48"/>
      <c r="P831" s="48"/>
      <c r="Q831" s="48"/>
      <c r="R831" s="48"/>
    </row>
    <row r="832" spans="1:18" x14ac:dyDescent="0.25">
      <c r="A832" s="48"/>
      <c r="B832" s="50"/>
      <c r="C832" s="50"/>
      <c r="D832" s="50"/>
      <c r="E832" s="48"/>
      <c r="F832" s="48"/>
      <c r="G832" s="48"/>
      <c r="H832" s="48"/>
      <c r="I832" s="48"/>
      <c r="J832" s="48"/>
      <c r="K832" s="48"/>
      <c r="L832" s="48"/>
      <c r="M832" s="48"/>
      <c r="N832" s="48"/>
      <c r="O832" s="48"/>
      <c r="P832" s="48"/>
      <c r="Q832" s="48"/>
      <c r="R832" s="48"/>
    </row>
    <row r="833" spans="1:18" x14ac:dyDescent="0.25">
      <c r="A833" s="48"/>
      <c r="B833" s="50"/>
      <c r="C833" s="50"/>
      <c r="D833" s="50"/>
      <c r="E833" s="48"/>
      <c r="F833" s="48"/>
      <c r="G833" s="48"/>
      <c r="H833" s="48"/>
      <c r="I833" s="48"/>
      <c r="J833" s="48"/>
      <c r="K833" s="48"/>
      <c r="L833" s="48"/>
      <c r="M833" s="48"/>
      <c r="N833" s="48"/>
      <c r="O833" s="48"/>
      <c r="P833" s="48"/>
      <c r="Q833" s="48"/>
      <c r="R833" s="48"/>
    </row>
    <row r="834" spans="1:18" x14ac:dyDescent="0.25">
      <c r="A834" s="48"/>
      <c r="B834" s="50"/>
      <c r="C834" s="50"/>
      <c r="D834" s="50"/>
      <c r="E834" s="48"/>
      <c r="F834" s="48"/>
      <c r="G834" s="48"/>
      <c r="H834" s="48"/>
      <c r="I834" s="48"/>
      <c r="J834" s="48"/>
      <c r="K834" s="48"/>
      <c r="L834" s="48"/>
      <c r="M834" s="48"/>
      <c r="N834" s="48"/>
      <c r="O834" s="48"/>
      <c r="P834" s="48"/>
      <c r="Q834" s="48"/>
      <c r="R834" s="48"/>
    </row>
    <row r="835" spans="1:18" x14ac:dyDescent="0.25">
      <c r="A835" s="48"/>
      <c r="B835" s="50"/>
      <c r="C835" s="50"/>
      <c r="D835" s="50"/>
      <c r="E835" s="48"/>
      <c r="F835" s="48"/>
      <c r="G835" s="48"/>
      <c r="H835" s="48"/>
      <c r="I835" s="48"/>
      <c r="J835" s="48"/>
      <c r="K835" s="48"/>
      <c r="L835" s="48"/>
      <c r="M835" s="48"/>
      <c r="N835" s="48"/>
      <c r="O835" s="48"/>
      <c r="P835" s="48"/>
      <c r="Q835" s="48"/>
      <c r="R835" s="48"/>
    </row>
    <row r="836" spans="1:18" x14ac:dyDescent="0.25">
      <c r="A836" s="48"/>
      <c r="B836" s="50"/>
      <c r="C836" s="50"/>
      <c r="D836" s="50"/>
      <c r="E836" s="48"/>
      <c r="F836" s="48"/>
      <c r="G836" s="48"/>
      <c r="H836" s="48"/>
      <c r="I836" s="48"/>
      <c r="J836" s="48"/>
      <c r="K836" s="48"/>
      <c r="L836" s="48"/>
      <c r="M836" s="48"/>
      <c r="N836" s="48"/>
      <c r="O836" s="48"/>
      <c r="P836" s="48"/>
      <c r="Q836" s="48"/>
      <c r="R836" s="48"/>
    </row>
    <row r="837" spans="1:18" x14ac:dyDescent="0.25">
      <c r="A837" s="48"/>
      <c r="B837" s="50"/>
      <c r="C837" s="50"/>
      <c r="D837" s="50"/>
      <c r="E837" s="48"/>
      <c r="F837" s="48"/>
      <c r="G837" s="48"/>
      <c r="H837" s="48"/>
      <c r="I837" s="48"/>
      <c r="J837" s="48"/>
      <c r="K837" s="48"/>
      <c r="L837" s="48"/>
      <c r="M837" s="48"/>
      <c r="N837" s="48"/>
      <c r="O837" s="48"/>
      <c r="P837" s="48"/>
      <c r="Q837" s="48"/>
      <c r="R837" s="48"/>
    </row>
    <row r="838" spans="1:18" x14ac:dyDescent="0.25">
      <c r="A838" s="48"/>
      <c r="B838" s="50"/>
      <c r="C838" s="50"/>
      <c r="D838" s="50"/>
      <c r="E838" s="48"/>
      <c r="F838" s="48"/>
      <c r="G838" s="48"/>
      <c r="H838" s="48"/>
      <c r="I838" s="48"/>
      <c r="J838" s="48"/>
      <c r="K838" s="48"/>
      <c r="L838" s="48"/>
      <c r="M838" s="48"/>
      <c r="N838" s="48"/>
      <c r="O838" s="48"/>
      <c r="P838" s="48"/>
      <c r="Q838" s="48"/>
      <c r="R838" s="48"/>
    </row>
    <row r="839" spans="1:18" x14ac:dyDescent="0.25">
      <c r="A839" s="48"/>
      <c r="B839" s="50"/>
      <c r="C839" s="50"/>
      <c r="D839" s="50"/>
      <c r="E839" s="48"/>
      <c r="F839" s="48"/>
      <c r="G839" s="48"/>
      <c r="H839" s="48"/>
      <c r="I839" s="48"/>
      <c r="J839" s="48"/>
      <c r="K839" s="48"/>
      <c r="L839" s="48"/>
      <c r="M839" s="48"/>
      <c r="N839" s="48"/>
      <c r="O839" s="48"/>
      <c r="P839" s="48"/>
      <c r="Q839" s="48"/>
      <c r="R839" s="48"/>
    </row>
    <row r="840" spans="1:18" x14ac:dyDescent="0.25">
      <c r="A840" s="48"/>
      <c r="B840" s="50"/>
      <c r="C840" s="50"/>
      <c r="D840" s="50"/>
      <c r="E840" s="48"/>
      <c r="F840" s="48"/>
      <c r="G840" s="48"/>
      <c r="H840" s="48"/>
      <c r="I840" s="48"/>
      <c r="J840" s="48"/>
      <c r="K840" s="48"/>
      <c r="L840" s="48"/>
      <c r="M840" s="48"/>
      <c r="N840" s="48"/>
      <c r="O840" s="48"/>
      <c r="P840" s="48"/>
      <c r="Q840" s="48"/>
      <c r="R840" s="48"/>
    </row>
    <row r="841" spans="1:18" x14ac:dyDescent="0.25">
      <c r="A841" s="48"/>
      <c r="B841" s="50"/>
      <c r="C841" s="50"/>
      <c r="D841" s="50"/>
      <c r="E841" s="48"/>
      <c r="F841" s="48"/>
      <c r="G841" s="48"/>
      <c r="H841" s="48"/>
      <c r="I841" s="48"/>
      <c r="J841" s="48"/>
      <c r="K841" s="48"/>
      <c r="L841" s="48"/>
      <c r="M841" s="48"/>
      <c r="N841" s="48"/>
      <c r="O841" s="48"/>
      <c r="P841" s="48"/>
      <c r="Q841" s="48"/>
      <c r="R841" s="48"/>
    </row>
    <row r="842" spans="1:18" x14ac:dyDescent="0.25">
      <c r="A842" s="48"/>
      <c r="B842" s="50"/>
      <c r="C842" s="50"/>
      <c r="D842" s="50"/>
      <c r="E842" s="48"/>
      <c r="F842" s="48"/>
      <c r="G842" s="48"/>
      <c r="H842" s="48"/>
      <c r="I842" s="48"/>
      <c r="J842" s="48"/>
      <c r="K842" s="48"/>
      <c r="L842" s="48"/>
      <c r="M842" s="48"/>
      <c r="N842" s="48"/>
      <c r="O842" s="48"/>
      <c r="P842" s="48"/>
      <c r="Q842" s="48"/>
      <c r="R842" s="48"/>
    </row>
    <row r="843" spans="1:18" x14ac:dyDescent="0.25">
      <c r="A843" s="48"/>
      <c r="B843" s="50"/>
      <c r="C843" s="50"/>
      <c r="D843" s="50"/>
      <c r="E843" s="48"/>
      <c r="F843" s="48"/>
      <c r="G843" s="48"/>
      <c r="H843" s="48"/>
      <c r="I843" s="48"/>
      <c r="J843" s="48"/>
      <c r="K843" s="48"/>
      <c r="L843" s="48"/>
      <c r="M843" s="48"/>
      <c r="N843" s="48"/>
      <c r="O843" s="48"/>
      <c r="P843" s="48"/>
      <c r="Q843" s="48"/>
      <c r="R843" s="48"/>
    </row>
    <row r="844" spans="1:18" x14ac:dyDescent="0.25">
      <c r="A844" s="48"/>
      <c r="B844" s="50"/>
      <c r="C844" s="50"/>
      <c r="D844" s="50"/>
      <c r="E844" s="48"/>
      <c r="F844" s="48"/>
      <c r="G844" s="48"/>
      <c r="H844" s="48"/>
      <c r="I844" s="48"/>
      <c r="J844" s="48"/>
      <c r="K844" s="48"/>
      <c r="L844" s="48"/>
      <c r="M844" s="48"/>
      <c r="N844" s="48"/>
      <c r="O844" s="48"/>
      <c r="P844" s="48"/>
      <c r="Q844" s="48"/>
      <c r="R844" s="48"/>
    </row>
    <row r="845" spans="1:18" x14ac:dyDescent="0.25">
      <c r="A845" s="48"/>
      <c r="B845" s="50"/>
      <c r="C845" s="50"/>
      <c r="D845" s="50"/>
      <c r="E845" s="48"/>
      <c r="F845" s="48"/>
      <c r="G845" s="48"/>
      <c r="H845" s="48"/>
      <c r="I845" s="48"/>
      <c r="J845" s="48"/>
      <c r="K845" s="48"/>
      <c r="L845" s="48"/>
      <c r="M845" s="48"/>
      <c r="N845" s="48"/>
      <c r="O845" s="48"/>
      <c r="P845" s="48"/>
      <c r="Q845" s="48"/>
      <c r="R845" s="48"/>
    </row>
    <row r="846" spans="1:18" x14ac:dyDescent="0.25">
      <c r="A846" s="48"/>
      <c r="B846" s="50"/>
      <c r="C846" s="50"/>
      <c r="D846" s="50"/>
      <c r="E846" s="48"/>
      <c r="F846" s="48"/>
      <c r="G846" s="48"/>
      <c r="H846" s="48"/>
      <c r="I846" s="48"/>
      <c r="J846" s="48"/>
      <c r="K846" s="48"/>
      <c r="L846" s="48"/>
      <c r="M846" s="48"/>
      <c r="N846" s="48"/>
      <c r="O846" s="48"/>
      <c r="P846" s="48"/>
      <c r="Q846" s="48"/>
      <c r="R846" s="48"/>
    </row>
    <row r="847" spans="1:18" x14ac:dyDescent="0.25">
      <c r="A847" s="48"/>
      <c r="B847" s="50"/>
      <c r="C847" s="50"/>
      <c r="D847" s="50"/>
      <c r="E847" s="48"/>
      <c r="F847" s="48"/>
      <c r="G847" s="48"/>
      <c r="H847" s="48"/>
      <c r="I847" s="48"/>
      <c r="J847" s="48"/>
      <c r="K847" s="48"/>
      <c r="L847" s="48"/>
      <c r="M847" s="48"/>
      <c r="N847" s="48"/>
      <c r="O847" s="48"/>
      <c r="P847" s="48"/>
      <c r="Q847" s="48"/>
      <c r="R847" s="48"/>
    </row>
    <row r="848" spans="1:18" x14ac:dyDescent="0.25">
      <c r="A848" s="48"/>
      <c r="B848" s="50"/>
      <c r="C848" s="50"/>
      <c r="D848" s="50"/>
      <c r="E848" s="48"/>
      <c r="F848" s="48"/>
      <c r="G848" s="48"/>
      <c r="H848" s="48"/>
      <c r="I848" s="48"/>
      <c r="J848" s="48"/>
      <c r="K848" s="48"/>
      <c r="L848" s="48"/>
      <c r="M848" s="48"/>
      <c r="N848" s="48"/>
      <c r="O848" s="48"/>
      <c r="P848" s="48"/>
      <c r="Q848" s="48"/>
      <c r="R848" s="48"/>
    </row>
    <row r="849" spans="1:18" x14ac:dyDescent="0.25">
      <c r="A849" s="48"/>
      <c r="B849" s="50"/>
      <c r="C849" s="50"/>
      <c r="D849" s="50"/>
      <c r="E849" s="48"/>
      <c r="F849" s="48"/>
      <c r="G849" s="48"/>
      <c r="H849" s="48"/>
      <c r="I849" s="48"/>
      <c r="J849" s="48"/>
      <c r="K849" s="48"/>
      <c r="L849" s="48"/>
      <c r="M849" s="48"/>
      <c r="N849" s="48"/>
      <c r="O849" s="48"/>
      <c r="P849" s="48"/>
      <c r="Q849" s="48"/>
      <c r="R849" s="48"/>
    </row>
    <row r="850" spans="1:18" x14ac:dyDescent="0.25">
      <c r="A850" s="48"/>
      <c r="B850" s="50"/>
      <c r="C850" s="50"/>
      <c r="D850" s="50"/>
      <c r="E850" s="48"/>
      <c r="F850" s="48"/>
      <c r="G850" s="48"/>
      <c r="H850" s="48"/>
      <c r="I850" s="48"/>
      <c r="J850" s="48"/>
      <c r="K850" s="48"/>
      <c r="L850" s="48"/>
      <c r="M850" s="48"/>
      <c r="N850" s="48"/>
      <c r="O850" s="48"/>
      <c r="P850" s="48"/>
      <c r="Q850" s="48"/>
      <c r="R850" s="48"/>
    </row>
    <row r="851" spans="1:18" x14ac:dyDescent="0.25">
      <c r="A851" s="48"/>
      <c r="B851" s="50"/>
      <c r="C851" s="50"/>
      <c r="D851" s="50"/>
      <c r="E851" s="48"/>
      <c r="F851" s="48"/>
      <c r="G851" s="48"/>
      <c r="H851" s="48"/>
      <c r="I851" s="48"/>
      <c r="J851" s="48"/>
      <c r="K851" s="48"/>
      <c r="L851" s="48"/>
      <c r="M851" s="48"/>
      <c r="N851" s="48"/>
      <c r="O851" s="48"/>
      <c r="P851" s="48"/>
      <c r="Q851" s="48"/>
      <c r="R851" s="48"/>
    </row>
    <row r="852" spans="1:18" x14ac:dyDescent="0.25">
      <c r="A852" s="48"/>
      <c r="B852" s="50"/>
      <c r="C852" s="50"/>
      <c r="D852" s="50"/>
      <c r="E852" s="48"/>
      <c r="F852" s="48"/>
      <c r="G852" s="48"/>
      <c r="H852" s="48"/>
      <c r="I852" s="48"/>
      <c r="J852" s="48"/>
      <c r="K852" s="48"/>
      <c r="L852" s="48"/>
      <c r="M852" s="48"/>
      <c r="N852" s="48"/>
      <c r="O852" s="48"/>
      <c r="P852" s="48"/>
      <c r="Q852" s="48"/>
      <c r="R852" s="48"/>
    </row>
    <row r="853" spans="1:18" x14ac:dyDescent="0.25">
      <c r="A853" s="48"/>
      <c r="B853" s="50"/>
      <c r="C853" s="50"/>
      <c r="D853" s="50"/>
      <c r="E853" s="48"/>
      <c r="F853" s="48"/>
      <c r="G853" s="48"/>
      <c r="H853" s="48"/>
      <c r="I853" s="48"/>
      <c r="J853" s="48"/>
      <c r="K853" s="48"/>
      <c r="L853" s="48"/>
      <c r="M853" s="48"/>
      <c r="N853" s="48"/>
      <c r="O853" s="48"/>
      <c r="P853" s="48"/>
      <c r="Q853" s="48"/>
      <c r="R853" s="48"/>
    </row>
    <row r="854" spans="1:18" x14ac:dyDescent="0.25">
      <c r="A854" s="48"/>
      <c r="B854" s="50"/>
      <c r="C854" s="50"/>
      <c r="D854" s="50"/>
      <c r="E854" s="48"/>
      <c r="F854" s="48"/>
      <c r="G854" s="48"/>
      <c r="H854" s="48"/>
      <c r="I854" s="48"/>
      <c r="J854" s="48"/>
      <c r="K854" s="48"/>
      <c r="L854" s="48"/>
      <c r="M854" s="48"/>
      <c r="N854" s="48"/>
      <c r="O854" s="48"/>
      <c r="P854" s="48"/>
      <c r="Q854" s="48"/>
      <c r="R854" s="48"/>
    </row>
    <row r="855" spans="1:18" x14ac:dyDescent="0.25">
      <c r="A855" s="48"/>
      <c r="B855" s="50"/>
      <c r="C855" s="50"/>
      <c r="D855" s="50"/>
      <c r="E855" s="48"/>
      <c r="F855" s="48"/>
      <c r="G855" s="48"/>
      <c r="H855" s="48"/>
      <c r="I855" s="48"/>
      <c r="J855" s="48"/>
      <c r="K855" s="48"/>
      <c r="L855" s="48"/>
      <c r="M855" s="48"/>
      <c r="N855" s="48"/>
      <c r="O855" s="48"/>
      <c r="P855" s="48"/>
      <c r="Q855" s="48"/>
      <c r="R855" s="48"/>
    </row>
    <row r="856" spans="1:18" x14ac:dyDescent="0.25">
      <c r="A856" s="48"/>
      <c r="B856" s="50"/>
      <c r="C856" s="50"/>
      <c r="D856" s="50"/>
      <c r="E856" s="48"/>
      <c r="F856" s="48"/>
      <c r="G856" s="48"/>
      <c r="H856" s="48"/>
      <c r="I856" s="48"/>
      <c r="J856" s="48"/>
      <c r="K856" s="48"/>
      <c r="L856" s="48"/>
      <c r="M856" s="48"/>
      <c r="N856" s="48"/>
      <c r="O856" s="48"/>
      <c r="P856" s="48"/>
      <c r="Q856" s="48"/>
      <c r="R856" s="48"/>
    </row>
    <row r="857" spans="1:18" x14ac:dyDescent="0.25">
      <c r="A857" s="48"/>
      <c r="B857" s="50"/>
      <c r="C857" s="50"/>
      <c r="D857" s="50"/>
      <c r="E857" s="48"/>
      <c r="F857" s="48"/>
      <c r="G857" s="48"/>
      <c r="H857" s="48"/>
      <c r="I857" s="48"/>
      <c r="J857" s="48"/>
      <c r="K857" s="48"/>
      <c r="L857" s="48"/>
      <c r="M857" s="48"/>
      <c r="N857" s="48"/>
      <c r="O857" s="48"/>
      <c r="P857" s="48"/>
      <c r="Q857" s="48"/>
      <c r="R857" s="48"/>
    </row>
    <row r="858" spans="1:18" x14ac:dyDescent="0.25">
      <c r="A858" s="48"/>
      <c r="B858" s="50"/>
      <c r="C858" s="50"/>
      <c r="D858" s="50"/>
      <c r="E858" s="48"/>
      <c r="F858" s="48"/>
      <c r="G858" s="48"/>
      <c r="H858" s="48"/>
      <c r="I858" s="48"/>
      <c r="J858" s="48"/>
      <c r="K858" s="48"/>
      <c r="L858" s="48"/>
      <c r="M858" s="48"/>
      <c r="N858" s="48"/>
      <c r="O858" s="48"/>
      <c r="P858" s="48"/>
      <c r="Q858" s="48"/>
      <c r="R858" s="48"/>
    </row>
    <row r="859" spans="1:18" x14ac:dyDescent="0.25">
      <c r="A859" s="48"/>
      <c r="B859" s="50"/>
      <c r="C859" s="50"/>
      <c r="D859" s="50"/>
      <c r="E859" s="48"/>
      <c r="F859" s="48"/>
      <c r="G859" s="48"/>
      <c r="H859" s="48"/>
      <c r="I859" s="48"/>
      <c r="J859" s="48"/>
      <c r="K859" s="48"/>
      <c r="L859" s="48"/>
      <c r="M859" s="48"/>
      <c r="N859" s="48"/>
      <c r="O859" s="48"/>
      <c r="P859" s="48"/>
      <c r="Q859" s="48"/>
      <c r="R859" s="48"/>
    </row>
    <row r="860" spans="1:18" x14ac:dyDescent="0.25">
      <c r="A860" s="48"/>
      <c r="B860" s="50"/>
      <c r="C860" s="50"/>
      <c r="D860" s="50"/>
      <c r="E860" s="48"/>
      <c r="F860" s="48"/>
      <c r="G860" s="48"/>
      <c r="H860" s="48"/>
      <c r="I860" s="48"/>
      <c r="J860" s="48"/>
      <c r="K860" s="48"/>
      <c r="L860" s="48"/>
      <c r="M860" s="48"/>
      <c r="N860" s="48"/>
      <c r="O860" s="48"/>
      <c r="P860" s="48"/>
      <c r="Q860" s="48"/>
      <c r="R860" s="48"/>
    </row>
    <row r="861" spans="1:18" x14ac:dyDescent="0.25">
      <c r="A861" s="48"/>
      <c r="B861" s="50"/>
      <c r="C861" s="50"/>
      <c r="D861" s="50"/>
      <c r="E861" s="48"/>
      <c r="F861" s="48"/>
      <c r="G861" s="48"/>
      <c r="H861" s="48"/>
      <c r="I861" s="48"/>
      <c r="J861" s="48"/>
      <c r="K861" s="48"/>
      <c r="L861" s="48"/>
      <c r="M861" s="48"/>
      <c r="N861" s="48"/>
      <c r="O861" s="48"/>
      <c r="P861" s="48"/>
      <c r="Q861" s="48"/>
      <c r="R861" s="48"/>
    </row>
    <row r="862" spans="1:18" x14ac:dyDescent="0.25">
      <c r="A862" s="48"/>
      <c r="B862" s="50"/>
      <c r="C862" s="50"/>
      <c r="D862" s="50"/>
      <c r="E862" s="48"/>
      <c r="F862" s="48"/>
      <c r="G862" s="48"/>
      <c r="H862" s="48"/>
      <c r="I862" s="48"/>
      <c r="J862" s="48"/>
      <c r="K862" s="48"/>
      <c r="L862" s="48"/>
      <c r="M862" s="48"/>
      <c r="N862" s="48"/>
      <c r="O862" s="48"/>
      <c r="P862" s="48"/>
      <c r="Q862" s="48"/>
      <c r="R862" s="48"/>
    </row>
    <row r="863" spans="1:18" x14ac:dyDescent="0.25">
      <c r="A863" s="48"/>
      <c r="B863" s="50"/>
      <c r="C863" s="50"/>
      <c r="D863" s="50"/>
      <c r="E863" s="48"/>
      <c r="F863" s="48"/>
      <c r="G863" s="48"/>
      <c r="H863" s="48"/>
      <c r="I863" s="48"/>
      <c r="J863" s="48"/>
      <c r="K863" s="48"/>
      <c r="L863" s="48"/>
      <c r="M863" s="48"/>
      <c r="N863" s="48"/>
      <c r="O863" s="48"/>
      <c r="P863" s="48"/>
      <c r="Q863" s="48"/>
      <c r="R863" s="48"/>
    </row>
    <row r="864" spans="1:18" x14ac:dyDescent="0.25">
      <c r="A864" s="48"/>
      <c r="B864" s="50"/>
      <c r="C864" s="50"/>
      <c r="D864" s="50"/>
      <c r="E864" s="48"/>
      <c r="F864" s="48"/>
      <c r="G864" s="48"/>
      <c r="H864" s="48"/>
      <c r="I864" s="48"/>
      <c r="J864" s="48"/>
      <c r="K864" s="48"/>
      <c r="L864" s="48"/>
      <c r="M864" s="48"/>
      <c r="N864" s="48"/>
      <c r="O864" s="48"/>
      <c r="P864" s="48"/>
      <c r="Q864" s="48"/>
      <c r="R864" s="48"/>
    </row>
    <row r="865" spans="1:18" x14ac:dyDescent="0.25">
      <c r="A865" s="48"/>
      <c r="B865" s="50"/>
      <c r="C865" s="50"/>
      <c r="D865" s="50"/>
      <c r="E865" s="48"/>
      <c r="F865" s="48"/>
      <c r="G865" s="48"/>
      <c r="H865" s="48"/>
      <c r="I865" s="48"/>
      <c r="J865" s="48"/>
      <c r="K865" s="48"/>
      <c r="L865" s="48"/>
      <c r="M865" s="48"/>
      <c r="N865" s="48"/>
      <c r="O865" s="48"/>
      <c r="P865" s="48"/>
      <c r="Q865" s="48"/>
      <c r="R865" s="48"/>
    </row>
    <row r="866" spans="1:18" x14ac:dyDescent="0.25">
      <c r="A866" s="48"/>
      <c r="B866" s="50"/>
      <c r="C866" s="50"/>
      <c r="D866" s="50"/>
      <c r="E866" s="48"/>
      <c r="F866" s="48"/>
      <c r="G866" s="48"/>
      <c r="H866" s="48"/>
      <c r="I866" s="48"/>
      <c r="J866" s="48"/>
      <c r="K866" s="48"/>
      <c r="L866" s="48"/>
      <c r="M866" s="48"/>
      <c r="N866" s="48"/>
      <c r="O866" s="48"/>
      <c r="P866" s="48"/>
      <c r="Q866" s="48"/>
      <c r="R866" s="48"/>
    </row>
    <row r="867" spans="1:18" x14ac:dyDescent="0.25">
      <c r="A867" s="48"/>
      <c r="B867" s="50"/>
      <c r="C867" s="50"/>
      <c r="D867" s="50"/>
      <c r="E867" s="48"/>
      <c r="F867" s="48"/>
      <c r="G867" s="48"/>
      <c r="H867" s="48"/>
      <c r="I867" s="48"/>
      <c r="J867" s="48"/>
      <c r="K867" s="48"/>
      <c r="L867" s="48"/>
      <c r="M867" s="48"/>
      <c r="N867" s="48"/>
      <c r="O867" s="48"/>
      <c r="P867" s="48"/>
      <c r="Q867" s="48"/>
      <c r="R867" s="48"/>
    </row>
    <row r="868" spans="1:18" x14ac:dyDescent="0.25">
      <c r="A868" s="48"/>
      <c r="B868" s="50"/>
      <c r="C868" s="50"/>
      <c r="D868" s="50"/>
      <c r="E868" s="48"/>
      <c r="F868" s="48"/>
      <c r="G868" s="48"/>
      <c r="H868" s="48"/>
      <c r="I868" s="48"/>
      <c r="J868" s="48"/>
      <c r="K868" s="48"/>
      <c r="L868" s="48"/>
      <c r="M868" s="48"/>
      <c r="N868" s="48"/>
      <c r="O868" s="48"/>
      <c r="P868" s="48"/>
      <c r="Q868" s="48"/>
      <c r="R868" s="48"/>
    </row>
    <row r="869" spans="1:18" x14ac:dyDescent="0.25">
      <c r="A869" s="48"/>
      <c r="B869" s="50"/>
      <c r="C869" s="50"/>
      <c r="D869" s="50"/>
      <c r="E869" s="48"/>
      <c r="F869" s="48"/>
      <c r="G869" s="48"/>
      <c r="H869" s="48"/>
      <c r="I869" s="48"/>
      <c r="J869" s="48"/>
      <c r="K869" s="48"/>
      <c r="L869" s="48"/>
      <c r="M869" s="48"/>
      <c r="N869" s="48"/>
      <c r="O869" s="48"/>
      <c r="P869" s="48"/>
      <c r="Q869" s="48"/>
      <c r="R869" s="48"/>
    </row>
    <row r="870" spans="1:18" x14ac:dyDescent="0.25">
      <c r="A870" s="48"/>
      <c r="B870" s="50"/>
      <c r="C870" s="50"/>
      <c r="D870" s="50"/>
      <c r="E870" s="48"/>
      <c r="F870" s="48"/>
      <c r="G870" s="48"/>
      <c r="H870" s="48"/>
      <c r="I870" s="48"/>
      <c r="J870" s="48"/>
      <c r="K870" s="48"/>
      <c r="L870" s="48"/>
      <c r="M870" s="48"/>
      <c r="N870" s="48"/>
      <c r="O870" s="48"/>
      <c r="P870" s="48"/>
      <c r="Q870" s="48"/>
      <c r="R870" s="48"/>
    </row>
    <row r="871" spans="1:18" x14ac:dyDescent="0.25">
      <c r="A871" s="48"/>
      <c r="B871" s="50"/>
      <c r="C871" s="50"/>
      <c r="D871" s="50"/>
      <c r="E871" s="48"/>
      <c r="F871" s="48"/>
      <c r="G871" s="48"/>
      <c r="H871" s="48"/>
      <c r="I871" s="48"/>
      <c r="J871" s="48"/>
      <c r="K871" s="48"/>
      <c r="L871" s="48"/>
      <c r="M871" s="48"/>
      <c r="N871" s="48"/>
      <c r="O871" s="48"/>
      <c r="P871" s="48"/>
      <c r="Q871" s="48"/>
      <c r="R871" s="48"/>
    </row>
    <row r="872" spans="1:18" x14ac:dyDescent="0.25">
      <c r="A872" s="48"/>
      <c r="B872" s="50"/>
      <c r="C872" s="50"/>
      <c r="D872" s="50"/>
      <c r="E872" s="48"/>
      <c r="F872" s="48"/>
      <c r="G872" s="48"/>
      <c r="H872" s="48"/>
      <c r="I872" s="48"/>
      <c r="J872" s="48"/>
      <c r="K872" s="48"/>
      <c r="L872" s="48"/>
      <c r="M872" s="48"/>
      <c r="N872" s="48"/>
      <c r="O872" s="48"/>
      <c r="P872" s="48"/>
      <c r="Q872" s="48"/>
      <c r="R872" s="48"/>
    </row>
    <row r="873" spans="1:18" x14ac:dyDescent="0.25">
      <c r="A873" s="48"/>
      <c r="B873" s="50"/>
      <c r="C873" s="50"/>
      <c r="D873" s="50"/>
      <c r="E873" s="48"/>
      <c r="F873" s="48"/>
      <c r="G873" s="48"/>
      <c r="H873" s="48"/>
      <c r="I873" s="48"/>
      <c r="J873" s="48"/>
      <c r="K873" s="48"/>
      <c r="L873" s="48"/>
      <c r="M873" s="48"/>
      <c r="N873" s="48"/>
      <c r="O873" s="48"/>
      <c r="P873" s="48"/>
      <c r="Q873" s="48"/>
      <c r="R873" s="48"/>
    </row>
    <row r="874" spans="1:18" x14ac:dyDescent="0.25">
      <c r="A874" s="48"/>
      <c r="B874" s="50"/>
      <c r="C874" s="50"/>
      <c r="D874" s="50"/>
      <c r="E874" s="48"/>
      <c r="F874" s="48"/>
      <c r="G874" s="48"/>
      <c r="H874" s="48"/>
      <c r="I874" s="48"/>
      <c r="J874" s="48"/>
      <c r="K874" s="48"/>
      <c r="L874" s="48"/>
      <c r="M874" s="48"/>
      <c r="N874" s="48"/>
      <c r="O874" s="48"/>
      <c r="P874" s="48"/>
      <c r="Q874" s="48"/>
      <c r="R874" s="48"/>
    </row>
    <row r="875" spans="1:18" x14ac:dyDescent="0.25">
      <c r="A875" s="48"/>
      <c r="B875" s="50"/>
      <c r="C875" s="50"/>
      <c r="D875" s="50"/>
      <c r="E875" s="48"/>
      <c r="F875" s="48"/>
      <c r="G875" s="48"/>
      <c r="H875" s="48"/>
      <c r="I875" s="48"/>
      <c r="J875" s="48"/>
      <c r="K875" s="48"/>
      <c r="L875" s="48"/>
      <c r="M875" s="48"/>
      <c r="N875" s="48"/>
      <c r="O875" s="48"/>
      <c r="P875" s="48"/>
      <c r="Q875" s="48"/>
      <c r="R875" s="48"/>
    </row>
    <row r="876" spans="1:18" x14ac:dyDescent="0.25">
      <c r="A876" s="48"/>
      <c r="B876" s="50"/>
      <c r="C876" s="50"/>
      <c r="D876" s="50"/>
      <c r="E876" s="48"/>
      <c r="F876" s="48"/>
      <c r="G876" s="48"/>
      <c r="H876" s="48"/>
      <c r="I876" s="48"/>
      <c r="J876" s="48"/>
      <c r="K876" s="48"/>
      <c r="L876" s="48"/>
      <c r="M876" s="48"/>
      <c r="N876" s="48"/>
      <c r="O876" s="48"/>
      <c r="P876" s="48"/>
      <c r="Q876" s="48"/>
      <c r="R876" s="48"/>
    </row>
    <row r="877" spans="1:18" x14ac:dyDescent="0.25">
      <c r="A877" s="48"/>
      <c r="B877" s="50"/>
      <c r="C877" s="50"/>
      <c r="D877" s="50"/>
      <c r="E877" s="48"/>
      <c r="F877" s="48"/>
      <c r="G877" s="48"/>
      <c r="H877" s="48"/>
      <c r="I877" s="48"/>
      <c r="J877" s="48"/>
      <c r="K877" s="48"/>
      <c r="L877" s="48"/>
      <c r="M877" s="48"/>
      <c r="N877" s="48"/>
      <c r="O877" s="48"/>
      <c r="P877" s="48"/>
      <c r="Q877" s="48"/>
      <c r="R877" s="48"/>
    </row>
    <row r="878" spans="1:18" x14ac:dyDescent="0.25">
      <c r="A878" s="48"/>
      <c r="B878" s="50"/>
      <c r="C878" s="50"/>
      <c r="D878" s="50"/>
      <c r="E878" s="48"/>
      <c r="F878" s="48"/>
      <c r="G878" s="48"/>
      <c r="H878" s="48"/>
      <c r="I878" s="48"/>
      <c r="J878" s="48"/>
      <c r="K878" s="48"/>
      <c r="L878" s="48"/>
      <c r="M878" s="48"/>
      <c r="N878" s="48"/>
      <c r="O878" s="48"/>
      <c r="P878" s="48"/>
      <c r="Q878" s="48"/>
      <c r="R878" s="48"/>
    </row>
    <row r="879" spans="1:18" x14ac:dyDescent="0.25">
      <c r="A879" s="48"/>
      <c r="B879" s="50"/>
      <c r="C879" s="50"/>
      <c r="D879" s="50"/>
      <c r="E879" s="48"/>
      <c r="F879" s="48"/>
      <c r="G879" s="48"/>
      <c r="H879" s="48"/>
      <c r="I879" s="48"/>
      <c r="J879" s="48"/>
      <c r="K879" s="48"/>
      <c r="L879" s="48"/>
      <c r="M879" s="48"/>
      <c r="N879" s="48"/>
      <c r="O879" s="48"/>
      <c r="P879" s="48"/>
      <c r="Q879" s="48"/>
      <c r="R879" s="48"/>
    </row>
    <row r="880" spans="1:18" x14ac:dyDescent="0.25">
      <c r="A880" s="48"/>
      <c r="B880" s="50"/>
      <c r="C880" s="50"/>
      <c r="D880" s="50"/>
      <c r="E880" s="48"/>
      <c r="F880" s="48"/>
      <c r="G880" s="48"/>
      <c r="H880" s="48"/>
      <c r="I880" s="48"/>
      <c r="J880" s="48"/>
      <c r="K880" s="48"/>
      <c r="L880" s="48"/>
      <c r="M880" s="48"/>
      <c r="N880" s="48"/>
      <c r="O880" s="48"/>
      <c r="P880" s="48"/>
      <c r="Q880" s="48"/>
      <c r="R880" s="48"/>
    </row>
    <row r="881" spans="1:18" x14ac:dyDescent="0.25">
      <c r="A881" s="48"/>
      <c r="B881" s="50"/>
      <c r="C881" s="50"/>
      <c r="D881" s="50"/>
      <c r="E881" s="48"/>
      <c r="F881" s="48"/>
      <c r="G881" s="48"/>
      <c r="H881" s="48"/>
      <c r="I881" s="48"/>
      <c r="J881" s="48"/>
      <c r="K881" s="48"/>
      <c r="L881" s="48"/>
      <c r="M881" s="48"/>
      <c r="N881" s="48"/>
      <c r="O881" s="48"/>
      <c r="P881" s="48"/>
      <c r="Q881" s="48"/>
      <c r="R881" s="48"/>
    </row>
    <row r="882" spans="1:18" x14ac:dyDescent="0.25">
      <c r="A882" s="48"/>
      <c r="B882" s="50"/>
      <c r="C882" s="50"/>
      <c r="D882" s="50"/>
      <c r="E882" s="48"/>
      <c r="F882" s="48"/>
      <c r="G882" s="48"/>
      <c r="H882" s="48"/>
      <c r="I882" s="48"/>
      <c r="J882" s="48"/>
      <c r="K882" s="48"/>
      <c r="L882" s="48"/>
      <c r="M882" s="48"/>
      <c r="N882" s="48"/>
      <c r="O882" s="48"/>
      <c r="P882" s="48"/>
      <c r="Q882" s="48"/>
      <c r="R882" s="48"/>
    </row>
    <row r="883" spans="1:18" x14ac:dyDescent="0.25">
      <c r="A883" s="48"/>
      <c r="B883" s="50"/>
      <c r="C883" s="50"/>
      <c r="D883" s="50"/>
      <c r="E883" s="48"/>
      <c r="F883" s="48"/>
      <c r="G883" s="48"/>
      <c r="H883" s="48"/>
      <c r="I883" s="48"/>
      <c r="J883" s="48"/>
      <c r="K883" s="48"/>
      <c r="L883" s="48"/>
      <c r="M883" s="48"/>
      <c r="N883" s="48"/>
      <c r="O883" s="48"/>
      <c r="P883" s="48"/>
      <c r="Q883" s="48"/>
      <c r="R883" s="48"/>
    </row>
    <row r="884" spans="1:18" x14ac:dyDescent="0.25">
      <c r="A884" s="48"/>
      <c r="B884" s="50"/>
      <c r="C884" s="50"/>
      <c r="D884" s="50"/>
      <c r="E884" s="48"/>
      <c r="F884" s="48"/>
      <c r="G884" s="48"/>
      <c r="H884" s="48"/>
      <c r="I884" s="48"/>
      <c r="J884" s="48"/>
      <c r="K884" s="48"/>
      <c r="L884" s="48"/>
      <c r="M884" s="48"/>
      <c r="N884" s="48"/>
      <c r="O884" s="48"/>
      <c r="P884" s="48"/>
      <c r="Q884" s="48"/>
      <c r="R884" s="48"/>
    </row>
    <row r="885" spans="1:18" x14ac:dyDescent="0.25">
      <c r="A885" s="48"/>
      <c r="B885" s="50"/>
      <c r="C885" s="50"/>
      <c r="D885" s="50"/>
      <c r="E885" s="48"/>
      <c r="F885" s="48"/>
      <c r="G885" s="48"/>
      <c r="H885" s="48"/>
      <c r="I885" s="48"/>
      <c r="J885" s="48"/>
      <c r="K885" s="48"/>
      <c r="L885" s="48"/>
      <c r="M885" s="48"/>
      <c r="N885" s="48"/>
      <c r="O885" s="48"/>
      <c r="P885" s="48"/>
      <c r="Q885" s="48"/>
      <c r="R885" s="48"/>
    </row>
    <row r="886" spans="1:18" x14ac:dyDescent="0.25">
      <c r="A886" s="48"/>
      <c r="B886" s="50"/>
      <c r="C886" s="50"/>
      <c r="D886" s="50"/>
      <c r="E886" s="48"/>
      <c r="F886" s="48"/>
      <c r="G886" s="48"/>
      <c r="H886" s="48"/>
      <c r="I886" s="48"/>
      <c r="J886" s="48"/>
      <c r="K886" s="48"/>
      <c r="L886" s="48"/>
      <c r="M886" s="48"/>
      <c r="N886" s="48"/>
      <c r="O886" s="48"/>
      <c r="P886" s="48"/>
      <c r="Q886" s="48"/>
      <c r="R886" s="48"/>
    </row>
    <row r="887" spans="1:18" x14ac:dyDescent="0.25">
      <c r="A887" s="48"/>
      <c r="B887" s="50"/>
      <c r="C887" s="50"/>
      <c r="D887" s="50"/>
      <c r="E887" s="48"/>
      <c r="F887" s="48"/>
      <c r="G887" s="48"/>
      <c r="H887" s="48"/>
      <c r="I887" s="48"/>
      <c r="J887" s="48"/>
      <c r="K887" s="48"/>
      <c r="L887" s="48"/>
      <c r="M887" s="48"/>
      <c r="N887" s="48"/>
      <c r="O887" s="48"/>
      <c r="P887" s="48"/>
      <c r="Q887" s="48"/>
      <c r="R887" s="48"/>
    </row>
    <row r="888" spans="1:18" x14ac:dyDescent="0.25">
      <c r="A888" s="48"/>
      <c r="B888" s="50"/>
      <c r="C888" s="50"/>
      <c r="D888" s="50"/>
      <c r="E888" s="48"/>
      <c r="F888" s="48"/>
      <c r="G888" s="48"/>
      <c r="H888" s="48"/>
      <c r="I888" s="48"/>
      <c r="J888" s="48"/>
      <c r="K888" s="48"/>
      <c r="L888" s="48"/>
      <c r="M888" s="48"/>
      <c r="N888" s="48"/>
      <c r="O888" s="48"/>
      <c r="P888" s="48"/>
      <c r="Q888" s="48"/>
      <c r="R888" s="48"/>
    </row>
    <row r="889" spans="1:18" x14ac:dyDescent="0.25">
      <c r="A889" s="48"/>
      <c r="B889" s="50"/>
      <c r="C889" s="50"/>
      <c r="D889" s="50"/>
      <c r="E889" s="48"/>
      <c r="F889" s="48"/>
      <c r="G889" s="48"/>
      <c r="H889" s="48"/>
      <c r="I889" s="48"/>
      <c r="J889" s="48"/>
      <c r="K889" s="48"/>
      <c r="L889" s="48"/>
      <c r="M889" s="48"/>
      <c r="N889" s="48"/>
      <c r="O889" s="48"/>
      <c r="P889" s="48"/>
      <c r="Q889" s="48"/>
      <c r="R889" s="48"/>
    </row>
    <row r="890" spans="1:18" x14ac:dyDescent="0.25">
      <c r="A890" s="48"/>
      <c r="B890" s="50"/>
      <c r="C890" s="50"/>
      <c r="D890" s="50"/>
      <c r="E890" s="48"/>
      <c r="F890" s="48"/>
      <c r="G890" s="48"/>
      <c r="H890" s="48"/>
      <c r="I890" s="48"/>
      <c r="J890" s="48"/>
      <c r="K890" s="48"/>
      <c r="L890" s="48"/>
      <c r="M890" s="48"/>
      <c r="N890" s="48"/>
      <c r="O890" s="48"/>
      <c r="P890" s="48"/>
      <c r="Q890" s="48"/>
      <c r="R890" s="48"/>
    </row>
    <row r="891" spans="1:18" x14ac:dyDescent="0.25">
      <c r="A891" s="48"/>
      <c r="B891" s="50"/>
      <c r="C891" s="50"/>
      <c r="D891" s="50"/>
      <c r="E891" s="48"/>
      <c r="F891" s="48"/>
      <c r="G891" s="48"/>
      <c r="H891" s="48"/>
      <c r="I891" s="48"/>
      <c r="J891" s="48"/>
      <c r="K891" s="48"/>
      <c r="L891" s="48"/>
      <c r="M891" s="48"/>
      <c r="N891" s="48"/>
      <c r="O891" s="48"/>
      <c r="P891" s="48"/>
      <c r="Q891" s="48"/>
      <c r="R891" s="48"/>
    </row>
    <row r="892" spans="1:18" x14ac:dyDescent="0.25">
      <c r="A892" s="48"/>
      <c r="B892" s="50"/>
      <c r="C892" s="50"/>
      <c r="D892" s="50"/>
      <c r="E892" s="48"/>
      <c r="F892" s="48"/>
      <c r="G892" s="48"/>
      <c r="H892" s="48"/>
      <c r="I892" s="48"/>
      <c r="J892" s="48"/>
      <c r="K892" s="48"/>
      <c r="L892" s="48"/>
      <c r="M892" s="48"/>
      <c r="N892" s="48"/>
      <c r="O892" s="48"/>
      <c r="P892" s="48"/>
      <c r="Q892" s="48"/>
      <c r="R892" s="48"/>
    </row>
    <row r="893" spans="1:18" x14ac:dyDescent="0.25">
      <c r="A893" s="48"/>
      <c r="B893" s="50"/>
      <c r="C893" s="50"/>
      <c r="D893" s="50"/>
      <c r="E893" s="48"/>
      <c r="F893" s="48"/>
      <c r="G893" s="48"/>
      <c r="H893" s="48"/>
      <c r="I893" s="48"/>
      <c r="J893" s="48"/>
      <c r="K893" s="48"/>
      <c r="L893" s="48"/>
      <c r="M893" s="48"/>
      <c r="N893" s="48"/>
      <c r="O893" s="48"/>
      <c r="P893" s="48"/>
      <c r="Q893" s="48"/>
      <c r="R893" s="48"/>
    </row>
    <row r="894" spans="1:18" x14ac:dyDescent="0.25">
      <c r="A894" s="48"/>
      <c r="B894" s="50"/>
      <c r="C894" s="50"/>
      <c r="D894" s="50"/>
      <c r="E894" s="48"/>
      <c r="F894" s="48"/>
      <c r="G894" s="48"/>
      <c r="H894" s="48"/>
      <c r="I894" s="48"/>
      <c r="J894" s="48"/>
      <c r="K894" s="48"/>
      <c r="L894" s="48"/>
      <c r="M894" s="48"/>
      <c r="N894" s="48"/>
      <c r="O894" s="48"/>
      <c r="P894" s="48"/>
      <c r="Q894" s="48"/>
      <c r="R894" s="48"/>
    </row>
    <row r="895" spans="1:18" x14ac:dyDescent="0.25">
      <c r="A895" s="48"/>
      <c r="B895" s="50"/>
      <c r="C895" s="50"/>
      <c r="D895" s="50"/>
      <c r="E895" s="48"/>
      <c r="F895" s="48"/>
      <c r="G895" s="48"/>
      <c r="H895" s="48"/>
      <c r="I895" s="48"/>
      <c r="J895" s="48"/>
      <c r="K895" s="48"/>
      <c r="L895" s="48"/>
      <c r="M895" s="48"/>
      <c r="N895" s="48"/>
      <c r="O895" s="48"/>
      <c r="P895" s="48"/>
      <c r="Q895" s="48"/>
      <c r="R895" s="48"/>
    </row>
    <row r="896" spans="1:18" x14ac:dyDescent="0.25">
      <c r="A896" s="48"/>
      <c r="B896" s="50"/>
      <c r="C896" s="50"/>
      <c r="D896" s="50"/>
      <c r="E896" s="48"/>
      <c r="F896" s="48"/>
      <c r="G896" s="48"/>
      <c r="H896" s="48"/>
      <c r="I896" s="48"/>
      <c r="J896" s="48"/>
      <c r="K896" s="48"/>
      <c r="L896" s="48"/>
      <c r="M896" s="48"/>
      <c r="N896" s="48"/>
      <c r="O896" s="48"/>
      <c r="P896" s="48"/>
      <c r="Q896" s="48"/>
      <c r="R896" s="48"/>
    </row>
    <row r="897" spans="1:18" x14ac:dyDescent="0.25">
      <c r="A897" s="48"/>
      <c r="B897" s="50"/>
      <c r="C897" s="50"/>
      <c r="D897" s="50"/>
      <c r="E897" s="48"/>
      <c r="F897" s="48"/>
      <c r="G897" s="48"/>
      <c r="H897" s="48"/>
      <c r="I897" s="48"/>
      <c r="J897" s="48"/>
      <c r="K897" s="48"/>
      <c r="L897" s="48"/>
      <c r="M897" s="48"/>
      <c r="N897" s="48"/>
      <c r="O897" s="48"/>
      <c r="P897" s="48"/>
      <c r="Q897" s="48"/>
      <c r="R897" s="48"/>
    </row>
    <row r="898" spans="1:18" x14ac:dyDescent="0.25">
      <c r="A898" s="48"/>
      <c r="B898" s="50"/>
      <c r="C898" s="50"/>
      <c r="D898" s="50"/>
      <c r="E898" s="48"/>
      <c r="F898" s="48"/>
      <c r="G898" s="48"/>
      <c r="H898" s="48"/>
      <c r="I898" s="48"/>
      <c r="J898" s="48"/>
      <c r="K898" s="48"/>
      <c r="L898" s="48"/>
      <c r="M898" s="48"/>
      <c r="N898" s="48"/>
      <c r="O898" s="48"/>
      <c r="P898" s="48"/>
      <c r="Q898" s="48"/>
      <c r="R898" s="48"/>
    </row>
    <row r="899" spans="1:18" x14ac:dyDescent="0.25">
      <c r="A899" s="48"/>
      <c r="B899" s="50"/>
      <c r="C899" s="50"/>
      <c r="D899" s="50"/>
      <c r="E899" s="48"/>
      <c r="F899" s="48"/>
      <c r="G899" s="48"/>
      <c r="H899" s="48"/>
      <c r="I899" s="48"/>
      <c r="J899" s="48"/>
      <c r="K899" s="48"/>
      <c r="L899" s="48"/>
      <c r="M899" s="48"/>
      <c r="N899" s="48"/>
      <c r="O899" s="48"/>
      <c r="P899" s="48"/>
      <c r="Q899" s="48"/>
      <c r="R899" s="48"/>
    </row>
    <row r="900" spans="1:18" x14ac:dyDescent="0.25">
      <c r="A900" s="48"/>
      <c r="B900" s="50"/>
      <c r="C900" s="50"/>
      <c r="D900" s="50"/>
      <c r="E900" s="48"/>
      <c r="F900" s="48"/>
      <c r="G900" s="48"/>
      <c r="H900" s="48"/>
      <c r="I900" s="48"/>
      <c r="J900" s="48"/>
      <c r="K900" s="48"/>
      <c r="L900" s="48"/>
      <c r="M900" s="48"/>
      <c r="N900" s="48"/>
      <c r="O900" s="48"/>
      <c r="P900" s="48"/>
      <c r="Q900" s="48"/>
      <c r="R900" s="48"/>
    </row>
    <row r="901" spans="1:18" x14ac:dyDescent="0.25">
      <c r="A901" s="48"/>
      <c r="B901" s="50"/>
      <c r="C901" s="50"/>
      <c r="D901" s="50"/>
      <c r="E901" s="48"/>
      <c r="F901" s="48"/>
      <c r="G901" s="48"/>
      <c r="H901" s="48"/>
      <c r="I901" s="48"/>
      <c r="J901" s="48"/>
      <c r="K901" s="48"/>
      <c r="L901" s="48"/>
      <c r="M901" s="48"/>
      <c r="N901" s="48"/>
      <c r="O901" s="48"/>
      <c r="P901" s="48"/>
      <c r="Q901" s="48"/>
      <c r="R901" s="48"/>
    </row>
    <row r="902" spans="1:18" x14ac:dyDescent="0.25">
      <c r="A902" s="48"/>
      <c r="B902" s="50"/>
      <c r="C902" s="50"/>
      <c r="D902" s="50"/>
      <c r="E902" s="48"/>
      <c r="F902" s="48"/>
      <c r="G902" s="48"/>
      <c r="H902" s="48"/>
      <c r="I902" s="48"/>
      <c r="J902" s="48"/>
      <c r="K902" s="48"/>
      <c r="L902" s="48"/>
      <c r="M902" s="48"/>
      <c r="N902" s="48"/>
      <c r="O902" s="48"/>
      <c r="P902" s="48"/>
      <c r="Q902" s="48"/>
      <c r="R902" s="48"/>
    </row>
    <row r="903" spans="1:18" x14ac:dyDescent="0.25">
      <c r="A903" s="48"/>
      <c r="B903" s="50"/>
      <c r="C903" s="50"/>
      <c r="D903" s="50"/>
      <c r="E903" s="48"/>
      <c r="F903" s="48"/>
      <c r="G903" s="48"/>
      <c r="H903" s="48"/>
      <c r="I903" s="48"/>
      <c r="J903" s="48"/>
      <c r="K903" s="48"/>
      <c r="L903" s="48"/>
      <c r="M903" s="48"/>
      <c r="N903" s="48"/>
      <c r="O903" s="48"/>
      <c r="P903" s="48"/>
      <c r="Q903" s="48"/>
      <c r="R903" s="48"/>
    </row>
    <row r="904" spans="1:18" x14ac:dyDescent="0.25">
      <c r="A904" s="48"/>
      <c r="B904" s="50"/>
      <c r="C904" s="50"/>
      <c r="D904" s="50"/>
      <c r="E904" s="48"/>
      <c r="F904" s="48"/>
      <c r="G904" s="48"/>
      <c r="H904" s="48"/>
      <c r="I904" s="48"/>
      <c r="J904" s="48"/>
      <c r="K904" s="48"/>
      <c r="L904" s="48"/>
      <c r="M904" s="48"/>
      <c r="N904" s="48"/>
      <c r="O904" s="48"/>
      <c r="P904" s="48"/>
      <c r="Q904" s="48"/>
      <c r="R904" s="48"/>
    </row>
    <row r="905" spans="1:18" x14ac:dyDescent="0.25">
      <c r="A905" s="48"/>
      <c r="B905" s="50"/>
      <c r="C905" s="50"/>
      <c r="D905" s="50"/>
      <c r="E905" s="48"/>
      <c r="F905" s="48"/>
      <c r="G905" s="48"/>
      <c r="H905" s="48"/>
      <c r="I905" s="48"/>
      <c r="J905" s="48"/>
      <c r="K905" s="48"/>
      <c r="L905" s="48"/>
      <c r="M905" s="48"/>
      <c r="N905" s="48"/>
      <c r="O905" s="48"/>
      <c r="P905" s="48"/>
      <c r="Q905" s="48"/>
      <c r="R905" s="48"/>
    </row>
    <row r="906" spans="1:18" x14ac:dyDescent="0.25">
      <c r="A906" s="48"/>
      <c r="B906" s="50"/>
      <c r="C906" s="50"/>
      <c r="D906" s="50"/>
      <c r="E906" s="48"/>
      <c r="F906" s="48"/>
      <c r="G906" s="48"/>
      <c r="H906" s="48"/>
      <c r="I906" s="48"/>
      <c r="J906" s="48"/>
      <c r="K906" s="48"/>
      <c r="L906" s="48"/>
      <c r="M906" s="48"/>
      <c r="N906" s="48"/>
      <c r="O906" s="48"/>
      <c r="P906" s="48"/>
      <c r="Q906" s="48"/>
      <c r="R906" s="48"/>
    </row>
    <row r="907" spans="1:18" x14ac:dyDescent="0.25">
      <c r="A907" s="48"/>
      <c r="B907" s="50"/>
      <c r="C907" s="50"/>
      <c r="D907" s="50"/>
      <c r="E907" s="48"/>
      <c r="F907" s="48"/>
      <c r="G907" s="48"/>
      <c r="H907" s="48"/>
      <c r="I907" s="48"/>
      <c r="J907" s="48"/>
      <c r="K907" s="48"/>
      <c r="L907" s="48"/>
      <c r="M907" s="48"/>
      <c r="N907" s="48"/>
      <c r="O907" s="48"/>
      <c r="P907" s="48"/>
      <c r="Q907" s="48"/>
      <c r="R907" s="48"/>
    </row>
    <row r="908" spans="1:18" x14ac:dyDescent="0.25">
      <c r="A908" s="48"/>
      <c r="B908" s="50"/>
      <c r="C908" s="50"/>
      <c r="D908" s="50"/>
      <c r="E908" s="48"/>
      <c r="F908" s="48"/>
      <c r="G908" s="48"/>
      <c r="H908" s="48"/>
      <c r="I908" s="48"/>
      <c r="J908" s="48"/>
      <c r="K908" s="48"/>
      <c r="L908" s="48"/>
      <c r="M908" s="48"/>
      <c r="N908" s="48"/>
      <c r="O908" s="48"/>
      <c r="P908" s="48"/>
      <c r="Q908" s="48"/>
      <c r="R908" s="48"/>
    </row>
    <row r="909" spans="1:18" x14ac:dyDescent="0.25">
      <c r="A909" s="48"/>
      <c r="B909" s="50"/>
      <c r="C909" s="50"/>
      <c r="D909" s="50"/>
      <c r="E909" s="48"/>
      <c r="F909" s="48"/>
      <c r="G909" s="48"/>
      <c r="H909" s="48"/>
      <c r="I909" s="48"/>
      <c r="J909" s="48"/>
      <c r="K909" s="48"/>
      <c r="L909" s="48"/>
      <c r="M909" s="48"/>
      <c r="N909" s="48"/>
      <c r="O909" s="48"/>
      <c r="P909" s="48"/>
      <c r="Q909" s="48"/>
      <c r="R909" s="48"/>
    </row>
    <row r="910" spans="1:18" x14ac:dyDescent="0.25">
      <c r="A910" s="48"/>
      <c r="B910" s="50"/>
      <c r="C910" s="50"/>
      <c r="D910" s="50"/>
      <c r="E910" s="48"/>
      <c r="F910" s="48"/>
      <c r="G910" s="48"/>
      <c r="H910" s="48"/>
      <c r="I910" s="48"/>
      <c r="J910" s="48"/>
      <c r="K910" s="48"/>
      <c r="L910" s="48"/>
      <c r="M910" s="48"/>
      <c r="N910" s="48"/>
      <c r="O910" s="48"/>
      <c r="P910" s="48"/>
      <c r="Q910" s="48"/>
      <c r="R910" s="48"/>
    </row>
    <row r="911" spans="1:18" x14ac:dyDescent="0.25">
      <c r="A911" s="48"/>
      <c r="B911" s="50"/>
      <c r="C911" s="50"/>
      <c r="D911" s="50"/>
      <c r="E911" s="48"/>
      <c r="F911" s="48"/>
      <c r="G911" s="48"/>
      <c r="H911" s="48"/>
      <c r="I911" s="48"/>
      <c r="J911" s="48"/>
      <c r="K911" s="48"/>
      <c r="L911" s="48"/>
      <c r="M911" s="48"/>
      <c r="N911" s="48"/>
      <c r="O911" s="48"/>
      <c r="P911" s="48"/>
      <c r="Q911" s="48"/>
      <c r="R911" s="48"/>
    </row>
    <row r="912" spans="1:18" x14ac:dyDescent="0.25">
      <c r="A912" s="48"/>
      <c r="B912" s="50"/>
      <c r="C912" s="50"/>
      <c r="D912" s="50"/>
      <c r="E912" s="48"/>
      <c r="F912" s="48"/>
      <c r="G912" s="48"/>
      <c r="H912" s="48"/>
      <c r="I912" s="48"/>
      <c r="J912" s="48"/>
      <c r="K912" s="48"/>
      <c r="L912" s="48"/>
      <c r="M912" s="48"/>
      <c r="N912" s="48"/>
      <c r="O912" s="48"/>
      <c r="P912" s="48"/>
      <c r="Q912" s="48"/>
      <c r="R912" s="48"/>
    </row>
    <row r="913" spans="1:18" x14ac:dyDescent="0.25">
      <c r="A913" s="48"/>
      <c r="B913" s="50"/>
      <c r="C913" s="50"/>
      <c r="D913" s="50"/>
      <c r="E913" s="48"/>
      <c r="F913" s="48"/>
      <c r="G913" s="48"/>
      <c r="H913" s="48"/>
      <c r="I913" s="48"/>
      <c r="J913" s="48"/>
      <c r="K913" s="48"/>
      <c r="L913" s="48"/>
      <c r="M913" s="48"/>
      <c r="N913" s="48"/>
      <c r="O913" s="48"/>
      <c r="P913" s="48"/>
      <c r="Q913" s="48"/>
      <c r="R913" s="48"/>
    </row>
    <row r="914" spans="1:18" x14ac:dyDescent="0.25">
      <c r="A914" s="48"/>
      <c r="B914" s="50"/>
      <c r="C914" s="50"/>
      <c r="D914" s="50"/>
      <c r="E914" s="48"/>
      <c r="F914" s="48"/>
      <c r="G914" s="48"/>
      <c r="H914" s="48"/>
      <c r="I914" s="48"/>
      <c r="J914" s="48"/>
      <c r="K914" s="48"/>
      <c r="L914" s="48"/>
      <c r="M914" s="48"/>
      <c r="N914" s="48"/>
      <c r="O914" s="48"/>
      <c r="P914" s="48"/>
      <c r="Q914" s="48"/>
      <c r="R914" s="48"/>
    </row>
    <row r="915" spans="1:18" x14ac:dyDescent="0.25">
      <c r="A915" s="48"/>
      <c r="B915" s="50"/>
      <c r="C915" s="50"/>
      <c r="D915" s="50"/>
      <c r="E915" s="48"/>
      <c r="F915" s="48"/>
      <c r="G915" s="48"/>
      <c r="H915" s="48"/>
      <c r="I915" s="48"/>
      <c r="J915" s="48"/>
      <c r="K915" s="48"/>
      <c r="L915" s="48"/>
      <c r="M915" s="48"/>
      <c r="N915" s="48"/>
      <c r="O915" s="48"/>
      <c r="P915" s="48"/>
      <c r="Q915" s="48"/>
      <c r="R915" s="48"/>
    </row>
    <row r="916" spans="1:18" x14ac:dyDescent="0.25">
      <c r="A916" s="48"/>
      <c r="B916" s="50"/>
      <c r="C916" s="50"/>
      <c r="D916" s="50"/>
      <c r="E916" s="48"/>
      <c r="F916" s="48"/>
      <c r="G916" s="48"/>
      <c r="H916" s="48"/>
      <c r="I916" s="48"/>
      <c r="J916" s="48"/>
      <c r="K916" s="48"/>
      <c r="L916" s="48"/>
      <c r="M916" s="48"/>
      <c r="N916" s="48"/>
      <c r="O916" s="48"/>
      <c r="P916" s="48"/>
      <c r="Q916" s="48"/>
      <c r="R916" s="48"/>
    </row>
    <row r="917" spans="1:18" x14ac:dyDescent="0.25">
      <c r="A917" s="48"/>
      <c r="B917" s="50"/>
      <c r="C917" s="50"/>
      <c r="D917" s="50"/>
      <c r="E917" s="48"/>
      <c r="F917" s="48"/>
      <c r="G917" s="48"/>
      <c r="H917" s="48"/>
      <c r="I917" s="48"/>
      <c r="J917" s="48"/>
      <c r="K917" s="48"/>
      <c r="L917" s="48"/>
      <c r="M917" s="48"/>
      <c r="N917" s="48"/>
      <c r="O917" s="48"/>
      <c r="P917" s="48"/>
      <c r="Q917" s="48"/>
      <c r="R917" s="48"/>
    </row>
    <row r="918" spans="1:18" x14ac:dyDescent="0.25">
      <c r="A918" s="48"/>
      <c r="B918" s="50"/>
      <c r="C918" s="50"/>
      <c r="D918" s="50"/>
      <c r="E918" s="48"/>
      <c r="F918" s="48"/>
      <c r="G918" s="48"/>
      <c r="H918" s="48"/>
      <c r="I918" s="48"/>
      <c r="J918" s="48"/>
      <c r="K918" s="48"/>
      <c r="L918" s="48"/>
      <c r="M918" s="48"/>
      <c r="N918" s="48"/>
      <c r="O918" s="48"/>
      <c r="P918" s="48"/>
      <c r="Q918" s="48"/>
      <c r="R918" s="48"/>
    </row>
    <row r="919" spans="1:18" x14ac:dyDescent="0.25">
      <c r="A919" s="48"/>
      <c r="B919" s="50"/>
      <c r="C919" s="50"/>
      <c r="D919" s="50"/>
      <c r="E919" s="48"/>
      <c r="F919" s="48"/>
      <c r="G919" s="48"/>
      <c r="H919" s="48"/>
      <c r="I919" s="48"/>
      <c r="J919" s="48"/>
      <c r="K919" s="48"/>
      <c r="L919" s="48"/>
      <c r="M919" s="48"/>
      <c r="N919" s="48"/>
      <c r="O919" s="48"/>
      <c r="P919" s="48"/>
      <c r="Q919" s="48"/>
      <c r="R919" s="48"/>
    </row>
    <row r="920" spans="1:18" x14ac:dyDescent="0.25">
      <c r="A920" s="48"/>
      <c r="B920" s="50"/>
      <c r="C920" s="50"/>
      <c r="D920" s="50"/>
      <c r="E920" s="48"/>
      <c r="F920" s="48"/>
      <c r="G920" s="48"/>
      <c r="H920" s="48"/>
      <c r="I920" s="48"/>
      <c r="J920" s="48"/>
      <c r="K920" s="48"/>
      <c r="L920" s="48"/>
      <c r="M920" s="48"/>
      <c r="N920" s="48"/>
      <c r="O920" s="48"/>
      <c r="P920" s="48"/>
      <c r="Q920" s="48"/>
      <c r="R920" s="48"/>
    </row>
    <row r="921" spans="1:18" x14ac:dyDescent="0.25">
      <c r="A921" s="48"/>
      <c r="B921" s="50"/>
      <c r="C921" s="50"/>
      <c r="D921" s="50"/>
      <c r="E921" s="48"/>
      <c r="F921" s="48"/>
      <c r="G921" s="48"/>
      <c r="H921" s="48"/>
      <c r="I921" s="48"/>
      <c r="J921" s="48"/>
      <c r="K921" s="48"/>
      <c r="L921" s="48"/>
      <c r="M921" s="48"/>
      <c r="N921" s="48"/>
      <c r="O921" s="48"/>
      <c r="P921" s="48"/>
      <c r="Q921" s="48"/>
      <c r="R921" s="48"/>
    </row>
    <row r="922" spans="1:18" x14ac:dyDescent="0.25">
      <c r="A922" s="48"/>
      <c r="B922" s="50"/>
      <c r="C922" s="50"/>
      <c r="D922" s="50"/>
      <c r="E922" s="48"/>
      <c r="F922" s="48"/>
      <c r="G922" s="48"/>
      <c r="H922" s="48"/>
      <c r="I922" s="48"/>
      <c r="J922" s="48"/>
      <c r="K922" s="48"/>
      <c r="L922" s="48"/>
      <c r="M922" s="48"/>
      <c r="N922" s="48"/>
      <c r="O922" s="48"/>
      <c r="P922" s="48"/>
      <c r="Q922" s="48"/>
      <c r="R922" s="48"/>
    </row>
    <row r="923" spans="1:18" x14ac:dyDescent="0.25">
      <c r="A923" s="48"/>
      <c r="B923" s="50"/>
      <c r="C923" s="50"/>
      <c r="D923" s="50"/>
      <c r="E923" s="48"/>
      <c r="F923" s="48"/>
      <c r="G923" s="48"/>
      <c r="H923" s="48"/>
      <c r="I923" s="48"/>
      <c r="J923" s="48"/>
      <c r="K923" s="48"/>
      <c r="L923" s="48"/>
      <c r="M923" s="48"/>
      <c r="N923" s="48"/>
      <c r="O923" s="48"/>
      <c r="P923" s="48"/>
      <c r="Q923" s="48"/>
      <c r="R923" s="48"/>
    </row>
    <row r="924" spans="1:18" x14ac:dyDescent="0.25">
      <c r="A924" s="48"/>
      <c r="B924" s="50"/>
      <c r="C924" s="50"/>
      <c r="D924" s="50"/>
      <c r="E924" s="48"/>
      <c r="F924" s="48"/>
      <c r="G924" s="48"/>
      <c r="H924" s="48"/>
      <c r="I924" s="48"/>
      <c r="J924" s="48"/>
      <c r="K924" s="48"/>
      <c r="L924" s="48"/>
      <c r="M924" s="48"/>
      <c r="N924" s="48"/>
      <c r="O924" s="48"/>
      <c r="P924" s="48"/>
      <c r="Q924" s="48"/>
      <c r="R924" s="48"/>
    </row>
    <row r="925" spans="1:18" x14ac:dyDescent="0.25">
      <c r="A925" s="48"/>
      <c r="B925" s="50"/>
      <c r="C925" s="50"/>
      <c r="D925" s="50"/>
      <c r="E925" s="48"/>
      <c r="F925" s="48"/>
      <c r="G925" s="48"/>
      <c r="H925" s="48"/>
      <c r="I925" s="48"/>
      <c r="J925" s="48"/>
      <c r="K925" s="48"/>
      <c r="L925" s="48"/>
      <c r="M925" s="48"/>
      <c r="N925" s="48"/>
      <c r="O925" s="48"/>
      <c r="P925" s="48"/>
      <c r="Q925" s="48"/>
      <c r="R925" s="48"/>
    </row>
    <row r="926" spans="1:18" x14ac:dyDescent="0.25">
      <c r="A926" s="48"/>
      <c r="B926" s="50"/>
      <c r="C926" s="50"/>
      <c r="D926" s="50"/>
      <c r="E926" s="48"/>
      <c r="F926" s="48"/>
      <c r="G926" s="48"/>
      <c r="H926" s="48"/>
      <c r="I926" s="48"/>
      <c r="J926" s="48"/>
      <c r="K926" s="48"/>
      <c r="L926" s="48"/>
      <c r="M926" s="48"/>
      <c r="N926" s="48"/>
      <c r="O926" s="48"/>
      <c r="P926" s="48"/>
      <c r="Q926" s="48"/>
      <c r="R926" s="48"/>
    </row>
    <row r="927" spans="1:18" x14ac:dyDescent="0.25">
      <c r="A927" s="48"/>
      <c r="B927" s="50"/>
      <c r="C927" s="50"/>
      <c r="D927" s="50"/>
      <c r="E927" s="48"/>
      <c r="F927" s="48"/>
      <c r="G927" s="48"/>
      <c r="H927" s="48"/>
      <c r="I927" s="48"/>
      <c r="J927" s="48"/>
      <c r="K927" s="48"/>
      <c r="L927" s="48"/>
      <c r="M927" s="48"/>
      <c r="N927" s="48"/>
      <c r="O927" s="48"/>
      <c r="P927" s="48"/>
      <c r="Q927" s="48"/>
      <c r="R927" s="48"/>
    </row>
    <row r="928" spans="1:18" x14ac:dyDescent="0.25">
      <c r="A928" s="48"/>
      <c r="B928" s="50"/>
      <c r="C928" s="50"/>
      <c r="D928" s="50"/>
      <c r="E928" s="48"/>
      <c r="F928" s="48"/>
      <c r="G928" s="48"/>
      <c r="H928" s="48"/>
      <c r="I928" s="48"/>
      <c r="J928" s="48"/>
      <c r="K928" s="48"/>
      <c r="L928" s="48"/>
      <c r="M928" s="48"/>
      <c r="N928" s="48"/>
      <c r="O928" s="48"/>
      <c r="P928" s="48"/>
      <c r="Q928" s="48"/>
      <c r="R928" s="48"/>
    </row>
    <row r="929" spans="1:18" x14ac:dyDescent="0.25">
      <c r="A929" s="48"/>
      <c r="B929" s="50"/>
      <c r="C929" s="50"/>
      <c r="D929" s="50"/>
      <c r="E929" s="48"/>
      <c r="F929" s="48"/>
      <c r="G929" s="48"/>
      <c r="H929" s="48"/>
      <c r="I929" s="48"/>
      <c r="J929" s="48"/>
      <c r="K929" s="48"/>
      <c r="L929" s="48"/>
      <c r="M929" s="48"/>
      <c r="N929" s="48"/>
      <c r="O929" s="48"/>
      <c r="P929" s="48"/>
      <c r="Q929" s="48"/>
      <c r="R929" s="48"/>
    </row>
    <row r="930" spans="1:18" x14ac:dyDescent="0.25">
      <c r="A930" s="48"/>
      <c r="B930" s="50"/>
      <c r="C930" s="50"/>
      <c r="D930" s="50"/>
      <c r="E930" s="48"/>
      <c r="F930" s="48"/>
      <c r="G930" s="48"/>
      <c r="H930" s="48"/>
      <c r="I930" s="48"/>
      <c r="J930" s="48"/>
      <c r="K930" s="48"/>
      <c r="L930" s="48"/>
      <c r="M930" s="48"/>
      <c r="N930" s="48"/>
      <c r="O930" s="48"/>
      <c r="P930" s="48"/>
      <c r="Q930" s="48"/>
      <c r="R930" s="48"/>
    </row>
    <row r="931" spans="1:18" x14ac:dyDescent="0.25">
      <c r="A931" s="48"/>
      <c r="B931" s="50"/>
      <c r="C931" s="50"/>
      <c r="D931" s="50"/>
      <c r="E931" s="48"/>
      <c r="F931" s="48"/>
      <c r="G931" s="48"/>
      <c r="H931" s="48"/>
      <c r="I931" s="48"/>
      <c r="J931" s="48"/>
      <c r="K931" s="48"/>
      <c r="L931" s="48"/>
      <c r="M931" s="48"/>
      <c r="N931" s="48"/>
      <c r="O931" s="48"/>
      <c r="P931" s="48"/>
      <c r="Q931" s="48"/>
      <c r="R931" s="48"/>
    </row>
    <row r="932" spans="1:18" x14ac:dyDescent="0.25">
      <c r="A932" s="48"/>
      <c r="B932" s="50"/>
      <c r="C932" s="50"/>
      <c r="D932" s="50"/>
      <c r="E932" s="48"/>
      <c r="F932" s="48"/>
      <c r="G932" s="48"/>
      <c r="H932" s="48"/>
      <c r="I932" s="48"/>
      <c r="J932" s="48"/>
      <c r="K932" s="48"/>
      <c r="L932" s="48"/>
      <c r="M932" s="48"/>
      <c r="N932" s="48"/>
      <c r="O932" s="48"/>
      <c r="P932" s="48"/>
      <c r="Q932" s="48"/>
      <c r="R932" s="48"/>
    </row>
    <row r="933" spans="1:18" x14ac:dyDescent="0.25">
      <c r="A933" s="48"/>
      <c r="B933" s="50"/>
      <c r="C933" s="50"/>
      <c r="D933" s="50"/>
      <c r="E933" s="48"/>
      <c r="F933" s="48"/>
      <c r="G933" s="48"/>
      <c r="H933" s="48"/>
      <c r="I933" s="48"/>
      <c r="J933" s="48"/>
      <c r="K933" s="48"/>
      <c r="L933" s="48"/>
      <c r="M933" s="48"/>
      <c r="N933" s="48"/>
      <c r="O933" s="48"/>
      <c r="P933" s="48"/>
      <c r="Q933" s="48"/>
      <c r="R933" s="48"/>
    </row>
    <row r="934" spans="1:18" x14ac:dyDescent="0.25">
      <c r="A934" s="48"/>
      <c r="B934" s="50"/>
      <c r="C934" s="50"/>
      <c r="D934" s="50"/>
      <c r="E934" s="48"/>
      <c r="F934" s="48"/>
      <c r="G934" s="48"/>
      <c r="H934" s="48"/>
      <c r="I934" s="48"/>
      <c r="J934" s="48"/>
      <c r="K934" s="48"/>
      <c r="L934" s="48"/>
      <c r="M934" s="48"/>
      <c r="N934" s="48"/>
      <c r="O934" s="48"/>
      <c r="P934" s="48"/>
      <c r="Q934" s="48"/>
      <c r="R934" s="48"/>
    </row>
    <row r="935" spans="1:18" x14ac:dyDescent="0.25">
      <c r="A935" s="48"/>
      <c r="B935" s="50"/>
      <c r="C935" s="50"/>
      <c r="D935" s="50"/>
      <c r="E935" s="48"/>
      <c r="F935" s="48"/>
      <c r="G935" s="48"/>
      <c r="H935" s="48"/>
      <c r="I935" s="48"/>
      <c r="J935" s="48"/>
      <c r="K935" s="48"/>
      <c r="L935" s="48"/>
      <c r="M935" s="48"/>
      <c r="N935" s="48"/>
      <c r="O935" s="48"/>
      <c r="P935" s="48"/>
      <c r="Q935" s="48"/>
      <c r="R935" s="48"/>
    </row>
    <row r="936" spans="1:18" x14ac:dyDescent="0.25">
      <c r="A936" s="48"/>
      <c r="B936" s="50"/>
      <c r="C936" s="50"/>
      <c r="D936" s="50"/>
      <c r="E936" s="48"/>
      <c r="F936" s="48"/>
      <c r="G936" s="48"/>
      <c r="H936" s="48"/>
      <c r="I936" s="48"/>
      <c r="J936" s="48"/>
      <c r="K936" s="48"/>
      <c r="L936" s="48"/>
      <c r="M936" s="48"/>
      <c r="N936" s="48"/>
      <c r="O936" s="48"/>
      <c r="P936" s="48"/>
      <c r="Q936" s="48"/>
      <c r="R936" s="48"/>
    </row>
    <row r="937" spans="1:18" x14ac:dyDescent="0.25">
      <c r="A937" s="48"/>
      <c r="B937" s="50"/>
      <c r="C937" s="50"/>
      <c r="D937" s="50"/>
      <c r="E937" s="48"/>
      <c r="F937" s="48"/>
      <c r="G937" s="48"/>
      <c r="H937" s="48"/>
      <c r="I937" s="48"/>
      <c r="J937" s="48"/>
      <c r="K937" s="48"/>
      <c r="L937" s="48"/>
      <c r="M937" s="48"/>
      <c r="N937" s="48"/>
      <c r="O937" s="48"/>
      <c r="P937" s="48"/>
      <c r="Q937" s="48"/>
      <c r="R937" s="48"/>
    </row>
    <row r="938" spans="1:18" x14ac:dyDescent="0.25">
      <c r="A938" s="48"/>
      <c r="B938" s="50"/>
      <c r="C938" s="50"/>
      <c r="D938" s="50"/>
      <c r="E938" s="48"/>
      <c r="F938" s="48"/>
      <c r="G938" s="48"/>
      <c r="H938" s="48"/>
      <c r="I938" s="48"/>
      <c r="J938" s="48"/>
      <c r="K938" s="48"/>
      <c r="L938" s="48"/>
      <c r="M938" s="48"/>
      <c r="N938" s="48"/>
      <c r="O938" s="48"/>
      <c r="P938" s="48"/>
      <c r="Q938" s="48"/>
      <c r="R938" s="48"/>
    </row>
    <row r="939" spans="1:18" x14ac:dyDescent="0.25">
      <c r="A939" s="48"/>
      <c r="B939" s="50"/>
      <c r="C939" s="50"/>
      <c r="D939" s="50"/>
      <c r="E939" s="48"/>
      <c r="F939" s="48"/>
      <c r="G939" s="48"/>
      <c r="H939" s="48"/>
      <c r="I939" s="48"/>
      <c r="J939" s="48"/>
      <c r="K939" s="48"/>
      <c r="L939" s="48"/>
      <c r="M939" s="48"/>
      <c r="N939" s="48"/>
      <c r="O939" s="48"/>
      <c r="P939" s="48"/>
      <c r="Q939" s="48"/>
      <c r="R939" s="48"/>
    </row>
    <row r="940" spans="1:18" x14ac:dyDescent="0.25">
      <c r="A940" s="48"/>
      <c r="B940" s="50"/>
      <c r="C940" s="50"/>
      <c r="D940" s="50"/>
      <c r="E940" s="48"/>
      <c r="F940" s="48"/>
      <c r="G940" s="48"/>
      <c r="H940" s="48"/>
      <c r="I940" s="48"/>
      <c r="J940" s="48"/>
      <c r="K940" s="48"/>
      <c r="L940" s="48"/>
      <c r="M940" s="48"/>
      <c r="N940" s="48"/>
      <c r="O940" s="48"/>
      <c r="P940" s="48"/>
      <c r="Q940" s="48"/>
      <c r="R940" s="48"/>
    </row>
    <row r="941" spans="1:18" x14ac:dyDescent="0.25">
      <c r="A941" s="48"/>
      <c r="B941" s="50"/>
      <c r="C941" s="50"/>
      <c r="D941" s="50"/>
      <c r="E941" s="48"/>
      <c r="F941" s="48"/>
      <c r="G941" s="48"/>
      <c r="H941" s="48"/>
      <c r="I941" s="48"/>
      <c r="J941" s="48"/>
      <c r="K941" s="48"/>
      <c r="L941" s="48"/>
      <c r="M941" s="48"/>
      <c r="N941" s="48"/>
      <c r="O941" s="48"/>
      <c r="P941" s="48"/>
      <c r="Q941" s="48"/>
      <c r="R941" s="48"/>
    </row>
    <row r="942" spans="1:18" x14ac:dyDescent="0.25">
      <c r="A942" s="48"/>
      <c r="B942" s="50"/>
      <c r="C942" s="50"/>
      <c r="D942" s="50"/>
      <c r="E942" s="48"/>
      <c r="F942" s="48"/>
      <c r="G942" s="48"/>
      <c r="H942" s="48"/>
      <c r="I942" s="48"/>
      <c r="J942" s="48"/>
      <c r="K942" s="48"/>
      <c r="L942" s="48"/>
      <c r="M942" s="48"/>
      <c r="N942" s="48"/>
      <c r="O942" s="48"/>
      <c r="P942" s="48"/>
      <c r="Q942" s="48"/>
      <c r="R942" s="48"/>
    </row>
    <row r="943" spans="1:18" x14ac:dyDescent="0.25">
      <c r="A943" s="48"/>
      <c r="B943" s="50"/>
      <c r="C943" s="50"/>
      <c r="D943" s="50"/>
      <c r="E943" s="48"/>
      <c r="F943" s="48"/>
      <c r="G943" s="48"/>
      <c r="H943" s="48"/>
      <c r="I943" s="48"/>
      <c r="J943" s="48"/>
      <c r="K943" s="48"/>
      <c r="L943" s="48"/>
      <c r="M943" s="48"/>
      <c r="N943" s="48"/>
      <c r="O943" s="48"/>
      <c r="P943" s="48"/>
      <c r="Q943" s="48"/>
      <c r="R943" s="48"/>
    </row>
    <row r="944" spans="1:18" x14ac:dyDescent="0.25">
      <c r="A944" s="48"/>
      <c r="B944" s="50"/>
      <c r="C944" s="50"/>
      <c r="D944" s="50"/>
      <c r="E944" s="48"/>
      <c r="F944" s="48"/>
      <c r="G944" s="48"/>
      <c r="H944" s="48"/>
      <c r="I944" s="48"/>
      <c r="J944" s="48"/>
      <c r="K944" s="48"/>
      <c r="L944" s="48"/>
      <c r="M944" s="48"/>
      <c r="N944" s="48"/>
      <c r="O944" s="48"/>
      <c r="P944" s="48"/>
      <c r="Q944" s="48"/>
      <c r="R944" s="48"/>
    </row>
    <row r="945" spans="1:18" x14ac:dyDescent="0.25">
      <c r="A945" s="48"/>
      <c r="B945" s="50"/>
      <c r="C945" s="50"/>
      <c r="D945" s="50"/>
      <c r="E945" s="48"/>
      <c r="F945" s="48"/>
      <c r="G945" s="48"/>
      <c r="H945" s="48"/>
      <c r="I945" s="48"/>
      <c r="J945" s="48"/>
      <c r="K945" s="48"/>
      <c r="L945" s="48"/>
      <c r="M945" s="48"/>
      <c r="N945" s="48"/>
      <c r="O945" s="48"/>
      <c r="P945" s="48"/>
      <c r="Q945" s="48"/>
      <c r="R945" s="48"/>
    </row>
    <row r="946" spans="1:18" x14ac:dyDescent="0.25">
      <c r="A946" s="48"/>
      <c r="B946" s="50"/>
      <c r="C946" s="50"/>
      <c r="D946" s="50"/>
      <c r="E946" s="48"/>
      <c r="F946" s="48"/>
      <c r="G946" s="48"/>
      <c r="H946" s="48"/>
      <c r="I946" s="48"/>
      <c r="J946" s="48"/>
      <c r="K946" s="48"/>
      <c r="L946" s="48"/>
      <c r="M946" s="48"/>
      <c r="N946" s="48"/>
      <c r="O946" s="48"/>
      <c r="P946" s="48"/>
      <c r="Q946" s="48"/>
      <c r="R946" s="48"/>
    </row>
    <row r="947" spans="1:18" x14ac:dyDescent="0.25">
      <c r="A947" s="48"/>
      <c r="B947" s="50"/>
      <c r="C947" s="50"/>
      <c r="D947" s="50"/>
      <c r="E947" s="48"/>
      <c r="F947" s="48"/>
      <c r="G947" s="48"/>
      <c r="H947" s="48"/>
      <c r="I947" s="48"/>
      <c r="J947" s="48"/>
      <c r="K947" s="48"/>
      <c r="L947" s="48"/>
      <c r="M947" s="48"/>
      <c r="N947" s="48"/>
      <c r="O947" s="48"/>
      <c r="P947" s="48"/>
      <c r="Q947" s="48"/>
      <c r="R947" s="48"/>
    </row>
    <row r="948" spans="1:18" x14ac:dyDescent="0.25">
      <c r="A948" s="48"/>
      <c r="B948" s="50"/>
      <c r="C948" s="50"/>
      <c r="D948" s="50"/>
      <c r="E948" s="48"/>
      <c r="F948" s="48"/>
      <c r="G948" s="48"/>
      <c r="H948" s="48"/>
      <c r="I948" s="48"/>
      <c r="J948" s="48"/>
      <c r="K948" s="48"/>
      <c r="L948" s="48"/>
      <c r="M948" s="48"/>
      <c r="N948" s="48"/>
      <c r="O948" s="48"/>
      <c r="P948" s="48"/>
      <c r="Q948" s="48"/>
      <c r="R948" s="48"/>
    </row>
    <row r="949" spans="1:18" x14ac:dyDescent="0.25">
      <c r="A949" s="48"/>
      <c r="B949" s="50"/>
      <c r="C949" s="50"/>
      <c r="D949" s="50"/>
      <c r="E949" s="48"/>
      <c r="F949" s="48"/>
      <c r="G949" s="48"/>
      <c r="H949" s="48"/>
      <c r="I949" s="48"/>
      <c r="J949" s="48"/>
      <c r="K949" s="48"/>
      <c r="L949" s="48"/>
      <c r="M949" s="48"/>
      <c r="N949" s="48"/>
      <c r="O949" s="48"/>
      <c r="P949" s="48"/>
      <c r="Q949" s="48"/>
      <c r="R949" s="48"/>
    </row>
    <row r="950" spans="1:18" x14ac:dyDescent="0.25">
      <c r="A950" s="48"/>
      <c r="B950" s="50"/>
      <c r="C950" s="50"/>
      <c r="D950" s="50"/>
      <c r="E950" s="48"/>
      <c r="F950" s="48"/>
      <c r="G950" s="48"/>
      <c r="H950" s="48"/>
      <c r="I950" s="48"/>
      <c r="J950" s="48"/>
      <c r="K950" s="48"/>
      <c r="L950" s="48"/>
      <c r="M950" s="48"/>
      <c r="N950" s="48"/>
      <c r="O950" s="48"/>
      <c r="P950" s="48"/>
      <c r="Q950" s="48"/>
      <c r="R950" s="48"/>
    </row>
    <row r="951" spans="1:18" x14ac:dyDescent="0.25">
      <c r="A951" s="48"/>
      <c r="B951" s="50"/>
      <c r="C951" s="50"/>
      <c r="D951" s="50"/>
      <c r="E951" s="48"/>
      <c r="F951" s="48"/>
      <c r="G951" s="48"/>
      <c r="H951" s="48"/>
      <c r="I951" s="48"/>
      <c r="J951" s="48"/>
      <c r="K951" s="48"/>
      <c r="L951" s="48"/>
      <c r="M951" s="48"/>
      <c r="N951" s="48"/>
      <c r="O951" s="48"/>
      <c r="P951" s="48"/>
      <c r="Q951" s="48"/>
      <c r="R951" s="48"/>
    </row>
    <row r="952" spans="1:18" x14ac:dyDescent="0.25">
      <c r="A952" s="48"/>
      <c r="B952" s="50"/>
      <c r="C952" s="50"/>
      <c r="D952" s="50"/>
      <c r="E952" s="48"/>
      <c r="F952" s="48"/>
      <c r="G952" s="48"/>
      <c r="H952" s="48"/>
      <c r="I952" s="48"/>
      <c r="J952" s="48"/>
      <c r="K952" s="48"/>
      <c r="L952" s="48"/>
      <c r="M952" s="48"/>
      <c r="N952" s="48"/>
      <c r="O952" s="48"/>
      <c r="P952" s="48"/>
      <c r="Q952" s="48"/>
      <c r="R952" s="48"/>
    </row>
    <row r="953" spans="1:18" x14ac:dyDescent="0.25">
      <c r="A953" s="48"/>
      <c r="B953" s="50"/>
      <c r="C953" s="50"/>
      <c r="D953" s="50"/>
      <c r="E953" s="48"/>
      <c r="F953" s="48"/>
      <c r="G953" s="48"/>
      <c r="H953" s="48"/>
      <c r="I953" s="48"/>
      <c r="J953" s="48"/>
      <c r="K953" s="48"/>
      <c r="L953" s="48"/>
      <c r="M953" s="48"/>
      <c r="N953" s="48"/>
      <c r="O953" s="48"/>
      <c r="P953" s="48"/>
      <c r="Q953" s="48"/>
      <c r="R953" s="48"/>
    </row>
    <row r="954" spans="1:18" x14ac:dyDescent="0.25">
      <c r="A954" s="48"/>
      <c r="B954" s="50"/>
      <c r="C954" s="50"/>
      <c r="D954" s="50"/>
      <c r="E954" s="48"/>
      <c r="F954" s="48"/>
      <c r="G954" s="48"/>
      <c r="H954" s="48"/>
      <c r="I954" s="48"/>
      <c r="J954" s="48"/>
      <c r="K954" s="48"/>
      <c r="L954" s="48"/>
      <c r="M954" s="48"/>
      <c r="N954" s="48"/>
      <c r="O954" s="48"/>
      <c r="P954" s="48"/>
      <c r="Q954" s="48"/>
      <c r="R954" s="48"/>
    </row>
    <row r="955" spans="1:18" x14ac:dyDescent="0.25">
      <c r="A955" s="48"/>
      <c r="B955" s="50"/>
      <c r="C955" s="50"/>
      <c r="D955" s="50"/>
      <c r="E955" s="48"/>
      <c r="F955" s="48"/>
      <c r="G955" s="48"/>
      <c r="H955" s="48"/>
      <c r="I955" s="48"/>
      <c r="J955" s="48"/>
      <c r="K955" s="48"/>
      <c r="L955" s="48"/>
      <c r="M955" s="48"/>
      <c r="N955" s="48"/>
      <c r="O955" s="48"/>
      <c r="P955" s="48"/>
      <c r="Q955" s="48"/>
      <c r="R955" s="48"/>
    </row>
    <row r="956" spans="1:18" x14ac:dyDescent="0.25">
      <c r="A956" s="48"/>
      <c r="B956" s="50"/>
      <c r="C956" s="50"/>
      <c r="D956" s="50"/>
      <c r="E956" s="48"/>
      <c r="F956" s="48"/>
      <c r="G956" s="48"/>
      <c r="H956" s="48"/>
      <c r="I956" s="48"/>
      <c r="J956" s="48"/>
      <c r="K956" s="48"/>
      <c r="L956" s="48"/>
      <c r="M956" s="48"/>
      <c r="N956" s="48"/>
      <c r="O956" s="48"/>
      <c r="P956" s="48"/>
      <c r="Q956" s="48"/>
      <c r="R956" s="48"/>
    </row>
    <row r="957" spans="1:18" x14ac:dyDescent="0.25">
      <c r="A957" s="48"/>
      <c r="B957" s="50"/>
      <c r="C957" s="50"/>
      <c r="D957" s="50"/>
      <c r="E957" s="48"/>
      <c r="F957" s="48"/>
      <c r="G957" s="48"/>
      <c r="H957" s="48"/>
      <c r="I957" s="48"/>
      <c r="J957" s="48"/>
      <c r="K957" s="48"/>
      <c r="L957" s="48"/>
      <c r="M957" s="48"/>
      <c r="N957" s="48"/>
      <c r="O957" s="48"/>
      <c r="P957" s="48"/>
      <c r="Q957" s="48"/>
      <c r="R957" s="48"/>
    </row>
    <row r="958" spans="1:18" x14ac:dyDescent="0.25">
      <c r="A958" s="48"/>
      <c r="B958" s="50"/>
      <c r="C958" s="50"/>
      <c r="D958" s="50"/>
      <c r="E958" s="48"/>
      <c r="F958" s="48"/>
      <c r="G958" s="48"/>
      <c r="H958" s="48"/>
      <c r="I958" s="48"/>
      <c r="J958" s="48"/>
      <c r="K958" s="48"/>
      <c r="L958" s="48"/>
      <c r="M958" s="48"/>
      <c r="N958" s="48"/>
      <c r="O958" s="48"/>
      <c r="P958" s="48"/>
      <c r="Q958" s="48"/>
      <c r="R958" s="48"/>
    </row>
    <row r="959" spans="1:18" x14ac:dyDescent="0.25">
      <c r="A959" s="48"/>
      <c r="B959" s="50"/>
      <c r="C959" s="50"/>
      <c r="D959" s="50"/>
      <c r="E959" s="48"/>
      <c r="F959" s="48"/>
      <c r="G959" s="48"/>
      <c r="H959" s="48"/>
      <c r="I959" s="48"/>
      <c r="J959" s="48"/>
      <c r="K959" s="48"/>
      <c r="L959" s="48"/>
      <c r="M959" s="48"/>
      <c r="N959" s="48"/>
      <c r="O959" s="48"/>
      <c r="P959" s="48"/>
      <c r="Q959" s="48"/>
      <c r="R959" s="48"/>
    </row>
    <row r="960" spans="1:18" x14ac:dyDescent="0.25">
      <c r="A960" s="48"/>
      <c r="B960" s="50"/>
      <c r="C960" s="50"/>
      <c r="D960" s="50"/>
      <c r="E960" s="48"/>
      <c r="F960" s="48"/>
      <c r="G960" s="48"/>
      <c r="H960" s="48"/>
      <c r="I960" s="48"/>
      <c r="J960" s="48"/>
      <c r="K960" s="48"/>
      <c r="L960" s="48"/>
      <c r="M960" s="48"/>
      <c r="N960" s="48"/>
      <c r="O960" s="48"/>
      <c r="P960" s="48"/>
      <c r="Q960" s="48"/>
      <c r="R960" s="48"/>
    </row>
    <row r="961" spans="1:18" x14ac:dyDescent="0.25">
      <c r="A961" s="48"/>
      <c r="B961" s="50"/>
      <c r="C961" s="50"/>
      <c r="D961" s="50"/>
      <c r="E961" s="48"/>
      <c r="F961" s="48"/>
      <c r="G961" s="48"/>
      <c r="H961" s="48"/>
      <c r="I961" s="48"/>
      <c r="J961" s="48"/>
      <c r="K961" s="48"/>
      <c r="L961" s="48"/>
      <c r="M961" s="48"/>
      <c r="N961" s="48"/>
      <c r="O961" s="48"/>
      <c r="P961" s="48"/>
      <c r="Q961" s="48"/>
      <c r="R961" s="48"/>
    </row>
    <row r="962" spans="1:18" x14ac:dyDescent="0.25">
      <c r="A962" s="48"/>
      <c r="B962" s="50"/>
      <c r="C962" s="50"/>
      <c r="D962" s="50"/>
      <c r="E962" s="48"/>
      <c r="F962" s="48"/>
      <c r="G962" s="48"/>
      <c r="H962" s="48"/>
      <c r="I962" s="48"/>
      <c r="J962" s="48"/>
      <c r="K962" s="48"/>
      <c r="L962" s="48"/>
      <c r="M962" s="48"/>
      <c r="N962" s="48"/>
      <c r="O962" s="48"/>
      <c r="P962" s="48"/>
      <c r="Q962" s="48"/>
      <c r="R962" s="48"/>
    </row>
    <row r="963" spans="1:18" x14ac:dyDescent="0.25">
      <c r="A963" s="48"/>
      <c r="B963" s="50"/>
      <c r="C963" s="50"/>
      <c r="D963" s="50"/>
      <c r="E963" s="48"/>
      <c r="F963" s="48"/>
      <c r="G963" s="48"/>
      <c r="H963" s="48"/>
      <c r="I963" s="48"/>
      <c r="J963" s="48"/>
      <c r="K963" s="48"/>
      <c r="L963" s="48"/>
      <c r="M963" s="48"/>
      <c r="N963" s="48"/>
      <c r="O963" s="48"/>
      <c r="P963" s="48"/>
      <c r="Q963" s="48"/>
      <c r="R963" s="48"/>
    </row>
    <row r="964" spans="1:18" x14ac:dyDescent="0.25">
      <c r="A964" s="48"/>
      <c r="B964" s="50"/>
      <c r="C964" s="50"/>
      <c r="D964" s="50"/>
      <c r="E964" s="48"/>
      <c r="F964" s="48"/>
      <c r="G964" s="48"/>
      <c r="H964" s="48"/>
      <c r="I964" s="48"/>
      <c r="J964" s="48"/>
      <c r="K964" s="48"/>
      <c r="L964" s="48"/>
      <c r="M964" s="48"/>
      <c r="N964" s="48"/>
      <c r="O964" s="48"/>
      <c r="P964" s="48"/>
      <c r="Q964" s="48"/>
      <c r="R964" s="48"/>
    </row>
    <row r="965" spans="1:18" x14ac:dyDescent="0.25">
      <c r="A965" s="48"/>
      <c r="B965" s="50"/>
      <c r="C965" s="50"/>
      <c r="D965" s="50"/>
      <c r="E965" s="48"/>
      <c r="F965" s="48"/>
      <c r="G965" s="48"/>
      <c r="H965" s="48"/>
      <c r="I965" s="48"/>
      <c r="J965" s="48"/>
      <c r="K965" s="48"/>
      <c r="L965" s="48"/>
      <c r="M965" s="48"/>
      <c r="N965" s="48"/>
      <c r="O965" s="48"/>
      <c r="P965" s="48"/>
      <c r="Q965" s="48"/>
      <c r="R965" s="48"/>
    </row>
    <row r="966" spans="1:18" x14ac:dyDescent="0.25">
      <c r="A966" s="48"/>
      <c r="B966" s="50"/>
      <c r="C966" s="50"/>
      <c r="D966" s="50"/>
      <c r="E966" s="48"/>
      <c r="F966" s="48"/>
      <c r="G966" s="48"/>
      <c r="H966" s="48"/>
      <c r="I966" s="48"/>
      <c r="J966" s="48"/>
      <c r="K966" s="48"/>
      <c r="L966" s="48"/>
      <c r="M966" s="48"/>
      <c r="N966" s="48"/>
      <c r="O966" s="48"/>
      <c r="P966" s="48"/>
      <c r="Q966" s="48"/>
      <c r="R966" s="48"/>
    </row>
    <row r="967" spans="1:18" x14ac:dyDescent="0.25">
      <c r="A967" s="48"/>
      <c r="B967" s="50"/>
      <c r="C967" s="50"/>
      <c r="D967" s="50"/>
      <c r="E967" s="48"/>
      <c r="F967" s="48"/>
      <c r="G967" s="48"/>
      <c r="H967" s="48"/>
      <c r="I967" s="48"/>
      <c r="J967" s="48"/>
      <c r="K967" s="48"/>
      <c r="L967" s="48"/>
      <c r="M967" s="48"/>
      <c r="N967" s="48"/>
      <c r="O967" s="48"/>
      <c r="P967" s="48"/>
      <c r="Q967" s="48"/>
      <c r="R967" s="48"/>
    </row>
    <row r="968" spans="1:18" x14ac:dyDescent="0.25">
      <c r="A968" s="48"/>
      <c r="B968" s="50"/>
      <c r="C968" s="50"/>
      <c r="D968" s="50"/>
      <c r="E968" s="48"/>
      <c r="F968" s="48"/>
      <c r="G968" s="48"/>
      <c r="H968" s="48"/>
      <c r="I968" s="48"/>
      <c r="J968" s="48"/>
      <c r="K968" s="48"/>
      <c r="L968" s="48"/>
      <c r="M968" s="48"/>
      <c r="N968" s="48"/>
      <c r="O968" s="48"/>
      <c r="P968" s="48"/>
      <c r="Q968" s="48"/>
      <c r="R968" s="48"/>
    </row>
    <row r="969" spans="1:18" x14ac:dyDescent="0.25">
      <c r="A969" s="48"/>
      <c r="B969" s="50"/>
      <c r="C969" s="50"/>
      <c r="D969" s="50"/>
      <c r="E969" s="48"/>
      <c r="F969" s="48"/>
      <c r="G969" s="48"/>
      <c r="H969" s="48"/>
      <c r="I969" s="48"/>
      <c r="J969" s="48"/>
      <c r="K969" s="48"/>
      <c r="L969" s="48"/>
      <c r="M969" s="48"/>
      <c r="N969" s="48"/>
      <c r="O969" s="48"/>
      <c r="P969" s="48"/>
      <c r="Q969" s="48"/>
      <c r="R969" s="48"/>
    </row>
    <row r="970" spans="1:18" x14ac:dyDescent="0.25">
      <c r="A970" s="48"/>
      <c r="B970" s="50"/>
      <c r="C970" s="50"/>
      <c r="D970" s="50"/>
      <c r="E970" s="48"/>
      <c r="F970" s="48"/>
      <c r="G970" s="48"/>
      <c r="H970" s="48"/>
      <c r="I970" s="48"/>
      <c r="J970" s="48"/>
      <c r="K970" s="48"/>
      <c r="L970" s="48"/>
      <c r="M970" s="48"/>
      <c r="N970" s="48"/>
      <c r="O970" s="48"/>
      <c r="P970" s="48"/>
      <c r="Q970" s="48"/>
      <c r="R970" s="48"/>
    </row>
    <row r="971" spans="1:18" x14ac:dyDescent="0.25">
      <c r="A971" s="48"/>
      <c r="B971" s="50"/>
      <c r="C971" s="50"/>
      <c r="D971" s="50"/>
      <c r="E971" s="48"/>
      <c r="F971" s="48"/>
      <c r="G971" s="48"/>
      <c r="H971" s="48"/>
      <c r="I971" s="48"/>
      <c r="J971" s="48"/>
      <c r="K971" s="48"/>
      <c r="L971" s="48"/>
      <c r="M971" s="48"/>
      <c r="N971" s="48"/>
      <c r="O971" s="48"/>
      <c r="P971" s="48"/>
      <c r="Q971" s="48"/>
      <c r="R971" s="48"/>
    </row>
    <row r="972" spans="1:18" x14ac:dyDescent="0.25">
      <c r="A972" s="48"/>
      <c r="B972" s="50"/>
      <c r="C972" s="50"/>
      <c r="D972" s="50"/>
      <c r="E972" s="48"/>
      <c r="F972" s="48"/>
      <c r="G972" s="48"/>
      <c r="H972" s="48"/>
      <c r="I972" s="48"/>
      <c r="J972" s="48"/>
      <c r="K972" s="48"/>
      <c r="L972" s="48"/>
      <c r="M972" s="48"/>
      <c r="N972" s="48"/>
      <c r="O972" s="48"/>
      <c r="P972" s="48"/>
      <c r="Q972" s="48"/>
      <c r="R972" s="48"/>
    </row>
    <row r="973" spans="1:18" x14ac:dyDescent="0.25">
      <c r="A973" s="48"/>
      <c r="B973" s="50"/>
      <c r="C973" s="50"/>
      <c r="D973" s="50"/>
      <c r="E973" s="48"/>
      <c r="F973" s="48"/>
      <c r="G973" s="48"/>
      <c r="H973" s="48"/>
      <c r="I973" s="48"/>
      <c r="J973" s="48"/>
      <c r="K973" s="48"/>
      <c r="L973" s="48"/>
      <c r="M973" s="48"/>
      <c r="N973" s="48"/>
      <c r="O973" s="48"/>
      <c r="P973" s="48"/>
      <c r="Q973" s="48"/>
      <c r="R973" s="48"/>
    </row>
    <row r="974" spans="1:18" x14ac:dyDescent="0.25">
      <c r="A974" s="48"/>
      <c r="B974" s="50"/>
      <c r="C974" s="50"/>
      <c r="D974" s="50"/>
      <c r="E974" s="48"/>
      <c r="F974" s="48"/>
      <c r="G974" s="48"/>
      <c r="H974" s="48"/>
      <c r="I974" s="48"/>
      <c r="J974" s="48"/>
      <c r="K974" s="48"/>
      <c r="L974" s="48"/>
      <c r="M974" s="48"/>
      <c r="N974" s="48"/>
      <c r="O974" s="48"/>
      <c r="P974" s="48"/>
      <c r="Q974" s="48"/>
      <c r="R974" s="48"/>
    </row>
    <row r="975" spans="1:18" x14ac:dyDescent="0.25">
      <c r="A975" s="48"/>
      <c r="B975" s="50"/>
      <c r="C975" s="50"/>
      <c r="D975" s="50"/>
      <c r="E975" s="48"/>
      <c r="F975" s="48"/>
      <c r="G975" s="48"/>
      <c r="H975" s="48"/>
      <c r="I975" s="48"/>
      <c r="J975" s="48"/>
      <c r="K975" s="48"/>
      <c r="L975" s="48"/>
      <c r="M975" s="48"/>
      <c r="N975" s="48"/>
      <c r="O975" s="48"/>
      <c r="P975" s="48"/>
      <c r="Q975" s="48"/>
      <c r="R975" s="48"/>
    </row>
    <row r="976" spans="1:18" x14ac:dyDescent="0.25">
      <c r="A976" s="48"/>
      <c r="B976" s="50"/>
      <c r="C976" s="50"/>
      <c r="D976" s="50"/>
      <c r="E976" s="48"/>
      <c r="F976" s="48"/>
      <c r="G976" s="48"/>
      <c r="H976" s="48"/>
      <c r="I976" s="48"/>
      <c r="J976" s="48"/>
      <c r="K976" s="48"/>
      <c r="L976" s="48"/>
      <c r="M976" s="48"/>
      <c r="N976" s="48"/>
      <c r="O976" s="48"/>
      <c r="P976" s="48"/>
      <c r="Q976" s="48"/>
      <c r="R976" s="48"/>
    </row>
    <row r="977" spans="1:18" x14ac:dyDescent="0.25">
      <c r="A977" s="48"/>
      <c r="B977" s="50"/>
      <c r="C977" s="50"/>
      <c r="D977" s="50"/>
      <c r="E977" s="48"/>
      <c r="F977" s="48"/>
      <c r="G977" s="48"/>
      <c r="H977" s="48"/>
      <c r="I977" s="48"/>
      <c r="J977" s="48"/>
      <c r="K977" s="48"/>
      <c r="L977" s="48"/>
      <c r="M977" s="48"/>
      <c r="N977" s="48"/>
      <c r="O977" s="48"/>
      <c r="P977" s="48"/>
      <c r="Q977" s="48"/>
      <c r="R977" s="48"/>
    </row>
    <row r="978" spans="1:18" x14ac:dyDescent="0.25">
      <c r="A978" s="48"/>
      <c r="B978" s="50"/>
      <c r="C978" s="50"/>
      <c r="D978" s="50"/>
      <c r="E978" s="48"/>
      <c r="F978" s="48"/>
      <c r="G978" s="48"/>
      <c r="H978" s="48"/>
      <c r="I978" s="48"/>
      <c r="J978" s="48"/>
      <c r="K978" s="48"/>
      <c r="L978" s="48"/>
      <c r="M978" s="48"/>
      <c r="N978" s="48"/>
      <c r="O978" s="48"/>
      <c r="P978" s="48"/>
      <c r="Q978" s="48"/>
      <c r="R978" s="48"/>
    </row>
    <row r="979" spans="1:18" x14ac:dyDescent="0.25">
      <c r="A979" s="48"/>
      <c r="B979" s="50"/>
      <c r="C979" s="50"/>
      <c r="D979" s="50"/>
      <c r="E979" s="48"/>
      <c r="F979" s="48"/>
      <c r="G979" s="48"/>
      <c r="H979" s="48"/>
      <c r="I979" s="48"/>
      <c r="J979" s="48"/>
      <c r="K979" s="48"/>
      <c r="L979" s="48"/>
      <c r="M979" s="48"/>
      <c r="N979" s="48"/>
      <c r="O979" s="48"/>
      <c r="P979" s="48"/>
      <c r="Q979" s="48"/>
      <c r="R979" s="48"/>
    </row>
    <row r="980" spans="1:18" x14ac:dyDescent="0.25">
      <c r="A980" s="48"/>
      <c r="B980" s="50"/>
      <c r="C980" s="50"/>
      <c r="D980" s="50"/>
      <c r="E980" s="48"/>
      <c r="F980" s="48"/>
      <c r="G980" s="48"/>
      <c r="H980" s="48"/>
      <c r="I980" s="48"/>
      <c r="J980" s="48"/>
      <c r="K980" s="48"/>
      <c r="L980" s="48"/>
      <c r="M980" s="48"/>
      <c r="N980" s="48"/>
      <c r="O980" s="48"/>
      <c r="P980" s="48"/>
      <c r="Q980" s="48"/>
      <c r="R980" s="48"/>
    </row>
    <row r="981" spans="1:18" x14ac:dyDescent="0.25">
      <c r="A981" s="48"/>
      <c r="B981" s="50"/>
      <c r="C981" s="50"/>
      <c r="D981" s="50"/>
      <c r="E981" s="48"/>
      <c r="F981" s="48"/>
      <c r="G981" s="48"/>
      <c r="H981" s="48"/>
      <c r="I981" s="48"/>
      <c r="J981" s="48"/>
      <c r="K981" s="48"/>
      <c r="L981" s="48"/>
      <c r="M981" s="48"/>
      <c r="N981" s="48"/>
      <c r="O981" s="48"/>
      <c r="P981" s="48"/>
      <c r="Q981" s="48"/>
      <c r="R981" s="48"/>
    </row>
    <row r="982" spans="1:18" x14ac:dyDescent="0.25">
      <c r="A982" s="48"/>
      <c r="B982" s="50"/>
      <c r="C982" s="50"/>
      <c r="D982" s="50"/>
      <c r="E982" s="48"/>
      <c r="F982" s="48"/>
      <c r="G982" s="48"/>
      <c r="H982" s="48"/>
      <c r="I982" s="48"/>
      <c r="J982" s="48"/>
      <c r="K982" s="48"/>
      <c r="L982" s="48"/>
      <c r="M982" s="48"/>
      <c r="N982" s="48"/>
      <c r="O982" s="48"/>
      <c r="P982" s="48"/>
      <c r="Q982" s="48"/>
      <c r="R982" s="48"/>
    </row>
    <row r="983" spans="1:18" x14ac:dyDescent="0.25">
      <c r="A983" s="48"/>
      <c r="B983" s="50"/>
      <c r="C983" s="50"/>
      <c r="D983" s="50"/>
      <c r="E983" s="48"/>
      <c r="F983" s="48"/>
      <c r="G983" s="48"/>
      <c r="H983" s="48"/>
      <c r="I983" s="48"/>
      <c r="J983" s="48"/>
      <c r="K983" s="48"/>
      <c r="L983" s="48"/>
      <c r="M983" s="48"/>
      <c r="N983" s="48"/>
      <c r="O983" s="48"/>
      <c r="P983" s="48"/>
      <c r="Q983" s="48"/>
      <c r="R983" s="48"/>
    </row>
    <row r="984" spans="1:18" x14ac:dyDescent="0.25">
      <c r="A984" s="48"/>
      <c r="B984" s="50"/>
      <c r="C984" s="50"/>
      <c r="D984" s="50"/>
      <c r="E984" s="48"/>
      <c r="F984" s="48"/>
      <c r="G984" s="48"/>
      <c r="H984" s="48"/>
      <c r="I984" s="48"/>
      <c r="J984" s="48"/>
      <c r="K984" s="48"/>
      <c r="L984" s="48"/>
      <c r="M984" s="48"/>
      <c r="N984" s="48"/>
      <c r="O984" s="48"/>
      <c r="P984" s="48"/>
      <c r="Q984" s="48"/>
      <c r="R984" s="48"/>
    </row>
    <row r="985" spans="1:18" x14ac:dyDescent="0.25">
      <c r="A985" s="48"/>
      <c r="B985" s="50"/>
      <c r="C985" s="50"/>
      <c r="D985" s="50"/>
      <c r="E985" s="48"/>
      <c r="F985" s="48"/>
      <c r="G985" s="48"/>
      <c r="H985" s="48"/>
      <c r="I985" s="48"/>
      <c r="J985" s="48"/>
      <c r="K985" s="48"/>
      <c r="L985" s="48"/>
      <c r="M985" s="48"/>
      <c r="N985" s="48"/>
      <c r="O985" s="48"/>
      <c r="P985" s="48"/>
      <c r="Q985" s="48"/>
      <c r="R985" s="48"/>
    </row>
    <row r="986" spans="1:18" x14ac:dyDescent="0.25">
      <c r="A986" s="48"/>
      <c r="B986" s="50"/>
      <c r="C986" s="50"/>
      <c r="D986" s="50"/>
      <c r="E986" s="48"/>
      <c r="F986" s="48"/>
      <c r="G986" s="48"/>
      <c r="H986" s="48"/>
      <c r="I986" s="48"/>
      <c r="J986" s="48"/>
      <c r="K986" s="48"/>
      <c r="L986" s="48"/>
      <c r="M986" s="48"/>
      <c r="N986" s="48"/>
      <c r="O986" s="48"/>
      <c r="P986" s="48"/>
      <c r="Q986" s="48"/>
      <c r="R986" s="48"/>
    </row>
    <row r="987" spans="1:18" x14ac:dyDescent="0.25">
      <c r="A987" s="48"/>
      <c r="B987" s="50"/>
      <c r="C987" s="50"/>
      <c r="D987" s="50"/>
      <c r="E987" s="48"/>
      <c r="F987" s="48"/>
      <c r="G987" s="48"/>
      <c r="H987" s="48"/>
      <c r="I987" s="48"/>
      <c r="J987" s="48"/>
      <c r="K987" s="48"/>
      <c r="L987" s="48"/>
      <c r="M987" s="48"/>
      <c r="N987" s="48"/>
      <c r="O987" s="48"/>
      <c r="P987" s="48"/>
      <c r="Q987" s="48"/>
      <c r="R987" s="48"/>
    </row>
    <row r="988" spans="1:18" x14ac:dyDescent="0.25">
      <c r="A988" s="48"/>
      <c r="B988" s="50"/>
      <c r="C988" s="50"/>
      <c r="D988" s="50"/>
      <c r="E988" s="48"/>
      <c r="F988" s="48"/>
      <c r="G988" s="48"/>
      <c r="H988" s="48"/>
      <c r="I988" s="48"/>
      <c r="J988" s="48"/>
      <c r="K988" s="48"/>
      <c r="L988" s="48"/>
      <c r="M988" s="48"/>
      <c r="N988" s="48"/>
      <c r="O988" s="48"/>
      <c r="P988" s="48"/>
      <c r="Q988" s="48"/>
      <c r="R988" s="48"/>
    </row>
    <row r="989" spans="1:18" x14ac:dyDescent="0.25">
      <c r="A989" s="48"/>
      <c r="B989" s="50"/>
      <c r="C989" s="50"/>
      <c r="D989" s="50"/>
      <c r="E989" s="48"/>
      <c r="F989" s="48"/>
      <c r="G989" s="48"/>
      <c r="H989" s="48"/>
      <c r="I989" s="48"/>
      <c r="J989" s="48"/>
      <c r="K989" s="48"/>
      <c r="L989" s="48"/>
      <c r="M989" s="48"/>
      <c r="N989" s="48"/>
      <c r="O989" s="48"/>
      <c r="P989" s="48"/>
      <c r="Q989" s="48"/>
      <c r="R989" s="48"/>
    </row>
    <row r="990" spans="1:18" x14ac:dyDescent="0.25">
      <c r="A990" s="48"/>
      <c r="B990" s="50"/>
      <c r="C990" s="50"/>
      <c r="D990" s="50"/>
      <c r="E990" s="48"/>
      <c r="F990" s="48"/>
      <c r="G990" s="48"/>
      <c r="H990" s="48"/>
      <c r="I990" s="48"/>
      <c r="J990" s="48"/>
      <c r="K990" s="48"/>
      <c r="L990" s="48"/>
      <c r="M990" s="48"/>
      <c r="N990" s="48"/>
      <c r="O990" s="48"/>
      <c r="P990" s="48"/>
      <c r="Q990" s="48"/>
      <c r="R990" s="48"/>
    </row>
    <row r="991" spans="1:18" x14ac:dyDescent="0.25">
      <c r="A991" s="48"/>
      <c r="B991" s="50"/>
      <c r="C991" s="50"/>
      <c r="D991" s="50"/>
      <c r="E991" s="48"/>
      <c r="F991" s="48"/>
      <c r="G991" s="48"/>
      <c r="H991" s="48"/>
      <c r="I991" s="48"/>
      <c r="J991" s="48"/>
      <c r="K991" s="48"/>
      <c r="L991" s="48"/>
      <c r="M991" s="48"/>
      <c r="N991" s="48"/>
      <c r="O991" s="48"/>
      <c r="P991" s="48"/>
      <c r="Q991" s="48"/>
      <c r="R991" s="48"/>
    </row>
    <row r="992" spans="1:18" x14ac:dyDescent="0.25">
      <c r="A992" s="48"/>
      <c r="B992" s="50"/>
      <c r="C992" s="50"/>
      <c r="D992" s="50"/>
      <c r="E992" s="48"/>
      <c r="F992" s="48"/>
      <c r="G992" s="48"/>
      <c r="H992" s="48"/>
      <c r="I992" s="48"/>
      <c r="J992" s="48"/>
      <c r="K992" s="48"/>
      <c r="L992" s="48"/>
      <c r="M992" s="48"/>
      <c r="N992" s="48"/>
      <c r="O992" s="48"/>
      <c r="P992" s="48"/>
      <c r="Q992" s="48"/>
      <c r="R992" s="48"/>
    </row>
    <row r="993" spans="1:18" x14ac:dyDescent="0.25">
      <c r="A993" s="48"/>
      <c r="B993" s="50"/>
      <c r="C993" s="50"/>
      <c r="D993" s="50"/>
      <c r="E993" s="48"/>
      <c r="F993" s="48"/>
      <c r="G993" s="48"/>
      <c r="H993" s="48"/>
      <c r="I993" s="48"/>
      <c r="J993" s="48"/>
      <c r="K993" s="48"/>
      <c r="L993" s="48"/>
      <c r="M993" s="48"/>
      <c r="N993" s="48"/>
      <c r="O993" s="48"/>
      <c r="P993" s="48"/>
      <c r="Q993" s="48"/>
      <c r="R993" s="48"/>
    </row>
    <row r="994" spans="1:18" x14ac:dyDescent="0.25">
      <c r="A994" s="48"/>
      <c r="B994" s="50"/>
      <c r="C994" s="50"/>
      <c r="D994" s="50"/>
      <c r="E994" s="48"/>
      <c r="F994" s="48"/>
      <c r="G994" s="48"/>
      <c r="H994" s="48"/>
      <c r="I994" s="48"/>
      <c r="J994" s="48"/>
      <c r="K994" s="48"/>
      <c r="L994" s="48"/>
      <c r="M994" s="48"/>
      <c r="N994" s="48"/>
      <c r="O994" s="48"/>
      <c r="P994" s="48"/>
      <c r="Q994" s="48"/>
      <c r="R994" s="48"/>
    </row>
    <row r="995" spans="1:18" x14ac:dyDescent="0.25">
      <c r="A995" s="48"/>
      <c r="B995" s="50"/>
      <c r="C995" s="50"/>
      <c r="D995" s="50"/>
      <c r="E995" s="48"/>
      <c r="F995" s="48"/>
      <c r="G995" s="48"/>
      <c r="H995" s="48"/>
      <c r="I995" s="48"/>
      <c r="J995" s="48"/>
      <c r="K995" s="48"/>
      <c r="L995" s="48"/>
      <c r="M995" s="48"/>
      <c r="N995" s="48"/>
      <c r="O995" s="48"/>
      <c r="P995" s="48"/>
      <c r="Q995" s="48"/>
      <c r="R995" s="48"/>
    </row>
    <row r="996" spans="1:18" x14ac:dyDescent="0.25">
      <c r="A996" s="48"/>
      <c r="B996" s="50"/>
      <c r="C996" s="50"/>
      <c r="D996" s="50"/>
      <c r="E996" s="48"/>
      <c r="F996" s="48"/>
      <c r="G996" s="48"/>
      <c r="H996" s="48"/>
      <c r="I996" s="48"/>
      <c r="J996" s="48"/>
      <c r="K996" s="48"/>
      <c r="L996" s="48"/>
      <c r="M996" s="48"/>
      <c r="N996" s="48"/>
      <c r="O996" s="48"/>
      <c r="P996" s="48"/>
      <c r="Q996" s="48"/>
      <c r="R996" s="48"/>
    </row>
    <row r="997" spans="1:18" x14ac:dyDescent="0.25">
      <c r="A997" s="48"/>
      <c r="B997" s="50"/>
      <c r="C997" s="50"/>
      <c r="D997" s="50"/>
      <c r="E997" s="48"/>
      <c r="F997" s="48"/>
      <c r="G997" s="48"/>
      <c r="H997" s="48"/>
      <c r="I997" s="48"/>
      <c r="J997" s="48"/>
      <c r="K997" s="48"/>
      <c r="L997" s="48"/>
      <c r="M997" s="48"/>
      <c r="N997" s="48"/>
      <c r="O997" s="48"/>
      <c r="P997" s="48"/>
      <c r="Q997" s="48"/>
      <c r="R997" s="48"/>
    </row>
    <row r="998" spans="1:18" x14ac:dyDescent="0.25">
      <c r="A998" s="48"/>
      <c r="B998" s="50"/>
      <c r="C998" s="50"/>
      <c r="D998" s="50"/>
      <c r="E998" s="48"/>
      <c r="F998" s="48"/>
      <c r="G998" s="48"/>
      <c r="H998" s="48"/>
      <c r="I998" s="48"/>
      <c r="J998" s="48"/>
      <c r="K998" s="48"/>
      <c r="L998" s="48"/>
      <c r="M998" s="48"/>
      <c r="N998" s="48"/>
      <c r="O998" s="48"/>
      <c r="P998" s="48"/>
      <c r="Q998" s="48"/>
      <c r="R998" s="48"/>
    </row>
    <row r="999" spans="1:18" x14ac:dyDescent="0.25">
      <c r="A999" s="48"/>
      <c r="B999" s="50"/>
      <c r="C999" s="50"/>
      <c r="D999" s="50"/>
      <c r="E999" s="48"/>
      <c r="F999" s="48"/>
      <c r="G999" s="48"/>
      <c r="H999" s="48"/>
      <c r="I999" s="48"/>
      <c r="J999" s="48"/>
      <c r="K999" s="48"/>
      <c r="L999" s="48"/>
      <c r="M999" s="48"/>
      <c r="N999" s="48"/>
      <c r="O999" s="48"/>
      <c r="P999" s="48"/>
      <c r="Q999" s="48"/>
      <c r="R999" s="48"/>
    </row>
    <row r="1000" spans="1:18" x14ac:dyDescent="0.25">
      <c r="A1000" s="48"/>
      <c r="B1000" s="50"/>
      <c r="C1000" s="50"/>
      <c r="D1000" s="50"/>
      <c r="E1000" s="48"/>
      <c r="F1000" s="48"/>
      <c r="G1000" s="48"/>
      <c r="H1000" s="48"/>
      <c r="I1000" s="48"/>
      <c r="J1000" s="48"/>
      <c r="K1000" s="48"/>
      <c r="L1000" s="48"/>
      <c r="M1000" s="48"/>
      <c r="N1000" s="48"/>
      <c r="O1000" s="48"/>
      <c r="P1000" s="48"/>
      <c r="Q1000" s="48"/>
      <c r="R1000" s="48"/>
    </row>
    <row r="1001" spans="1:18" x14ac:dyDescent="0.25">
      <c r="A1001" s="48"/>
      <c r="B1001" s="50"/>
      <c r="C1001" s="50"/>
      <c r="D1001" s="50"/>
      <c r="E1001" s="48"/>
      <c r="F1001" s="48"/>
      <c r="G1001" s="48"/>
      <c r="H1001" s="48"/>
      <c r="I1001" s="48"/>
      <c r="J1001" s="48"/>
      <c r="K1001" s="48"/>
      <c r="L1001" s="48"/>
      <c r="M1001" s="48"/>
      <c r="N1001" s="48"/>
      <c r="O1001" s="48"/>
      <c r="P1001" s="48"/>
      <c r="Q1001" s="48"/>
      <c r="R1001" s="48"/>
    </row>
    <row r="1002" spans="1:18" x14ac:dyDescent="0.25">
      <c r="A1002" s="48"/>
      <c r="B1002" s="50"/>
      <c r="C1002" s="50"/>
      <c r="D1002" s="50"/>
      <c r="E1002" s="48"/>
      <c r="F1002" s="48"/>
      <c r="G1002" s="48"/>
      <c r="H1002" s="48"/>
      <c r="I1002" s="48"/>
      <c r="J1002" s="48"/>
      <c r="K1002" s="48"/>
      <c r="L1002" s="48"/>
      <c r="M1002" s="48"/>
      <c r="N1002" s="48"/>
      <c r="O1002" s="48"/>
      <c r="P1002" s="48"/>
      <c r="Q1002" s="48"/>
      <c r="R1002" s="48"/>
    </row>
    <row r="1003" spans="1:18" x14ac:dyDescent="0.25">
      <c r="A1003" s="48"/>
      <c r="B1003" s="50"/>
      <c r="C1003" s="50"/>
      <c r="D1003" s="50"/>
      <c r="E1003" s="48"/>
      <c r="F1003" s="48"/>
      <c r="G1003" s="48"/>
      <c r="H1003" s="48"/>
      <c r="I1003" s="48"/>
      <c r="J1003" s="48"/>
      <c r="K1003" s="48"/>
      <c r="L1003" s="48"/>
      <c r="M1003" s="48"/>
      <c r="N1003" s="48"/>
      <c r="O1003" s="48"/>
      <c r="P1003" s="48"/>
      <c r="Q1003" s="48"/>
      <c r="R1003" s="48"/>
    </row>
    <row r="1004" spans="1:18" x14ac:dyDescent="0.25">
      <c r="A1004" s="48"/>
      <c r="B1004" s="50"/>
      <c r="C1004" s="50"/>
      <c r="D1004" s="50"/>
      <c r="E1004" s="48"/>
      <c r="F1004" s="48"/>
      <c r="G1004" s="48"/>
      <c r="H1004" s="48"/>
      <c r="I1004" s="48"/>
      <c r="J1004" s="48"/>
      <c r="K1004" s="48"/>
      <c r="L1004" s="48"/>
      <c r="M1004" s="48"/>
      <c r="N1004" s="48"/>
      <c r="O1004" s="48"/>
      <c r="P1004" s="48"/>
      <c r="Q1004" s="48"/>
      <c r="R1004" s="48"/>
    </row>
    <row r="1005" spans="1:18" x14ac:dyDescent="0.25">
      <c r="A1005" s="48"/>
      <c r="B1005" s="50"/>
      <c r="C1005" s="50"/>
      <c r="D1005" s="50"/>
      <c r="E1005" s="48"/>
      <c r="F1005" s="48"/>
      <c r="G1005" s="48"/>
      <c r="H1005" s="48"/>
      <c r="I1005" s="48"/>
      <c r="J1005" s="48"/>
      <c r="K1005" s="48"/>
      <c r="L1005" s="48"/>
      <c r="M1005" s="48"/>
      <c r="N1005" s="48"/>
      <c r="O1005" s="48"/>
      <c r="P1005" s="48"/>
      <c r="Q1005" s="48"/>
      <c r="R1005" s="48"/>
    </row>
    <row r="1006" spans="1:18" x14ac:dyDescent="0.25">
      <c r="A1006" s="48"/>
      <c r="B1006" s="50"/>
      <c r="C1006" s="50"/>
      <c r="D1006" s="50"/>
      <c r="E1006" s="48"/>
      <c r="F1006" s="48"/>
      <c r="G1006" s="48"/>
      <c r="H1006" s="48"/>
      <c r="I1006" s="48"/>
      <c r="J1006" s="48"/>
      <c r="K1006" s="48"/>
      <c r="L1006" s="48"/>
      <c r="M1006" s="48"/>
      <c r="N1006" s="48"/>
      <c r="O1006" s="48"/>
      <c r="P1006" s="48"/>
      <c r="Q1006" s="48"/>
      <c r="R1006" s="48"/>
    </row>
    <row r="1007" spans="1:18" x14ac:dyDescent="0.25">
      <c r="A1007" s="48"/>
      <c r="B1007" s="50"/>
      <c r="C1007" s="50"/>
      <c r="D1007" s="50"/>
      <c r="E1007" s="48"/>
      <c r="F1007" s="48"/>
      <c r="G1007" s="48"/>
      <c r="H1007" s="48"/>
      <c r="I1007" s="48"/>
      <c r="J1007" s="48"/>
      <c r="K1007" s="48"/>
      <c r="L1007" s="48"/>
      <c r="M1007" s="48"/>
      <c r="N1007" s="48"/>
      <c r="O1007" s="48"/>
      <c r="P1007" s="48"/>
      <c r="Q1007" s="48"/>
      <c r="R1007" s="48"/>
    </row>
    <row r="1008" spans="1:18" x14ac:dyDescent="0.25">
      <c r="A1008" s="48"/>
      <c r="B1008" s="50"/>
      <c r="C1008" s="50"/>
      <c r="D1008" s="50"/>
      <c r="E1008" s="48"/>
      <c r="F1008" s="48"/>
      <c r="G1008" s="48"/>
      <c r="H1008" s="48"/>
      <c r="I1008" s="48"/>
      <c r="J1008" s="48"/>
      <c r="K1008" s="48"/>
      <c r="L1008" s="48"/>
      <c r="M1008" s="48"/>
      <c r="N1008" s="48"/>
      <c r="O1008" s="48"/>
      <c r="P1008" s="48"/>
      <c r="Q1008" s="48"/>
      <c r="R1008" s="48"/>
    </row>
    <row r="1009" spans="1:18" x14ac:dyDescent="0.25">
      <c r="A1009" s="48"/>
      <c r="B1009" s="50"/>
      <c r="C1009" s="50"/>
      <c r="D1009" s="50"/>
      <c r="E1009" s="48"/>
      <c r="F1009" s="48"/>
      <c r="G1009" s="48"/>
      <c r="H1009" s="48"/>
      <c r="I1009" s="48"/>
      <c r="J1009" s="48"/>
      <c r="K1009" s="48"/>
      <c r="L1009" s="48"/>
      <c r="M1009" s="48"/>
      <c r="N1009" s="48"/>
      <c r="O1009" s="48"/>
      <c r="P1009" s="48"/>
      <c r="Q1009" s="48"/>
      <c r="R1009" s="48"/>
    </row>
    <row r="1010" spans="1:18" x14ac:dyDescent="0.25">
      <c r="A1010" s="48"/>
      <c r="B1010" s="50"/>
      <c r="C1010" s="50"/>
      <c r="D1010" s="50"/>
      <c r="E1010" s="48"/>
      <c r="F1010" s="48"/>
      <c r="G1010" s="48"/>
      <c r="H1010" s="48"/>
      <c r="I1010" s="48"/>
      <c r="J1010" s="48"/>
      <c r="K1010" s="48"/>
      <c r="L1010" s="48"/>
      <c r="M1010" s="48"/>
      <c r="N1010" s="48"/>
      <c r="O1010" s="48"/>
      <c r="P1010" s="48"/>
      <c r="Q1010" s="48"/>
      <c r="R1010" s="48"/>
    </row>
    <row r="1011" spans="1:18" x14ac:dyDescent="0.25">
      <c r="A1011" s="48"/>
      <c r="B1011" s="50"/>
      <c r="C1011" s="50"/>
      <c r="D1011" s="50"/>
      <c r="E1011" s="48"/>
      <c r="F1011" s="48"/>
      <c r="G1011" s="48"/>
      <c r="H1011" s="48"/>
      <c r="I1011" s="48"/>
      <c r="J1011" s="48"/>
      <c r="K1011" s="48"/>
      <c r="L1011" s="48"/>
      <c r="M1011" s="48"/>
      <c r="N1011" s="48"/>
      <c r="O1011" s="48"/>
      <c r="P1011" s="48"/>
      <c r="Q1011" s="48"/>
      <c r="R1011" s="48"/>
    </row>
    <row r="1012" spans="1:18" x14ac:dyDescent="0.25">
      <c r="A1012" s="48"/>
      <c r="B1012" s="50"/>
      <c r="C1012" s="50"/>
      <c r="D1012" s="50"/>
      <c r="E1012" s="48"/>
      <c r="F1012" s="48"/>
      <c r="G1012" s="48"/>
      <c r="H1012" s="48"/>
      <c r="I1012" s="48"/>
      <c r="J1012" s="48"/>
      <c r="K1012" s="48"/>
      <c r="L1012" s="48"/>
      <c r="M1012" s="48"/>
      <c r="N1012" s="48"/>
      <c r="O1012" s="48"/>
      <c r="P1012" s="48"/>
      <c r="Q1012" s="48"/>
      <c r="R1012" s="48"/>
    </row>
    <row r="1013" spans="1:18" x14ac:dyDescent="0.25">
      <c r="A1013" s="48"/>
      <c r="B1013" s="50"/>
      <c r="C1013" s="50"/>
      <c r="D1013" s="50"/>
      <c r="E1013" s="48"/>
      <c r="F1013" s="48"/>
      <c r="G1013" s="48"/>
      <c r="H1013" s="48"/>
      <c r="I1013" s="48"/>
      <c r="J1013" s="48"/>
      <c r="K1013" s="48"/>
      <c r="L1013" s="48"/>
      <c r="M1013" s="48"/>
      <c r="N1013" s="48"/>
      <c r="O1013" s="48"/>
      <c r="P1013" s="48"/>
      <c r="Q1013" s="48"/>
      <c r="R1013" s="48"/>
    </row>
    <row r="1014" spans="1:18" x14ac:dyDescent="0.25">
      <c r="A1014" s="48"/>
      <c r="B1014" s="50"/>
      <c r="C1014" s="50"/>
      <c r="D1014" s="50"/>
      <c r="E1014" s="48"/>
      <c r="F1014" s="48"/>
      <c r="G1014" s="48"/>
      <c r="H1014" s="48"/>
      <c r="I1014" s="48"/>
      <c r="J1014" s="48"/>
      <c r="K1014" s="48"/>
      <c r="L1014" s="48"/>
      <c r="M1014" s="48"/>
      <c r="N1014" s="48"/>
      <c r="O1014" s="48"/>
      <c r="P1014" s="48"/>
      <c r="Q1014" s="48"/>
      <c r="R1014" s="48"/>
    </row>
    <row r="1015" spans="1:18" x14ac:dyDescent="0.25">
      <c r="A1015" s="48"/>
      <c r="B1015" s="50"/>
      <c r="C1015" s="50"/>
      <c r="D1015" s="50"/>
      <c r="E1015" s="48"/>
      <c r="F1015" s="48"/>
      <c r="G1015" s="48"/>
      <c r="H1015" s="48"/>
      <c r="I1015" s="48"/>
      <c r="J1015" s="48"/>
      <c r="K1015" s="48"/>
      <c r="L1015" s="48"/>
      <c r="M1015" s="48"/>
      <c r="N1015" s="48"/>
      <c r="O1015" s="48"/>
      <c r="P1015" s="48"/>
      <c r="Q1015" s="48"/>
      <c r="R1015" s="48"/>
    </row>
    <row r="1016" spans="1:18" x14ac:dyDescent="0.25">
      <c r="A1016" s="48"/>
      <c r="B1016" s="50"/>
      <c r="C1016" s="50"/>
      <c r="D1016" s="50"/>
      <c r="E1016" s="48"/>
      <c r="F1016" s="48"/>
      <c r="G1016" s="48"/>
      <c r="H1016" s="48"/>
      <c r="I1016" s="48"/>
      <c r="J1016" s="48"/>
      <c r="K1016" s="48"/>
      <c r="L1016" s="48"/>
      <c r="M1016" s="48"/>
      <c r="N1016" s="48"/>
      <c r="O1016" s="48"/>
      <c r="P1016" s="48"/>
      <c r="Q1016" s="48"/>
      <c r="R1016" s="48"/>
    </row>
    <row r="1017" spans="1:18" x14ac:dyDescent="0.25">
      <c r="A1017" s="48"/>
      <c r="B1017" s="50"/>
      <c r="C1017" s="50"/>
      <c r="D1017" s="50"/>
      <c r="E1017" s="48"/>
      <c r="F1017" s="48"/>
      <c r="G1017" s="48"/>
      <c r="H1017" s="48"/>
      <c r="I1017" s="48"/>
      <c r="J1017" s="48"/>
      <c r="K1017" s="48"/>
      <c r="L1017" s="48"/>
      <c r="M1017" s="48"/>
      <c r="N1017" s="48"/>
      <c r="O1017" s="48"/>
      <c r="P1017" s="48"/>
      <c r="Q1017" s="48"/>
      <c r="R1017" s="48"/>
    </row>
    <row r="1018" spans="1:18" x14ac:dyDescent="0.25">
      <c r="A1018" s="48"/>
      <c r="B1018" s="50"/>
      <c r="C1018" s="50"/>
      <c r="D1018" s="50"/>
      <c r="E1018" s="48"/>
      <c r="F1018" s="48"/>
      <c r="G1018" s="48"/>
      <c r="H1018" s="48"/>
      <c r="I1018" s="48"/>
      <c r="J1018" s="48"/>
      <c r="K1018" s="48"/>
      <c r="L1018" s="48"/>
      <c r="M1018" s="48"/>
      <c r="N1018" s="48"/>
      <c r="O1018" s="48"/>
      <c r="P1018" s="48"/>
      <c r="Q1018" s="48"/>
      <c r="R1018" s="48"/>
    </row>
    <row r="1019" spans="1:18" x14ac:dyDescent="0.25">
      <c r="A1019" s="48"/>
      <c r="B1019" s="50"/>
      <c r="C1019" s="50"/>
      <c r="D1019" s="50"/>
      <c r="E1019" s="48"/>
      <c r="F1019" s="48"/>
      <c r="G1019" s="48"/>
      <c r="H1019" s="48"/>
      <c r="I1019" s="48"/>
      <c r="J1019" s="48"/>
      <c r="K1019" s="48"/>
      <c r="L1019" s="48"/>
      <c r="M1019" s="48"/>
      <c r="N1019" s="48"/>
      <c r="O1019" s="48"/>
      <c r="P1019" s="48"/>
      <c r="Q1019" s="48"/>
      <c r="R1019" s="48"/>
    </row>
    <row r="1020" spans="1:18" x14ac:dyDescent="0.25">
      <c r="A1020" s="48"/>
      <c r="B1020" s="50"/>
      <c r="C1020" s="50"/>
      <c r="D1020" s="50"/>
      <c r="E1020" s="48"/>
      <c r="F1020" s="48"/>
      <c r="G1020" s="48"/>
      <c r="H1020" s="48"/>
      <c r="I1020" s="48"/>
      <c r="J1020" s="48"/>
      <c r="K1020" s="48"/>
      <c r="L1020" s="48"/>
      <c r="M1020" s="48"/>
      <c r="N1020" s="48"/>
      <c r="O1020" s="48"/>
      <c r="P1020" s="48"/>
      <c r="Q1020" s="48"/>
      <c r="R1020" s="48"/>
    </row>
    <row r="1021" spans="1:18" x14ac:dyDescent="0.25">
      <c r="A1021" s="48"/>
      <c r="B1021" s="50"/>
      <c r="C1021" s="50"/>
      <c r="D1021" s="50"/>
      <c r="E1021" s="48"/>
      <c r="F1021" s="48"/>
      <c r="G1021" s="48"/>
      <c r="H1021" s="48"/>
      <c r="I1021" s="48"/>
      <c r="J1021" s="48"/>
      <c r="K1021" s="48"/>
      <c r="L1021" s="48"/>
      <c r="M1021" s="48"/>
      <c r="N1021" s="48"/>
      <c r="O1021" s="48"/>
      <c r="P1021" s="48"/>
      <c r="Q1021" s="48"/>
      <c r="R1021" s="48"/>
    </row>
    <row r="1022" spans="1:18" x14ac:dyDescent="0.25">
      <c r="A1022" s="48"/>
      <c r="B1022" s="50"/>
      <c r="C1022" s="50"/>
      <c r="D1022" s="50"/>
      <c r="E1022" s="48"/>
      <c r="F1022" s="48"/>
      <c r="G1022" s="48"/>
      <c r="H1022" s="48"/>
      <c r="I1022" s="48"/>
      <c r="J1022" s="48"/>
      <c r="K1022" s="48"/>
      <c r="L1022" s="48"/>
      <c r="M1022" s="48"/>
      <c r="N1022" s="48"/>
      <c r="O1022" s="48"/>
      <c r="P1022" s="48"/>
      <c r="Q1022" s="48"/>
      <c r="R1022" s="48"/>
    </row>
    <row r="1023" spans="1:18" x14ac:dyDescent="0.25">
      <c r="A1023" s="48"/>
      <c r="B1023" s="50"/>
      <c r="C1023" s="50"/>
      <c r="D1023" s="50"/>
      <c r="E1023" s="48"/>
      <c r="F1023" s="48"/>
      <c r="G1023" s="48"/>
      <c r="H1023" s="48"/>
      <c r="I1023" s="48"/>
      <c r="J1023" s="48"/>
      <c r="K1023" s="48"/>
      <c r="L1023" s="48"/>
      <c r="M1023" s="48"/>
      <c r="N1023" s="48"/>
      <c r="O1023" s="48"/>
      <c r="P1023" s="48"/>
      <c r="Q1023" s="48"/>
      <c r="R1023" s="48"/>
    </row>
    <row r="1024" spans="1:18" x14ac:dyDescent="0.25">
      <c r="A1024" s="48"/>
      <c r="B1024" s="50"/>
      <c r="C1024" s="50"/>
      <c r="D1024" s="50"/>
      <c r="E1024" s="48"/>
      <c r="F1024" s="48"/>
      <c r="G1024" s="48"/>
      <c r="H1024" s="48"/>
      <c r="I1024" s="48"/>
      <c r="J1024" s="48"/>
      <c r="K1024" s="48"/>
      <c r="L1024" s="48"/>
      <c r="M1024" s="48"/>
      <c r="N1024" s="48"/>
      <c r="O1024" s="48"/>
      <c r="P1024" s="48"/>
      <c r="Q1024" s="48"/>
      <c r="R1024" s="48"/>
    </row>
    <row r="1025" spans="1:18" x14ac:dyDescent="0.25">
      <c r="A1025" s="48"/>
      <c r="B1025" s="50"/>
      <c r="C1025" s="50"/>
      <c r="D1025" s="50"/>
      <c r="E1025" s="48"/>
      <c r="F1025" s="48"/>
      <c r="G1025" s="48"/>
      <c r="H1025" s="48"/>
      <c r="I1025" s="48"/>
      <c r="J1025" s="48"/>
      <c r="K1025" s="48"/>
      <c r="L1025" s="48"/>
      <c r="M1025" s="48"/>
      <c r="N1025" s="48"/>
      <c r="O1025" s="48"/>
      <c r="P1025" s="48"/>
      <c r="Q1025" s="48"/>
      <c r="R1025" s="48"/>
    </row>
    <row r="1026" spans="1:18" x14ac:dyDescent="0.25">
      <c r="A1026" s="48"/>
      <c r="B1026" s="50"/>
      <c r="C1026" s="50"/>
      <c r="D1026" s="50"/>
      <c r="E1026" s="48"/>
      <c r="F1026" s="48"/>
      <c r="G1026" s="48"/>
      <c r="H1026" s="48"/>
      <c r="I1026" s="48"/>
      <c r="J1026" s="48"/>
      <c r="K1026" s="48"/>
      <c r="L1026" s="48"/>
      <c r="M1026" s="48"/>
      <c r="N1026" s="48"/>
      <c r="O1026" s="48"/>
      <c r="P1026" s="48"/>
      <c r="Q1026" s="48"/>
      <c r="R1026" s="48"/>
    </row>
    <row r="1027" spans="1:18" x14ac:dyDescent="0.25">
      <c r="A1027" s="48"/>
      <c r="B1027" s="50"/>
      <c r="C1027" s="50"/>
      <c r="D1027" s="50"/>
      <c r="E1027" s="48"/>
      <c r="F1027" s="48"/>
      <c r="G1027" s="48"/>
      <c r="H1027" s="48"/>
      <c r="I1027" s="48"/>
      <c r="J1027" s="48"/>
      <c r="K1027" s="48"/>
      <c r="L1027" s="48"/>
      <c r="M1027" s="48"/>
      <c r="N1027" s="48"/>
      <c r="O1027" s="48"/>
      <c r="P1027" s="48"/>
      <c r="Q1027" s="48"/>
      <c r="R1027" s="48"/>
    </row>
    <row r="1028" spans="1:18" x14ac:dyDescent="0.25">
      <c r="A1028" s="48"/>
      <c r="B1028" s="50"/>
      <c r="C1028" s="50"/>
      <c r="D1028" s="50"/>
      <c r="E1028" s="48"/>
      <c r="F1028" s="48"/>
      <c r="G1028" s="48"/>
      <c r="H1028" s="48"/>
      <c r="I1028" s="48"/>
      <c r="J1028" s="48"/>
      <c r="K1028" s="48"/>
      <c r="L1028" s="48"/>
      <c r="M1028" s="48"/>
      <c r="N1028" s="48"/>
      <c r="O1028" s="48"/>
      <c r="P1028" s="48"/>
      <c r="Q1028" s="48"/>
      <c r="R1028" s="48"/>
    </row>
    <row r="1029" spans="1:18" x14ac:dyDescent="0.25">
      <c r="A1029" s="48"/>
      <c r="B1029" s="50"/>
      <c r="C1029" s="50"/>
      <c r="D1029" s="50"/>
      <c r="E1029" s="48"/>
      <c r="F1029" s="48"/>
      <c r="G1029" s="48"/>
      <c r="H1029" s="48"/>
      <c r="I1029" s="48"/>
      <c r="J1029" s="48"/>
      <c r="K1029" s="48"/>
      <c r="L1029" s="48"/>
      <c r="M1029" s="48"/>
      <c r="N1029" s="48"/>
      <c r="O1029" s="48"/>
      <c r="P1029" s="48"/>
      <c r="Q1029" s="48"/>
      <c r="R1029" s="48"/>
    </row>
    <row r="1030" spans="1:18" x14ac:dyDescent="0.25">
      <c r="A1030" s="48"/>
      <c r="B1030" s="50"/>
      <c r="C1030" s="50"/>
      <c r="D1030" s="50"/>
      <c r="E1030" s="48"/>
      <c r="F1030" s="48"/>
      <c r="G1030" s="48"/>
      <c r="H1030" s="48"/>
      <c r="I1030" s="48"/>
      <c r="J1030" s="48"/>
      <c r="K1030" s="48"/>
      <c r="L1030" s="48"/>
      <c r="M1030" s="48"/>
      <c r="N1030" s="48"/>
      <c r="O1030" s="48"/>
      <c r="P1030" s="48"/>
      <c r="Q1030" s="48"/>
      <c r="R1030" s="48"/>
    </row>
    <row r="1031" spans="1:18" x14ac:dyDescent="0.25">
      <c r="A1031" s="48"/>
      <c r="B1031" s="50"/>
      <c r="C1031" s="50"/>
      <c r="D1031" s="50"/>
      <c r="E1031" s="48"/>
      <c r="F1031" s="48"/>
      <c r="G1031" s="48"/>
      <c r="H1031" s="48"/>
      <c r="I1031" s="48"/>
      <c r="J1031" s="48"/>
      <c r="K1031" s="48"/>
      <c r="L1031" s="48"/>
      <c r="M1031" s="48"/>
      <c r="N1031" s="48"/>
      <c r="O1031" s="48"/>
      <c r="P1031" s="48"/>
      <c r="Q1031" s="48"/>
      <c r="R1031" s="48"/>
    </row>
    <row r="1032" spans="1:18" x14ac:dyDescent="0.25">
      <c r="A1032" s="48"/>
      <c r="B1032" s="50"/>
      <c r="C1032" s="50"/>
      <c r="D1032" s="50"/>
      <c r="E1032" s="48"/>
      <c r="F1032" s="48"/>
      <c r="G1032" s="48"/>
      <c r="H1032" s="48"/>
      <c r="I1032" s="48"/>
      <c r="J1032" s="48"/>
      <c r="K1032" s="48"/>
      <c r="L1032" s="48"/>
      <c r="M1032" s="48"/>
      <c r="N1032" s="48"/>
      <c r="O1032" s="48"/>
      <c r="P1032" s="48"/>
      <c r="Q1032" s="48"/>
      <c r="R1032" s="48"/>
    </row>
    <row r="1033" spans="1:18" x14ac:dyDescent="0.25">
      <c r="A1033" s="48"/>
      <c r="B1033" s="50"/>
      <c r="C1033" s="50"/>
      <c r="D1033" s="50"/>
      <c r="E1033" s="48"/>
      <c r="F1033" s="48"/>
      <c r="G1033" s="48"/>
      <c r="H1033" s="48"/>
      <c r="I1033" s="48"/>
      <c r="J1033" s="48"/>
      <c r="K1033" s="48"/>
      <c r="L1033" s="48"/>
      <c r="M1033" s="48"/>
      <c r="N1033" s="48"/>
      <c r="O1033" s="48"/>
      <c r="P1033" s="48"/>
      <c r="Q1033" s="48"/>
      <c r="R1033" s="48"/>
    </row>
    <row r="1034" spans="1:18" x14ac:dyDescent="0.25">
      <c r="A1034" s="48"/>
      <c r="B1034" s="50"/>
      <c r="C1034" s="50"/>
      <c r="D1034" s="50"/>
      <c r="E1034" s="48"/>
      <c r="F1034" s="48"/>
      <c r="G1034" s="48"/>
      <c r="H1034" s="48"/>
      <c r="I1034" s="48"/>
      <c r="J1034" s="48"/>
      <c r="K1034" s="48"/>
      <c r="L1034" s="48"/>
      <c r="M1034" s="48"/>
      <c r="N1034" s="48"/>
      <c r="O1034" s="48"/>
      <c r="P1034" s="48"/>
      <c r="Q1034" s="48"/>
      <c r="R1034" s="48"/>
    </row>
    <row r="1035" spans="1:18" x14ac:dyDescent="0.25">
      <c r="A1035" s="48"/>
      <c r="B1035" s="50"/>
      <c r="C1035" s="50"/>
      <c r="D1035" s="50"/>
      <c r="E1035" s="48"/>
      <c r="F1035" s="48"/>
      <c r="G1035" s="48"/>
      <c r="H1035" s="48"/>
      <c r="I1035" s="48"/>
      <c r="J1035" s="48"/>
      <c r="K1035" s="48"/>
      <c r="L1035" s="48"/>
      <c r="M1035" s="48"/>
      <c r="N1035" s="48"/>
      <c r="O1035" s="48"/>
      <c r="P1035" s="48"/>
      <c r="Q1035" s="48"/>
      <c r="R1035" s="48"/>
    </row>
    <row r="1036" spans="1:18" x14ac:dyDescent="0.25">
      <c r="A1036" s="48"/>
      <c r="B1036" s="50"/>
      <c r="C1036" s="50"/>
      <c r="D1036" s="50"/>
      <c r="E1036" s="48"/>
      <c r="F1036" s="48"/>
      <c r="G1036" s="48"/>
      <c r="H1036" s="48"/>
      <c r="I1036" s="48"/>
      <c r="J1036" s="48"/>
      <c r="K1036" s="48"/>
      <c r="L1036" s="48"/>
      <c r="M1036" s="48"/>
      <c r="N1036" s="48"/>
      <c r="O1036" s="48"/>
      <c r="P1036" s="48"/>
      <c r="Q1036" s="48"/>
      <c r="R1036" s="48"/>
    </row>
    <row r="1037" spans="1:18" x14ac:dyDescent="0.25">
      <c r="A1037" s="48"/>
      <c r="B1037" s="50"/>
      <c r="C1037" s="50"/>
      <c r="D1037" s="50"/>
      <c r="E1037" s="48"/>
      <c r="F1037" s="48"/>
      <c r="G1037" s="48"/>
      <c r="H1037" s="48"/>
      <c r="I1037" s="48"/>
      <c r="J1037" s="48"/>
      <c r="K1037" s="48"/>
      <c r="L1037" s="48"/>
      <c r="M1037" s="48"/>
      <c r="N1037" s="48"/>
      <c r="O1037" s="48"/>
      <c r="P1037" s="48"/>
      <c r="Q1037" s="48"/>
      <c r="R1037" s="48"/>
    </row>
    <row r="1038" spans="1:18" x14ac:dyDescent="0.25">
      <c r="A1038" s="48"/>
      <c r="B1038" s="50"/>
      <c r="C1038" s="50"/>
      <c r="D1038" s="50"/>
      <c r="E1038" s="48"/>
      <c r="F1038" s="48"/>
      <c r="G1038" s="48"/>
      <c r="H1038" s="48"/>
      <c r="I1038" s="48"/>
      <c r="J1038" s="48"/>
      <c r="K1038" s="48"/>
      <c r="L1038" s="48"/>
      <c r="M1038" s="48"/>
      <c r="N1038" s="48"/>
      <c r="O1038" s="48"/>
      <c r="P1038" s="48"/>
      <c r="Q1038" s="48"/>
      <c r="R1038" s="48"/>
    </row>
    <row r="1039" spans="1:18" x14ac:dyDescent="0.25">
      <c r="A1039" s="48"/>
      <c r="B1039" s="50"/>
      <c r="C1039" s="50"/>
      <c r="D1039" s="50"/>
      <c r="E1039" s="48"/>
      <c r="F1039" s="48"/>
      <c r="G1039" s="48"/>
      <c r="H1039" s="48"/>
      <c r="I1039" s="48"/>
      <c r="J1039" s="48"/>
      <c r="K1039" s="48"/>
      <c r="L1039" s="48"/>
      <c r="M1039" s="48"/>
      <c r="N1039" s="48"/>
      <c r="O1039" s="48"/>
      <c r="P1039" s="48"/>
      <c r="Q1039" s="48"/>
      <c r="R1039" s="48"/>
    </row>
    <row r="1040" spans="1:18" x14ac:dyDescent="0.25">
      <c r="A1040" s="48"/>
      <c r="B1040" s="50"/>
      <c r="C1040" s="50"/>
      <c r="D1040" s="50"/>
      <c r="E1040" s="48"/>
      <c r="F1040" s="48"/>
      <c r="G1040" s="48"/>
      <c r="H1040" s="48"/>
      <c r="I1040" s="48"/>
      <c r="J1040" s="48"/>
      <c r="K1040" s="48"/>
      <c r="L1040" s="48"/>
      <c r="M1040" s="48"/>
      <c r="N1040" s="48"/>
      <c r="O1040" s="48"/>
      <c r="P1040" s="48"/>
      <c r="Q1040" s="48"/>
      <c r="R1040" s="48"/>
    </row>
    <row r="1041" spans="1:18" x14ac:dyDescent="0.25">
      <c r="A1041" s="48"/>
      <c r="B1041" s="50"/>
      <c r="C1041" s="50"/>
      <c r="D1041" s="50"/>
      <c r="E1041" s="48"/>
      <c r="F1041" s="48"/>
      <c r="G1041" s="48"/>
      <c r="H1041" s="48"/>
      <c r="I1041" s="48"/>
      <c r="J1041" s="48"/>
      <c r="K1041" s="48"/>
      <c r="L1041" s="48"/>
      <c r="M1041" s="48"/>
      <c r="N1041" s="48"/>
      <c r="O1041" s="48"/>
      <c r="P1041" s="48"/>
      <c r="Q1041" s="48"/>
      <c r="R1041" s="48"/>
    </row>
    <row r="1042" spans="1:18" x14ac:dyDescent="0.25">
      <c r="A1042" s="48"/>
      <c r="B1042" s="50"/>
      <c r="C1042" s="50"/>
      <c r="D1042" s="50"/>
      <c r="E1042" s="48"/>
      <c r="F1042" s="48"/>
      <c r="G1042" s="48"/>
      <c r="H1042" s="48"/>
      <c r="I1042" s="48"/>
      <c r="J1042" s="48"/>
      <c r="K1042" s="48"/>
      <c r="L1042" s="48"/>
      <c r="M1042" s="48"/>
      <c r="N1042" s="48"/>
      <c r="O1042" s="48"/>
      <c r="P1042" s="48"/>
      <c r="Q1042" s="48"/>
      <c r="R1042" s="48"/>
    </row>
    <row r="1043" spans="1:18" x14ac:dyDescent="0.25">
      <c r="A1043" s="48"/>
      <c r="B1043" s="50"/>
      <c r="C1043" s="50"/>
      <c r="D1043" s="50"/>
      <c r="E1043" s="48"/>
      <c r="F1043" s="48"/>
      <c r="G1043" s="48"/>
      <c r="H1043" s="48"/>
      <c r="I1043" s="48"/>
      <c r="J1043" s="48"/>
      <c r="K1043" s="48"/>
      <c r="L1043" s="48"/>
      <c r="M1043" s="48"/>
      <c r="N1043" s="48"/>
      <c r="O1043" s="48"/>
      <c r="P1043" s="48"/>
      <c r="Q1043" s="48"/>
      <c r="R1043" s="48"/>
    </row>
    <row r="1044" spans="1:18" x14ac:dyDescent="0.25">
      <c r="A1044" s="48"/>
      <c r="B1044" s="50"/>
      <c r="C1044" s="50"/>
      <c r="D1044" s="50"/>
      <c r="E1044" s="48"/>
      <c r="F1044" s="48"/>
      <c r="G1044" s="48"/>
      <c r="H1044" s="48"/>
      <c r="I1044" s="48"/>
      <c r="J1044" s="48"/>
      <c r="K1044" s="48"/>
      <c r="L1044" s="48"/>
      <c r="M1044" s="48"/>
      <c r="N1044" s="48"/>
      <c r="O1044" s="48"/>
      <c r="P1044" s="48"/>
      <c r="Q1044" s="48"/>
      <c r="R1044" s="48"/>
    </row>
    <row r="1045" spans="1:18" x14ac:dyDescent="0.25">
      <c r="A1045" s="48"/>
      <c r="B1045" s="50"/>
      <c r="C1045" s="50"/>
      <c r="D1045" s="50"/>
      <c r="E1045" s="48"/>
      <c r="F1045" s="48"/>
      <c r="G1045" s="48"/>
      <c r="H1045" s="48"/>
      <c r="I1045" s="48"/>
      <c r="J1045" s="48"/>
      <c r="K1045" s="48"/>
      <c r="L1045" s="48"/>
      <c r="M1045" s="48"/>
      <c r="N1045" s="48"/>
      <c r="O1045" s="48"/>
      <c r="P1045" s="48"/>
      <c r="Q1045" s="48"/>
      <c r="R1045" s="48"/>
    </row>
    <row r="1046" spans="1:18" x14ac:dyDescent="0.25">
      <c r="A1046" s="48"/>
      <c r="B1046" s="50"/>
      <c r="C1046" s="50"/>
      <c r="D1046" s="50"/>
      <c r="E1046" s="48"/>
      <c r="F1046" s="48"/>
      <c r="G1046" s="48"/>
      <c r="H1046" s="48"/>
      <c r="I1046" s="48"/>
      <c r="J1046" s="48"/>
      <c r="K1046" s="48"/>
      <c r="L1046" s="48"/>
      <c r="M1046" s="48"/>
      <c r="N1046" s="48"/>
      <c r="O1046" s="48"/>
      <c r="P1046" s="48"/>
      <c r="Q1046" s="48"/>
      <c r="R1046" s="48"/>
    </row>
    <row r="1047" spans="1:18" x14ac:dyDescent="0.25">
      <c r="A1047" s="48"/>
      <c r="B1047" s="50"/>
      <c r="C1047" s="50"/>
      <c r="D1047" s="50"/>
      <c r="E1047" s="48"/>
      <c r="F1047" s="48"/>
      <c r="G1047" s="48"/>
      <c r="H1047" s="48"/>
      <c r="I1047" s="48"/>
      <c r="J1047" s="48"/>
      <c r="K1047" s="48"/>
      <c r="L1047" s="48"/>
      <c r="M1047" s="48"/>
      <c r="N1047" s="48"/>
      <c r="O1047" s="48"/>
      <c r="P1047" s="48"/>
      <c r="Q1047" s="48"/>
      <c r="R1047" s="48"/>
    </row>
    <row r="1048" spans="1:18" x14ac:dyDescent="0.25">
      <c r="A1048" s="48"/>
      <c r="B1048" s="50"/>
      <c r="C1048" s="50"/>
      <c r="D1048" s="50"/>
      <c r="E1048" s="48"/>
      <c r="F1048" s="48"/>
      <c r="G1048" s="48"/>
      <c r="H1048" s="48"/>
      <c r="I1048" s="48"/>
      <c r="J1048" s="48"/>
      <c r="K1048" s="48"/>
      <c r="L1048" s="48"/>
      <c r="M1048" s="48"/>
      <c r="N1048" s="48"/>
      <c r="O1048" s="48"/>
      <c r="P1048" s="48"/>
      <c r="Q1048" s="48"/>
      <c r="R1048" s="48"/>
    </row>
    <row r="1049" spans="1:18" x14ac:dyDescent="0.25">
      <c r="A1049" s="48"/>
      <c r="B1049" s="50"/>
      <c r="C1049" s="50"/>
      <c r="D1049" s="50"/>
      <c r="E1049" s="48"/>
      <c r="F1049" s="48"/>
      <c r="G1049" s="48"/>
      <c r="H1049" s="48"/>
      <c r="I1049" s="48"/>
      <c r="J1049" s="48"/>
      <c r="K1049" s="48"/>
      <c r="L1049" s="48"/>
      <c r="M1049" s="48"/>
      <c r="N1049" s="48"/>
      <c r="O1049" s="48"/>
      <c r="P1049" s="48"/>
      <c r="Q1049" s="48"/>
      <c r="R1049" s="48"/>
    </row>
    <row r="1050" spans="1:18" x14ac:dyDescent="0.25">
      <c r="A1050" s="48"/>
      <c r="B1050" s="50"/>
      <c r="C1050" s="50"/>
      <c r="D1050" s="50"/>
      <c r="E1050" s="48"/>
      <c r="F1050" s="48"/>
      <c r="G1050" s="48"/>
      <c r="H1050" s="48"/>
      <c r="I1050" s="48"/>
      <c r="J1050" s="48"/>
      <c r="K1050" s="48"/>
      <c r="L1050" s="48"/>
      <c r="M1050" s="48"/>
      <c r="N1050" s="48"/>
      <c r="O1050" s="48"/>
      <c r="P1050" s="48"/>
      <c r="Q1050" s="48"/>
      <c r="R1050" s="48"/>
    </row>
    <row r="1051" spans="1:18" x14ac:dyDescent="0.25">
      <c r="A1051" s="48"/>
      <c r="B1051" s="50"/>
      <c r="C1051" s="50"/>
      <c r="D1051" s="50"/>
      <c r="E1051" s="48"/>
      <c r="F1051" s="48"/>
      <c r="G1051" s="48"/>
      <c r="H1051" s="48"/>
      <c r="I1051" s="48"/>
      <c r="J1051" s="48"/>
      <c r="K1051" s="48"/>
      <c r="L1051" s="48"/>
      <c r="M1051" s="48"/>
      <c r="N1051" s="48"/>
      <c r="O1051" s="48"/>
      <c r="P1051" s="48"/>
      <c r="Q1051" s="48"/>
      <c r="R1051" s="48"/>
    </row>
    <row r="1052" spans="1:18" x14ac:dyDescent="0.25">
      <c r="A1052" s="48"/>
      <c r="B1052" s="50"/>
      <c r="C1052" s="50"/>
      <c r="D1052" s="50"/>
      <c r="E1052" s="48"/>
      <c r="F1052" s="48"/>
      <c r="G1052" s="48"/>
      <c r="H1052" s="48"/>
      <c r="I1052" s="48"/>
      <c r="J1052" s="48"/>
      <c r="K1052" s="48"/>
      <c r="L1052" s="48"/>
      <c r="M1052" s="48"/>
      <c r="N1052" s="48"/>
      <c r="O1052" s="48"/>
      <c r="P1052" s="48"/>
      <c r="Q1052" s="48"/>
      <c r="R1052" s="48"/>
    </row>
    <row r="1053" spans="1:18" x14ac:dyDescent="0.25">
      <c r="A1053" s="48"/>
      <c r="B1053" s="50"/>
      <c r="C1053" s="50"/>
      <c r="D1053" s="50"/>
      <c r="E1053" s="48"/>
      <c r="F1053" s="48"/>
      <c r="G1053" s="48"/>
      <c r="H1053" s="48"/>
      <c r="I1053" s="48"/>
      <c r="J1053" s="48"/>
      <c r="K1053" s="48"/>
      <c r="L1053" s="48"/>
      <c r="M1053" s="48"/>
      <c r="N1053" s="48"/>
      <c r="O1053" s="48"/>
      <c r="P1053" s="48"/>
      <c r="Q1053" s="48"/>
      <c r="R1053" s="48"/>
    </row>
    <row r="1054" spans="1:18" x14ac:dyDescent="0.25">
      <c r="A1054" s="48"/>
      <c r="B1054" s="50"/>
      <c r="C1054" s="50"/>
      <c r="D1054" s="50"/>
      <c r="E1054" s="48"/>
      <c r="F1054" s="48"/>
      <c r="G1054" s="48"/>
      <c r="H1054" s="48"/>
      <c r="I1054" s="48"/>
      <c r="J1054" s="48"/>
      <c r="K1054" s="48"/>
      <c r="L1054" s="48"/>
      <c r="M1054" s="48"/>
      <c r="N1054" s="48"/>
      <c r="O1054" s="48"/>
      <c r="P1054" s="48"/>
      <c r="Q1054" s="48"/>
      <c r="R1054" s="48"/>
    </row>
    <row r="1055" spans="1:18" x14ac:dyDescent="0.25">
      <c r="A1055" s="48"/>
      <c r="B1055" s="50"/>
      <c r="C1055" s="50"/>
      <c r="D1055" s="50"/>
      <c r="E1055" s="48"/>
      <c r="F1055" s="48"/>
      <c r="G1055" s="48"/>
      <c r="H1055" s="48"/>
      <c r="I1055" s="48"/>
      <c r="J1055" s="48"/>
      <c r="K1055" s="48"/>
      <c r="L1055" s="48"/>
      <c r="M1055" s="48"/>
      <c r="N1055" s="48"/>
      <c r="O1055" s="48"/>
      <c r="P1055" s="48"/>
      <c r="Q1055" s="48"/>
      <c r="R1055" s="48"/>
    </row>
    <row r="1056" spans="1:18" x14ac:dyDescent="0.25">
      <c r="A1056" s="48"/>
      <c r="B1056" s="50"/>
      <c r="C1056" s="50"/>
      <c r="D1056" s="50"/>
      <c r="E1056" s="48"/>
      <c r="F1056" s="48"/>
      <c r="G1056" s="48"/>
      <c r="H1056" s="48"/>
      <c r="I1056" s="48"/>
      <c r="J1056" s="48"/>
      <c r="K1056" s="48"/>
      <c r="L1056" s="48"/>
      <c r="M1056" s="48"/>
      <c r="N1056" s="48"/>
      <c r="O1056" s="48"/>
      <c r="P1056" s="48"/>
      <c r="Q1056" s="48"/>
      <c r="R1056" s="48"/>
    </row>
    <row r="1057" spans="1:18" x14ac:dyDescent="0.25">
      <c r="A1057" s="48"/>
      <c r="B1057" s="50"/>
      <c r="C1057" s="50"/>
      <c r="D1057" s="50"/>
      <c r="E1057" s="48"/>
      <c r="F1057" s="48"/>
      <c r="G1057" s="48"/>
      <c r="H1057" s="48"/>
      <c r="I1057" s="48"/>
      <c r="J1057" s="48"/>
      <c r="K1057" s="48"/>
      <c r="L1057" s="48"/>
      <c r="M1057" s="48"/>
      <c r="N1057" s="48"/>
      <c r="O1057" s="48"/>
      <c r="P1057" s="48"/>
      <c r="Q1057" s="48"/>
      <c r="R1057" s="48"/>
    </row>
    <row r="1058" spans="1:18" x14ac:dyDescent="0.25">
      <c r="A1058" s="48"/>
      <c r="B1058" s="50"/>
      <c r="C1058" s="50"/>
      <c r="D1058" s="50"/>
      <c r="E1058" s="48"/>
      <c r="F1058" s="48"/>
      <c r="G1058" s="48"/>
      <c r="H1058" s="48"/>
      <c r="I1058" s="48"/>
      <c r="J1058" s="48"/>
      <c r="K1058" s="48"/>
      <c r="L1058" s="48"/>
      <c r="M1058" s="48"/>
      <c r="N1058" s="48"/>
      <c r="O1058" s="48"/>
      <c r="P1058" s="48"/>
      <c r="Q1058" s="48"/>
      <c r="R1058" s="48"/>
    </row>
    <row r="1059" spans="1:18" x14ac:dyDescent="0.25">
      <c r="A1059" s="48"/>
      <c r="B1059" s="50"/>
      <c r="C1059" s="50"/>
      <c r="D1059" s="50"/>
      <c r="E1059" s="48"/>
      <c r="F1059" s="48"/>
      <c r="G1059" s="48"/>
      <c r="H1059" s="48"/>
      <c r="I1059" s="48"/>
      <c r="J1059" s="48"/>
      <c r="K1059" s="48"/>
      <c r="L1059" s="48"/>
      <c r="M1059" s="48"/>
      <c r="N1059" s="48"/>
      <c r="O1059" s="48"/>
      <c r="P1059" s="48"/>
      <c r="Q1059" s="48"/>
      <c r="R1059" s="48"/>
    </row>
    <row r="1060" spans="1:18" x14ac:dyDescent="0.25">
      <c r="A1060" s="48"/>
      <c r="B1060" s="50"/>
      <c r="C1060" s="50"/>
      <c r="D1060" s="50"/>
      <c r="E1060" s="48"/>
      <c r="F1060" s="48"/>
      <c r="G1060" s="48"/>
      <c r="H1060" s="48"/>
      <c r="I1060" s="48"/>
      <c r="J1060" s="48"/>
      <c r="K1060" s="48"/>
      <c r="L1060" s="48"/>
      <c r="M1060" s="48"/>
      <c r="N1060" s="48"/>
      <c r="O1060" s="48"/>
      <c r="P1060" s="48"/>
      <c r="Q1060" s="48"/>
      <c r="R1060" s="48"/>
    </row>
    <row r="1061" spans="1:18" x14ac:dyDescent="0.25">
      <c r="A1061" s="48"/>
      <c r="B1061" s="50"/>
      <c r="C1061" s="50"/>
      <c r="D1061" s="50"/>
      <c r="E1061" s="48"/>
      <c r="F1061" s="48"/>
      <c r="G1061" s="48"/>
      <c r="H1061" s="48"/>
      <c r="I1061" s="48"/>
      <c r="J1061" s="48"/>
      <c r="K1061" s="48"/>
      <c r="L1061" s="48"/>
      <c r="M1061" s="48"/>
      <c r="N1061" s="48"/>
      <c r="O1061" s="48"/>
      <c r="P1061" s="48"/>
      <c r="Q1061" s="48"/>
      <c r="R1061" s="48"/>
    </row>
    <row r="1062" spans="1:18" x14ac:dyDescent="0.25">
      <c r="A1062" s="48"/>
      <c r="B1062" s="50"/>
      <c r="C1062" s="50"/>
      <c r="D1062" s="50"/>
      <c r="E1062" s="48"/>
      <c r="F1062" s="48"/>
      <c r="G1062" s="48"/>
      <c r="H1062" s="48"/>
      <c r="I1062" s="48"/>
      <c r="J1062" s="48"/>
      <c r="K1062" s="48"/>
      <c r="L1062" s="48"/>
      <c r="M1062" s="48"/>
      <c r="N1062" s="48"/>
      <c r="O1062" s="48"/>
      <c r="P1062" s="48"/>
      <c r="Q1062" s="48"/>
      <c r="R1062" s="48"/>
    </row>
    <row r="1063" spans="1:18" x14ac:dyDescent="0.25">
      <c r="A1063" s="48"/>
      <c r="B1063" s="50"/>
      <c r="C1063" s="50"/>
      <c r="D1063" s="50"/>
      <c r="E1063" s="48"/>
      <c r="F1063" s="48"/>
      <c r="G1063" s="48"/>
      <c r="H1063" s="48"/>
      <c r="I1063" s="48"/>
      <c r="J1063" s="48"/>
      <c r="K1063" s="48"/>
      <c r="L1063" s="48"/>
      <c r="M1063" s="48"/>
      <c r="N1063" s="48"/>
      <c r="O1063" s="48"/>
      <c r="P1063" s="48"/>
      <c r="Q1063" s="48"/>
      <c r="R1063" s="48"/>
    </row>
    <row r="1064" spans="1:18" x14ac:dyDescent="0.25">
      <c r="A1064" s="48"/>
      <c r="B1064" s="50"/>
      <c r="C1064" s="50"/>
      <c r="D1064" s="50"/>
      <c r="E1064" s="48"/>
      <c r="F1064" s="48"/>
      <c r="G1064" s="48"/>
      <c r="H1064" s="48"/>
      <c r="I1064" s="48"/>
      <c r="J1064" s="48"/>
      <c r="K1064" s="48"/>
      <c r="L1064" s="48"/>
      <c r="M1064" s="48"/>
      <c r="N1064" s="48"/>
      <c r="O1064" s="48"/>
      <c r="P1064" s="48"/>
      <c r="Q1064" s="48"/>
      <c r="R1064" s="48"/>
    </row>
    <row r="1065" spans="1:18" x14ac:dyDescent="0.25">
      <c r="A1065" s="48"/>
      <c r="B1065" s="50"/>
      <c r="C1065" s="50"/>
      <c r="D1065" s="50"/>
      <c r="E1065" s="48"/>
      <c r="F1065" s="48"/>
      <c r="G1065" s="48"/>
      <c r="H1065" s="48"/>
      <c r="I1065" s="48"/>
      <c r="J1065" s="48"/>
      <c r="K1065" s="48"/>
      <c r="L1065" s="48"/>
      <c r="M1065" s="48"/>
      <c r="N1065" s="48"/>
      <c r="O1065" s="48"/>
      <c r="P1065" s="48"/>
      <c r="Q1065" s="48"/>
      <c r="R1065" s="48"/>
    </row>
    <row r="1066" spans="1:18" x14ac:dyDescent="0.25">
      <c r="A1066" s="48"/>
      <c r="B1066" s="50"/>
      <c r="C1066" s="50"/>
      <c r="D1066" s="50"/>
      <c r="E1066" s="48"/>
      <c r="F1066" s="48"/>
      <c r="G1066" s="48"/>
      <c r="H1066" s="48"/>
      <c r="I1066" s="48"/>
      <c r="J1066" s="48"/>
      <c r="K1066" s="48"/>
      <c r="L1066" s="48"/>
      <c r="M1066" s="48"/>
      <c r="N1066" s="48"/>
      <c r="O1066" s="48"/>
      <c r="P1066" s="48"/>
      <c r="Q1066" s="48"/>
      <c r="R1066" s="48"/>
    </row>
    <row r="1067" spans="1:18" x14ac:dyDescent="0.25">
      <c r="A1067" s="48"/>
      <c r="B1067" s="50"/>
      <c r="C1067" s="50"/>
      <c r="D1067" s="50"/>
      <c r="E1067" s="48"/>
      <c r="F1067" s="48"/>
      <c r="G1067" s="48"/>
      <c r="H1067" s="48"/>
      <c r="I1067" s="48"/>
      <c r="J1067" s="48"/>
      <c r="K1067" s="48"/>
      <c r="L1067" s="48"/>
      <c r="M1067" s="48"/>
      <c r="N1067" s="48"/>
      <c r="O1067" s="48"/>
      <c r="P1067" s="48"/>
      <c r="Q1067" s="48"/>
      <c r="R1067" s="48"/>
    </row>
    <row r="1068" spans="1:18" x14ac:dyDescent="0.25">
      <c r="A1068" s="48"/>
      <c r="B1068" s="50"/>
      <c r="C1068" s="50"/>
      <c r="D1068" s="50"/>
      <c r="E1068" s="48"/>
      <c r="F1068" s="48"/>
      <c r="G1068" s="48"/>
      <c r="H1068" s="48"/>
      <c r="I1068" s="48"/>
      <c r="J1068" s="48"/>
      <c r="K1068" s="48"/>
      <c r="L1068" s="48"/>
      <c r="M1068" s="48"/>
      <c r="N1068" s="48"/>
      <c r="O1068" s="48"/>
      <c r="P1068" s="48"/>
      <c r="Q1068" s="48"/>
      <c r="R1068" s="48"/>
    </row>
    <row r="1069" spans="1:18" x14ac:dyDescent="0.25">
      <c r="A1069" s="48"/>
      <c r="B1069" s="50"/>
      <c r="C1069" s="50"/>
      <c r="D1069" s="50"/>
      <c r="E1069" s="48"/>
      <c r="F1069" s="48"/>
      <c r="G1069" s="48"/>
      <c r="H1069" s="48"/>
      <c r="I1069" s="48"/>
      <c r="J1069" s="48"/>
      <c r="K1069" s="48"/>
      <c r="L1069" s="48"/>
      <c r="M1069" s="48"/>
      <c r="N1069" s="48"/>
      <c r="O1069" s="48"/>
      <c r="P1069" s="48"/>
      <c r="Q1069" s="48"/>
      <c r="R1069" s="48"/>
    </row>
    <row r="1070" spans="1:18" x14ac:dyDescent="0.25">
      <c r="A1070" s="48"/>
      <c r="B1070" s="50"/>
      <c r="C1070" s="50"/>
      <c r="D1070" s="50"/>
      <c r="E1070" s="48"/>
      <c r="F1070" s="48"/>
      <c r="G1070" s="48"/>
      <c r="H1070" s="48"/>
      <c r="I1070" s="48"/>
      <c r="J1070" s="48"/>
      <c r="K1070" s="48"/>
      <c r="L1070" s="48"/>
      <c r="M1070" s="48"/>
      <c r="N1070" s="48"/>
      <c r="O1070" s="48"/>
      <c r="P1070" s="48"/>
      <c r="Q1070" s="48"/>
      <c r="R1070" s="48"/>
    </row>
    <row r="1071" spans="1:18" x14ac:dyDescent="0.25">
      <c r="A1071" s="48"/>
      <c r="B1071" s="50"/>
      <c r="C1071" s="50"/>
      <c r="D1071" s="50"/>
      <c r="E1071" s="48"/>
      <c r="F1071" s="48"/>
      <c r="G1071" s="48"/>
      <c r="H1071" s="48"/>
      <c r="I1071" s="48"/>
      <c r="J1071" s="48"/>
      <c r="K1071" s="48"/>
      <c r="L1071" s="48"/>
      <c r="M1071" s="48"/>
      <c r="N1071" s="48"/>
      <c r="O1071" s="48"/>
      <c r="P1071" s="48"/>
      <c r="Q1071" s="48"/>
      <c r="R1071" s="48"/>
    </row>
    <row r="1072" spans="1:18" x14ac:dyDescent="0.25">
      <c r="A1072" s="48"/>
      <c r="B1072" s="50"/>
      <c r="C1072" s="50"/>
      <c r="D1072" s="50"/>
      <c r="E1072" s="48"/>
      <c r="F1072" s="48"/>
      <c r="G1072" s="48"/>
      <c r="H1072" s="48"/>
      <c r="I1072" s="48"/>
      <c r="J1072" s="48"/>
      <c r="K1072" s="48"/>
      <c r="L1072" s="48"/>
      <c r="M1072" s="48"/>
      <c r="N1072" s="48"/>
      <c r="O1072" s="48"/>
      <c r="P1072" s="48"/>
      <c r="Q1072" s="48"/>
      <c r="R1072" s="48"/>
    </row>
    <row r="1073" spans="1:18" x14ac:dyDescent="0.25">
      <c r="A1073" s="48"/>
      <c r="B1073" s="50"/>
      <c r="C1073" s="50"/>
      <c r="D1073" s="50"/>
      <c r="E1073" s="48"/>
      <c r="F1073" s="48"/>
      <c r="G1073" s="48"/>
      <c r="H1073" s="48"/>
      <c r="I1073" s="48"/>
      <c r="J1073" s="48"/>
      <c r="K1073" s="48"/>
      <c r="L1073" s="48"/>
      <c r="M1073" s="48"/>
      <c r="N1073" s="48"/>
      <c r="O1073" s="48"/>
      <c r="P1073" s="48"/>
      <c r="Q1073" s="48"/>
      <c r="R1073" s="48"/>
    </row>
    <row r="1074" spans="1:18" x14ac:dyDescent="0.25">
      <c r="A1074" s="48"/>
      <c r="B1074" s="50"/>
      <c r="C1074" s="50"/>
      <c r="D1074" s="50"/>
      <c r="E1074" s="48"/>
      <c r="F1074" s="48"/>
      <c r="G1074" s="48"/>
      <c r="H1074" s="48"/>
      <c r="I1074" s="48"/>
      <c r="J1074" s="48"/>
      <c r="K1074" s="48"/>
      <c r="L1074" s="48"/>
      <c r="M1074" s="48"/>
      <c r="N1074" s="48"/>
      <c r="O1074" s="48"/>
      <c r="P1074" s="48"/>
      <c r="Q1074" s="48"/>
      <c r="R1074" s="48"/>
    </row>
    <row r="1075" spans="1:18" x14ac:dyDescent="0.25">
      <c r="A1075" s="48"/>
      <c r="B1075" s="50"/>
      <c r="C1075" s="50"/>
      <c r="D1075" s="50"/>
      <c r="E1075" s="48"/>
      <c r="F1075" s="48"/>
      <c r="G1075" s="48"/>
      <c r="H1075" s="48"/>
      <c r="I1075" s="48"/>
      <c r="J1075" s="48"/>
      <c r="K1075" s="48"/>
      <c r="L1075" s="48"/>
      <c r="M1075" s="48"/>
      <c r="N1075" s="48"/>
      <c r="O1075" s="48"/>
      <c r="P1075" s="48"/>
      <c r="Q1075" s="48"/>
      <c r="R1075" s="48"/>
    </row>
    <row r="1076" spans="1:18" x14ac:dyDescent="0.25">
      <c r="A1076" s="48"/>
      <c r="B1076" s="50"/>
      <c r="C1076" s="50"/>
      <c r="D1076" s="50"/>
      <c r="E1076" s="48"/>
      <c r="F1076" s="48"/>
      <c r="G1076" s="48"/>
      <c r="H1076" s="48"/>
      <c r="I1076" s="48"/>
      <c r="J1076" s="48"/>
      <c r="K1076" s="48"/>
      <c r="L1076" s="48"/>
      <c r="M1076" s="48"/>
      <c r="N1076" s="48"/>
      <c r="O1076" s="48"/>
      <c r="P1076" s="48"/>
      <c r="Q1076" s="48"/>
      <c r="R1076" s="48"/>
    </row>
    <row r="1077" spans="1:18" x14ac:dyDescent="0.25">
      <c r="A1077" s="48"/>
      <c r="B1077" s="50"/>
      <c r="C1077" s="50"/>
      <c r="D1077" s="50"/>
      <c r="E1077" s="48"/>
      <c r="F1077" s="48"/>
      <c r="G1077" s="48"/>
      <c r="H1077" s="48"/>
      <c r="I1077" s="48"/>
      <c r="J1077" s="48"/>
      <c r="K1077" s="48"/>
      <c r="L1077" s="48"/>
      <c r="M1077" s="48"/>
      <c r="N1077" s="48"/>
      <c r="O1077" s="48"/>
      <c r="P1077" s="48"/>
      <c r="Q1077" s="48"/>
      <c r="R1077" s="48"/>
    </row>
    <row r="1078" spans="1:18" x14ac:dyDescent="0.25">
      <c r="A1078" s="48"/>
      <c r="B1078" s="50"/>
      <c r="C1078" s="50"/>
      <c r="D1078" s="50"/>
      <c r="E1078" s="48"/>
      <c r="F1078" s="48"/>
      <c r="G1078" s="48"/>
      <c r="H1078" s="48"/>
      <c r="I1078" s="48"/>
      <c r="J1078" s="48"/>
      <c r="K1078" s="48"/>
      <c r="L1078" s="48"/>
      <c r="M1078" s="48"/>
      <c r="N1078" s="48"/>
      <c r="O1078" s="48"/>
      <c r="P1078" s="48"/>
      <c r="Q1078" s="48"/>
      <c r="R1078" s="48"/>
    </row>
    <row r="1079" spans="1:18" x14ac:dyDescent="0.25">
      <c r="A1079" s="48"/>
      <c r="B1079" s="50"/>
      <c r="C1079" s="50"/>
      <c r="D1079" s="50"/>
      <c r="E1079" s="48"/>
      <c r="F1079" s="48"/>
      <c r="G1079" s="48"/>
      <c r="H1079" s="48"/>
      <c r="I1079" s="48"/>
      <c r="J1079" s="48"/>
      <c r="K1079" s="48"/>
      <c r="L1079" s="48"/>
      <c r="M1079" s="48"/>
      <c r="N1079" s="48"/>
      <c r="O1079" s="48"/>
      <c r="P1079" s="48"/>
      <c r="Q1079" s="48"/>
      <c r="R1079" s="48"/>
    </row>
    <row r="1080" spans="1:18" x14ac:dyDescent="0.25">
      <c r="A1080" s="48"/>
      <c r="B1080" s="50"/>
      <c r="C1080" s="50"/>
      <c r="D1080" s="50"/>
      <c r="E1080" s="48"/>
      <c r="F1080" s="48"/>
      <c r="G1080" s="48"/>
      <c r="H1080" s="48"/>
      <c r="I1080" s="48"/>
      <c r="J1080" s="48"/>
      <c r="K1080" s="48"/>
      <c r="L1080" s="48"/>
      <c r="M1080" s="48"/>
      <c r="N1080" s="48"/>
      <c r="O1080" s="48"/>
      <c r="P1080" s="48"/>
      <c r="Q1080" s="48"/>
      <c r="R1080" s="48"/>
    </row>
    <row r="1081" spans="1:18" x14ac:dyDescent="0.25">
      <c r="A1081" s="48"/>
      <c r="B1081" s="50"/>
      <c r="C1081" s="50"/>
      <c r="D1081" s="50"/>
      <c r="E1081" s="48"/>
      <c r="F1081" s="48"/>
      <c r="G1081" s="48"/>
      <c r="H1081" s="48"/>
      <c r="I1081" s="48"/>
      <c r="J1081" s="48"/>
      <c r="K1081" s="48"/>
      <c r="L1081" s="48"/>
      <c r="M1081" s="48"/>
      <c r="N1081" s="48"/>
      <c r="O1081" s="48"/>
      <c r="P1081" s="48"/>
      <c r="Q1081" s="48"/>
      <c r="R1081" s="48"/>
    </row>
    <row r="1082" spans="1:18" x14ac:dyDescent="0.25">
      <c r="A1082" s="48"/>
      <c r="B1082" s="50"/>
      <c r="C1082" s="50"/>
      <c r="D1082" s="50"/>
      <c r="E1082" s="48"/>
      <c r="F1082" s="48"/>
      <c r="G1082" s="48"/>
      <c r="H1082" s="48"/>
      <c r="I1082" s="48"/>
      <c r="J1082" s="48"/>
      <c r="K1082" s="48"/>
      <c r="L1082" s="48"/>
      <c r="M1082" s="48"/>
      <c r="N1082" s="48"/>
      <c r="O1082" s="48"/>
      <c r="P1082" s="48"/>
      <c r="Q1082" s="48"/>
      <c r="R1082" s="48"/>
    </row>
    <row r="1083" spans="1:18" x14ac:dyDescent="0.25">
      <c r="A1083" s="48"/>
      <c r="B1083" s="50"/>
      <c r="C1083" s="50"/>
      <c r="D1083" s="50"/>
      <c r="E1083" s="48"/>
      <c r="F1083" s="48"/>
      <c r="G1083" s="48"/>
      <c r="H1083" s="48"/>
      <c r="I1083" s="48"/>
      <c r="J1083" s="48"/>
      <c r="K1083" s="48"/>
      <c r="L1083" s="48"/>
      <c r="M1083" s="48"/>
      <c r="N1083" s="48"/>
      <c r="O1083" s="48"/>
      <c r="P1083" s="48"/>
      <c r="Q1083" s="48"/>
      <c r="R1083" s="48"/>
    </row>
    <row r="1084" spans="1:18" x14ac:dyDescent="0.25">
      <c r="A1084" s="48"/>
      <c r="B1084" s="50"/>
      <c r="C1084" s="50"/>
      <c r="D1084" s="50"/>
      <c r="E1084" s="48"/>
      <c r="F1084" s="48"/>
      <c r="G1084" s="48"/>
      <c r="H1084" s="48"/>
      <c r="I1084" s="48"/>
      <c r="J1084" s="48"/>
      <c r="K1084" s="48"/>
      <c r="L1084" s="48"/>
      <c r="M1084" s="48"/>
      <c r="N1084" s="48"/>
      <c r="O1084" s="48"/>
      <c r="P1084" s="48"/>
      <c r="Q1084" s="48"/>
      <c r="R1084" s="48"/>
    </row>
    <row r="1085" spans="1:18" x14ac:dyDescent="0.25">
      <c r="A1085" s="48"/>
      <c r="B1085" s="50"/>
      <c r="C1085" s="50"/>
      <c r="D1085" s="50"/>
      <c r="E1085" s="48"/>
      <c r="F1085" s="48"/>
      <c r="G1085" s="48"/>
      <c r="H1085" s="48"/>
      <c r="I1085" s="48"/>
      <c r="J1085" s="48"/>
      <c r="K1085" s="48"/>
      <c r="L1085" s="48"/>
      <c r="M1085" s="48"/>
      <c r="N1085" s="48"/>
      <c r="O1085" s="48"/>
      <c r="P1085" s="48"/>
      <c r="Q1085" s="48"/>
      <c r="R1085" s="48"/>
    </row>
    <row r="1086" spans="1:18" x14ac:dyDescent="0.25">
      <c r="A1086" s="48"/>
      <c r="B1086" s="50"/>
      <c r="C1086" s="50"/>
      <c r="D1086" s="50"/>
      <c r="E1086" s="48"/>
      <c r="F1086" s="48"/>
      <c r="G1086" s="48"/>
      <c r="H1086" s="48"/>
      <c r="I1086" s="48"/>
      <c r="J1086" s="48"/>
      <c r="K1086" s="48"/>
      <c r="L1086" s="48"/>
      <c r="M1086" s="48"/>
      <c r="N1086" s="48"/>
      <c r="O1086" s="48"/>
      <c r="P1086" s="48"/>
      <c r="Q1086" s="48"/>
      <c r="R1086" s="48"/>
    </row>
    <row r="1087" spans="1:18" x14ac:dyDescent="0.25">
      <c r="A1087" s="48"/>
      <c r="B1087" s="50"/>
      <c r="C1087" s="50"/>
      <c r="D1087" s="50"/>
      <c r="E1087" s="48"/>
      <c r="F1087" s="48"/>
      <c r="G1087" s="48"/>
      <c r="H1087" s="48"/>
      <c r="I1087" s="48"/>
      <c r="J1087" s="48"/>
      <c r="K1087" s="48"/>
      <c r="L1087" s="48"/>
      <c r="M1087" s="48"/>
      <c r="N1087" s="48"/>
      <c r="O1087" s="48"/>
      <c r="P1087" s="48"/>
      <c r="Q1087" s="48"/>
      <c r="R1087" s="48"/>
    </row>
    <row r="1088" spans="1:18" x14ac:dyDescent="0.25">
      <c r="A1088" s="48"/>
      <c r="B1088" s="50"/>
      <c r="C1088" s="50"/>
      <c r="D1088" s="50"/>
      <c r="E1088" s="48"/>
      <c r="F1088" s="48"/>
      <c r="G1088" s="48"/>
      <c r="H1088" s="48"/>
      <c r="I1088" s="48"/>
      <c r="J1088" s="48"/>
      <c r="K1088" s="48"/>
      <c r="L1088" s="48"/>
      <c r="M1088" s="48"/>
      <c r="N1088" s="48"/>
      <c r="O1088" s="48"/>
      <c r="P1088" s="48"/>
      <c r="Q1088" s="48"/>
      <c r="R1088" s="48"/>
    </row>
    <row r="1089" spans="1:18" x14ac:dyDescent="0.25">
      <c r="A1089" s="48"/>
      <c r="B1089" s="50"/>
      <c r="C1089" s="50"/>
      <c r="D1089" s="50"/>
      <c r="E1089" s="48"/>
      <c r="F1089" s="48"/>
      <c r="G1089" s="48"/>
      <c r="H1089" s="48"/>
      <c r="I1089" s="48"/>
      <c r="J1089" s="48"/>
      <c r="K1089" s="48"/>
      <c r="L1089" s="48"/>
      <c r="M1089" s="48"/>
      <c r="N1089" s="48"/>
      <c r="O1089" s="48"/>
      <c r="P1089" s="48"/>
      <c r="Q1089" s="48"/>
      <c r="R1089" s="48"/>
    </row>
    <row r="1090" spans="1:18" x14ac:dyDescent="0.25">
      <c r="A1090" s="48"/>
      <c r="B1090" s="50"/>
      <c r="C1090" s="50"/>
      <c r="D1090" s="50"/>
      <c r="E1090" s="48"/>
      <c r="F1090" s="48"/>
      <c r="G1090" s="48"/>
      <c r="H1090" s="48"/>
      <c r="I1090" s="48"/>
      <c r="J1090" s="48"/>
      <c r="K1090" s="48"/>
      <c r="L1090" s="48"/>
      <c r="M1090" s="48"/>
      <c r="N1090" s="48"/>
      <c r="O1090" s="48"/>
      <c r="P1090" s="48"/>
      <c r="Q1090" s="48"/>
      <c r="R1090" s="48"/>
    </row>
    <row r="1091" spans="1:18" x14ac:dyDescent="0.25">
      <c r="A1091" s="48"/>
      <c r="B1091" s="50"/>
      <c r="C1091" s="50"/>
      <c r="D1091" s="50"/>
      <c r="E1091" s="48"/>
      <c r="F1091" s="48"/>
      <c r="G1091" s="48"/>
      <c r="H1091" s="48"/>
      <c r="I1091" s="48"/>
      <c r="J1091" s="48"/>
      <c r="K1091" s="48"/>
      <c r="L1091" s="48"/>
      <c r="M1091" s="48"/>
      <c r="N1091" s="48"/>
      <c r="O1091" s="48"/>
      <c r="P1091" s="48"/>
      <c r="Q1091" s="48"/>
      <c r="R1091" s="48"/>
    </row>
    <row r="1092" spans="1:18" x14ac:dyDescent="0.25">
      <c r="A1092" s="48"/>
      <c r="B1092" s="50"/>
      <c r="C1092" s="50"/>
      <c r="D1092" s="50"/>
      <c r="E1092" s="48"/>
      <c r="F1092" s="48"/>
      <c r="G1092" s="48"/>
      <c r="H1092" s="48"/>
      <c r="I1092" s="48"/>
      <c r="J1092" s="48"/>
      <c r="K1092" s="48"/>
      <c r="L1092" s="48"/>
      <c r="M1092" s="48"/>
      <c r="N1092" s="48"/>
      <c r="O1092" s="48"/>
      <c r="P1092" s="48"/>
      <c r="Q1092" s="48"/>
      <c r="R1092" s="48"/>
    </row>
    <row r="1093" spans="1:18" x14ac:dyDescent="0.25">
      <c r="A1093" s="48"/>
      <c r="B1093" s="50"/>
      <c r="C1093" s="50"/>
      <c r="D1093" s="50"/>
      <c r="E1093" s="48"/>
      <c r="F1093" s="48"/>
      <c r="G1093" s="48"/>
      <c r="H1093" s="48"/>
      <c r="I1093" s="48"/>
      <c r="J1093" s="48"/>
      <c r="K1093" s="48"/>
      <c r="L1093" s="48"/>
      <c r="M1093" s="48"/>
      <c r="N1093" s="48"/>
      <c r="O1093" s="48"/>
      <c r="P1093" s="48"/>
      <c r="Q1093" s="48"/>
      <c r="R1093" s="48"/>
    </row>
    <row r="1094" spans="1:18" x14ac:dyDescent="0.25">
      <c r="A1094" s="48"/>
      <c r="B1094" s="50"/>
      <c r="C1094" s="50"/>
      <c r="D1094" s="50"/>
      <c r="E1094" s="48"/>
      <c r="F1094" s="48"/>
      <c r="G1094" s="48"/>
      <c r="H1094" s="48"/>
      <c r="I1094" s="48"/>
      <c r="J1094" s="48"/>
      <c r="K1094" s="48"/>
      <c r="L1094" s="48"/>
      <c r="M1094" s="48"/>
      <c r="N1094" s="48"/>
      <c r="O1094" s="48"/>
      <c r="P1094" s="48"/>
      <c r="Q1094" s="48"/>
      <c r="R1094" s="48"/>
    </row>
    <row r="1095" spans="1:18" x14ac:dyDescent="0.25">
      <c r="A1095" s="48"/>
      <c r="B1095" s="50"/>
      <c r="C1095" s="50"/>
      <c r="D1095" s="50"/>
      <c r="E1095" s="48"/>
      <c r="F1095" s="48"/>
      <c r="G1095" s="48"/>
      <c r="H1095" s="48"/>
      <c r="I1095" s="48"/>
      <c r="J1095" s="48"/>
      <c r="K1095" s="48"/>
      <c r="L1095" s="48"/>
      <c r="M1095" s="48"/>
      <c r="N1095" s="48"/>
      <c r="O1095" s="48"/>
      <c r="P1095" s="48"/>
      <c r="Q1095" s="48"/>
      <c r="R1095" s="48"/>
    </row>
    <row r="1096" spans="1:18" x14ac:dyDescent="0.25">
      <c r="A1096" s="48"/>
      <c r="B1096" s="50"/>
      <c r="C1096" s="50"/>
      <c r="D1096" s="50"/>
      <c r="E1096" s="48"/>
      <c r="F1096" s="48"/>
      <c r="G1096" s="48"/>
      <c r="H1096" s="48"/>
      <c r="I1096" s="48"/>
      <c r="J1096" s="48"/>
      <c r="K1096" s="48"/>
      <c r="L1096" s="48"/>
      <c r="M1096" s="48"/>
      <c r="N1096" s="48"/>
      <c r="O1096" s="48"/>
      <c r="P1096" s="48"/>
      <c r="Q1096" s="48"/>
      <c r="R1096" s="48"/>
    </row>
    <row r="1097" spans="1:18" x14ac:dyDescent="0.25">
      <c r="A1097" s="48"/>
      <c r="B1097" s="50"/>
      <c r="C1097" s="50"/>
      <c r="D1097" s="50"/>
      <c r="E1097" s="48"/>
      <c r="F1097" s="48"/>
      <c r="G1097" s="48"/>
      <c r="H1097" s="48"/>
      <c r="I1097" s="48"/>
      <c r="J1097" s="48"/>
      <c r="K1097" s="48"/>
      <c r="L1097" s="48"/>
      <c r="M1097" s="48"/>
      <c r="N1097" s="48"/>
      <c r="O1097" s="48"/>
      <c r="P1097" s="48"/>
      <c r="Q1097" s="48"/>
      <c r="R1097" s="48"/>
    </row>
    <row r="1098" spans="1:18" x14ac:dyDescent="0.25">
      <c r="A1098" s="48"/>
      <c r="B1098" s="50"/>
      <c r="C1098" s="50"/>
      <c r="D1098" s="50"/>
      <c r="E1098" s="48"/>
      <c r="F1098" s="48"/>
      <c r="G1098" s="48"/>
      <c r="H1098" s="48"/>
      <c r="I1098" s="48"/>
      <c r="J1098" s="48"/>
      <c r="K1098" s="48"/>
      <c r="L1098" s="48"/>
      <c r="M1098" s="48"/>
      <c r="N1098" s="48"/>
      <c r="O1098" s="48"/>
      <c r="P1098" s="48"/>
      <c r="Q1098" s="48"/>
      <c r="R1098" s="48"/>
    </row>
    <row r="1099" spans="1:18" x14ac:dyDescent="0.25">
      <c r="A1099" s="48"/>
      <c r="B1099" s="50"/>
      <c r="C1099" s="50"/>
      <c r="D1099" s="50"/>
      <c r="E1099" s="48"/>
      <c r="F1099" s="48"/>
      <c r="G1099" s="48"/>
      <c r="H1099" s="48"/>
      <c r="I1099" s="48"/>
      <c r="J1099" s="48"/>
      <c r="K1099" s="48"/>
      <c r="L1099" s="48"/>
      <c r="M1099" s="48"/>
      <c r="N1099" s="48"/>
      <c r="O1099" s="48"/>
      <c r="P1099" s="48"/>
      <c r="Q1099" s="48"/>
      <c r="R1099" s="48"/>
    </row>
    <row r="1100" spans="1:18" x14ac:dyDescent="0.25">
      <c r="A1100" s="48"/>
      <c r="B1100" s="50"/>
      <c r="C1100" s="50"/>
      <c r="D1100" s="50"/>
      <c r="E1100" s="48"/>
      <c r="F1100" s="48"/>
      <c r="G1100" s="48"/>
      <c r="H1100" s="48"/>
      <c r="I1100" s="48"/>
      <c r="J1100" s="48"/>
      <c r="K1100" s="48"/>
      <c r="L1100" s="48"/>
      <c r="M1100" s="48"/>
      <c r="N1100" s="48"/>
      <c r="O1100" s="48"/>
      <c r="P1100" s="48"/>
      <c r="Q1100" s="48"/>
      <c r="R1100" s="48"/>
    </row>
    <row r="1101" spans="1:18" x14ac:dyDescent="0.25">
      <c r="A1101" s="48"/>
      <c r="B1101" s="50"/>
      <c r="C1101" s="50"/>
      <c r="D1101" s="50"/>
      <c r="E1101" s="48"/>
      <c r="F1101" s="48"/>
      <c r="G1101" s="48"/>
      <c r="H1101" s="48"/>
      <c r="I1101" s="48"/>
      <c r="J1101" s="48"/>
      <c r="K1101" s="48"/>
      <c r="L1101" s="48"/>
      <c r="M1101" s="48"/>
      <c r="N1101" s="48"/>
      <c r="O1101" s="48"/>
      <c r="P1101" s="48"/>
      <c r="Q1101" s="48"/>
      <c r="R1101" s="48"/>
    </row>
    <row r="1102" spans="1:18" x14ac:dyDescent="0.25">
      <c r="A1102" s="48"/>
      <c r="B1102" s="50"/>
      <c r="C1102" s="50"/>
      <c r="D1102" s="50"/>
      <c r="E1102" s="48"/>
      <c r="F1102" s="48"/>
      <c r="G1102" s="48"/>
      <c r="H1102" s="48"/>
      <c r="I1102" s="48"/>
      <c r="J1102" s="48"/>
      <c r="K1102" s="48"/>
      <c r="L1102" s="48"/>
      <c r="M1102" s="48"/>
      <c r="N1102" s="48"/>
      <c r="O1102" s="48"/>
      <c r="P1102" s="48"/>
      <c r="Q1102" s="48"/>
      <c r="R1102" s="48"/>
    </row>
    <row r="1103" spans="1:18" x14ac:dyDescent="0.25">
      <c r="A1103" s="48"/>
      <c r="B1103" s="50"/>
      <c r="C1103" s="50"/>
      <c r="D1103" s="50"/>
      <c r="E1103" s="48"/>
      <c r="F1103" s="48"/>
      <c r="G1103" s="48"/>
      <c r="H1103" s="48"/>
      <c r="I1103" s="48"/>
      <c r="J1103" s="48"/>
      <c r="K1103" s="48"/>
      <c r="L1103" s="48"/>
      <c r="M1103" s="48"/>
      <c r="N1103" s="48"/>
      <c r="O1103" s="48"/>
      <c r="P1103" s="48"/>
      <c r="Q1103" s="48"/>
      <c r="R1103" s="48"/>
    </row>
    <row r="1104" spans="1:18" x14ac:dyDescent="0.25">
      <c r="A1104" s="48"/>
      <c r="B1104" s="50"/>
      <c r="C1104" s="50"/>
      <c r="D1104" s="50"/>
      <c r="E1104" s="48"/>
      <c r="F1104" s="48"/>
      <c r="G1104" s="48"/>
      <c r="H1104" s="48"/>
      <c r="I1104" s="48"/>
      <c r="J1104" s="48"/>
      <c r="K1104" s="48"/>
      <c r="L1104" s="48"/>
      <c r="M1104" s="48"/>
      <c r="N1104" s="48"/>
      <c r="O1104" s="48"/>
      <c r="P1104" s="48"/>
      <c r="Q1104" s="48"/>
      <c r="R1104" s="48"/>
    </row>
    <row r="1105" spans="1:18" x14ac:dyDescent="0.25">
      <c r="A1105" s="48"/>
      <c r="B1105" s="50"/>
      <c r="C1105" s="50"/>
      <c r="D1105" s="50"/>
      <c r="E1105" s="48"/>
      <c r="F1105" s="48"/>
      <c r="G1105" s="48"/>
      <c r="H1105" s="48"/>
      <c r="I1105" s="48"/>
      <c r="J1105" s="48"/>
      <c r="K1105" s="48"/>
      <c r="L1105" s="48"/>
      <c r="M1105" s="48"/>
      <c r="N1105" s="48"/>
      <c r="O1105" s="48"/>
      <c r="P1105" s="48"/>
      <c r="Q1105" s="48"/>
      <c r="R1105" s="48"/>
    </row>
    <row r="1106" spans="1:18" x14ac:dyDescent="0.25">
      <c r="A1106" s="48"/>
      <c r="B1106" s="50"/>
      <c r="C1106" s="50"/>
      <c r="D1106" s="50"/>
      <c r="E1106" s="48"/>
      <c r="F1106" s="48"/>
      <c r="G1106" s="48"/>
      <c r="H1106" s="48"/>
      <c r="I1106" s="48"/>
      <c r="J1106" s="48"/>
      <c r="K1106" s="48"/>
      <c r="L1106" s="48"/>
      <c r="M1106" s="48"/>
      <c r="N1106" s="48"/>
      <c r="O1106" s="48"/>
      <c r="P1106" s="48"/>
      <c r="Q1106" s="48"/>
      <c r="R1106" s="48"/>
    </row>
    <row r="1107" spans="1:18" x14ac:dyDescent="0.25">
      <c r="A1107" s="48"/>
      <c r="B1107" s="50"/>
      <c r="C1107" s="50"/>
      <c r="D1107" s="50"/>
      <c r="E1107" s="48"/>
      <c r="F1107" s="48"/>
      <c r="G1107" s="48"/>
      <c r="H1107" s="48"/>
      <c r="I1107" s="48"/>
      <c r="J1107" s="48"/>
      <c r="K1107" s="48"/>
      <c r="L1107" s="48"/>
      <c r="M1107" s="48"/>
      <c r="N1107" s="48"/>
      <c r="O1107" s="48"/>
      <c r="P1107" s="48"/>
      <c r="Q1107" s="48"/>
      <c r="R1107" s="48"/>
    </row>
    <row r="1108" spans="1:18" x14ac:dyDescent="0.25">
      <c r="A1108" s="48"/>
      <c r="B1108" s="50"/>
      <c r="C1108" s="50"/>
      <c r="D1108" s="50"/>
      <c r="E1108" s="48"/>
      <c r="F1108" s="48"/>
      <c r="G1108" s="48"/>
      <c r="H1108" s="48"/>
      <c r="I1108" s="48"/>
      <c r="J1108" s="48"/>
      <c r="K1108" s="48"/>
      <c r="L1108" s="48"/>
      <c r="M1108" s="48"/>
      <c r="N1108" s="48"/>
      <c r="O1108" s="48"/>
      <c r="P1108" s="48"/>
      <c r="Q1108" s="48"/>
      <c r="R1108" s="48"/>
    </row>
    <row r="1109" spans="1:18" x14ac:dyDescent="0.25">
      <c r="A1109" s="48"/>
      <c r="B1109" s="50"/>
      <c r="C1109" s="50"/>
      <c r="D1109" s="50"/>
      <c r="E1109" s="48"/>
      <c r="F1109" s="48"/>
      <c r="G1109" s="48"/>
      <c r="H1109" s="48"/>
      <c r="I1109" s="48"/>
      <c r="J1109" s="48"/>
      <c r="K1109" s="48"/>
      <c r="L1109" s="48"/>
      <c r="M1109" s="48"/>
      <c r="N1109" s="48"/>
      <c r="O1109" s="48"/>
      <c r="P1109" s="48"/>
      <c r="Q1109" s="48"/>
      <c r="R1109" s="48"/>
    </row>
    <row r="1110" spans="1:18" x14ac:dyDescent="0.25">
      <c r="A1110" s="48"/>
      <c r="B1110" s="50"/>
      <c r="C1110" s="50"/>
      <c r="D1110" s="50"/>
      <c r="E1110" s="48"/>
      <c r="F1110" s="48"/>
      <c r="G1110" s="48"/>
      <c r="H1110" s="48"/>
      <c r="I1110" s="48"/>
      <c r="J1110" s="48"/>
      <c r="K1110" s="48"/>
      <c r="L1110" s="48"/>
      <c r="M1110" s="48"/>
      <c r="N1110" s="48"/>
      <c r="O1110" s="48"/>
      <c r="P1110" s="48"/>
      <c r="Q1110" s="48"/>
      <c r="R1110" s="48"/>
    </row>
    <row r="1111" spans="1:18" x14ac:dyDescent="0.25">
      <c r="A1111" s="48"/>
      <c r="B1111" s="50"/>
      <c r="C1111" s="50"/>
      <c r="D1111" s="50"/>
      <c r="E1111" s="48"/>
      <c r="F1111" s="48"/>
      <c r="G1111" s="48"/>
      <c r="H1111" s="48"/>
      <c r="I1111" s="48"/>
      <c r="J1111" s="48"/>
      <c r="K1111" s="48"/>
      <c r="L1111" s="48"/>
      <c r="M1111" s="48"/>
      <c r="N1111" s="48"/>
      <c r="O1111" s="48"/>
      <c r="P1111" s="48"/>
      <c r="Q1111" s="48"/>
      <c r="R1111" s="48"/>
    </row>
    <row r="1112" spans="1:18" x14ac:dyDescent="0.25">
      <c r="A1112" s="48"/>
      <c r="B1112" s="50"/>
      <c r="C1112" s="50"/>
      <c r="D1112" s="50"/>
      <c r="E1112" s="48"/>
      <c r="F1112" s="48"/>
      <c r="G1112" s="48"/>
      <c r="H1112" s="48"/>
      <c r="I1112" s="48"/>
      <c r="J1112" s="48"/>
      <c r="K1112" s="48"/>
      <c r="L1112" s="48"/>
      <c r="M1112" s="48"/>
      <c r="N1112" s="48"/>
      <c r="O1112" s="48"/>
      <c r="P1112" s="48"/>
      <c r="Q1112" s="48"/>
      <c r="R1112" s="48"/>
    </row>
    <row r="1113" spans="1:18" x14ac:dyDescent="0.25">
      <c r="A1113" s="48"/>
      <c r="B1113" s="50"/>
      <c r="C1113" s="50"/>
      <c r="D1113" s="50"/>
      <c r="E1113" s="48"/>
      <c r="F1113" s="48"/>
      <c r="G1113" s="48"/>
      <c r="H1113" s="48"/>
      <c r="I1113" s="48"/>
      <c r="J1113" s="48"/>
      <c r="K1113" s="48"/>
      <c r="L1113" s="48"/>
      <c r="M1113" s="48"/>
      <c r="N1113" s="48"/>
      <c r="O1113" s="48"/>
      <c r="P1113" s="48"/>
      <c r="Q1113" s="48"/>
      <c r="R1113" s="48"/>
    </row>
    <row r="1114" spans="1:18" x14ac:dyDescent="0.25">
      <c r="A1114" s="48"/>
      <c r="B1114" s="50"/>
      <c r="C1114" s="50"/>
      <c r="D1114" s="50"/>
      <c r="E1114" s="48"/>
      <c r="F1114" s="48"/>
      <c r="G1114" s="48"/>
      <c r="H1114" s="48"/>
      <c r="I1114" s="48"/>
      <c r="J1114" s="48"/>
      <c r="K1114" s="48"/>
      <c r="L1114" s="48"/>
      <c r="M1114" s="48"/>
      <c r="N1114" s="48"/>
      <c r="O1114" s="48"/>
      <c r="P1114" s="48"/>
      <c r="Q1114" s="48"/>
      <c r="R1114" s="48"/>
    </row>
    <row r="1115" spans="1:18" x14ac:dyDescent="0.25">
      <c r="A1115" s="48"/>
      <c r="B1115" s="50"/>
      <c r="C1115" s="50"/>
      <c r="D1115" s="50"/>
      <c r="E1115" s="48"/>
      <c r="F1115" s="48"/>
      <c r="G1115" s="48"/>
      <c r="H1115" s="48"/>
      <c r="I1115" s="48"/>
      <c r="J1115" s="48"/>
      <c r="K1115" s="48"/>
      <c r="L1115" s="48"/>
      <c r="M1115" s="48"/>
      <c r="N1115" s="48"/>
      <c r="O1115" s="48"/>
      <c r="P1115" s="48"/>
      <c r="Q1115" s="48"/>
      <c r="R1115" s="48"/>
    </row>
    <row r="1116" spans="1:18" x14ac:dyDescent="0.25">
      <c r="A1116" s="48"/>
      <c r="B1116" s="50"/>
      <c r="C1116" s="50"/>
      <c r="D1116" s="50"/>
      <c r="E1116" s="48"/>
      <c r="F1116" s="48"/>
      <c r="G1116" s="48"/>
      <c r="H1116" s="48"/>
      <c r="I1116" s="48"/>
      <c r="J1116" s="48"/>
      <c r="K1116" s="48"/>
      <c r="L1116" s="48"/>
      <c r="M1116" s="48"/>
      <c r="N1116" s="48"/>
      <c r="O1116" s="48"/>
      <c r="P1116" s="48"/>
      <c r="Q1116" s="48"/>
      <c r="R1116" s="48"/>
    </row>
    <row r="1117" spans="1:18" x14ac:dyDescent="0.25">
      <c r="A1117" s="48"/>
      <c r="B1117" s="50"/>
      <c r="C1117" s="50"/>
      <c r="D1117" s="50"/>
      <c r="E1117" s="48"/>
      <c r="F1117" s="48"/>
      <c r="G1117" s="48"/>
      <c r="H1117" s="48"/>
      <c r="I1117" s="48"/>
      <c r="J1117" s="48"/>
      <c r="K1117" s="48"/>
      <c r="L1117" s="48"/>
      <c r="M1117" s="48"/>
      <c r="N1117" s="48"/>
      <c r="O1117" s="48"/>
      <c r="P1117" s="48"/>
      <c r="Q1117" s="48"/>
      <c r="R1117" s="48"/>
    </row>
    <row r="1118" spans="1:18" x14ac:dyDescent="0.25">
      <c r="A1118" s="48"/>
      <c r="B1118" s="50"/>
      <c r="C1118" s="50"/>
      <c r="D1118" s="50"/>
      <c r="E1118" s="48"/>
      <c r="F1118" s="48"/>
      <c r="G1118" s="48"/>
      <c r="H1118" s="48"/>
      <c r="I1118" s="48"/>
      <c r="J1118" s="48"/>
      <c r="K1118" s="48"/>
      <c r="L1118" s="48"/>
      <c r="M1118" s="48"/>
      <c r="N1118" s="48"/>
      <c r="O1118" s="48"/>
      <c r="P1118" s="48"/>
      <c r="Q1118" s="48"/>
      <c r="R1118" s="48"/>
    </row>
    <row r="1119" spans="1:18" x14ac:dyDescent="0.25">
      <c r="A1119" s="48"/>
      <c r="B1119" s="50"/>
      <c r="C1119" s="50"/>
      <c r="D1119" s="50"/>
      <c r="E1119" s="48"/>
      <c r="F1119" s="48"/>
      <c r="G1119" s="48"/>
      <c r="H1119" s="48"/>
      <c r="I1119" s="48"/>
      <c r="J1119" s="48"/>
      <c r="K1119" s="48"/>
      <c r="L1119" s="48"/>
      <c r="M1119" s="48"/>
      <c r="N1119" s="48"/>
      <c r="O1119" s="48"/>
      <c r="P1119" s="48"/>
      <c r="Q1119" s="48"/>
      <c r="R1119" s="48"/>
    </row>
    <row r="1120" spans="1:18" x14ac:dyDescent="0.25">
      <c r="A1120" s="48"/>
      <c r="B1120" s="50"/>
      <c r="C1120" s="50"/>
      <c r="D1120" s="50"/>
      <c r="E1120" s="48"/>
      <c r="F1120" s="48"/>
      <c r="G1120" s="48"/>
      <c r="H1120" s="48"/>
      <c r="I1120" s="48"/>
      <c r="J1120" s="48"/>
      <c r="K1120" s="48"/>
      <c r="L1120" s="48"/>
      <c r="M1120" s="48"/>
      <c r="N1120" s="48"/>
      <c r="O1120" s="48"/>
      <c r="P1120" s="48"/>
      <c r="Q1120" s="48"/>
      <c r="R1120" s="48"/>
    </row>
    <row r="1121" spans="1:18" x14ac:dyDescent="0.25">
      <c r="A1121" s="48"/>
      <c r="B1121" s="50"/>
      <c r="C1121" s="50"/>
      <c r="D1121" s="50"/>
      <c r="E1121" s="48"/>
      <c r="F1121" s="48"/>
      <c r="G1121" s="48"/>
      <c r="H1121" s="48"/>
      <c r="I1121" s="48"/>
      <c r="J1121" s="48"/>
      <c r="K1121" s="48"/>
      <c r="L1121" s="48"/>
      <c r="M1121" s="48"/>
      <c r="N1121" s="48"/>
      <c r="O1121" s="48"/>
      <c r="P1121" s="48"/>
      <c r="Q1121" s="48"/>
      <c r="R1121" s="48"/>
    </row>
    <row r="1122" spans="1:18" x14ac:dyDescent="0.25">
      <c r="A1122" s="48"/>
      <c r="B1122" s="50"/>
      <c r="C1122" s="50"/>
      <c r="D1122" s="50"/>
      <c r="E1122" s="48"/>
      <c r="F1122" s="48"/>
      <c r="G1122" s="48"/>
      <c r="H1122" s="48"/>
      <c r="I1122" s="48"/>
      <c r="J1122" s="48"/>
      <c r="K1122" s="48"/>
      <c r="L1122" s="48"/>
      <c r="M1122" s="48"/>
      <c r="N1122" s="48"/>
      <c r="O1122" s="48"/>
      <c r="P1122" s="48"/>
      <c r="Q1122" s="48"/>
      <c r="R1122" s="48"/>
    </row>
    <row r="1123" spans="1:18" x14ac:dyDescent="0.25">
      <c r="A1123" s="48"/>
      <c r="B1123" s="50"/>
      <c r="C1123" s="50"/>
      <c r="D1123" s="50"/>
      <c r="E1123" s="48"/>
      <c r="F1123" s="48"/>
      <c r="G1123" s="48"/>
      <c r="H1123" s="48"/>
      <c r="I1123" s="48"/>
      <c r="J1123" s="48"/>
      <c r="K1123" s="48"/>
      <c r="L1123" s="48"/>
      <c r="M1123" s="48"/>
      <c r="N1123" s="48"/>
      <c r="O1123" s="48"/>
      <c r="P1123" s="48"/>
      <c r="Q1123" s="48"/>
      <c r="R1123" s="48"/>
    </row>
    <row r="1124" spans="1:18" x14ac:dyDescent="0.25">
      <c r="A1124" s="48"/>
      <c r="B1124" s="50"/>
      <c r="C1124" s="50"/>
      <c r="D1124" s="50"/>
      <c r="E1124" s="48"/>
      <c r="F1124" s="48"/>
      <c r="G1124" s="48"/>
      <c r="H1124" s="48"/>
      <c r="I1124" s="48"/>
      <c r="J1124" s="48"/>
      <c r="K1124" s="48"/>
      <c r="L1124" s="48"/>
      <c r="M1124" s="48"/>
      <c r="N1124" s="48"/>
      <c r="O1124" s="48"/>
      <c r="P1124" s="48"/>
      <c r="Q1124" s="48"/>
      <c r="R1124" s="48"/>
    </row>
    <row r="1125" spans="1:18" x14ac:dyDescent="0.25">
      <c r="A1125" s="48"/>
      <c r="B1125" s="50"/>
      <c r="C1125" s="50"/>
      <c r="D1125" s="50"/>
      <c r="E1125" s="48"/>
      <c r="F1125" s="48"/>
      <c r="G1125" s="48"/>
      <c r="H1125" s="48"/>
      <c r="I1125" s="48"/>
      <c r="J1125" s="48"/>
      <c r="K1125" s="48"/>
      <c r="L1125" s="48"/>
      <c r="M1125" s="48"/>
      <c r="N1125" s="48"/>
      <c r="O1125" s="48"/>
      <c r="P1125" s="48"/>
      <c r="Q1125" s="48"/>
      <c r="R1125" s="48"/>
    </row>
    <row r="1126" spans="1:18" x14ac:dyDescent="0.25">
      <c r="A1126" s="48"/>
      <c r="B1126" s="50"/>
      <c r="C1126" s="50"/>
      <c r="D1126" s="50"/>
      <c r="E1126" s="48"/>
      <c r="F1126" s="48"/>
      <c r="G1126" s="48"/>
      <c r="H1126" s="48"/>
      <c r="I1126" s="48"/>
      <c r="J1126" s="48"/>
      <c r="K1126" s="48"/>
      <c r="L1126" s="48"/>
      <c r="M1126" s="48"/>
      <c r="N1126" s="48"/>
      <c r="O1126" s="48"/>
      <c r="P1126" s="48"/>
      <c r="Q1126" s="48"/>
      <c r="R1126" s="48"/>
    </row>
    <row r="1127" spans="1:18" x14ac:dyDescent="0.25">
      <c r="A1127" s="48"/>
      <c r="B1127" s="50"/>
      <c r="C1127" s="50"/>
      <c r="D1127" s="50"/>
      <c r="E1127" s="48"/>
      <c r="F1127" s="48"/>
      <c r="G1127" s="48"/>
      <c r="H1127" s="48"/>
      <c r="I1127" s="48"/>
      <c r="J1127" s="48"/>
      <c r="K1127" s="48"/>
      <c r="L1127" s="48"/>
      <c r="M1127" s="48"/>
      <c r="N1127" s="48"/>
      <c r="O1127" s="48"/>
      <c r="P1127" s="48"/>
      <c r="Q1127" s="48"/>
      <c r="R1127" s="48"/>
    </row>
    <row r="1128" spans="1:18" x14ac:dyDescent="0.25">
      <c r="A1128" s="48"/>
      <c r="B1128" s="50"/>
      <c r="C1128" s="50"/>
      <c r="D1128" s="50"/>
      <c r="E1128" s="48"/>
      <c r="F1128" s="48"/>
      <c r="G1128" s="48"/>
      <c r="H1128" s="48"/>
      <c r="I1128" s="48"/>
      <c r="J1128" s="48"/>
      <c r="K1128" s="48"/>
      <c r="L1128" s="48"/>
      <c r="M1128" s="48"/>
      <c r="N1128" s="48"/>
      <c r="O1128" s="48"/>
      <c r="P1128" s="48"/>
      <c r="Q1128" s="48"/>
      <c r="R1128" s="48"/>
    </row>
    <row r="1129" spans="1:18" x14ac:dyDescent="0.25">
      <c r="A1129" s="48"/>
      <c r="B1129" s="50"/>
      <c r="C1129" s="50"/>
      <c r="D1129" s="50"/>
      <c r="E1129" s="48"/>
      <c r="F1129" s="48"/>
      <c r="G1129" s="48"/>
      <c r="H1129" s="48"/>
      <c r="I1129" s="48"/>
      <c r="J1129" s="48"/>
      <c r="K1129" s="48"/>
      <c r="L1129" s="48"/>
      <c r="M1129" s="48"/>
      <c r="N1129" s="48"/>
      <c r="O1129" s="48"/>
      <c r="P1129" s="48"/>
      <c r="Q1129" s="48"/>
      <c r="R1129" s="48"/>
    </row>
    <row r="1130" spans="1:18" x14ac:dyDescent="0.25">
      <c r="A1130" s="48"/>
      <c r="B1130" s="50"/>
      <c r="C1130" s="50"/>
      <c r="D1130" s="50"/>
      <c r="E1130" s="48"/>
      <c r="F1130" s="48"/>
      <c r="G1130" s="48"/>
      <c r="H1130" s="48"/>
      <c r="I1130" s="48"/>
      <c r="J1130" s="48"/>
      <c r="K1130" s="48"/>
      <c r="L1130" s="48"/>
      <c r="M1130" s="48"/>
      <c r="N1130" s="48"/>
      <c r="O1130" s="48"/>
      <c r="P1130" s="48"/>
      <c r="Q1130" s="48"/>
      <c r="R1130" s="48"/>
    </row>
    <row r="1131" spans="1:18" x14ac:dyDescent="0.25">
      <c r="A1131" s="48"/>
      <c r="B1131" s="50"/>
      <c r="C1131" s="50"/>
      <c r="D1131" s="50"/>
      <c r="E1131" s="48"/>
      <c r="F1131" s="48"/>
      <c r="G1131" s="48"/>
      <c r="H1131" s="48"/>
      <c r="I1131" s="48"/>
      <c r="J1131" s="48"/>
      <c r="K1131" s="48"/>
      <c r="L1131" s="48"/>
      <c r="M1131" s="48"/>
      <c r="N1131" s="48"/>
      <c r="O1131" s="48"/>
      <c r="P1131" s="48"/>
      <c r="Q1131" s="48"/>
      <c r="R1131" s="48"/>
    </row>
    <row r="1132" spans="1:18" x14ac:dyDescent="0.25">
      <c r="A1132" s="48"/>
      <c r="B1132" s="50"/>
      <c r="C1132" s="50"/>
      <c r="D1132" s="50"/>
      <c r="E1132" s="48"/>
      <c r="F1132" s="48"/>
      <c r="G1132" s="48"/>
      <c r="H1132" s="48"/>
      <c r="I1132" s="48"/>
      <c r="J1132" s="48"/>
      <c r="K1132" s="48"/>
      <c r="L1132" s="48"/>
      <c r="M1132" s="48"/>
      <c r="N1132" s="48"/>
      <c r="O1132" s="48"/>
      <c r="P1132" s="48"/>
      <c r="Q1132" s="48"/>
      <c r="R1132" s="48"/>
    </row>
    <row r="1133" spans="1:18" x14ac:dyDescent="0.25">
      <c r="A1133" s="48"/>
      <c r="B1133" s="50"/>
      <c r="C1133" s="50"/>
      <c r="D1133" s="50"/>
      <c r="E1133" s="48"/>
      <c r="F1133" s="48"/>
      <c r="G1133" s="48"/>
      <c r="H1133" s="48"/>
      <c r="I1133" s="48"/>
      <c r="J1133" s="48"/>
      <c r="K1133" s="48"/>
      <c r="L1133" s="48"/>
      <c r="M1133" s="48"/>
      <c r="N1133" s="48"/>
      <c r="O1133" s="48"/>
      <c r="P1133" s="48"/>
      <c r="Q1133" s="48"/>
      <c r="R1133" s="48"/>
    </row>
    <row r="1134" spans="1:18" x14ac:dyDescent="0.25">
      <c r="A1134" s="48"/>
      <c r="B1134" s="50"/>
      <c r="C1134" s="50"/>
      <c r="D1134" s="50"/>
      <c r="E1134" s="48"/>
      <c r="F1134" s="48"/>
      <c r="G1134" s="48"/>
      <c r="H1134" s="48"/>
      <c r="I1134" s="48"/>
      <c r="J1134" s="48"/>
      <c r="K1134" s="48"/>
      <c r="L1134" s="48"/>
      <c r="M1134" s="48"/>
      <c r="N1134" s="48"/>
      <c r="O1134" s="48"/>
      <c r="P1134" s="48"/>
      <c r="Q1134" s="48"/>
      <c r="R1134" s="48"/>
    </row>
    <row r="1135" spans="1:18" x14ac:dyDescent="0.25">
      <c r="A1135" s="48"/>
      <c r="B1135" s="50"/>
      <c r="C1135" s="50"/>
      <c r="D1135" s="50"/>
      <c r="E1135" s="48"/>
      <c r="F1135" s="48"/>
      <c r="G1135" s="48"/>
      <c r="H1135" s="48"/>
      <c r="I1135" s="48"/>
      <c r="J1135" s="48"/>
      <c r="K1135" s="48"/>
      <c r="L1135" s="48"/>
      <c r="M1135" s="48"/>
      <c r="N1135" s="48"/>
      <c r="O1135" s="48"/>
      <c r="P1135" s="48"/>
      <c r="Q1135" s="48"/>
      <c r="R1135" s="48"/>
    </row>
    <row r="1136" spans="1:18" x14ac:dyDescent="0.25">
      <c r="A1136" s="48"/>
      <c r="B1136" s="50"/>
      <c r="C1136" s="50"/>
      <c r="D1136" s="50"/>
      <c r="E1136" s="48"/>
      <c r="F1136" s="48"/>
      <c r="G1136" s="48"/>
      <c r="H1136" s="48"/>
      <c r="I1136" s="48"/>
      <c r="J1136" s="48"/>
      <c r="K1136" s="48"/>
      <c r="L1136" s="48"/>
      <c r="M1136" s="48"/>
      <c r="N1136" s="48"/>
      <c r="O1136" s="48"/>
      <c r="P1136" s="48"/>
      <c r="Q1136" s="48"/>
      <c r="R1136" s="48"/>
    </row>
    <row r="1137" spans="1:18" x14ac:dyDescent="0.25">
      <c r="A1137" s="48"/>
      <c r="B1137" s="50"/>
      <c r="C1137" s="50"/>
      <c r="D1137" s="50"/>
      <c r="E1137" s="48"/>
      <c r="F1137" s="48"/>
      <c r="G1137" s="48"/>
      <c r="H1137" s="48"/>
      <c r="I1137" s="48"/>
      <c r="J1137" s="48"/>
      <c r="K1137" s="48"/>
      <c r="L1137" s="48"/>
      <c r="M1137" s="48"/>
      <c r="N1137" s="48"/>
      <c r="O1137" s="48"/>
      <c r="P1137" s="48"/>
      <c r="Q1137" s="48"/>
      <c r="R1137" s="48"/>
    </row>
    <row r="1138" spans="1:18" x14ac:dyDescent="0.25">
      <c r="A1138" s="48"/>
      <c r="B1138" s="50"/>
      <c r="C1138" s="50"/>
      <c r="D1138" s="50"/>
      <c r="E1138" s="48"/>
      <c r="F1138" s="48"/>
      <c r="G1138" s="48"/>
      <c r="H1138" s="48"/>
      <c r="I1138" s="48"/>
      <c r="J1138" s="48"/>
      <c r="K1138" s="48"/>
      <c r="L1138" s="48"/>
      <c r="M1138" s="48"/>
      <c r="N1138" s="48"/>
      <c r="O1138" s="48"/>
      <c r="P1138" s="48"/>
      <c r="Q1138" s="48"/>
      <c r="R1138" s="48"/>
    </row>
    <row r="1139" spans="1:18" x14ac:dyDescent="0.25">
      <c r="A1139" s="48"/>
      <c r="B1139" s="50"/>
      <c r="C1139" s="50"/>
      <c r="D1139" s="50"/>
      <c r="E1139" s="48"/>
      <c r="F1139" s="48"/>
      <c r="G1139" s="48"/>
      <c r="H1139" s="48"/>
      <c r="I1139" s="48"/>
      <c r="J1139" s="48"/>
      <c r="K1139" s="48"/>
      <c r="L1139" s="48"/>
      <c r="M1139" s="48"/>
      <c r="N1139" s="48"/>
      <c r="O1139" s="48"/>
      <c r="P1139" s="48"/>
      <c r="Q1139" s="48"/>
      <c r="R1139" s="48"/>
    </row>
    <row r="1140" spans="1:18" x14ac:dyDescent="0.25">
      <c r="A1140" s="48"/>
      <c r="B1140" s="50"/>
      <c r="C1140" s="50"/>
      <c r="D1140" s="50"/>
      <c r="E1140" s="48"/>
      <c r="F1140" s="48"/>
      <c r="G1140" s="48"/>
      <c r="H1140" s="48"/>
      <c r="I1140" s="48"/>
      <c r="J1140" s="48"/>
      <c r="K1140" s="48"/>
      <c r="L1140" s="48"/>
      <c r="M1140" s="48"/>
      <c r="N1140" s="48"/>
      <c r="O1140" s="48"/>
      <c r="P1140" s="48"/>
      <c r="Q1140" s="48"/>
      <c r="R1140" s="48"/>
    </row>
    <row r="1141" spans="1:18" x14ac:dyDescent="0.25">
      <c r="A1141" s="48"/>
      <c r="B1141" s="50"/>
      <c r="C1141" s="50"/>
      <c r="D1141" s="50"/>
      <c r="E1141" s="48"/>
      <c r="F1141" s="48"/>
      <c r="G1141" s="48"/>
      <c r="H1141" s="48"/>
      <c r="I1141" s="48"/>
      <c r="J1141" s="48"/>
      <c r="K1141" s="48"/>
      <c r="L1141" s="48"/>
      <c r="M1141" s="48"/>
      <c r="N1141" s="48"/>
      <c r="O1141" s="48"/>
      <c r="P1141" s="48"/>
      <c r="Q1141" s="48"/>
      <c r="R1141" s="48"/>
    </row>
    <row r="1142" spans="1:18" x14ac:dyDescent="0.25">
      <c r="A1142" s="48"/>
      <c r="B1142" s="50"/>
      <c r="C1142" s="50"/>
      <c r="D1142" s="50"/>
      <c r="E1142" s="48"/>
      <c r="F1142" s="48"/>
      <c r="G1142" s="48"/>
      <c r="H1142" s="48"/>
      <c r="I1142" s="48"/>
      <c r="J1142" s="48"/>
      <c r="K1142" s="48"/>
      <c r="L1142" s="48"/>
      <c r="M1142" s="48"/>
      <c r="N1142" s="48"/>
      <c r="O1142" s="48"/>
      <c r="P1142" s="48"/>
      <c r="Q1142" s="48"/>
      <c r="R1142" s="48"/>
    </row>
    <row r="1143" spans="1:18" x14ac:dyDescent="0.25">
      <c r="A1143" s="48"/>
      <c r="B1143" s="50"/>
      <c r="C1143" s="50"/>
      <c r="D1143" s="50"/>
      <c r="E1143" s="48"/>
      <c r="F1143" s="48"/>
      <c r="G1143" s="48"/>
      <c r="H1143" s="48"/>
      <c r="I1143" s="48"/>
      <c r="J1143" s="48"/>
      <c r="K1143" s="48"/>
      <c r="L1143" s="48"/>
      <c r="M1143" s="48"/>
      <c r="N1143" s="48"/>
      <c r="O1143" s="48"/>
      <c r="P1143" s="48"/>
      <c r="Q1143" s="48"/>
      <c r="R1143" s="48"/>
    </row>
    <row r="1144" spans="1:18" x14ac:dyDescent="0.25">
      <c r="A1144" s="48"/>
      <c r="B1144" s="50"/>
      <c r="C1144" s="50"/>
      <c r="D1144" s="50"/>
      <c r="E1144" s="48"/>
      <c r="F1144" s="48"/>
      <c r="G1144" s="48"/>
      <c r="H1144" s="48"/>
      <c r="I1144" s="48"/>
      <c r="J1144" s="48"/>
      <c r="K1144" s="48"/>
      <c r="L1144" s="48"/>
      <c r="M1144" s="48"/>
      <c r="N1144" s="48"/>
      <c r="O1144" s="48"/>
      <c r="P1144" s="48"/>
      <c r="Q1144" s="48"/>
      <c r="R1144" s="48"/>
    </row>
    <row r="1145" spans="1:18" x14ac:dyDescent="0.25">
      <c r="A1145" s="48"/>
      <c r="B1145" s="50"/>
      <c r="C1145" s="50"/>
      <c r="D1145" s="50"/>
      <c r="E1145" s="48"/>
      <c r="F1145" s="48"/>
      <c r="G1145" s="48"/>
      <c r="H1145" s="48"/>
      <c r="I1145" s="48"/>
      <c r="J1145" s="48"/>
      <c r="K1145" s="48"/>
      <c r="L1145" s="48"/>
      <c r="M1145" s="48"/>
      <c r="N1145" s="48"/>
      <c r="O1145" s="48"/>
      <c r="P1145" s="48"/>
      <c r="Q1145" s="48"/>
      <c r="R1145" s="48"/>
    </row>
    <row r="1146" spans="1:18" x14ac:dyDescent="0.25">
      <c r="A1146" s="48"/>
      <c r="B1146" s="50"/>
      <c r="C1146" s="50"/>
      <c r="D1146" s="50"/>
      <c r="E1146" s="48"/>
      <c r="F1146" s="48"/>
      <c r="G1146" s="48"/>
      <c r="H1146" s="48"/>
      <c r="I1146" s="48"/>
      <c r="J1146" s="48"/>
      <c r="K1146" s="48"/>
      <c r="L1146" s="48"/>
      <c r="M1146" s="48"/>
      <c r="N1146" s="48"/>
      <c r="O1146" s="48"/>
      <c r="P1146" s="48"/>
      <c r="Q1146" s="48"/>
      <c r="R1146" s="48"/>
    </row>
    <row r="1147" spans="1:18" x14ac:dyDescent="0.25">
      <c r="A1147" s="48"/>
      <c r="B1147" s="50"/>
      <c r="C1147" s="50"/>
      <c r="D1147" s="50"/>
      <c r="E1147" s="48"/>
      <c r="F1147" s="48"/>
      <c r="G1147" s="48"/>
      <c r="H1147" s="48"/>
      <c r="I1147" s="48"/>
      <c r="J1147" s="48"/>
      <c r="K1147" s="48"/>
      <c r="L1147" s="48"/>
      <c r="M1147" s="48"/>
      <c r="N1147" s="48"/>
      <c r="O1147" s="48"/>
      <c r="P1147" s="48"/>
      <c r="Q1147" s="48"/>
      <c r="R1147" s="48"/>
    </row>
    <row r="1148" spans="1:18" x14ac:dyDescent="0.25">
      <c r="A1148" s="48"/>
      <c r="B1148" s="50"/>
      <c r="C1148" s="50"/>
      <c r="D1148" s="50"/>
      <c r="E1148" s="48"/>
      <c r="F1148" s="48"/>
      <c r="G1148" s="48"/>
      <c r="H1148" s="48"/>
      <c r="I1148" s="48"/>
      <c r="J1148" s="48"/>
      <c r="K1148" s="48"/>
      <c r="L1148" s="48"/>
      <c r="M1148" s="48"/>
      <c r="N1148" s="48"/>
      <c r="O1148" s="48"/>
      <c r="P1148" s="48"/>
      <c r="Q1148" s="48"/>
      <c r="R1148" s="48"/>
    </row>
    <row r="1149" spans="1:18" x14ac:dyDescent="0.25">
      <c r="A1149" s="48"/>
      <c r="B1149" s="50"/>
      <c r="C1149" s="50"/>
      <c r="D1149" s="50"/>
      <c r="E1149" s="48"/>
      <c r="F1149" s="48"/>
      <c r="G1149" s="48"/>
      <c r="H1149" s="48"/>
      <c r="I1149" s="48"/>
      <c r="J1149" s="48"/>
      <c r="K1149" s="48"/>
      <c r="L1149" s="48"/>
      <c r="M1149" s="48"/>
      <c r="N1149" s="48"/>
      <c r="O1149" s="48"/>
      <c r="P1149" s="48"/>
      <c r="Q1149" s="48"/>
      <c r="R1149" s="48"/>
    </row>
    <row r="1150" spans="1:18" x14ac:dyDescent="0.25">
      <c r="A1150" s="48"/>
      <c r="B1150" s="50"/>
      <c r="C1150" s="50"/>
      <c r="D1150" s="50"/>
      <c r="E1150" s="48"/>
      <c r="F1150" s="48"/>
      <c r="G1150" s="48"/>
      <c r="H1150" s="48"/>
      <c r="I1150" s="48"/>
      <c r="J1150" s="48"/>
      <c r="K1150" s="48"/>
      <c r="L1150" s="48"/>
      <c r="M1150" s="48"/>
      <c r="N1150" s="48"/>
      <c r="O1150" s="48"/>
      <c r="P1150" s="48"/>
      <c r="Q1150" s="48"/>
      <c r="R1150" s="48"/>
    </row>
    <row r="1151" spans="1:18" x14ac:dyDescent="0.25">
      <c r="A1151" s="48"/>
      <c r="B1151" s="50"/>
      <c r="C1151" s="50"/>
      <c r="D1151" s="50"/>
      <c r="E1151" s="48"/>
      <c r="F1151" s="48"/>
      <c r="G1151" s="48"/>
      <c r="H1151" s="48"/>
      <c r="I1151" s="48"/>
      <c r="J1151" s="48"/>
      <c r="K1151" s="48"/>
      <c r="L1151" s="48"/>
      <c r="M1151" s="48"/>
      <c r="N1151" s="48"/>
      <c r="O1151" s="48"/>
      <c r="P1151" s="48"/>
      <c r="Q1151" s="48"/>
      <c r="R1151" s="48"/>
    </row>
    <row r="1152" spans="1:18" x14ac:dyDescent="0.25">
      <c r="A1152" s="48"/>
      <c r="B1152" s="50"/>
      <c r="C1152" s="50"/>
      <c r="D1152" s="50"/>
      <c r="E1152" s="48"/>
      <c r="F1152" s="48"/>
      <c r="G1152" s="48"/>
      <c r="H1152" s="48"/>
      <c r="I1152" s="48"/>
      <c r="J1152" s="48"/>
      <c r="K1152" s="48"/>
      <c r="L1152" s="48"/>
      <c r="M1152" s="48"/>
      <c r="N1152" s="48"/>
      <c r="O1152" s="48"/>
      <c r="P1152" s="48"/>
      <c r="Q1152" s="48"/>
      <c r="R1152" s="48"/>
    </row>
    <row r="1153" spans="1:18" x14ac:dyDescent="0.25">
      <c r="A1153" s="48"/>
      <c r="B1153" s="50"/>
      <c r="C1153" s="50"/>
      <c r="D1153" s="50"/>
      <c r="E1153" s="48"/>
      <c r="F1153" s="48"/>
      <c r="G1153" s="48"/>
      <c r="H1153" s="48"/>
      <c r="I1153" s="48"/>
      <c r="J1153" s="48"/>
      <c r="K1153" s="48"/>
      <c r="L1153" s="48"/>
      <c r="M1153" s="48"/>
      <c r="N1153" s="48"/>
      <c r="O1153" s="48"/>
      <c r="P1153" s="48"/>
      <c r="Q1153" s="48"/>
      <c r="R1153" s="48"/>
    </row>
    <row r="1154" spans="1:18" x14ac:dyDescent="0.25">
      <c r="A1154" s="48"/>
      <c r="B1154" s="50"/>
      <c r="C1154" s="50"/>
      <c r="D1154" s="50"/>
      <c r="E1154" s="48"/>
      <c r="F1154" s="48"/>
      <c r="G1154" s="48"/>
      <c r="H1154" s="48"/>
      <c r="I1154" s="48"/>
      <c r="J1154" s="48"/>
      <c r="K1154" s="48"/>
      <c r="L1154" s="48"/>
      <c r="M1154" s="48"/>
      <c r="N1154" s="48"/>
      <c r="O1154" s="48"/>
      <c r="P1154" s="48"/>
      <c r="Q1154" s="48"/>
      <c r="R1154" s="48"/>
    </row>
    <row r="1155" spans="1:18" x14ac:dyDescent="0.25">
      <c r="A1155" s="48"/>
      <c r="B1155" s="50"/>
      <c r="C1155" s="50"/>
      <c r="D1155" s="50"/>
      <c r="E1155" s="48"/>
      <c r="F1155" s="48"/>
      <c r="G1155" s="48"/>
      <c r="H1155" s="48"/>
      <c r="I1155" s="48"/>
      <c r="J1155" s="48"/>
      <c r="K1155" s="48"/>
      <c r="L1155" s="48"/>
      <c r="M1155" s="48"/>
      <c r="N1155" s="48"/>
      <c r="O1155" s="48"/>
      <c r="P1155" s="48"/>
      <c r="Q1155" s="48"/>
      <c r="R1155" s="48"/>
    </row>
    <row r="1156" spans="1:18" x14ac:dyDescent="0.25">
      <c r="A1156" s="48"/>
      <c r="B1156" s="50"/>
      <c r="C1156" s="50"/>
      <c r="D1156" s="50"/>
      <c r="E1156" s="48"/>
      <c r="F1156" s="48"/>
      <c r="G1156" s="48"/>
      <c r="H1156" s="48"/>
      <c r="I1156" s="48"/>
      <c r="J1156" s="48"/>
      <c r="K1156" s="48"/>
      <c r="L1156" s="48"/>
      <c r="M1156" s="48"/>
      <c r="N1156" s="48"/>
      <c r="O1156" s="48"/>
      <c r="P1156" s="48"/>
      <c r="Q1156" s="48"/>
      <c r="R1156" s="48"/>
    </row>
    <row r="1157" spans="1:18" x14ac:dyDescent="0.25">
      <c r="A1157" s="48"/>
      <c r="B1157" s="50"/>
      <c r="C1157" s="50"/>
      <c r="D1157" s="50"/>
      <c r="E1157" s="48"/>
      <c r="F1157" s="48"/>
      <c r="G1157" s="48"/>
      <c r="H1157" s="48"/>
      <c r="I1157" s="48"/>
      <c r="J1157" s="48"/>
      <c r="K1157" s="48"/>
      <c r="L1157" s="48"/>
      <c r="M1157" s="48"/>
      <c r="N1157" s="48"/>
      <c r="O1157" s="48"/>
      <c r="P1157" s="48"/>
      <c r="Q1157" s="48"/>
      <c r="R1157" s="48"/>
    </row>
    <row r="1158" spans="1:18" x14ac:dyDescent="0.25">
      <c r="A1158" s="48"/>
      <c r="B1158" s="50"/>
      <c r="C1158" s="50"/>
      <c r="D1158" s="50"/>
      <c r="E1158" s="48"/>
      <c r="F1158" s="48"/>
      <c r="G1158" s="48"/>
      <c r="H1158" s="48"/>
      <c r="I1158" s="48"/>
      <c r="J1158" s="48"/>
      <c r="K1158" s="48"/>
      <c r="L1158" s="48"/>
      <c r="M1158" s="48"/>
      <c r="N1158" s="48"/>
      <c r="O1158" s="48"/>
      <c r="P1158" s="48"/>
      <c r="Q1158" s="48"/>
      <c r="R1158" s="48"/>
    </row>
    <row r="1159" spans="1:18" x14ac:dyDescent="0.25">
      <c r="A1159" s="48"/>
      <c r="B1159" s="50"/>
      <c r="C1159" s="50"/>
      <c r="D1159" s="50"/>
      <c r="E1159" s="48"/>
      <c r="F1159" s="48"/>
      <c r="G1159" s="48"/>
      <c r="H1159" s="48"/>
      <c r="I1159" s="48"/>
      <c r="J1159" s="48"/>
      <c r="K1159" s="48"/>
      <c r="L1159" s="48"/>
      <c r="M1159" s="48"/>
      <c r="N1159" s="48"/>
      <c r="O1159" s="48"/>
      <c r="P1159" s="48"/>
      <c r="Q1159" s="48"/>
      <c r="R1159" s="48"/>
    </row>
    <row r="1160" spans="1:18" x14ac:dyDescent="0.25">
      <c r="A1160" s="48"/>
      <c r="B1160" s="50"/>
      <c r="C1160" s="50"/>
      <c r="D1160" s="50"/>
      <c r="E1160" s="48"/>
      <c r="F1160" s="48"/>
      <c r="G1160" s="48"/>
      <c r="H1160" s="48"/>
      <c r="I1160" s="48"/>
      <c r="J1160" s="48"/>
      <c r="K1160" s="48"/>
      <c r="L1160" s="48"/>
      <c r="M1160" s="48"/>
      <c r="N1160" s="48"/>
      <c r="O1160" s="48"/>
      <c r="P1160" s="48"/>
      <c r="Q1160" s="48"/>
      <c r="R1160" s="48"/>
    </row>
    <row r="1161" spans="1:18" x14ac:dyDescent="0.25">
      <c r="A1161" s="48"/>
      <c r="B1161" s="50"/>
      <c r="C1161" s="50"/>
      <c r="D1161" s="50"/>
      <c r="E1161" s="48"/>
      <c r="F1161" s="48"/>
      <c r="G1161" s="48"/>
      <c r="H1161" s="48"/>
      <c r="I1161" s="48"/>
      <c r="J1161" s="48"/>
      <c r="K1161" s="48"/>
      <c r="L1161" s="48"/>
      <c r="M1161" s="48"/>
      <c r="N1161" s="48"/>
      <c r="O1161" s="48"/>
      <c r="P1161" s="48"/>
      <c r="Q1161" s="48"/>
      <c r="R1161" s="48"/>
    </row>
    <row r="1162" spans="1:18" x14ac:dyDescent="0.25">
      <c r="A1162" s="48"/>
      <c r="B1162" s="50"/>
      <c r="C1162" s="50"/>
      <c r="D1162" s="50"/>
      <c r="E1162" s="48"/>
      <c r="F1162" s="48"/>
      <c r="G1162" s="48"/>
      <c r="H1162" s="48"/>
      <c r="I1162" s="48"/>
      <c r="J1162" s="48"/>
      <c r="K1162" s="48"/>
      <c r="L1162" s="48"/>
      <c r="M1162" s="48"/>
      <c r="N1162" s="48"/>
      <c r="O1162" s="48"/>
      <c r="P1162" s="48"/>
      <c r="Q1162" s="48"/>
      <c r="R1162" s="48"/>
    </row>
    <row r="1163" spans="1:18" x14ac:dyDescent="0.25">
      <c r="A1163" s="48"/>
      <c r="B1163" s="50"/>
      <c r="C1163" s="50"/>
      <c r="D1163" s="50"/>
      <c r="E1163" s="48"/>
      <c r="F1163" s="48"/>
      <c r="G1163" s="48"/>
      <c r="H1163" s="48"/>
      <c r="I1163" s="48"/>
      <c r="J1163" s="48"/>
      <c r="K1163" s="48"/>
      <c r="L1163" s="48"/>
      <c r="M1163" s="48"/>
      <c r="N1163" s="48"/>
      <c r="O1163" s="48"/>
      <c r="P1163" s="48"/>
      <c r="Q1163" s="48"/>
      <c r="R1163" s="48"/>
    </row>
    <row r="1164" spans="1:18" x14ac:dyDescent="0.25">
      <c r="A1164" s="48"/>
      <c r="B1164" s="50"/>
      <c r="C1164" s="50"/>
      <c r="D1164" s="50"/>
      <c r="E1164" s="48"/>
      <c r="F1164" s="48"/>
      <c r="G1164" s="48"/>
      <c r="H1164" s="48"/>
      <c r="I1164" s="48"/>
      <c r="J1164" s="48"/>
      <c r="K1164" s="48"/>
      <c r="L1164" s="48"/>
      <c r="M1164" s="48"/>
      <c r="N1164" s="48"/>
      <c r="O1164" s="48"/>
      <c r="P1164" s="48"/>
      <c r="Q1164" s="48"/>
      <c r="R1164" s="48"/>
    </row>
    <row r="1165" spans="1:18" x14ac:dyDescent="0.25">
      <c r="A1165" s="48"/>
      <c r="B1165" s="50"/>
      <c r="C1165" s="50"/>
      <c r="D1165" s="50"/>
      <c r="E1165" s="48"/>
      <c r="F1165" s="48"/>
      <c r="G1165" s="48"/>
      <c r="H1165" s="48"/>
      <c r="I1165" s="48"/>
      <c r="J1165" s="48"/>
      <c r="K1165" s="48"/>
      <c r="L1165" s="48"/>
      <c r="M1165" s="48"/>
      <c r="N1165" s="48"/>
      <c r="O1165" s="48"/>
      <c r="P1165" s="48"/>
      <c r="Q1165" s="48"/>
      <c r="R1165" s="48"/>
    </row>
    <row r="1166" spans="1:18" x14ac:dyDescent="0.25">
      <c r="A1166" s="48"/>
      <c r="B1166" s="50"/>
      <c r="C1166" s="50"/>
      <c r="D1166" s="50"/>
      <c r="E1166" s="48"/>
      <c r="F1166" s="48"/>
      <c r="G1166" s="48"/>
      <c r="H1166" s="48"/>
      <c r="I1166" s="48"/>
      <c r="J1166" s="48"/>
      <c r="K1166" s="48"/>
      <c r="L1166" s="48"/>
      <c r="M1166" s="48"/>
      <c r="N1166" s="48"/>
      <c r="O1166" s="48"/>
      <c r="P1166" s="48"/>
      <c r="Q1166" s="48"/>
      <c r="R1166" s="48"/>
    </row>
    <row r="1167" spans="1:18" x14ac:dyDescent="0.25">
      <c r="A1167" s="48"/>
      <c r="B1167" s="50"/>
      <c r="C1167" s="50"/>
      <c r="D1167" s="50"/>
      <c r="E1167" s="48"/>
      <c r="F1167" s="48"/>
      <c r="G1167" s="48"/>
      <c r="H1167" s="48"/>
      <c r="I1167" s="48"/>
      <c r="J1167" s="48"/>
      <c r="K1167" s="48"/>
      <c r="L1167" s="48"/>
      <c r="M1167" s="48"/>
      <c r="N1167" s="48"/>
      <c r="O1167" s="48"/>
      <c r="P1167" s="48"/>
      <c r="Q1167" s="48"/>
      <c r="R1167" s="48"/>
    </row>
    <row r="1168" spans="1:18" x14ac:dyDescent="0.25">
      <c r="A1168" s="48"/>
      <c r="B1168" s="50"/>
      <c r="C1168" s="50"/>
      <c r="D1168" s="50"/>
      <c r="E1168" s="48"/>
      <c r="F1168" s="48"/>
      <c r="G1168" s="48"/>
      <c r="H1168" s="48"/>
      <c r="I1168" s="48"/>
      <c r="J1168" s="48"/>
      <c r="K1168" s="48"/>
      <c r="L1168" s="48"/>
      <c r="M1168" s="48"/>
      <c r="N1168" s="48"/>
      <c r="O1168" s="48"/>
      <c r="P1168" s="48"/>
      <c r="Q1168" s="48"/>
      <c r="R1168" s="48"/>
    </row>
    <row r="1169" spans="1:18" x14ac:dyDescent="0.25">
      <c r="A1169" s="48"/>
      <c r="B1169" s="50"/>
      <c r="C1169" s="50"/>
      <c r="D1169" s="50"/>
      <c r="E1169" s="48"/>
      <c r="F1169" s="48"/>
      <c r="G1169" s="48"/>
      <c r="H1169" s="48"/>
      <c r="I1169" s="48"/>
      <c r="J1169" s="48"/>
      <c r="K1169" s="48"/>
      <c r="L1169" s="48"/>
      <c r="M1169" s="48"/>
      <c r="N1169" s="48"/>
      <c r="O1169" s="48"/>
      <c r="P1169" s="48"/>
      <c r="Q1169" s="48"/>
      <c r="R1169" s="48"/>
    </row>
    <row r="1170" spans="1:18" x14ac:dyDescent="0.25">
      <c r="A1170" s="48"/>
      <c r="B1170" s="50"/>
      <c r="C1170" s="50"/>
      <c r="D1170" s="50"/>
      <c r="E1170" s="48"/>
      <c r="F1170" s="48"/>
      <c r="G1170" s="48"/>
      <c r="H1170" s="48"/>
      <c r="I1170" s="48"/>
      <c r="J1170" s="48"/>
      <c r="K1170" s="48"/>
      <c r="L1170" s="48"/>
      <c r="M1170" s="48"/>
      <c r="N1170" s="48"/>
      <c r="O1170" s="48"/>
      <c r="P1170" s="48"/>
      <c r="Q1170" s="48"/>
      <c r="R1170" s="48"/>
    </row>
    <row r="1171" spans="1:18" x14ac:dyDescent="0.25">
      <c r="A1171" s="48"/>
      <c r="B1171" s="50"/>
      <c r="C1171" s="50"/>
      <c r="D1171" s="50"/>
      <c r="E1171" s="48"/>
      <c r="F1171" s="48"/>
      <c r="G1171" s="48"/>
      <c r="H1171" s="48"/>
      <c r="I1171" s="48"/>
      <c r="J1171" s="48"/>
      <c r="K1171" s="48"/>
      <c r="L1171" s="48"/>
      <c r="M1171" s="48"/>
      <c r="N1171" s="48"/>
      <c r="O1171" s="48"/>
      <c r="P1171" s="48"/>
      <c r="Q1171" s="48"/>
      <c r="R1171" s="48"/>
    </row>
    <row r="1172" spans="1:18" x14ac:dyDescent="0.25">
      <c r="A1172" s="48"/>
      <c r="B1172" s="50"/>
      <c r="C1172" s="50"/>
      <c r="D1172" s="50"/>
      <c r="E1172" s="48"/>
      <c r="F1172" s="48"/>
      <c r="G1172" s="48"/>
      <c r="H1172" s="48"/>
      <c r="I1172" s="48"/>
      <c r="J1172" s="48"/>
      <c r="K1172" s="48"/>
      <c r="L1172" s="48"/>
      <c r="M1172" s="48"/>
      <c r="N1172" s="48"/>
      <c r="O1172" s="48"/>
      <c r="P1172" s="48"/>
      <c r="Q1172" s="48"/>
      <c r="R1172" s="48"/>
    </row>
    <row r="1173" spans="1:18" x14ac:dyDescent="0.25">
      <c r="A1173" s="48"/>
      <c r="B1173" s="50"/>
      <c r="C1173" s="50"/>
      <c r="D1173" s="50"/>
      <c r="E1173" s="48"/>
      <c r="F1173" s="48"/>
      <c r="G1173" s="48"/>
      <c r="H1173" s="48"/>
      <c r="I1173" s="48"/>
      <c r="J1173" s="48"/>
      <c r="K1173" s="48"/>
      <c r="L1173" s="48"/>
      <c r="M1173" s="48"/>
      <c r="N1173" s="48"/>
      <c r="O1173" s="48"/>
      <c r="P1173" s="48"/>
      <c r="Q1173" s="48"/>
      <c r="R1173" s="48"/>
    </row>
    <row r="1174" spans="1:18" x14ac:dyDescent="0.25">
      <c r="A1174" s="48"/>
      <c r="B1174" s="50"/>
      <c r="C1174" s="50"/>
      <c r="D1174" s="50"/>
      <c r="E1174" s="48"/>
      <c r="F1174" s="48"/>
      <c r="G1174" s="48"/>
      <c r="H1174" s="48"/>
      <c r="I1174" s="48"/>
      <c r="J1174" s="48"/>
      <c r="K1174" s="48"/>
      <c r="L1174" s="48"/>
      <c r="M1174" s="48"/>
      <c r="N1174" s="48"/>
      <c r="O1174" s="48"/>
      <c r="P1174" s="48"/>
      <c r="Q1174" s="48"/>
      <c r="R1174" s="48"/>
    </row>
    <row r="1175" spans="1:18" x14ac:dyDescent="0.25">
      <c r="A1175" s="48"/>
      <c r="B1175" s="50"/>
      <c r="C1175" s="50"/>
      <c r="D1175" s="50"/>
      <c r="E1175" s="48"/>
      <c r="F1175" s="48"/>
      <c r="G1175" s="48"/>
      <c r="H1175" s="48"/>
      <c r="I1175" s="48"/>
      <c r="J1175" s="48"/>
      <c r="K1175" s="48"/>
      <c r="L1175" s="48"/>
      <c r="M1175" s="48"/>
      <c r="N1175" s="48"/>
      <c r="O1175" s="48"/>
      <c r="P1175" s="48"/>
      <c r="Q1175" s="48"/>
      <c r="R1175" s="48"/>
    </row>
    <row r="1176" spans="1:18" x14ac:dyDescent="0.25">
      <c r="A1176" s="48"/>
      <c r="B1176" s="50"/>
      <c r="C1176" s="50"/>
      <c r="D1176" s="50"/>
      <c r="E1176" s="48"/>
      <c r="F1176" s="48"/>
      <c r="G1176" s="48"/>
      <c r="H1176" s="48"/>
      <c r="I1176" s="48"/>
      <c r="J1176" s="48"/>
      <c r="K1176" s="48"/>
      <c r="L1176" s="48"/>
      <c r="M1176" s="48"/>
      <c r="N1176" s="48"/>
      <c r="O1176" s="48"/>
      <c r="P1176" s="48"/>
      <c r="Q1176" s="48"/>
      <c r="R1176" s="48"/>
    </row>
    <row r="1177" spans="1:18" x14ac:dyDescent="0.25">
      <c r="A1177" s="48"/>
      <c r="B1177" s="50"/>
      <c r="C1177" s="50"/>
      <c r="D1177" s="50"/>
      <c r="E1177" s="48"/>
      <c r="F1177" s="48"/>
      <c r="G1177" s="48"/>
      <c r="H1177" s="48"/>
      <c r="I1177" s="48"/>
      <c r="J1177" s="48"/>
      <c r="K1177" s="48"/>
      <c r="L1177" s="48"/>
      <c r="M1177" s="48"/>
      <c r="N1177" s="48"/>
      <c r="O1177" s="48"/>
      <c r="P1177" s="48"/>
      <c r="Q1177" s="48"/>
      <c r="R1177" s="48"/>
    </row>
    <row r="1178" spans="1:18" x14ac:dyDescent="0.25">
      <c r="A1178" s="48"/>
      <c r="B1178" s="50"/>
      <c r="C1178" s="50"/>
      <c r="D1178" s="50"/>
      <c r="E1178" s="48"/>
      <c r="F1178" s="48"/>
      <c r="G1178" s="48"/>
      <c r="H1178" s="48"/>
      <c r="I1178" s="48"/>
      <c r="J1178" s="48"/>
      <c r="K1178" s="48"/>
      <c r="L1178" s="48"/>
      <c r="M1178" s="48"/>
      <c r="N1178" s="48"/>
      <c r="O1178" s="48"/>
      <c r="P1178" s="48"/>
      <c r="Q1178" s="48"/>
      <c r="R1178" s="48"/>
    </row>
    <row r="1179" spans="1:18" x14ac:dyDescent="0.25">
      <c r="A1179" s="48"/>
      <c r="B1179" s="50"/>
      <c r="C1179" s="50"/>
      <c r="D1179" s="50"/>
      <c r="E1179" s="48"/>
      <c r="F1179" s="48"/>
      <c r="G1179" s="48"/>
      <c r="H1179" s="48"/>
      <c r="I1179" s="48"/>
      <c r="J1179" s="48"/>
      <c r="K1179" s="48"/>
      <c r="L1179" s="48"/>
      <c r="M1179" s="48"/>
      <c r="N1179" s="48"/>
      <c r="O1179" s="48"/>
      <c r="P1179" s="48"/>
      <c r="Q1179" s="48"/>
      <c r="R1179" s="48"/>
    </row>
    <row r="1180" spans="1:18" x14ac:dyDescent="0.25">
      <c r="A1180" s="48"/>
      <c r="B1180" s="50"/>
      <c r="C1180" s="50"/>
      <c r="D1180" s="50"/>
      <c r="E1180" s="48"/>
      <c r="F1180" s="48"/>
      <c r="G1180" s="48"/>
      <c r="H1180" s="48"/>
      <c r="I1180" s="48"/>
      <c r="J1180" s="48"/>
      <c r="K1180" s="48"/>
      <c r="L1180" s="48"/>
      <c r="M1180" s="48"/>
      <c r="N1180" s="48"/>
      <c r="O1180" s="48"/>
      <c r="P1180" s="48"/>
      <c r="Q1180" s="48"/>
      <c r="R1180" s="48"/>
    </row>
    <row r="1181" spans="1:18" x14ac:dyDescent="0.25">
      <c r="A1181" s="48"/>
      <c r="B1181" s="50"/>
      <c r="C1181" s="50"/>
      <c r="D1181" s="50"/>
      <c r="E1181" s="48"/>
      <c r="F1181" s="48"/>
      <c r="G1181" s="48"/>
      <c r="H1181" s="48"/>
      <c r="I1181" s="48"/>
      <c r="J1181" s="48"/>
      <c r="K1181" s="48"/>
      <c r="L1181" s="48"/>
      <c r="M1181" s="48"/>
      <c r="N1181" s="48"/>
      <c r="O1181" s="48"/>
      <c r="P1181" s="48"/>
      <c r="Q1181" s="48"/>
      <c r="R1181" s="48"/>
    </row>
    <row r="1182" spans="1:18" x14ac:dyDescent="0.25">
      <c r="A1182" s="48"/>
      <c r="B1182" s="50"/>
      <c r="C1182" s="50"/>
      <c r="D1182" s="50"/>
      <c r="E1182" s="48"/>
      <c r="F1182" s="48"/>
      <c r="G1182" s="48"/>
      <c r="H1182" s="48"/>
      <c r="I1182" s="48"/>
      <c r="J1182" s="48"/>
      <c r="K1182" s="48"/>
      <c r="L1182" s="48"/>
      <c r="M1182" s="48"/>
      <c r="N1182" s="48"/>
      <c r="O1182" s="48"/>
      <c r="P1182" s="48"/>
      <c r="Q1182" s="48"/>
      <c r="R1182" s="48"/>
    </row>
    <row r="1183" spans="1:18" x14ac:dyDescent="0.25">
      <c r="A1183" s="48"/>
      <c r="B1183" s="50"/>
      <c r="C1183" s="50"/>
      <c r="D1183" s="50"/>
      <c r="E1183" s="48"/>
      <c r="F1183" s="48"/>
      <c r="G1183" s="48"/>
      <c r="H1183" s="48"/>
      <c r="I1183" s="48"/>
      <c r="J1183" s="48"/>
      <c r="K1183" s="48"/>
      <c r="L1183" s="48"/>
      <c r="M1183" s="48"/>
      <c r="N1183" s="48"/>
      <c r="O1183" s="48"/>
      <c r="P1183" s="48"/>
      <c r="Q1183" s="48"/>
      <c r="R1183" s="48"/>
    </row>
    <row r="1184" spans="1:18" x14ac:dyDescent="0.25">
      <c r="A1184" s="48"/>
      <c r="B1184" s="50"/>
      <c r="C1184" s="50"/>
      <c r="D1184" s="50"/>
      <c r="E1184" s="48"/>
      <c r="F1184" s="48"/>
      <c r="G1184" s="48"/>
      <c r="H1184" s="48"/>
      <c r="I1184" s="48"/>
      <c r="J1184" s="48"/>
      <c r="K1184" s="48"/>
      <c r="L1184" s="48"/>
      <c r="M1184" s="48"/>
      <c r="N1184" s="48"/>
      <c r="O1184" s="48"/>
      <c r="P1184" s="48"/>
      <c r="Q1184" s="48"/>
      <c r="R1184" s="48"/>
    </row>
    <row r="1185" spans="1:18" x14ac:dyDescent="0.25">
      <c r="A1185" s="48"/>
      <c r="B1185" s="50"/>
      <c r="C1185" s="50"/>
      <c r="D1185" s="50"/>
      <c r="E1185" s="48"/>
      <c r="F1185" s="48"/>
      <c r="G1185" s="48"/>
      <c r="H1185" s="48"/>
      <c r="I1185" s="48"/>
      <c r="J1185" s="48"/>
      <c r="K1185" s="48"/>
      <c r="L1185" s="48"/>
      <c r="M1185" s="48"/>
      <c r="N1185" s="48"/>
      <c r="O1185" s="48"/>
      <c r="P1185" s="48"/>
      <c r="Q1185" s="48"/>
      <c r="R1185" s="48"/>
    </row>
    <row r="1186" spans="1:18" x14ac:dyDescent="0.25">
      <c r="A1186" s="48"/>
      <c r="B1186" s="50"/>
      <c r="C1186" s="50"/>
      <c r="D1186" s="50"/>
      <c r="E1186" s="48"/>
      <c r="F1186" s="48"/>
      <c r="G1186" s="48"/>
      <c r="H1186" s="48"/>
      <c r="I1186" s="48"/>
      <c r="J1186" s="48"/>
      <c r="K1186" s="48"/>
      <c r="L1186" s="48"/>
      <c r="M1186" s="48"/>
      <c r="N1186" s="48"/>
      <c r="O1186" s="48"/>
      <c r="P1186" s="48"/>
      <c r="Q1186" s="48"/>
      <c r="R1186" s="48"/>
    </row>
    <row r="1187" spans="1:18" x14ac:dyDescent="0.25">
      <c r="A1187" s="48"/>
      <c r="B1187" s="50"/>
      <c r="C1187" s="50"/>
      <c r="D1187" s="50"/>
      <c r="E1187" s="48"/>
      <c r="F1187" s="48"/>
      <c r="G1187" s="48"/>
      <c r="H1187" s="48"/>
      <c r="I1187" s="48"/>
      <c r="J1187" s="48"/>
      <c r="K1187" s="48"/>
      <c r="L1187" s="48"/>
      <c r="M1187" s="48"/>
      <c r="N1187" s="48"/>
      <c r="O1187" s="48"/>
      <c r="P1187" s="48"/>
      <c r="Q1187" s="48"/>
      <c r="R1187" s="48"/>
    </row>
    <row r="1188" spans="1:18" x14ac:dyDescent="0.25">
      <c r="A1188" s="48"/>
      <c r="B1188" s="50"/>
      <c r="C1188" s="50"/>
      <c r="D1188" s="50"/>
      <c r="E1188" s="48"/>
      <c r="F1188" s="48"/>
      <c r="G1188" s="48"/>
      <c r="H1188" s="48"/>
      <c r="I1188" s="48"/>
      <c r="J1188" s="48"/>
      <c r="K1188" s="48"/>
      <c r="L1188" s="48"/>
      <c r="M1188" s="48"/>
      <c r="N1188" s="48"/>
      <c r="O1188" s="48"/>
      <c r="P1188" s="48"/>
      <c r="Q1188" s="48"/>
      <c r="R1188" s="48"/>
    </row>
    <row r="1189" spans="1:18" x14ac:dyDescent="0.25">
      <c r="A1189" s="48"/>
      <c r="B1189" s="50"/>
      <c r="C1189" s="50"/>
      <c r="D1189" s="50"/>
      <c r="E1189" s="48"/>
      <c r="F1189" s="48"/>
      <c r="G1189" s="48"/>
      <c r="H1189" s="48"/>
      <c r="I1189" s="48"/>
      <c r="J1189" s="48"/>
      <c r="K1189" s="48"/>
      <c r="L1189" s="48"/>
      <c r="M1189" s="48"/>
      <c r="N1189" s="48"/>
      <c r="O1189" s="48"/>
      <c r="P1189" s="48"/>
      <c r="Q1189" s="48"/>
      <c r="R1189" s="48"/>
    </row>
    <row r="1190" spans="1:18" x14ac:dyDescent="0.25">
      <c r="A1190" s="48"/>
      <c r="B1190" s="50"/>
      <c r="C1190" s="50"/>
      <c r="D1190" s="50"/>
      <c r="E1190" s="48"/>
      <c r="F1190" s="48"/>
      <c r="G1190" s="48"/>
      <c r="H1190" s="48"/>
      <c r="I1190" s="48"/>
      <c r="J1190" s="48"/>
      <c r="K1190" s="48"/>
      <c r="L1190" s="48"/>
      <c r="M1190" s="48"/>
      <c r="N1190" s="48"/>
      <c r="O1190" s="48"/>
      <c r="P1190" s="48"/>
      <c r="Q1190" s="48"/>
      <c r="R1190" s="48"/>
    </row>
    <row r="1191" spans="1:18" x14ac:dyDescent="0.25">
      <c r="A1191" s="48"/>
      <c r="B1191" s="50"/>
      <c r="C1191" s="50"/>
      <c r="D1191" s="50"/>
      <c r="E1191" s="48"/>
      <c r="F1191" s="48"/>
      <c r="G1191" s="48"/>
      <c r="H1191" s="48"/>
      <c r="I1191" s="48"/>
      <c r="J1191" s="48"/>
      <c r="K1191" s="48"/>
      <c r="L1191" s="48"/>
      <c r="M1191" s="48"/>
      <c r="N1191" s="48"/>
      <c r="O1191" s="48"/>
      <c r="P1191" s="48"/>
      <c r="Q1191" s="48"/>
      <c r="R1191" s="48"/>
    </row>
    <row r="1192" spans="1:18" x14ac:dyDescent="0.25">
      <c r="A1192" s="48"/>
      <c r="B1192" s="50"/>
      <c r="C1192" s="50"/>
      <c r="D1192" s="50"/>
      <c r="E1192" s="48"/>
      <c r="F1192" s="48"/>
      <c r="G1192" s="48"/>
      <c r="H1192" s="48"/>
      <c r="I1192" s="48"/>
      <c r="J1192" s="48"/>
      <c r="K1192" s="48"/>
      <c r="L1192" s="48"/>
      <c r="M1192" s="48"/>
      <c r="N1192" s="48"/>
      <c r="O1192" s="48"/>
      <c r="P1192" s="48"/>
      <c r="Q1192" s="48"/>
      <c r="R1192" s="48"/>
    </row>
    <row r="1193" spans="1:18" x14ac:dyDescent="0.25">
      <c r="A1193" s="48"/>
      <c r="B1193" s="50"/>
      <c r="C1193" s="50"/>
      <c r="D1193" s="50"/>
      <c r="E1193" s="48"/>
      <c r="F1193" s="48"/>
      <c r="G1193" s="48"/>
      <c r="H1193" s="48"/>
      <c r="I1193" s="48"/>
      <c r="J1193" s="48"/>
      <c r="K1193" s="48"/>
      <c r="L1193" s="48"/>
      <c r="M1193" s="48"/>
      <c r="N1193" s="48"/>
      <c r="O1193" s="48"/>
      <c r="P1193" s="48"/>
      <c r="Q1193" s="48"/>
      <c r="R1193" s="48"/>
    </row>
    <row r="1194" spans="1:18" x14ac:dyDescent="0.25">
      <c r="A1194" s="48"/>
      <c r="B1194" s="50"/>
      <c r="C1194" s="50"/>
      <c r="D1194" s="50"/>
      <c r="E1194" s="48"/>
      <c r="F1194" s="48"/>
      <c r="G1194" s="48"/>
      <c r="H1194" s="48"/>
      <c r="I1194" s="48"/>
      <c r="J1194" s="48"/>
      <c r="K1194" s="48"/>
      <c r="L1194" s="48"/>
      <c r="M1194" s="48"/>
      <c r="N1194" s="48"/>
      <c r="O1194" s="48"/>
      <c r="P1194" s="48"/>
      <c r="Q1194" s="48"/>
      <c r="R1194" s="48"/>
    </row>
    <row r="1195" spans="1:18" x14ac:dyDescent="0.25">
      <c r="A1195" s="48"/>
      <c r="B1195" s="50"/>
      <c r="C1195" s="50"/>
      <c r="D1195" s="50"/>
      <c r="E1195" s="48"/>
      <c r="F1195" s="48"/>
      <c r="G1195" s="48"/>
      <c r="H1195" s="48"/>
      <c r="I1195" s="48"/>
      <c r="J1195" s="48"/>
      <c r="K1195" s="48"/>
      <c r="L1195" s="48"/>
      <c r="M1195" s="48"/>
      <c r="N1195" s="48"/>
      <c r="O1195" s="48"/>
      <c r="P1195" s="48"/>
      <c r="Q1195" s="48"/>
      <c r="R1195" s="48"/>
    </row>
    <row r="1196" spans="1:18" x14ac:dyDescent="0.25">
      <c r="A1196" s="48"/>
      <c r="B1196" s="50"/>
      <c r="C1196" s="50"/>
      <c r="D1196" s="50"/>
      <c r="E1196" s="48"/>
      <c r="F1196" s="48"/>
      <c r="G1196" s="48"/>
      <c r="H1196" s="48"/>
      <c r="I1196" s="48"/>
      <c r="J1196" s="48"/>
      <c r="K1196" s="48"/>
      <c r="L1196" s="48"/>
      <c r="M1196" s="48"/>
      <c r="N1196" s="48"/>
      <c r="O1196" s="48"/>
      <c r="P1196" s="48"/>
      <c r="Q1196" s="48"/>
      <c r="R1196" s="48"/>
    </row>
    <row r="1197" spans="1:18" x14ac:dyDescent="0.25">
      <c r="A1197" s="48"/>
      <c r="B1197" s="50"/>
      <c r="C1197" s="50"/>
      <c r="D1197" s="50"/>
      <c r="E1197" s="48"/>
      <c r="F1197" s="48"/>
      <c r="G1197" s="48"/>
      <c r="H1197" s="48"/>
      <c r="I1197" s="48"/>
      <c r="J1197" s="48"/>
      <c r="K1197" s="48"/>
      <c r="L1197" s="48"/>
      <c r="M1197" s="48"/>
      <c r="N1197" s="48"/>
      <c r="O1197" s="48"/>
      <c r="P1197" s="48"/>
      <c r="Q1197" s="48"/>
      <c r="R1197" s="48"/>
    </row>
    <row r="1198" spans="1:18" x14ac:dyDescent="0.25">
      <c r="A1198" s="48"/>
      <c r="B1198" s="50"/>
      <c r="C1198" s="50"/>
      <c r="D1198" s="50"/>
      <c r="E1198" s="48"/>
      <c r="F1198" s="48"/>
      <c r="G1198" s="48"/>
      <c r="H1198" s="48"/>
      <c r="I1198" s="48"/>
      <c r="J1198" s="48"/>
      <c r="K1198" s="48"/>
      <c r="L1198" s="48"/>
      <c r="M1198" s="48"/>
      <c r="N1198" s="48"/>
      <c r="O1198" s="48"/>
      <c r="P1198" s="48"/>
      <c r="Q1198" s="48"/>
      <c r="R1198" s="48"/>
    </row>
    <row r="1199" spans="1:18" x14ac:dyDescent="0.25">
      <c r="A1199" s="48"/>
      <c r="B1199" s="50"/>
      <c r="C1199" s="50"/>
      <c r="D1199" s="50"/>
      <c r="E1199" s="48"/>
      <c r="F1199" s="48"/>
      <c r="G1199" s="48"/>
      <c r="H1199" s="48"/>
      <c r="I1199" s="48"/>
      <c r="J1199" s="48"/>
      <c r="K1199" s="48"/>
      <c r="L1199" s="48"/>
      <c r="M1199" s="48"/>
      <c r="N1199" s="48"/>
      <c r="O1199" s="48"/>
      <c r="P1199" s="48"/>
      <c r="Q1199" s="48"/>
      <c r="R1199" s="48"/>
    </row>
    <row r="1200" spans="1:18" x14ac:dyDescent="0.25">
      <c r="A1200" s="48"/>
      <c r="B1200" s="50"/>
      <c r="C1200" s="50"/>
      <c r="D1200" s="50"/>
      <c r="E1200" s="48"/>
      <c r="F1200" s="48"/>
      <c r="G1200" s="48"/>
      <c r="H1200" s="48"/>
      <c r="I1200" s="48"/>
      <c r="J1200" s="48"/>
      <c r="K1200" s="48"/>
      <c r="L1200" s="48"/>
      <c r="M1200" s="48"/>
      <c r="N1200" s="48"/>
      <c r="O1200" s="48"/>
      <c r="P1200" s="48"/>
      <c r="Q1200" s="48"/>
      <c r="R1200" s="48"/>
    </row>
    <row r="1201" spans="1:18" x14ac:dyDescent="0.25">
      <c r="A1201" s="48"/>
      <c r="B1201" s="50"/>
      <c r="C1201" s="50"/>
      <c r="D1201" s="50"/>
      <c r="E1201" s="48"/>
      <c r="F1201" s="48"/>
      <c r="G1201" s="48"/>
      <c r="H1201" s="48"/>
      <c r="I1201" s="48"/>
      <c r="J1201" s="48"/>
      <c r="K1201" s="48"/>
      <c r="L1201" s="48"/>
      <c r="M1201" s="48"/>
      <c r="N1201" s="48"/>
      <c r="O1201" s="48"/>
      <c r="P1201" s="48"/>
      <c r="Q1201" s="48"/>
      <c r="R1201" s="48"/>
    </row>
    <row r="1202" spans="1:18" x14ac:dyDescent="0.25">
      <c r="A1202" s="48"/>
      <c r="B1202" s="50"/>
      <c r="C1202" s="50"/>
      <c r="D1202" s="50"/>
      <c r="E1202" s="48"/>
      <c r="F1202" s="48"/>
      <c r="G1202" s="48"/>
      <c r="H1202" s="48"/>
      <c r="I1202" s="48"/>
      <c r="J1202" s="48"/>
      <c r="K1202" s="48"/>
      <c r="L1202" s="48"/>
      <c r="M1202" s="48"/>
      <c r="N1202" s="48"/>
      <c r="O1202" s="48"/>
      <c r="P1202" s="48"/>
      <c r="Q1202" s="48"/>
      <c r="R1202" s="48"/>
    </row>
    <row r="1203" spans="1:18" x14ac:dyDescent="0.25">
      <c r="A1203" s="48"/>
      <c r="B1203" s="50"/>
      <c r="C1203" s="50"/>
      <c r="D1203" s="50"/>
      <c r="E1203" s="48"/>
      <c r="F1203" s="48"/>
      <c r="G1203" s="48"/>
      <c r="H1203" s="48"/>
      <c r="I1203" s="48"/>
      <c r="J1203" s="48"/>
      <c r="K1203" s="48"/>
      <c r="L1203" s="48"/>
      <c r="M1203" s="48"/>
      <c r="N1203" s="48"/>
      <c r="O1203" s="48"/>
      <c r="P1203" s="48"/>
      <c r="Q1203" s="48"/>
      <c r="R1203" s="48"/>
    </row>
    <row r="1204" spans="1:18" x14ac:dyDescent="0.25">
      <c r="A1204" s="48"/>
      <c r="B1204" s="50"/>
      <c r="C1204" s="50"/>
      <c r="D1204" s="50"/>
      <c r="E1204" s="48"/>
      <c r="F1204" s="48"/>
      <c r="G1204" s="48"/>
      <c r="H1204" s="48"/>
      <c r="I1204" s="48"/>
      <c r="J1204" s="48"/>
      <c r="K1204" s="48"/>
      <c r="L1204" s="48"/>
      <c r="M1204" s="48"/>
      <c r="N1204" s="48"/>
      <c r="O1204" s="48"/>
      <c r="P1204" s="48"/>
      <c r="Q1204" s="48"/>
      <c r="R1204" s="48"/>
    </row>
    <row r="1205" spans="1:18" x14ac:dyDescent="0.25">
      <c r="A1205" s="48"/>
      <c r="B1205" s="50"/>
      <c r="C1205" s="50"/>
      <c r="D1205" s="50"/>
      <c r="E1205" s="48"/>
      <c r="F1205" s="48"/>
      <c r="G1205" s="48"/>
      <c r="H1205" s="48"/>
      <c r="I1205" s="48"/>
      <c r="J1205" s="48"/>
      <c r="K1205" s="48"/>
      <c r="L1205" s="48"/>
      <c r="M1205" s="48"/>
      <c r="N1205" s="48"/>
      <c r="O1205" s="48"/>
      <c r="P1205" s="48"/>
      <c r="Q1205" s="48"/>
      <c r="R1205" s="48"/>
    </row>
    <row r="1206" spans="1:18" x14ac:dyDescent="0.25">
      <c r="A1206" s="48"/>
      <c r="B1206" s="50"/>
      <c r="C1206" s="50"/>
      <c r="D1206" s="50"/>
      <c r="E1206" s="48"/>
      <c r="F1206" s="48"/>
      <c r="G1206" s="48"/>
      <c r="H1206" s="48"/>
      <c r="I1206" s="48"/>
      <c r="J1206" s="48"/>
      <c r="K1206" s="48"/>
      <c r="L1206" s="48"/>
      <c r="M1206" s="48"/>
      <c r="N1206" s="48"/>
      <c r="O1206" s="48"/>
      <c r="P1206" s="48"/>
      <c r="Q1206" s="48"/>
      <c r="R1206" s="48"/>
    </row>
    <row r="1207" spans="1:18" x14ac:dyDescent="0.25">
      <c r="A1207" s="48"/>
      <c r="B1207" s="50"/>
      <c r="C1207" s="50"/>
      <c r="D1207" s="50"/>
      <c r="E1207" s="48"/>
      <c r="F1207" s="48"/>
      <c r="G1207" s="48"/>
      <c r="H1207" s="48"/>
      <c r="I1207" s="48"/>
      <c r="J1207" s="48"/>
      <c r="K1207" s="48"/>
      <c r="L1207" s="48"/>
      <c r="M1207" s="48"/>
      <c r="N1207" s="48"/>
      <c r="O1207" s="48"/>
      <c r="P1207" s="48"/>
      <c r="Q1207" s="48"/>
      <c r="R1207" s="48"/>
    </row>
    <row r="1208" spans="1:18" x14ac:dyDescent="0.25">
      <c r="A1208" s="48"/>
      <c r="B1208" s="50"/>
      <c r="C1208" s="50"/>
      <c r="D1208" s="50"/>
      <c r="E1208" s="48"/>
      <c r="F1208" s="48"/>
      <c r="G1208" s="48"/>
      <c r="H1208" s="48"/>
      <c r="I1208" s="48"/>
      <c r="J1208" s="48"/>
      <c r="K1208" s="48"/>
      <c r="L1208" s="48"/>
      <c r="M1208" s="48"/>
      <c r="N1208" s="48"/>
      <c r="O1208" s="48"/>
      <c r="P1208" s="48"/>
      <c r="Q1208" s="48"/>
      <c r="R1208" s="48"/>
    </row>
    <row r="1209" spans="1:18" x14ac:dyDescent="0.25">
      <c r="A1209" s="48"/>
      <c r="B1209" s="50"/>
      <c r="C1209" s="50"/>
      <c r="D1209" s="50"/>
      <c r="E1209" s="48"/>
      <c r="F1209" s="48"/>
      <c r="G1209" s="48"/>
      <c r="H1209" s="48"/>
      <c r="I1209" s="48"/>
      <c r="J1209" s="48"/>
      <c r="K1209" s="48"/>
      <c r="L1209" s="48"/>
      <c r="M1209" s="48"/>
      <c r="N1209" s="48"/>
      <c r="O1209" s="48"/>
      <c r="P1209" s="48"/>
      <c r="Q1209" s="48"/>
      <c r="R1209" s="48"/>
    </row>
    <row r="1210" spans="1:18" x14ac:dyDescent="0.25">
      <c r="A1210" s="48"/>
      <c r="B1210" s="50"/>
      <c r="C1210" s="50"/>
      <c r="D1210" s="50"/>
      <c r="E1210" s="48"/>
      <c r="F1210" s="48"/>
      <c r="G1210" s="48"/>
      <c r="H1210" s="48"/>
      <c r="I1210" s="48"/>
      <c r="J1210" s="48"/>
      <c r="K1210" s="48"/>
      <c r="L1210" s="48"/>
      <c r="M1210" s="48"/>
      <c r="N1210" s="48"/>
      <c r="O1210" s="48"/>
      <c r="P1210" s="48"/>
      <c r="Q1210" s="48"/>
      <c r="R1210" s="48"/>
    </row>
    <row r="1211" spans="1:18" x14ac:dyDescent="0.25">
      <c r="A1211" s="48"/>
      <c r="B1211" s="50"/>
      <c r="C1211" s="50"/>
      <c r="D1211" s="50"/>
      <c r="E1211" s="48"/>
      <c r="F1211" s="48"/>
      <c r="G1211" s="48"/>
      <c r="H1211" s="48"/>
      <c r="I1211" s="48"/>
      <c r="J1211" s="48"/>
      <c r="K1211" s="48"/>
      <c r="L1211" s="48"/>
      <c r="M1211" s="48"/>
      <c r="N1211" s="48"/>
      <c r="O1211" s="48"/>
      <c r="P1211" s="48"/>
      <c r="Q1211" s="48"/>
      <c r="R1211" s="48"/>
    </row>
    <row r="1212" spans="1:18" x14ac:dyDescent="0.25">
      <c r="A1212" s="48"/>
      <c r="B1212" s="50"/>
      <c r="C1212" s="50"/>
      <c r="D1212" s="50"/>
      <c r="E1212" s="48"/>
      <c r="F1212" s="48"/>
      <c r="G1212" s="48"/>
      <c r="H1212" s="48"/>
      <c r="I1212" s="48"/>
      <c r="J1212" s="48"/>
      <c r="K1212" s="48"/>
      <c r="L1212" s="48"/>
      <c r="M1212" s="48"/>
      <c r="N1212" s="48"/>
      <c r="O1212" s="48"/>
      <c r="P1212" s="48"/>
      <c r="Q1212" s="48"/>
      <c r="R1212" s="48"/>
    </row>
    <row r="1213" spans="1:18" x14ac:dyDescent="0.25">
      <c r="A1213" s="48"/>
      <c r="B1213" s="50"/>
      <c r="C1213" s="50"/>
      <c r="D1213" s="50"/>
      <c r="E1213" s="48"/>
      <c r="F1213" s="48"/>
      <c r="G1213" s="48"/>
      <c r="H1213" s="48"/>
      <c r="I1213" s="48"/>
      <c r="J1213" s="48"/>
      <c r="K1213" s="48"/>
      <c r="L1213" s="48"/>
      <c r="M1213" s="48"/>
      <c r="N1213" s="48"/>
      <c r="O1213" s="48"/>
      <c r="P1213" s="48"/>
      <c r="Q1213" s="48"/>
      <c r="R1213" s="48"/>
    </row>
    <row r="1214" spans="1:18" x14ac:dyDescent="0.25">
      <c r="A1214" s="48"/>
      <c r="B1214" s="50"/>
      <c r="C1214" s="50"/>
      <c r="D1214" s="50"/>
      <c r="E1214" s="48"/>
      <c r="F1214" s="48"/>
      <c r="G1214" s="48"/>
      <c r="H1214" s="48"/>
      <c r="I1214" s="48"/>
      <c r="J1214" s="48"/>
      <c r="K1214" s="48"/>
      <c r="L1214" s="48"/>
      <c r="M1214" s="48"/>
      <c r="N1214" s="48"/>
      <c r="O1214" s="48"/>
      <c r="P1214" s="48"/>
      <c r="Q1214" s="48"/>
      <c r="R1214" s="48"/>
    </row>
    <row r="1215" spans="1:18" x14ac:dyDescent="0.25">
      <c r="A1215" s="48"/>
      <c r="B1215" s="50"/>
      <c r="C1215" s="50"/>
      <c r="D1215" s="50"/>
      <c r="E1215" s="48"/>
      <c r="F1215" s="48"/>
      <c r="G1215" s="48"/>
      <c r="H1215" s="48"/>
      <c r="I1215" s="48"/>
      <c r="J1215" s="48"/>
      <c r="K1215" s="48"/>
      <c r="L1215" s="48"/>
      <c r="M1215" s="48"/>
      <c r="N1215" s="48"/>
      <c r="O1215" s="48"/>
      <c r="P1215" s="48"/>
      <c r="Q1215" s="48"/>
      <c r="R1215" s="48"/>
    </row>
    <row r="1216" spans="1:18" x14ac:dyDescent="0.25">
      <c r="A1216" s="48"/>
      <c r="B1216" s="50"/>
      <c r="C1216" s="50"/>
      <c r="D1216" s="50"/>
      <c r="E1216" s="48"/>
      <c r="F1216" s="48"/>
      <c r="G1216" s="48"/>
      <c r="H1216" s="48"/>
      <c r="I1216" s="48"/>
      <c r="J1216" s="48"/>
      <c r="K1216" s="48"/>
      <c r="L1216" s="48"/>
      <c r="M1216" s="48"/>
      <c r="N1216" s="48"/>
      <c r="O1216" s="48"/>
      <c r="P1216" s="48"/>
      <c r="Q1216" s="48"/>
      <c r="R1216" s="48"/>
    </row>
    <row r="1217" spans="1:18" x14ac:dyDescent="0.25">
      <c r="A1217" s="48"/>
      <c r="B1217" s="50"/>
      <c r="C1217" s="50"/>
      <c r="D1217" s="50"/>
      <c r="E1217" s="48"/>
      <c r="F1217" s="48"/>
      <c r="G1217" s="48"/>
      <c r="H1217" s="48"/>
      <c r="I1217" s="48"/>
      <c r="J1217" s="48"/>
      <c r="K1217" s="48"/>
      <c r="L1217" s="48"/>
      <c r="M1217" s="48"/>
      <c r="N1217" s="48"/>
      <c r="O1217" s="48"/>
      <c r="P1217" s="48"/>
      <c r="Q1217" s="48"/>
      <c r="R1217" s="48"/>
    </row>
    <row r="1218" spans="1:18" x14ac:dyDescent="0.25">
      <c r="A1218" s="48"/>
      <c r="B1218" s="50"/>
      <c r="C1218" s="50"/>
      <c r="D1218" s="50"/>
      <c r="E1218" s="48"/>
      <c r="F1218" s="48"/>
      <c r="G1218" s="48"/>
      <c r="H1218" s="48"/>
      <c r="I1218" s="48"/>
      <c r="J1218" s="48"/>
      <c r="K1218" s="48"/>
      <c r="L1218" s="48"/>
      <c r="M1218" s="48"/>
      <c r="N1218" s="48"/>
      <c r="O1218" s="48"/>
      <c r="P1218" s="48"/>
      <c r="Q1218" s="48"/>
      <c r="R1218" s="48"/>
    </row>
    <row r="1219" spans="1:18" x14ac:dyDescent="0.25">
      <c r="A1219" s="48"/>
      <c r="B1219" s="50"/>
      <c r="C1219" s="50"/>
      <c r="D1219" s="50"/>
      <c r="E1219" s="48"/>
      <c r="F1219" s="48"/>
      <c r="G1219" s="48"/>
      <c r="H1219" s="48"/>
      <c r="I1219" s="48"/>
      <c r="J1219" s="48"/>
      <c r="K1219" s="48"/>
      <c r="L1219" s="48"/>
      <c r="M1219" s="48"/>
      <c r="N1219" s="48"/>
      <c r="O1219" s="48"/>
      <c r="P1219" s="48"/>
      <c r="Q1219" s="48"/>
      <c r="R1219" s="48"/>
    </row>
    <row r="1220" spans="1:18" x14ac:dyDescent="0.25">
      <c r="A1220" s="48"/>
      <c r="B1220" s="50"/>
      <c r="C1220" s="50"/>
      <c r="D1220" s="50"/>
      <c r="E1220" s="48"/>
      <c r="F1220" s="48"/>
      <c r="G1220" s="48"/>
      <c r="H1220" s="48"/>
      <c r="I1220" s="48"/>
      <c r="J1220" s="48"/>
      <c r="K1220" s="48"/>
      <c r="L1220" s="48"/>
      <c r="M1220" s="48"/>
      <c r="N1220" s="48"/>
      <c r="O1220" s="48"/>
      <c r="P1220" s="48"/>
      <c r="Q1220" s="48"/>
      <c r="R1220" s="48"/>
    </row>
    <row r="1221" spans="1:18" x14ac:dyDescent="0.25">
      <c r="A1221" s="48"/>
      <c r="B1221" s="50"/>
      <c r="C1221" s="50"/>
      <c r="D1221" s="50"/>
      <c r="E1221" s="48"/>
      <c r="F1221" s="48"/>
      <c r="G1221" s="48"/>
      <c r="H1221" s="48"/>
      <c r="I1221" s="48"/>
      <c r="J1221" s="48"/>
      <c r="K1221" s="48"/>
      <c r="L1221" s="48"/>
      <c r="M1221" s="48"/>
      <c r="N1221" s="48"/>
      <c r="O1221" s="48"/>
      <c r="P1221" s="48"/>
      <c r="Q1221" s="48"/>
      <c r="R1221" s="48"/>
    </row>
    <row r="1222" spans="1:18" x14ac:dyDescent="0.25">
      <c r="A1222" s="48"/>
      <c r="B1222" s="50"/>
      <c r="C1222" s="50"/>
      <c r="D1222" s="50"/>
      <c r="E1222" s="48"/>
      <c r="F1222" s="48"/>
      <c r="G1222" s="48"/>
      <c r="H1222" s="48"/>
      <c r="I1222" s="48"/>
      <c r="J1222" s="48"/>
      <c r="K1222" s="48"/>
      <c r="L1222" s="48"/>
      <c r="M1222" s="48"/>
      <c r="N1222" s="48"/>
      <c r="O1222" s="48"/>
      <c r="P1222" s="48"/>
      <c r="Q1222" s="48"/>
      <c r="R1222" s="48"/>
    </row>
    <row r="1223" spans="1:18" x14ac:dyDescent="0.25">
      <c r="A1223" s="48"/>
      <c r="B1223" s="50"/>
      <c r="C1223" s="50"/>
      <c r="D1223" s="50"/>
      <c r="E1223" s="48"/>
      <c r="F1223" s="48"/>
      <c r="G1223" s="48"/>
      <c r="H1223" s="48"/>
      <c r="I1223" s="48"/>
      <c r="J1223" s="48"/>
      <c r="K1223" s="48"/>
      <c r="L1223" s="48"/>
      <c r="M1223" s="48"/>
      <c r="N1223" s="48"/>
      <c r="O1223" s="48"/>
      <c r="P1223" s="48"/>
      <c r="Q1223" s="48"/>
      <c r="R1223" s="48"/>
    </row>
    <row r="1224" spans="1:18" x14ac:dyDescent="0.25">
      <c r="A1224" s="48"/>
      <c r="B1224" s="50"/>
      <c r="C1224" s="50"/>
      <c r="D1224" s="50"/>
      <c r="E1224" s="48"/>
      <c r="F1224" s="48"/>
      <c r="G1224" s="48"/>
      <c r="H1224" s="48"/>
      <c r="I1224" s="48"/>
      <c r="J1224" s="48"/>
      <c r="K1224" s="48"/>
      <c r="L1224" s="48"/>
      <c r="M1224" s="48"/>
      <c r="N1224" s="48"/>
      <c r="O1224" s="48"/>
      <c r="P1224" s="48"/>
      <c r="Q1224" s="48"/>
      <c r="R1224" s="48"/>
    </row>
    <row r="1225" spans="1:18" x14ac:dyDescent="0.25">
      <c r="A1225" s="48"/>
      <c r="B1225" s="50"/>
      <c r="C1225" s="50"/>
      <c r="D1225" s="50"/>
      <c r="E1225" s="48"/>
      <c r="F1225" s="48"/>
      <c r="G1225" s="48"/>
      <c r="H1225" s="48"/>
      <c r="I1225" s="48"/>
      <c r="J1225" s="48"/>
      <c r="K1225" s="48"/>
      <c r="L1225" s="48"/>
      <c r="M1225" s="48"/>
      <c r="N1225" s="48"/>
      <c r="O1225" s="48"/>
      <c r="P1225" s="48"/>
      <c r="Q1225" s="48"/>
      <c r="R1225" s="48"/>
    </row>
    <row r="1226" spans="1:18" x14ac:dyDescent="0.25">
      <c r="A1226" s="48"/>
      <c r="B1226" s="50"/>
      <c r="C1226" s="50"/>
      <c r="D1226" s="50"/>
      <c r="E1226" s="48"/>
      <c r="F1226" s="48"/>
      <c r="G1226" s="48"/>
      <c r="H1226" s="48"/>
      <c r="I1226" s="48"/>
      <c r="J1226" s="48"/>
      <c r="K1226" s="48"/>
      <c r="L1226" s="48"/>
      <c r="M1226" s="48"/>
      <c r="N1226" s="48"/>
      <c r="O1226" s="48"/>
      <c r="P1226" s="48"/>
      <c r="Q1226" s="48"/>
      <c r="R1226" s="48"/>
    </row>
    <row r="1227" spans="1:18" x14ac:dyDescent="0.25">
      <c r="A1227" s="48"/>
      <c r="B1227" s="50"/>
      <c r="C1227" s="50"/>
      <c r="D1227" s="50"/>
      <c r="E1227" s="48"/>
      <c r="F1227" s="48"/>
      <c r="G1227" s="48"/>
      <c r="H1227" s="48"/>
      <c r="I1227" s="48"/>
      <c r="J1227" s="48"/>
      <c r="K1227" s="48"/>
      <c r="L1227" s="48"/>
      <c r="M1227" s="48"/>
      <c r="N1227" s="48"/>
      <c r="O1227" s="48"/>
      <c r="P1227" s="48"/>
      <c r="Q1227" s="48"/>
      <c r="R1227" s="48"/>
    </row>
    <row r="1228" spans="1:18" x14ac:dyDescent="0.25">
      <c r="A1228" s="48"/>
      <c r="B1228" s="50"/>
      <c r="C1228" s="50"/>
      <c r="D1228" s="50"/>
      <c r="E1228" s="48"/>
      <c r="F1228" s="48"/>
      <c r="G1228" s="48"/>
      <c r="H1228" s="48"/>
      <c r="I1228" s="48"/>
      <c r="J1228" s="48"/>
      <c r="K1228" s="48"/>
      <c r="L1228" s="48"/>
      <c r="M1228" s="48"/>
      <c r="N1228" s="48"/>
      <c r="O1228" s="48"/>
      <c r="P1228" s="48"/>
      <c r="Q1228" s="48"/>
      <c r="R1228" s="48"/>
    </row>
    <row r="1229" spans="1:18" x14ac:dyDescent="0.25">
      <c r="A1229" s="48"/>
      <c r="B1229" s="50"/>
      <c r="C1229" s="50"/>
      <c r="D1229" s="50"/>
      <c r="E1229" s="48"/>
      <c r="F1229" s="48"/>
      <c r="G1229" s="48"/>
      <c r="H1229" s="48"/>
      <c r="I1229" s="48"/>
      <c r="J1229" s="48"/>
      <c r="K1229" s="48"/>
      <c r="L1229" s="48"/>
      <c r="M1229" s="48"/>
      <c r="N1229" s="48"/>
      <c r="O1229" s="48"/>
      <c r="P1229" s="48"/>
      <c r="Q1229" s="48"/>
      <c r="R1229" s="48"/>
    </row>
    <row r="1230" spans="1:18" x14ac:dyDescent="0.25">
      <c r="A1230" s="48"/>
      <c r="B1230" s="50"/>
      <c r="C1230" s="50"/>
      <c r="D1230" s="50"/>
      <c r="E1230" s="48"/>
      <c r="F1230" s="48"/>
      <c r="G1230" s="48"/>
      <c r="H1230" s="48"/>
      <c r="I1230" s="48"/>
      <c r="J1230" s="48"/>
      <c r="K1230" s="48"/>
      <c r="L1230" s="48"/>
      <c r="M1230" s="48"/>
      <c r="N1230" s="48"/>
      <c r="O1230" s="48"/>
      <c r="P1230" s="48"/>
      <c r="Q1230" s="48"/>
      <c r="R1230" s="48"/>
    </row>
    <row r="1231" spans="1:18" x14ac:dyDescent="0.25">
      <c r="A1231" s="48"/>
      <c r="B1231" s="50"/>
      <c r="C1231" s="50"/>
      <c r="D1231" s="50"/>
      <c r="E1231" s="48"/>
      <c r="F1231" s="48"/>
      <c r="G1231" s="48"/>
      <c r="H1231" s="48"/>
      <c r="I1231" s="48"/>
      <c r="J1231" s="48"/>
      <c r="K1231" s="48"/>
      <c r="L1231" s="48"/>
      <c r="M1231" s="48"/>
      <c r="N1231" s="48"/>
      <c r="O1231" s="48"/>
      <c r="P1231" s="48"/>
      <c r="Q1231" s="48"/>
      <c r="R1231" s="48"/>
    </row>
    <row r="1232" spans="1:18" x14ac:dyDescent="0.25">
      <c r="A1232" s="48"/>
      <c r="B1232" s="50"/>
      <c r="C1232" s="50"/>
      <c r="D1232" s="50"/>
      <c r="E1232" s="48"/>
      <c r="F1232" s="48"/>
      <c r="G1232" s="48"/>
      <c r="H1232" s="48"/>
      <c r="I1232" s="48"/>
      <c r="J1232" s="48"/>
      <c r="K1232" s="48"/>
      <c r="L1232" s="48"/>
      <c r="M1232" s="48"/>
      <c r="N1232" s="48"/>
      <c r="O1232" s="48"/>
      <c r="P1232" s="48"/>
      <c r="Q1232" s="48"/>
      <c r="R1232" s="48"/>
    </row>
    <row r="1233" spans="1:18" x14ac:dyDescent="0.25">
      <c r="A1233" s="48"/>
      <c r="B1233" s="50"/>
      <c r="C1233" s="50"/>
      <c r="D1233" s="50"/>
      <c r="E1233" s="48"/>
      <c r="F1233" s="48"/>
      <c r="G1233" s="48"/>
      <c r="H1233" s="48"/>
      <c r="I1233" s="48"/>
      <c r="J1233" s="48"/>
      <c r="K1233" s="48"/>
      <c r="L1233" s="48"/>
      <c r="M1233" s="48"/>
      <c r="N1233" s="48"/>
      <c r="O1233" s="48"/>
      <c r="P1233" s="48"/>
      <c r="Q1233" s="48"/>
      <c r="R1233" s="48"/>
    </row>
    <row r="1234" spans="1:18" x14ac:dyDescent="0.25">
      <c r="A1234" s="48"/>
      <c r="B1234" s="50"/>
      <c r="C1234" s="50"/>
      <c r="D1234" s="50"/>
      <c r="E1234" s="48"/>
      <c r="F1234" s="48"/>
      <c r="G1234" s="48"/>
      <c r="H1234" s="48"/>
      <c r="I1234" s="48"/>
      <c r="J1234" s="48"/>
      <c r="K1234" s="48"/>
      <c r="L1234" s="48"/>
      <c r="M1234" s="48"/>
      <c r="N1234" s="48"/>
      <c r="O1234" s="48"/>
      <c r="P1234" s="48"/>
      <c r="Q1234" s="48"/>
      <c r="R1234" s="48"/>
    </row>
    <row r="1235" spans="1:18" x14ac:dyDescent="0.25">
      <c r="A1235" s="48"/>
      <c r="B1235" s="50"/>
      <c r="C1235" s="50"/>
      <c r="D1235" s="50"/>
      <c r="E1235" s="48"/>
      <c r="F1235" s="48"/>
      <c r="G1235" s="48"/>
      <c r="H1235" s="48"/>
      <c r="I1235" s="48"/>
      <c r="J1235" s="48"/>
      <c r="K1235" s="48"/>
      <c r="L1235" s="48"/>
      <c r="M1235" s="48"/>
      <c r="N1235" s="48"/>
      <c r="O1235" s="48"/>
      <c r="P1235" s="48"/>
      <c r="Q1235" s="48"/>
      <c r="R1235" s="48"/>
    </row>
    <row r="1236" spans="1:18" x14ac:dyDescent="0.25">
      <c r="A1236" s="48"/>
      <c r="B1236" s="50"/>
      <c r="C1236" s="50"/>
      <c r="D1236" s="50"/>
      <c r="E1236" s="48"/>
      <c r="F1236" s="48"/>
      <c r="G1236" s="48"/>
      <c r="H1236" s="48"/>
      <c r="I1236" s="48"/>
      <c r="J1236" s="48"/>
      <c r="K1236" s="48"/>
      <c r="L1236" s="48"/>
      <c r="M1236" s="48"/>
      <c r="N1236" s="48"/>
      <c r="O1236" s="48"/>
      <c r="P1236" s="48"/>
      <c r="Q1236" s="48"/>
      <c r="R1236" s="48"/>
    </row>
    <row r="1237" spans="1:18" x14ac:dyDescent="0.25">
      <c r="A1237" s="48"/>
      <c r="B1237" s="50"/>
      <c r="C1237" s="50"/>
      <c r="D1237" s="50"/>
      <c r="E1237" s="48"/>
      <c r="F1237" s="48"/>
      <c r="G1237" s="48"/>
      <c r="H1237" s="48"/>
      <c r="I1237" s="48"/>
      <c r="J1237" s="48"/>
      <c r="K1237" s="48"/>
      <c r="L1237" s="48"/>
      <c r="M1237" s="48"/>
      <c r="N1237" s="48"/>
      <c r="O1237" s="48"/>
      <c r="P1237" s="48"/>
      <c r="Q1237" s="48"/>
      <c r="R1237" s="48"/>
    </row>
    <row r="1238" spans="1:18" x14ac:dyDescent="0.25">
      <c r="A1238" s="48"/>
      <c r="B1238" s="50"/>
      <c r="C1238" s="50"/>
      <c r="D1238" s="50"/>
      <c r="E1238" s="48"/>
      <c r="F1238" s="48"/>
      <c r="G1238" s="48"/>
      <c r="H1238" s="48"/>
      <c r="I1238" s="48"/>
      <c r="J1238" s="48"/>
      <c r="K1238" s="48"/>
      <c r="L1238" s="48"/>
      <c r="M1238" s="48"/>
      <c r="N1238" s="48"/>
      <c r="O1238" s="48"/>
      <c r="P1238" s="48"/>
      <c r="Q1238" s="48"/>
      <c r="R1238" s="48"/>
    </row>
    <row r="1239" spans="1:18" x14ac:dyDescent="0.25">
      <c r="A1239" s="48"/>
      <c r="B1239" s="50"/>
      <c r="C1239" s="50"/>
      <c r="D1239" s="50"/>
      <c r="E1239" s="48"/>
      <c r="F1239" s="48"/>
      <c r="G1239" s="48"/>
      <c r="H1239" s="48"/>
      <c r="I1239" s="48"/>
      <c r="J1239" s="48"/>
      <c r="K1239" s="48"/>
      <c r="L1239" s="48"/>
      <c r="M1239" s="48"/>
      <c r="N1239" s="48"/>
      <c r="O1239" s="48"/>
      <c r="P1239" s="48"/>
      <c r="Q1239" s="48"/>
      <c r="R1239" s="48"/>
    </row>
    <row r="1240" spans="1:18" x14ac:dyDescent="0.25">
      <c r="A1240" s="48"/>
      <c r="B1240" s="50"/>
      <c r="C1240" s="50"/>
      <c r="D1240" s="50"/>
      <c r="E1240" s="48"/>
      <c r="F1240" s="48"/>
      <c r="G1240" s="48"/>
      <c r="H1240" s="48"/>
      <c r="I1240" s="48"/>
      <c r="J1240" s="48"/>
      <c r="K1240" s="48"/>
      <c r="L1240" s="48"/>
      <c r="M1240" s="48"/>
      <c r="N1240" s="48"/>
      <c r="O1240" s="48"/>
      <c r="P1240" s="48"/>
      <c r="Q1240" s="48"/>
      <c r="R1240" s="48"/>
    </row>
    <row r="1241" spans="1:18" x14ac:dyDescent="0.25">
      <c r="A1241" s="48"/>
      <c r="B1241" s="50"/>
      <c r="C1241" s="50"/>
      <c r="D1241" s="50"/>
      <c r="E1241" s="48"/>
      <c r="F1241" s="48"/>
      <c r="G1241" s="48"/>
      <c r="H1241" s="48"/>
      <c r="I1241" s="48"/>
      <c r="J1241" s="48"/>
      <c r="K1241" s="48"/>
      <c r="L1241" s="48"/>
      <c r="M1241" s="48"/>
      <c r="N1241" s="48"/>
      <c r="O1241" s="48"/>
      <c r="P1241" s="48"/>
      <c r="Q1241" s="48"/>
      <c r="R1241" s="48"/>
    </row>
    <row r="1242" spans="1:18" x14ac:dyDescent="0.25">
      <c r="A1242" s="48"/>
      <c r="B1242" s="50"/>
      <c r="C1242" s="50"/>
      <c r="D1242" s="50"/>
      <c r="E1242" s="48"/>
      <c r="F1242" s="48"/>
      <c r="G1242" s="48"/>
      <c r="H1242" s="48"/>
      <c r="I1242" s="48"/>
      <c r="J1242" s="48"/>
      <c r="K1242" s="48"/>
      <c r="L1242" s="48"/>
      <c r="M1242" s="48"/>
      <c r="N1242" s="48"/>
      <c r="O1242" s="48"/>
      <c r="P1242" s="48"/>
      <c r="Q1242" s="48"/>
      <c r="R1242" s="48"/>
    </row>
    <row r="1243" spans="1:18" x14ac:dyDescent="0.25">
      <c r="A1243" s="48"/>
      <c r="B1243" s="50"/>
      <c r="C1243" s="50"/>
      <c r="D1243" s="50"/>
      <c r="E1243" s="48"/>
      <c r="F1243" s="48"/>
      <c r="G1243" s="48"/>
      <c r="H1243" s="48"/>
      <c r="I1243" s="48"/>
      <c r="J1243" s="48"/>
      <c r="K1243" s="48"/>
      <c r="L1243" s="48"/>
      <c r="M1243" s="48"/>
      <c r="N1243" s="48"/>
      <c r="O1243" s="48"/>
      <c r="P1243" s="48"/>
      <c r="Q1243" s="48"/>
      <c r="R1243" s="48"/>
    </row>
    <row r="1244" spans="1:18" x14ac:dyDescent="0.25">
      <c r="A1244" s="48"/>
      <c r="B1244" s="50"/>
      <c r="C1244" s="50"/>
      <c r="D1244" s="50"/>
      <c r="E1244" s="48"/>
      <c r="F1244" s="48"/>
      <c r="G1244" s="48"/>
      <c r="H1244" s="48"/>
      <c r="I1244" s="48"/>
      <c r="J1244" s="48"/>
      <c r="K1244" s="48"/>
      <c r="L1244" s="48"/>
      <c r="M1244" s="48"/>
      <c r="N1244" s="48"/>
      <c r="O1244" s="48"/>
      <c r="P1244" s="48"/>
      <c r="Q1244" s="48"/>
      <c r="R1244" s="48"/>
    </row>
    <row r="1245" spans="1:18" x14ac:dyDescent="0.25">
      <c r="A1245" s="48"/>
      <c r="B1245" s="50"/>
      <c r="C1245" s="50"/>
      <c r="D1245" s="50"/>
      <c r="E1245" s="48"/>
      <c r="F1245" s="48"/>
      <c r="G1245" s="48"/>
      <c r="H1245" s="48"/>
      <c r="I1245" s="48"/>
      <c r="J1245" s="48"/>
      <c r="K1245" s="48"/>
      <c r="L1245" s="48"/>
      <c r="M1245" s="48"/>
      <c r="N1245" s="48"/>
      <c r="O1245" s="48"/>
      <c r="P1245" s="48"/>
      <c r="Q1245" s="48"/>
      <c r="R1245" s="48"/>
    </row>
    <row r="1246" spans="1:18" x14ac:dyDescent="0.25">
      <c r="A1246" s="48"/>
      <c r="B1246" s="50"/>
      <c r="C1246" s="50"/>
      <c r="D1246" s="50"/>
      <c r="E1246" s="48"/>
      <c r="F1246" s="48"/>
      <c r="G1246" s="48"/>
      <c r="H1246" s="48"/>
      <c r="I1246" s="48"/>
      <c r="J1246" s="48"/>
      <c r="K1246" s="48"/>
      <c r="L1246" s="48"/>
      <c r="M1246" s="48"/>
      <c r="N1246" s="48"/>
      <c r="O1246" s="48"/>
      <c r="P1246" s="48"/>
      <c r="Q1246" s="48"/>
      <c r="R1246" s="48"/>
    </row>
    <row r="1247" spans="1:18" x14ac:dyDescent="0.25">
      <c r="A1247" s="48"/>
      <c r="B1247" s="50"/>
      <c r="C1247" s="50"/>
      <c r="D1247" s="50"/>
      <c r="E1247" s="48"/>
      <c r="F1247" s="48"/>
      <c r="G1247" s="48"/>
      <c r="H1247" s="48"/>
      <c r="I1247" s="48"/>
      <c r="J1247" s="48"/>
      <c r="K1247" s="48"/>
      <c r="L1247" s="48"/>
      <c r="M1247" s="48"/>
      <c r="N1247" s="48"/>
      <c r="O1247" s="48"/>
      <c r="P1247" s="48"/>
      <c r="Q1247" s="48"/>
      <c r="R1247" s="48"/>
    </row>
    <row r="1248" spans="1:18" x14ac:dyDescent="0.25">
      <c r="A1248" s="48"/>
      <c r="B1248" s="50"/>
      <c r="C1248" s="50"/>
      <c r="D1248" s="50"/>
      <c r="E1248" s="48"/>
      <c r="F1248" s="48"/>
      <c r="G1248" s="48"/>
      <c r="H1248" s="48"/>
      <c r="I1248" s="48"/>
      <c r="J1248" s="48"/>
      <c r="K1248" s="48"/>
      <c r="L1248" s="48"/>
      <c r="M1248" s="48"/>
      <c r="N1248" s="48"/>
      <c r="O1248" s="48"/>
      <c r="P1248" s="48"/>
      <c r="Q1248" s="48"/>
      <c r="R1248" s="48"/>
    </row>
    <row r="1249" spans="1:18" x14ac:dyDescent="0.25">
      <c r="A1249" s="48"/>
      <c r="B1249" s="50"/>
      <c r="C1249" s="50"/>
      <c r="D1249" s="50"/>
      <c r="E1249" s="48"/>
      <c r="F1249" s="48"/>
      <c r="G1249" s="48"/>
      <c r="H1249" s="48"/>
      <c r="I1249" s="48"/>
      <c r="J1249" s="48"/>
      <c r="K1249" s="48"/>
      <c r="L1249" s="48"/>
      <c r="M1249" s="48"/>
      <c r="N1249" s="48"/>
      <c r="O1249" s="48"/>
      <c r="P1249" s="48"/>
      <c r="Q1249" s="48"/>
      <c r="R1249" s="48"/>
    </row>
    <row r="1250" spans="1:18" x14ac:dyDescent="0.25">
      <c r="A1250" s="48"/>
      <c r="B1250" s="50"/>
      <c r="C1250" s="50"/>
      <c r="D1250" s="50"/>
      <c r="E1250" s="48"/>
      <c r="F1250" s="48"/>
      <c r="G1250" s="48"/>
      <c r="H1250" s="48"/>
      <c r="I1250" s="48"/>
      <c r="J1250" s="48"/>
      <c r="K1250" s="48"/>
      <c r="L1250" s="48"/>
      <c r="M1250" s="48"/>
      <c r="N1250" s="48"/>
      <c r="O1250" s="48"/>
      <c r="P1250" s="48"/>
      <c r="Q1250" s="48"/>
      <c r="R1250" s="48"/>
    </row>
    <row r="1251" spans="1:18" x14ac:dyDescent="0.25">
      <c r="A1251" s="48"/>
      <c r="B1251" s="50"/>
      <c r="C1251" s="50"/>
      <c r="D1251" s="50"/>
      <c r="E1251" s="48"/>
      <c r="F1251" s="48"/>
      <c r="G1251" s="48"/>
      <c r="H1251" s="48"/>
      <c r="I1251" s="48"/>
      <c r="J1251" s="48"/>
      <c r="K1251" s="48"/>
      <c r="L1251" s="48"/>
      <c r="M1251" s="48"/>
      <c r="N1251" s="48"/>
      <c r="O1251" s="48"/>
      <c r="P1251" s="48"/>
      <c r="Q1251" s="48"/>
      <c r="R1251" s="48"/>
    </row>
    <row r="1252" spans="1:18" x14ac:dyDescent="0.25">
      <c r="A1252" s="48"/>
      <c r="B1252" s="50"/>
      <c r="C1252" s="50"/>
      <c r="D1252" s="50"/>
      <c r="E1252" s="48"/>
      <c r="F1252" s="48"/>
      <c r="G1252" s="48"/>
      <c r="H1252" s="48"/>
      <c r="I1252" s="48"/>
      <c r="J1252" s="48"/>
      <c r="K1252" s="48"/>
      <c r="L1252" s="48"/>
      <c r="M1252" s="48"/>
      <c r="N1252" s="48"/>
      <c r="O1252" s="48"/>
      <c r="P1252" s="48"/>
      <c r="Q1252" s="48"/>
      <c r="R1252" s="48"/>
    </row>
    <row r="1253" spans="1:18" x14ac:dyDescent="0.25">
      <c r="A1253" s="48"/>
      <c r="B1253" s="50"/>
      <c r="C1253" s="50"/>
      <c r="D1253" s="50"/>
      <c r="E1253" s="48"/>
      <c r="F1253" s="48"/>
      <c r="G1253" s="48"/>
      <c r="H1253" s="48"/>
      <c r="I1253" s="48"/>
      <c r="J1253" s="48"/>
      <c r="K1253" s="48"/>
      <c r="L1253" s="48"/>
      <c r="M1253" s="48"/>
      <c r="N1253" s="48"/>
      <c r="O1253" s="48"/>
      <c r="P1253" s="48"/>
      <c r="Q1253" s="48"/>
      <c r="R1253" s="48"/>
    </row>
    <row r="1254" spans="1:18" x14ac:dyDescent="0.25">
      <c r="A1254" s="48"/>
      <c r="B1254" s="50"/>
      <c r="C1254" s="50"/>
      <c r="D1254" s="50"/>
      <c r="E1254" s="48"/>
      <c r="F1254" s="48"/>
      <c r="G1254" s="48"/>
      <c r="H1254" s="48"/>
      <c r="I1254" s="48"/>
      <c r="J1254" s="48"/>
      <c r="K1254" s="48"/>
      <c r="L1254" s="48"/>
      <c r="M1254" s="48"/>
      <c r="N1254" s="48"/>
      <c r="O1254" s="48"/>
      <c r="P1254" s="48"/>
      <c r="Q1254" s="48"/>
      <c r="R1254" s="48"/>
    </row>
    <row r="1255" spans="1:18" x14ac:dyDescent="0.25">
      <c r="A1255" s="48"/>
      <c r="B1255" s="50"/>
      <c r="C1255" s="50"/>
      <c r="D1255" s="50"/>
      <c r="E1255" s="48"/>
      <c r="F1255" s="48"/>
      <c r="G1255" s="48"/>
      <c r="H1255" s="48"/>
      <c r="I1255" s="48"/>
      <c r="J1255" s="48"/>
      <c r="K1255" s="48"/>
      <c r="L1255" s="48"/>
      <c r="M1255" s="48"/>
      <c r="N1255" s="48"/>
      <c r="O1255" s="48"/>
      <c r="P1255" s="48"/>
      <c r="Q1255" s="48"/>
      <c r="R1255" s="48"/>
    </row>
    <row r="1256" spans="1:18" x14ac:dyDescent="0.25">
      <c r="A1256" s="48"/>
      <c r="B1256" s="50"/>
      <c r="C1256" s="50"/>
      <c r="D1256" s="50"/>
      <c r="E1256" s="48"/>
      <c r="F1256" s="48"/>
      <c r="G1256" s="48"/>
      <c r="H1256" s="48"/>
      <c r="I1256" s="48"/>
      <c r="J1256" s="48"/>
      <c r="K1256" s="48"/>
      <c r="L1256" s="48"/>
      <c r="M1256" s="48"/>
      <c r="N1256" s="48"/>
      <c r="O1256" s="48"/>
      <c r="P1256" s="48"/>
      <c r="Q1256" s="48"/>
      <c r="R1256" s="48"/>
    </row>
    <row r="1257" spans="1:18" x14ac:dyDescent="0.25">
      <c r="A1257" s="48"/>
      <c r="B1257" s="50"/>
      <c r="C1257" s="50"/>
      <c r="D1257" s="50"/>
      <c r="E1257" s="48"/>
      <c r="F1257" s="48"/>
      <c r="G1257" s="48"/>
      <c r="H1257" s="48"/>
      <c r="I1257" s="48"/>
      <c r="J1257" s="48"/>
      <c r="K1257" s="48"/>
      <c r="L1257" s="48"/>
      <c r="M1257" s="48"/>
      <c r="N1257" s="48"/>
      <c r="O1257" s="48"/>
      <c r="P1257" s="48"/>
      <c r="Q1257" s="48"/>
      <c r="R1257" s="48"/>
    </row>
    <row r="1258" spans="1:18" x14ac:dyDescent="0.25">
      <c r="A1258" s="48"/>
      <c r="B1258" s="50"/>
      <c r="C1258" s="50"/>
      <c r="D1258" s="50"/>
      <c r="E1258" s="48"/>
      <c r="F1258" s="48"/>
      <c r="G1258" s="48"/>
      <c r="H1258" s="48"/>
      <c r="I1258" s="48"/>
      <c r="J1258" s="48"/>
      <c r="K1258" s="48"/>
      <c r="L1258" s="48"/>
      <c r="M1258" s="48"/>
      <c r="N1258" s="48"/>
      <c r="O1258" s="48"/>
      <c r="P1258" s="48"/>
      <c r="Q1258" s="48"/>
      <c r="R1258" s="48"/>
    </row>
    <row r="1259" spans="1:18" x14ac:dyDescent="0.25">
      <c r="A1259" s="48"/>
      <c r="B1259" s="50"/>
      <c r="C1259" s="50"/>
      <c r="D1259" s="50"/>
      <c r="E1259" s="48"/>
      <c r="F1259" s="48"/>
      <c r="G1259" s="48"/>
      <c r="H1259" s="48"/>
      <c r="I1259" s="48"/>
      <c r="J1259" s="48"/>
      <c r="K1259" s="48"/>
      <c r="L1259" s="48"/>
      <c r="M1259" s="48"/>
      <c r="N1259" s="48"/>
      <c r="O1259" s="48"/>
      <c r="P1259" s="48"/>
      <c r="Q1259" s="48"/>
      <c r="R1259" s="48"/>
    </row>
    <row r="1260" spans="1:18" x14ac:dyDescent="0.25">
      <c r="A1260" s="48"/>
      <c r="B1260" s="50"/>
      <c r="C1260" s="50"/>
      <c r="D1260" s="50"/>
      <c r="E1260" s="48"/>
      <c r="F1260" s="48"/>
      <c r="G1260" s="48"/>
      <c r="H1260" s="48"/>
      <c r="I1260" s="48"/>
      <c r="J1260" s="48"/>
      <c r="K1260" s="48"/>
      <c r="L1260" s="48"/>
      <c r="M1260" s="48"/>
      <c r="N1260" s="48"/>
      <c r="O1260" s="48"/>
      <c r="P1260" s="48"/>
      <c r="Q1260" s="48"/>
      <c r="R1260" s="48"/>
    </row>
    <row r="1261" spans="1:18" x14ac:dyDescent="0.25">
      <c r="A1261" s="48"/>
      <c r="B1261" s="50"/>
      <c r="C1261" s="50"/>
      <c r="D1261" s="50"/>
      <c r="E1261" s="48"/>
      <c r="F1261" s="48"/>
      <c r="G1261" s="48"/>
      <c r="H1261" s="48"/>
      <c r="I1261" s="48"/>
      <c r="J1261" s="48"/>
      <c r="K1261" s="48"/>
      <c r="L1261" s="48"/>
      <c r="M1261" s="48"/>
      <c r="N1261" s="48"/>
      <c r="O1261" s="48"/>
      <c r="P1261" s="48"/>
      <c r="Q1261" s="48"/>
      <c r="R1261" s="48"/>
    </row>
    <row r="1262" spans="1:18" x14ac:dyDescent="0.25">
      <c r="A1262" s="48"/>
      <c r="B1262" s="50"/>
      <c r="C1262" s="50"/>
      <c r="D1262" s="50"/>
      <c r="E1262" s="48"/>
      <c r="F1262" s="48"/>
      <c r="G1262" s="48"/>
      <c r="H1262" s="48"/>
      <c r="I1262" s="48"/>
      <c r="J1262" s="48"/>
      <c r="K1262" s="48"/>
      <c r="L1262" s="48"/>
      <c r="M1262" s="48"/>
      <c r="N1262" s="48"/>
      <c r="O1262" s="48"/>
      <c r="P1262" s="48"/>
      <c r="Q1262" s="48"/>
      <c r="R1262" s="48"/>
    </row>
    <row r="1263" spans="1:18" x14ac:dyDescent="0.25">
      <c r="A1263" s="48"/>
      <c r="B1263" s="50"/>
      <c r="C1263" s="50"/>
      <c r="D1263" s="50"/>
      <c r="E1263" s="48"/>
      <c r="F1263" s="48"/>
      <c r="G1263" s="48"/>
      <c r="H1263" s="48"/>
      <c r="I1263" s="48"/>
      <c r="J1263" s="48"/>
      <c r="K1263" s="48"/>
      <c r="L1263" s="48"/>
      <c r="M1263" s="48"/>
      <c r="N1263" s="48"/>
      <c r="O1263" s="48"/>
      <c r="P1263" s="48"/>
      <c r="Q1263" s="48"/>
      <c r="R1263" s="48"/>
    </row>
    <row r="1264" spans="1:18" x14ac:dyDescent="0.25">
      <c r="A1264" s="48"/>
      <c r="B1264" s="50"/>
      <c r="C1264" s="50"/>
      <c r="D1264" s="50"/>
      <c r="E1264" s="48"/>
      <c r="F1264" s="48"/>
      <c r="G1264" s="48"/>
      <c r="H1264" s="48"/>
      <c r="I1264" s="48"/>
      <c r="J1264" s="48"/>
      <c r="K1264" s="48"/>
      <c r="L1264" s="48"/>
      <c r="M1264" s="48"/>
      <c r="N1264" s="48"/>
      <c r="O1264" s="48"/>
      <c r="P1264" s="48"/>
      <c r="Q1264" s="48"/>
      <c r="R1264" s="48"/>
    </row>
    <row r="1265" spans="1:18" x14ac:dyDescent="0.25">
      <c r="A1265" s="48"/>
      <c r="B1265" s="50"/>
      <c r="C1265" s="50"/>
      <c r="D1265" s="50"/>
      <c r="E1265" s="48"/>
      <c r="F1265" s="48"/>
      <c r="G1265" s="48"/>
      <c r="H1265" s="48"/>
      <c r="I1265" s="48"/>
      <c r="J1265" s="48"/>
      <c r="K1265" s="48"/>
      <c r="L1265" s="48"/>
      <c r="M1265" s="48"/>
      <c r="N1265" s="48"/>
      <c r="O1265" s="48"/>
      <c r="P1265" s="48"/>
      <c r="Q1265" s="48"/>
      <c r="R1265" s="48"/>
    </row>
    <row r="1266" spans="1:18" x14ac:dyDescent="0.25">
      <c r="A1266" s="48"/>
      <c r="B1266" s="50"/>
      <c r="C1266" s="50"/>
      <c r="D1266" s="50"/>
      <c r="E1266" s="48"/>
      <c r="F1266" s="48"/>
      <c r="G1266" s="48"/>
      <c r="H1266" s="48"/>
      <c r="I1266" s="48"/>
      <c r="J1266" s="48"/>
      <c r="K1266" s="48"/>
      <c r="L1266" s="48"/>
      <c r="M1266" s="48"/>
      <c r="N1266" s="48"/>
      <c r="O1266" s="48"/>
      <c r="P1266" s="48"/>
      <c r="Q1266" s="48"/>
      <c r="R1266" s="48"/>
    </row>
    <row r="1267" spans="1:18" x14ac:dyDescent="0.25">
      <c r="A1267" s="48"/>
      <c r="B1267" s="50"/>
      <c r="C1267" s="50"/>
      <c r="D1267" s="50"/>
      <c r="E1267" s="48"/>
      <c r="F1267" s="48"/>
      <c r="G1267" s="48"/>
      <c r="H1267" s="48"/>
      <c r="I1267" s="48"/>
      <c r="J1267" s="48"/>
      <c r="K1267" s="48"/>
      <c r="L1267" s="48"/>
      <c r="M1267" s="48"/>
      <c r="N1267" s="48"/>
      <c r="O1267" s="48"/>
      <c r="P1267" s="48"/>
      <c r="Q1267" s="48"/>
      <c r="R1267" s="48"/>
    </row>
    <row r="1268" spans="1:18" x14ac:dyDescent="0.25">
      <c r="A1268" s="48"/>
      <c r="B1268" s="50"/>
      <c r="C1268" s="50"/>
      <c r="D1268" s="50"/>
      <c r="E1268" s="48"/>
      <c r="F1268" s="48"/>
      <c r="G1268" s="48"/>
      <c r="H1268" s="48"/>
      <c r="I1268" s="48"/>
      <c r="J1268" s="48"/>
      <c r="K1268" s="48"/>
      <c r="L1268" s="48"/>
      <c r="M1268" s="48"/>
      <c r="N1268" s="48"/>
      <c r="O1268" s="48"/>
      <c r="P1268" s="48"/>
      <c r="Q1268" s="48"/>
      <c r="R1268" s="48"/>
    </row>
    <row r="1269" spans="1:18" x14ac:dyDescent="0.25">
      <c r="A1269" s="48"/>
      <c r="B1269" s="50"/>
      <c r="C1269" s="50"/>
      <c r="D1269" s="50"/>
      <c r="E1269" s="48"/>
      <c r="F1269" s="48"/>
      <c r="G1269" s="48"/>
      <c r="H1269" s="48"/>
      <c r="I1269" s="48"/>
      <c r="J1269" s="48"/>
      <c r="K1269" s="48"/>
      <c r="L1269" s="48"/>
      <c r="M1269" s="48"/>
      <c r="N1269" s="48"/>
      <c r="O1269" s="48"/>
      <c r="P1269" s="48"/>
      <c r="Q1269" s="48"/>
      <c r="R1269" s="48"/>
    </row>
    <row r="1270" spans="1:18" x14ac:dyDescent="0.25">
      <c r="A1270" s="48"/>
      <c r="B1270" s="50"/>
      <c r="C1270" s="50"/>
      <c r="D1270" s="50"/>
      <c r="E1270" s="48"/>
      <c r="F1270" s="48"/>
      <c r="G1270" s="48"/>
      <c r="H1270" s="48"/>
      <c r="I1270" s="48"/>
      <c r="J1270" s="48"/>
      <c r="K1270" s="48"/>
      <c r="L1270" s="48"/>
      <c r="M1270" s="48"/>
      <c r="N1270" s="48"/>
      <c r="O1270" s="48"/>
      <c r="P1270" s="48"/>
      <c r="Q1270" s="48"/>
      <c r="R1270" s="48"/>
    </row>
    <row r="1271" spans="1:18" x14ac:dyDescent="0.25">
      <c r="A1271" s="48"/>
      <c r="B1271" s="50"/>
      <c r="C1271" s="50"/>
      <c r="D1271" s="50"/>
      <c r="E1271" s="48"/>
      <c r="F1271" s="48"/>
      <c r="G1271" s="48"/>
      <c r="H1271" s="48"/>
      <c r="I1271" s="48"/>
      <c r="J1271" s="48"/>
      <c r="K1271" s="48"/>
      <c r="L1271" s="48"/>
      <c r="M1271" s="48"/>
      <c r="N1271" s="48"/>
      <c r="O1271" s="48"/>
      <c r="P1271" s="48"/>
      <c r="Q1271" s="48"/>
      <c r="R1271" s="48"/>
    </row>
    <row r="1272" spans="1:18" x14ac:dyDescent="0.25">
      <c r="A1272" s="48"/>
      <c r="B1272" s="50"/>
      <c r="C1272" s="50"/>
      <c r="D1272" s="50"/>
      <c r="E1272" s="48"/>
      <c r="F1272" s="48"/>
      <c r="G1272" s="48"/>
      <c r="H1272" s="48"/>
      <c r="I1272" s="48"/>
      <c r="J1272" s="48"/>
      <c r="K1272" s="48"/>
      <c r="L1272" s="48"/>
      <c r="M1272" s="48"/>
      <c r="N1272" s="48"/>
      <c r="O1272" s="48"/>
      <c r="P1272" s="48"/>
      <c r="Q1272" s="48"/>
      <c r="R1272" s="48"/>
    </row>
    <row r="1273" spans="1:18" x14ac:dyDescent="0.25">
      <c r="A1273" s="48"/>
      <c r="B1273" s="50"/>
      <c r="C1273" s="50"/>
      <c r="D1273" s="50"/>
      <c r="E1273" s="48"/>
      <c r="F1273" s="48"/>
      <c r="G1273" s="48"/>
      <c r="H1273" s="48"/>
      <c r="I1273" s="48"/>
      <c r="J1273" s="48"/>
      <c r="K1273" s="48"/>
      <c r="L1273" s="48"/>
      <c r="M1273" s="48"/>
      <c r="N1273" s="48"/>
      <c r="O1273" s="48"/>
      <c r="P1273" s="48"/>
      <c r="Q1273" s="48"/>
      <c r="R1273" s="48"/>
    </row>
    <row r="1274" spans="1:18" x14ac:dyDescent="0.25">
      <c r="A1274" s="48"/>
      <c r="B1274" s="50"/>
      <c r="C1274" s="50"/>
      <c r="D1274" s="50"/>
      <c r="E1274" s="48"/>
      <c r="F1274" s="48"/>
      <c r="G1274" s="48"/>
      <c r="H1274" s="48"/>
      <c r="I1274" s="48"/>
      <c r="J1274" s="48"/>
      <c r="K1274" s="48"/>
      <c r="L1274" s="48"/>
      <c r="M1274" s="48"/>
      <c r="N1274" s="48"/>
      <c r="O1274" s="48"/>
      <c r="P1274" s="48"/>
      <c r="Q1274" s="48"/>
      <c r="R1274" s="48"/>
    </row>
    <row r="1275" spans="1:18" x14ac:dyDescent="0.25">
      <c r="A1275" s="48"/>
      <c r="B1275" s="50"/>
      <c r="C1275" s="50"/>
      <c r="D1275" s="50"/>
      <c r="E1275" s="48"/>
      <c r="F1275" s="48"/>
      <c r="G1275" s="48"/>
      <c r="H1275" s="48"/>
      <c r="I1275" s="48"/>
      <c r="J1275" s="48"/>
      <c r="K1275" s="48"/>
      <c r="L1275" s="48"/>
      <c r="M1275" s="48"/>
      <c r="N1275" s="48"/>
      <c r="O1275" s="48"/>
      <c r="P1275" s="48"/>
      <c r="Q1275" s="48"/>
      <c r="R1275" s="48"/>
    </row>
    <row r="1276" spans="1:18" x14ac:dyDescent="0.25">
      <c r="A1276" s="48"/>
      <c r="B1276" s="50"/>
      <c r="C1276" s="50"/>
      <c r="D1276" s="50"/>
      <c r="E1276" s="48"/>
      <c r="F1276" s="48"/>
      <c r="G1276" s="48"/>
      <c r="H1276" s="48"/>
      <c r="I1276" s="48"/>
      <c r="J1276" s="48"/>
      <c r="K1276" s="48"/>
      <c r="L1276" s="48"/>
      <c r="M1276" s="48"/>
      <c r="N1276" s="48"/>
      <c r="O1276" s="48"/>
      <c r="P1276" s="48"/>
      <c r="Q1276" s="48"/>
      <c r="R1276" s="48"/>
    </row>
    <row r="1277" spans="1:18" x14ac:dyDescent="0.25">
      <c r="A1277" s="48"/>
      <c r="B1277" s="50"/>
      <c r="C1277" s="50"/>
      <c r="D1277" s="50"/>
      <c r="E1277" s="48"/>
      <c r="F1277" s="48"/>
      <c r="G1277" s="48"/>
      <c r="H1277" s="48"/>
      <c r="I1277" s="48"/>
      <c r="J1277" s="48"/>
      <c r="K1277" s="48"/>
      <c r="L1277" s="48"/>
      <c r="M1277" s="48"/>
      <c r="N1277" s="48"/>
      <c r="O1277" s="48"/>
      <c r="P1277" s="48"/>
      <c r="Q1277" s="48"/>
      <c r="R1277" s="48"/>
    </row>
    <row r="1278" spans="1:18" x14ac:dyDescent="0.25">
      <c r="A1278" s="48"/>
      <c r="B1278" s="50"/>
      <c r="C1278" s="50"/>
      <c r="D1278" s="50"/>
      <c r="E1278" s="48"/>
      <c r="F1278" s="48"/>
      <c r="G1278" s="48"/>
      <c r="H1278" s="48"/>
      <c r="I1278" s="48"/>
      <c r="J1278" s="48"/>
      <c r="K1278" s="48"/>
      <c r="L1278" s="48"/>
      <c r="M1278" s="48"/>
      <c r="N1278" s="48"/>
      <c r="O1278" s="48"/>
      <c r="P1278" s="48"/>
      <c r="Q1278" s="48"/>
      <c r="R1278" s="48"/>
    </row>
    <row r="1279" spans="1:18" x14ac:dyDescent="0.25">
      <c r="A1279" s="48"/>
      <c r="B1279" s="50"/>
      <c r="C1279" s="50"/>
      <c r="D1279" s="50"/>
      <c r="E1279" s="48"/>
      <c r="F1279" s="48"/>
      <c r="G1279" s="48"/>
      <c r="H1279" s="48"/>
      <c r="I1279" s="48"/>
      <c r="J1279" s="48"/>
      <c r="K1279" s="48"/>
      <c r="L1279" s="48"/>
      <c r="M1279" s="48"/>
      <c r="N1279" s="48"/>
      <c r="O1279" s="48"/>
      <c r="P1279" s="48"/>
      <c r="Q1279" s="48"/>
      <c r="R1279" s="48"/>
    </row>
    <row r="1280" spans="1:18" x14ac:dyDescent="0.25">
      <c r="A1280" s="48"/>
      <c r="B1280" s="50"/>
      <c r="C1280" s="50"/>
      <c r="D1280" s="50"/>
      <c r="E1280" s="48"/>
      <c r="F1280" s="48"/>
      <c r="G1280" s="48"/>
      <c r="H1280" s="48"/>
      <c r="I1280" s="48"/>
      <c r="J1280" s="48"/>
      <c r="K1280" s="48"/>
      <c r="L1280" s="48"/>
      <c r="M1280" s="48"/>
      <c r="N1280" s="48"/>
      <c r="O1280" s="48"/>
      <c r="P1280" s="48"/>
      <c r="Q1280" s="48"/>
      <c r="R1280" s="48"/>
    </row>
    <row r="1281" spans="1:18" x14ac:dyDescent="0.25">
      <c r="A1281" s="48"/>
      <c r="B1281" s="50"/>
      <c r="C1281" s="50"/>
      <c r="D1281" s="50"/>
      <c r="E1281" s="48"/>
      <c r="F1281" s="48"/>
      <c r="G1281" s="48"/>
      <c r="H1281" s="48"/>
      <c r="I1281" s="48"/>
      <c r="J1281" s="48"/>
      <c r="K1281" s="48"/>
      <c r="L1281" s="48"/>
      <c r="M1281" s="48"/>
      <c r="N1281" s="48"/>
      <c r="O1281" s="48"/>
      <c r="P1281" s="48"/>
      <c r="Q1281" s="48"/>
      <c r="R1281" s="48"/>
    </row>
    <row r="1282" spans="1:18" x14ac:dyDescent="0.25">
      <c r="A1282" s="48"/>
      <c r="B1282" s="50"/>
      <c r="C1282" s="50"/>
      <c r="D1282" s="50"/>
      <c r="E1282" s="48"/>
      <c r="F1282" s="48"/>
      <c r="G1282" s="48"/>
      <c r="H1282" s="48"/>
      <c r="I1282" s="48"/>
      <c r="J1282" s="48"/>
      <c r="K1282" s="48"/>
      <c r="L1282" s="48"/>
      <c r="M1282" s="48"/>
      <c r="N1282" s="48"/>
      <c r="O1282" s="48"/>
      <c r="P1282" s="48"/>
      <c r="Q1282" s="48"/>
      <c r="R1282" s="48"/>
    </row>
    <row r="1283" spans="1:18" x14ac:dyDescent="0.25">
      <c r="A1283" s="48"/>
      <c r="B1283" s="50"/>
      <c r="C1283" s="50"/>
      <c r="D1283" s="50"/>
      <c r="E1283" s="48"/>
      <c r="F1283" s="48"/>
      <c r="G1283" s="48"/>
      <c r="H1283" s="48"/>
      <c r="I1283" s="48"/>
      <c r="J1283" s="48"/>
      <c r="K1283" s="48"/>
      <c r="L1283" s="48"/>
      <c r="M1283" s="48"/>
      <c r="N1283" s="48"/>
      <c r="O1283" s="48"/>
      <c r="P1283" s="48"/>
      <c r="Q1283" s="48"/>
      <c r="R1283" s="48"/>
    </row>
    <row r="1284" spans="1:18" x14ac:dyDescent="0.25">
      <c r="A1284" s="48"/>
      <c r="B1284" s="50"/>
      <c r="C1284" s="50"/>
      <c r="D1284" s="50"/>
      <c r="E1284" s="48"/>
      <c r="F1284" s="48"/>
      <c r="G1284" s="48"/>
      <c r="H1284" s="48"/>
      <c r="I1284" s="48"/>
      <c r="J1284" s="48"/>
      <c r="K1284" s="48"/>
      <c r="L1284" s="48"/>
      <c r="M1284" s="48"/>
      <c r="N1284" s="48"/>
      <c r="O1284" s="48"/>
      <c r="P1284" s="48"/>
      <c r="Q1284" s="48"/>
      <c r="R1284" s="48"/>
    </row>
    <row r="1285" spans="1:18" x14ac:dyDescent="0.25">
      <c r="A1285" s="48"/>
      <c r="B1285" s="50"/>
      <c r="C1285" s="50"/>
      <c r="D1285" s="50"/>
      <c r="E1285" s="48"/>
      <c r="F1285" s="48"/>
      <c r="G1285" s="48"/>
      <c r="H1285" s="48"/>
      <c r="I1285" s="48"/>
      <c r="J1285" s="48"/>
      <c r="K1285" s="48"/>
      <c r="L1285" s="48"/>
      <c r="M1285" s="48"/>
      <c r="N1285" s="48"/>
      <c r="O1285" s="48"/>
      <c r="P1285" s="48"/>
      <c r="Q1285" s="48"/>
      <c r="R1285" s="48"/>
    </row>
  </sheetData>
  <sheetProtection algorithmName="SHA-512" hashValue="RjWtwESfNnLl6MOsaiKGI9ozeXnPgulQ3UlmHnAijC/chymvUfglABPBb5l7O1bhkxJkCeG6C7w2EN6yXH2WLQ==" saltValue="tUPuOWXuWoCSAzH7YhAgwQ==" spinCount="100000" sheet="1" objects="1" insertRows="0"/>
  <mergeCells count="14">
    <mergeCell ref="G11:I11"/>
    <mergeCell ref="J11:L11"/>
    <mergeCell ref="M11:O11"/>
    <mergeCell ref="P11:R11"/>
    <mergeCell ref="A10:D10"/>
    <mergeCell ref="E10:F10"/>
    <mergeCell ref="G10:L10"/>
    <mergeCell ref="M10:R10"/>
    <mergeCell ref="A11:A12"/>
    <mergeCell ref="B11:B12"/>
    <mergeCell ref="C11:C12"/>
    <mergeCell ref="D11:D12"/>
    <mergeCell ref="E11:E12"/>
    <mergeCell ref="F11:F12"/>
  </mergeCells>
  <phoneticPr fontId="28" type="noConversion"/>
  <pageMargins left="0.7" right="0.7" top="0.75" bottom="0.75" header="0.3" footer="0.3"/>
  <pageSetup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4DC20-30D5-4063-BCB6-8581BBF396FD}">
  <dimension ref="A9:N499"/>
  <sheetViews>
    <sheetView topLeftCell="G1" workbookViewId="0">
      <selection activeCell="L34" sqref="L34"/>
    </sheetView>
  </sheetViews>
  <sheetFormatPr defaultRowHeight="15" x14ac:dyDescent="0.25"/>
  <cols>
    <col min="1" max="1" width="22.5703125" style="1" customWidth="1"/>
    <col min="2" max="2" width="30.5703125" customWidth="1"/>
    <col min="3" max="3" width="17.140625" style="7" customWidth="1"/>
    <col min="4" max="4" width="53.140625" bestFit="1" customWidth="1"/>
    <col min="5" max="5" width="19.140625" style="1" hidden="1" customWidth="1"/>
    <col min="6" max="7" width="20.5703125" style="83" customWidth="1"/>
    <col min="8" max="8" width="46.5703125" customWidth="1"/>
    <col min="9" max="14" width="18.5703125" style="1" customWidth="1"/>
  </cols>
  <sheetData>
    <row r="9" spans="1:14" ht="20.100000000000001" customHeight="1" thickBot="1" x14ac:dyDescent="0.35">
      <c r="A9" s="48"/>
      <c r="B9" s="50"/>
      <c r="C9" s="49"/>
      <c r="D9" s="50"/>
      <c r="E9" s="48"/>
      <c r="F9" s="51"/>
      <c r="G9" s="51"/>
      <c r="H9" s="50"/>
      <c r="I9" s="843" t="s">
        <v>725</v>
      </c>
      <c r="J9" s="844"/>
      <c r="K9" s="844"/>
      <c r="L9" s="844"/>
      <c r="M9" s="844"/>
      <c r="N9" s="845"/>
    </row>
    <row r="10" spans="1:14" ht="18.75" thickBot="1" x14ac:dyDescent="0.3">
      <c r="A10" s="846" t="s">
        <v>771</v>
      </c>
      <c r="B10" s="848" t="s">
        <v>773</v>
      </c>
      <c r="C10" s="850" t="s">
        <v>110</v>
      </c>
      <c r="D10" s="851"/>
      <c r="E10" s="852"/>
      <c r="F10" s="827" t="s">
        <v>806</v>
      </c>
      <c r="G10" s="828"/>
      <c r="H10" s="853"/>
      <c r="I10" s="767" t="s">
        <v>807</v>
      </c>
      <c r="J10" s="768"/>
      <c r="K10" s="769"/>
      <c r="L10" s="770" t="s">
        <v>808</v>
      </c>
      <c r="M10" s="771"/>
      <c r="N10" s="772"/>
    </row>
    <row r="11" spans="1:14" ht="20.100000000000001" customHeight="1" thickBot="1" x14ac:dyDescent="0.3">
      <c r="A11" s="847"/>
      <c r="B11" s="849"/>
      <c r="C11" s="52" t="s">
        <v>733</v>
      </c>
      <c r="D11" s="53" t="s">
        <v>112</v>
      </c>
      <c r="E11" s="54" t="s">
        <v>734</v>
      </c>
      <c r="F11" s="101" t="s">
        <v>809</v>
      </c>
      <c r="G11" s="102" t="s">
        <v>810</v>
      </c>
      <c r="H11" s="56" t="s">
        <v>732</v>
      </c>
      <c r="I11" s="57" t="s">
        <v>654</v>
      </c>
      <c r="J11" s="58" t="s">
        <v>737</v>
      </c>
      <c r="K11" s="59" t="s">
        <v>656</v>
      </c>
      <c r="L11" s="60" t="s">
        <v>654</v>
      </c>
      <c r="M11" s="103" t="s">
        <v>737</v>
      </c>
      <c r="N11" s="10" t="s">
        <v>656</v>
      </c>
    </row>
    <row r="12" spans="1:14" x14ac:dyDescent="0.25">
      <c r="A12" s="61" t="s">
        <v>811</v>
      </c>
      <c r="B12" s="87" t="s">
        <v>779</v>
      </c>
      <c r="C12" s="104" t="s">
        <v>594</v>
      </c>
      <c r="D12" s="63" t="str">
        <f>IFERROR(IF(C12="No CAS","",INDEX('DEQ Pollutant List'!$C$7:$C$611,MATCH('5. Pollutant Emissions - MB'!C12,'DEQ Pollutant List'!$B$7:$B$611,0))),"")</f>
        <v/>
      </c>
      <c r="E12" s="16" t="str">
        <f>IFERROR(IF(OR($C12="",$C12="No CAS"),INDEX('DEQ Pollutant List'!$A$7:$A$611,MATCH($D12,'DEQ Pollutant List'!$C$7:$C$611,0)),INDEX('DEQ Pollutant List'!$A$7:$A$611,MATCH($C12,'DEQ Pollutant List'!$B$7:$B$611,0))),"")</f>
        <v/>
      </c>
      <c r="F12" s="105">
        <v>0</v>
      </c>
      <c r="G12" s="106">
        <v>0.35</v>
      </c>
      <c r="H12" s="65"/>
      <c r="I12" s="66">
        <f>(INDEX('4. Material Balance Activities'!$G:$G,MATCH($B12,'4. Material Balance Activities'!$C:$C,0))-INDEX('4. Material Balance Activities'!$M:$M,MATCH($B12,'4. Material Balance Activities'!$C:$C,0)))*$G12*(1-$F12)</f>
        <v>3500</v>
      </c>
      <c r="J12" s="67">
        <f>(INDEX('4. Material Balance Activities'!$H:$H,MATCH($B12,'4. Material Balance Activities'!$C:$C,0))-INDEX('4. Material Balance Activities'!$N:$N,MATCH($B12,'4. Material Balance Activities'!$C:$C,0)))*$G12*(1-$F12)</f>
        <v>3989.9999999999995</v>
      </c>
      <c r="K12" s="107">
        <f>(INDEX('4. Material Balance Activities'!$I:$I,MATCH($B12,'4. Material Balance Activities'!$C:$C,0))-INDEX('4. Material Balance Activities'!$O:$O,MATCH($B12,'4. Material Balance Activities'!$C:$C,0)))*$G12*(1-$F12)</f>
        <v>5250</v>
      </c>
      <c r="L12" s="66">
        <f>(INDEX('4. Material Balance Activities'!$J:$J,MATCH($B12,'4. Material Balance Activities'!$C:$C,0))-INDEX('4. Material Balance Activities'!$P:$P,MATCH($B12,'4. Material Balance Activities'!$C:$C,0)))*$G12*(1-$F12)</f>
        <v>10.85</v>
      </c>
      <c r="M12" s="67">
        <f>(INDEX('4. Material Balance Activities'!$K:$K,MATCH($B12,'4. Material Balance Activities'!$C:$C,0))-INDEX('4. Material Balance Activities'!$Q:$Q,MATCH($B12,'4. Material Balance Activities'!$C:$C,0)))*$G12*(1-$F12)</f>
        <v>11.549999999999999</v>
      </c>
      <c r="N12" s="108">
        <f>(INDEX('4. Material Balance Activities'!$L:$L,MATCH($B12,'4. Material Balance Activities'!$C:$C,0))-INDEX('4. Material Balance Activities'!$R:$R,MATCH($B12,'4. Material Balance Activities'!$C:$C,0)))*$G12*(1-$F12)</f>
        <v>13.299999999999999</v>
      </c>
    </row>
    <row r="13" spans="1:14" x14ac:dyDescent="0.25">
      <c r="A13" s="61" t="s">
        <v>811</v>
      </c>
      <c r="B13" s="87" t="s">
        <v>779</v>
      </c>
      <c r="C13" s="109" t="s">
        <v>812</v>
      </c>
      <c r="D13" s="14" t="str">
        <f>IFERROR(IF(C13="No CAS","",INDEX('DEQ Pollutant List'!$C$7:$C$611,MATCH('5. Pollutant Emissions - MB'!C13,'DEQ Pollutant List'!$B$7:$B$611,0))),"")</f>
        <v/>
      </c>
      <c r="E13" s="16" t="str">
        <f>IFERROR(IF(OR($C13="",$C13="No CAS"),INDEX('DEQ Pollutant List'!$A$7:$A$611,MATCH($D13,'DEQ Pollutant List'!$C$7:$C$611,0)),INDEX('DEQ Pollutant List'!$A$7:$A$611,MATCH($C13,'DEQ Pollutant List'!$B$7:$B$611,0))),"")</f>
        <v/>
      </c>
      <c r="F13" s="105">
        <v>0</v>
      </c>
      <c r="G13" s="106">
        <v>0.48</v>
      </c>
      <c r="H13" s="65"/>
      <c r="I13" s="69">
        <f>(INDEX('4. Material Balance Activities'!$G:$G,MATCH($B13,'4. Material Balance Activities'!$C:$C,0))-INDEX('4. Material Balance Activities'!$M:$M,MATCH($B13,'4. Material Balance Activities'!$C:$C,0)))*$G13*(1-$F13)</f>
        <v>4800</v>
      </c>
      <c r="J13" s="70">
        <f>(INDEX('4. Material Balance Activities'!$H:$H,MATCH($B13,'4. Material Balance Activities'!$C:$C,0))-INDEX('4. Material Balance Activities'!$N:$N,MATCH($B13,'4. Material Balance Activities'!$C:$C,0)))*$G13*(1-$F13)</f>
        <v>5472</v>
      </c>
      <c r="K13" s="110">
        <f>(INDEX('4. Material Balance Activities'!$I:$I,MATCH($B13,'4. Material Balance Activities'!$C:$C,0))-INDEX('4. Material Balance Activities'!$O:$O,MATCH($B13,'4. Material Balance Activities'!$C:$C,0)))*$G13*(1-$F13)</f>
        <v>7200</v>
      </c>
      <c r="L13" s="69">
        <f>(INDEX('4. Material Balance Activities'!$J:$J,MATCH($B13,'4. Material Balance Activities'!$C:$C,0))-INDEX('4. Material Balance Activities'!$P:$P,MATCH($B13,'4. Material Balance Activities'!$C:$C,0)))*$G13*(1-$F13)</f>
        <v>14.879999999999999</v>
      </c>
      <c r="M13" s="70">
        <f>(INDEX('4. Material Balance Activities'!$K:$K,MATCH($B13,'4. Material Balance Activities'!$C:$C,0))-INDEX('4. Material Balance Activities'!$Q:$Q,MATCH($B13,'4. Material Balance Activities'!$C:$C,0)))*$G13*(1-$F13)</f>
        <v>15.84</v>
      </c>
      <c r="N13" s="16">
        <f>(INDEX('4. Material Balance Activities'!$L:$L,MATCH($B13,'4. Material Balance Activities'!$C:$C,0))-INDEX('4. Material Balance Activities'!$R:$R,MATCH($B13,'4. Material Balance Activities'!$C:$C,0)))*$G13*(1-$F13)</f>
        <v>18.239999999999998</v>
      </c>
    </row>
    <row r="14" spans="1:14" x14ac:dyDescent="0.25">
      <c r="A14" s="61" t="s">
        <v>811</v>
      </c>
      <c r="B14" s="87" t="s">
        <v>779</v>
      </c>
      <c r="C14" s="109" t="s">
        <v>55</v>
      </c>
      <c r="D14" s="14" t="str">
        <f>IFERROR(IF(C14="No CAS","",INDEX('DEQ Pollutant List'!$C$7:$C$611,MATCH('5. Pollutant Emissions - MB'!C14,'DEQ Pollutant List'!$B$7:$B$611,0))),"")</f>
        <v/>
      </c>
      <c r="E14" s="16" t="str">
        <f>IFERROR(IF(OR($C14="",$C14="No CAS"),INDEX('DEQ Pollutant List'!$A$7:$A$611,MATCH($D14,'DEQ Pollutant List'!$C$7:$C$611,0)),INDEX('DEQ Pollutant List'!$A$7:$A$611,MATCH($C14,'DEQ Pollutant List'!$B$7:$B$611,0))),"")</f>
        <v/>
      </c>
      <c r="F14" s="105">
        <f>1-((1-0.72)*(1-0.99))</f>
        <v>0.99719999999999998</v>
      </c>
      <c r="G14" s="106">
        <v>0.05</v>
      </c>
      <c r="H14" s="65" t="s">
        <v>813</v>
      </c>
      <c r="I14" s="69">
        <f>(INDEX('4. Material Balance Activities'!$G:$G,MATCH($B14,'4. Material Balance Activities'!$C:$C,0))-INDEX('4. Material Balance Activities'!$M:$M,MATCH($B14,'4. Material Balance Activities'!$C:$C,0)))*$G14*(1-$F14)</f>
        <v>1.4000000000000123</v>
      </c>
      <c r="J14" s="70">
        <f>(INDEX('4. Material Balance Activities'!$H:$H,MATCH($B14,'4. Material Balance Activities'!$C:$C,0))-INDEX('4. Material Balance Activities'!$N:$N,MATCH($B14,'4. Material Balance Activities'!$C:$C,0)))*$G14*(1-$F14)</f>
        <v>1.5960000000000141</v>
      </c>
      <c r="K14" s="110">
        <f>(INDEX('4. Material Balance Activities'!$I:$I,MATCH($B14,'4. Material Balance Activities'!$C:$C,0))-INDEX('4. Material Balance Activities'!$O:$O,MATCH($B14,'4. Material Balance Activities'!$C:$C,0)))*$G14*(1-$F14)</f>
        <v>2.1000000000000183</v>
      </c>
      <c r="L14" s="69">
        <f>(INDEX('4. Material Balance Activities'!$J:$J,MATCH($B14,'4. Material Balance Activities'!$C:$C,0))-INDEX('4. Material Balance Activities'!$P:$P,MATCH($B14,'4. Material Balance Activities'!$C:$C,0)))*$G14*(1-$F14)</f>
        <v>4.3400000000000383E-3</v>
      </c>
      <c r="M14" s="70">
        <f>(INDEX('4. Material Balance Activities'!$K:$K,MATCH($B14,'4. Material Balance Activities'!$C:$C,0))-INDEX('4. Material Balance Activities'!$Q:$Q,MATCH($B14,'4. Material Balance Activities'!$C:$C,0)))*$G14*(1-$F14)</f>
        <v>4.6200000000000407E-3</v>
      </c>
      <c r="N14" s="110">
        <f>(INDEX('4. Material Balance Activities'!$L:$L,MATCH($B14,'4. Material Balance Activities'!$C:$C,0))-INDEX('4. Material Balance Activities'!$R:$R,MATCH($B14,'4. Material Balance Activities'!$C:$C,0)))*$G14*(1-$F14)</f>
        <v>5.3200000000000469E-3</v>
      </c>
    </row>
    <row r="15" spans="1:14" x14ac:dyDescent="0.25">
      <c r="A15" s="61" t="s">
        <v>811</v>
      </c>
      <c r="B15" s="87" t="s">
        <v>782</v>
      </c>
      <c r="C15" s="109" t="s">
        <v>814</v>
      </c>
      <c r="D15" s="14" t="str">
        <f>IFERROR(IF(C15="No CAS","",INDEX('DEQ Pollutant List'!$C$7:$C$611,MATCH('5. Pollutant Emissions - MB'!C15,'DEQ Pollutant List'!$B$7:$B$611,0))),"")</f>
        <v/>
      </c>
      <c r="E15" s="16" t="str">
        <f>IFERROR(IF(OR($C15="",$C15="No CAS"),INDEX('DEQ Pollutant List'!$A$7:$A$611,MATCH($D15,'DEQ Pollutant List'!$C$7:$C$611,0)),INDEX('DEQ Pollutant List'!$A$7:$A$611,MATCH($C15,'DEQ Pollutant List'!$B$7:$B$611,0))),"")</f>
        <v/>
      </c>
      <c r="F15" s="105">
        <v>0</v>
      </c>
      <c r="G15" s="106">
        <v>5.0000000000000001E-3</v>
      </c>
      <c r="H15" s="65"/>
      <c r="I15" s="69">
        <f>(INDEX('4. Material Balance Activities'!$G:$G,MATCH($B15,'4. Material Balance Activities'!$C:$C,0))-INDEX('4. Material Balance Activities'!$M:$M,MATCH($B15,'4. Material Balance Activities'!$C:$C,0)))*$G15*(1-$F15)</f>
        <v>4.6749999999999998</v>
      </c>
      <c r="J15" s="70">
        <f>(INDEX('4. Material Balance Activities'!$H:$H,MATCH($B15,'4. Material Balance Activities'!$C:$C,0))-INDEX('4. Material Balance Activities'!$N:$N,MATCH($B15,'4. Material Balance Activities'!$C:$C,0)))*$G15*(1-$F15)</f>
        <v>5.8500000000000005</v>
      </c>
      <c r="K15" s="110">
        <f>(INDEX('4. Material Balance Activities'!$I:$I,MATCH($B15,'4. Material Balance Activities'!$C:$C,0))-INDEX('4. Material Balance Activities'!$O:$O,MATCH($B15,'4. Material Balance Activities'!$C:$C,0)))*$G15*(1-$F15)</f>
        <v>7.3</v>
      </c>
      <c r="L15" s="69">
        <f>(INDEX('4. Material Balance Activities'!$J:$J,MATCH($B15,'4. Material Balance Activities'!$C:$C,0))-INDEX('4. Material Balance Activities'!$P:$P,MATCH($B15,'4. Material Balance Activities'!$C:$C,0)))*$G15*(1-$F15)</f>
        <v>2.2499999999999999E-2</v>
      </c>
      <c r="M15" s="70">
        <f>(INDEX('4. Material Balance Activities'!$K:$K,MATCH($B15,'4. Material Balance Activities'!$C:$C,0))-INDEX('4. Material Balance Activities'!$Q:$Q,MATCH($B15,'4. Material Balance Activities'!$C:$C,0)))*$G15*(1-$F15)</f>
        <v>4.4999999999999998E-2</v>
      </c>
      <c r="N15" s="110">
        <f>(INDEX('4. Material Balance Activities'!$L:$L,MATCH($B15,'4. Material Balance Activities'!$C:$C,0))-INDEX('4. Material Balance Activities'!$R:$R,MATCH($B15,'4. Material Balance Activities'!$C:$C,0)))*$G15*(1-$F15)</f>
        <v>6.5000000000000002E-2</v>
      </c>
    </row>
    <row r="16" spans="1:14" x14ac:dyDescent="0.25">
      <c r="A16" s="61" t="s">
        <v>811</v>
      </c>
      <c r="B16" s="87" t="s">
        <v>782</v>
      </c>
      <c r="C16" s="109" t="s">
        <v>751</v>
      </c>
      <c r="D16" s="14" t="str">
        <f>IFERROR(IF(C16="No CAS","",INDEX('DEQ Pollutant List'!$C$7:$C$611,MATCH('5. Pollutant Emissions - MB'!C16,'DEQ Pollutant List'!$B$7:$B$611,0))),"")</f>
        <v/>
      </c>
      <c r="E16" s="16" t="str">
        <f>IFERROR(IF(OR($C16="",$C16="No CAS"),INDEX('DEQ Pollutant List'!$A$7:$A$611,MATCH($D16,'DEQ Pollutant List'!$C$7:$C$611,0)),INDEX('DEQ Pollutant List'!$A$7:$A$611,MATCH($C16,'DEQ Pollutant List'!$B$7:$B$611,0))),"")</f>
        <v/>
      </c>
      <c r="F16" s="105">
        <v>0</v>
      </c>
      <c r="G16" s="106">
        <v>0.7</v>
      </c>
      <c r="H16" s="65"/>
      <c r="I16" s="69">
        <f>(INDEX('4. Material Balance Activities'!$G:$G,MATCH($B16,'4. Material Balance Activities'!$C:$C,0))-INDEX('4. Material Balance Activities'!$M:$M,MATCH($B16,'4. Material Balance Activities'!$C:$C,0)))*$G16*(1-$F16)</f>
        <v>654.5</v>
      </c>
      <c r="J16" s="70">
        <f>(INDEX('4. Material Balance Activities'!$H:$H,MATCH($B16,'4. Material Balance Activities'!$C:$C,0))-INDEX('4. Material Balance Activities'!$N:$N,MATCH($B16,'4. Material Balance Activities'!$C:$C,0)))*$G16*(1-$F16)</f>
        <v>819</v>
      </c>
      <c r="K16" s="110">
        <f>(INDEX('4. Material Balance Activities'!$I:$I,MATCH($B16,'4. Material Balance Activities'!$C:$C,0))-INDEX('4. Material Balance Activities'!$O:$O,MATCH($B16,'4. Material Balance Activities'!$C:$C,0)))*$G16*(1-$F16)</f>
        <v>1021.9999999999999</v>
      </c>
      <c r="L16" s="69">
        <f>(INDEX('4. Material Balance Activities'!$J:$J,MATCH($B16,'4. Material Balance Activities'!$C:$C,0))-INDEX('4. Material Balance Activities'!$P:$P,MATCH($B16,'4. Material Balance Activities'!$C:$C,0)))*$G16*(1-$F16)</f>
        <v>3.15</v>
      </c>
      <c r="M16" s="70">
        <f>(INDEX('4. Material Balance Activities'!$K:$K,MATCH($B16,'4. Material Balance Activities'!$C:$C,0))-INDEX('4. Material Balance Activities'!$Q:$Q,MATCH($B16,'4. Material Balance Activities'!$C:$C,0)))*$G16*(1-$F16)</f>
        <v>6.3</v>
      </c>
      <c r="N16" s="110">
        <f>(INDEX('4. Material Balance Activities'!$L:$L,MATCH($B16,'4. Material Balance Activities'!$C:$C,0))-INDEX('4. Material Balance Activities'!$R:$R,MATCH($B16,'4. Material Balance Activities'!$C:$C,0)))*$G16*(1-$F16)</f>
        <v>9.1</v>
      </c>
    </row>
    <row r="17" spans="1:14" x14ac:dyDescent="0.25">
      <c r="A17" s="61" t="s">
        <v>811</v>
      </c>
      <c r="B17" s="87" t="s">
        <v>782</v>
      </c>
      <c r="C17" s="109" t="s">
        <v>267</v>
      </c>
      <c r="D17" s="14" t="str">
        <f>IFERROR(IF(C17="No CAS","",INDEX('DEQ Pollutant List'!$C$7:$C$611,MATCH('5. Pollutant Emissions - MB'!C17,'DEQ Pollutant List'!$B$7:$B$611,0))),"")</f>
        <v/>
      </c>
      <c r="E17" s="16" t="str">
        <f>IFERROR(IF(OR($C17="",$C17="No CAS"),INDEX('DEQ Pollutant List'!$A$7:$A$611,MATCH($D17,'DEQ Pollutant List'!$C$7:$C$611,0)),INDEX('DEQ Pollutant List'!$A$7:$A$611,MATCH($C17,'DEQ Pollutant List'!$B$7:$B$611,0))),"")</f>
        <v/>
      </c>
      <c r="F17" s="105">
        <f>1-((1-0.72)*(1-0.99))</f>
        <v>0.99719999999999998</v>
      </c>
      <c r="G17" s="106">
        <v>0.05</v>
      </c>
      <c r="H17" s="65" t="s">
        <v>813</v>
      </c>
      <c r="I17" s="69">
        <f>(INDEX('4. Material Balance Activities'!$G:$G,MATCH($B17,'4. Material Balance Activities'!$C:$C,0))-INDEX('4. Material Balance Activities'!$M:$M,MATCH($B17,'4. Material Balance Activities'!$C:$C,0)))*$G17*(1-$F17)</f>
        <v>0.13090000000000115</v>
      </c>
      <c r="J17" s="70">
        <f>(INDEX('4. Material Balance Activities'!$H:$H,MATCH($B17,'4. Material Balance Activities'!$C:$C,0))-INDEX('4. Material Balance Activities'!$N:$N,MATCH($B17,'4. Material Balance Activities'!$C:$C,0)))*$G17*(1-$F17)</f>
        <v>0.16380000000000144</v>
      </c>
      <c r="K17" s="110">
        <f>(INDEX('4. Material Balance Activities'!$I:$I,MATCH($B17,'4. Material Balance Activities'!$C:$C,0))-INDEX('4. Material Balance Activities'!$O:$O,MATCH($B17,'4. Material Balance Activities'!$C:$C,0)))*$G17*(1-$F17)</f>
        <v>0.2044000000000018</v>
      </c>
      <c r="L17" s="69">
        <f>(INDEX('4. Material Balance Activities'!$J:$J,MATCH($B17,'4. Material Balance Activities'!$C:$C,0))-INDEX('4. Material Balance Activities'!$P:$P,MATCH($B17,'4. Material Balance Activities'!$C:$C,0)))*$G17*(1-$F17)</f>
        <v>6.3000000000000556E-4</v>
      </c>
      <c r="M17" s="70">
        <f>(INDEX('4. Material Balance Activities'!$K:$K,MATCH($B17,'4. Material Balance Activities'!$C:$C,0))-INDEX('4. Material Balance Activities'!$Q:$Q,MATCH($B17,'4. Material Balance Activities'!$C:$C,0)))*$G17*(1-$F17)</f>
        <v>1.2600000000000111E-3</v>
      </c>
      <c r="N17" s="110">
        <f>(INDEX('4. Material Balance Activities'!$L:$L,MATCH($B17,'4. Material Balance Activities'!$C:$C,0))-INDEX('4. Material Balance Activities'!$R:$R,MATCH($B17,'4. Material Balance Activities'!$C:$C,0)))*$G17*(1-$F17)</f>
        <v>1.820000000000016E-3</v>
      </c>
    </row>
    <row r="18" spans="1:14" ht="15.75" thickBot="1" x14ac:dyDescent="0.3">
      <c r="A18" s="20"/>
      <c r="B18" s="95"/>
      <c r="C18" s="111"/>
      <c r="D18" s="22"/>
      <c r="E18" s="16" t="str">
        <f>IFERROR(IF(OR($C18="",$C18="No CAS"),INDEX('DEQ Pollutant List'!$A$7:$A$611,MATCH($D18,'DEQ Pollutant List'!$C$7:$C$611,0)),INDEX('DEQ Pollutant List'!$A$7:$A$611,MATCH($C18,'DEQ Pollutant List'!$B$7:$B$611,0))),"")</f>
        <v/>
      </c>
      <c r="F18" s="112"/>
      <c r="G18" s="113"/>
      <c r="H18" s="73"/>
      <c r="I18" s="72"/>
      <c r="J18" s="74"/>
      <c r="K18" s="24"/>
      <c r="L18" s="72"/>
      <c r="M18" s="74"/>
      <c r="N18" s="24"/>
    </row>
    <row r="19" spans="1:14" s="2" customFormat="1" ht="15.75" thickBot="1" x14ac:dyDescent="0.3">
      <c r="A19" s="171" t="s">
        <v>783</v>
      </c>
      <c r="B19" s="297" t="s">
        <v>1915</v>
      </c>
      <c r="C19" s="298" t="s">
        <v>120</v>
      </c>
      <c r="D19" s="160" t="str">
        <f>'Maintenance Activities SDS'!J4</f>
        <v>Zinc oxide</v>
      </c>
      <c r="E19" s="189"/>
      <c r="F19" s="291">
        <v>0</v>
      </c>
      <c r="G19" s="292">
        <f>'Maintenance Activities SDS'!L4</f>
        <v>0.01</v>
      </c>
      <c r="H19" s="300"/>
      <c r="I19" s="304">
        <f>'4. Material Balance Activities'!G16*'5. Pollutant Emissions - MB'!$G$19</f>
        <v>0.11892201344127547</v>
      </c>
      <c r="J19" s="301">
        <f>'4. Material Balance Activities'!H16*'5. Pollutant Emissions - MB'!$G$19</f>
        <v>0.11892201344127547</v>
      </c>
      <c r="K19" s="311">
        <f>'4. Material Balance Activities'!I16*'5. Pollutant Emissions - MB'!$G$19</f>
        <v>0.11892201344127547</v>
      </c>
      <c r="L19" s="308">
        <f>'4. Material Balance Activities'!J16*'5. Pollutant Emissions - MB'!$G$19</f>
        <v>2.4775419466932388E-3</v>
      </c>
      <c r="M19" s="310">
        <f>'4. Material Balance Activities'!K16*'5. Pollutant Emissions - MB'!$G$19</f>
        <v>2.4775419466932388E-3</v>
      </c>
      <c r="N19" s="308">
        <f>'4. Material Balance Activities'!L16*'5. Pollutant Emissions - MB'!$G$19</f>
        <v>2.4775419466932388E-3</v>
      </c>
    </row>
    <row r="20" spans="1:14" s="175" customFormat="1" x14ac:dyDescent="0.25">
      <c r="A20" s="351" t="s">
        <v>795</v>
      </c>
      <c r="B20" s="296" t="s">
        <v>133</v>
      </c>
      <c r="C20" s="298" t="s">
        <v>137</v>
      </c>
      <c r="D20" s="316" t="str">
        <f>'Maintenance Activities SDS'!J8</f>
        <v>Barium and compounds</v>
      </c>
      <c r="E20" s="313"/>
      <c r="F20" s="291">
        <v>0</v>
      </c>
      <c r="G20" s="292">
        <f>'Maintenance Activities SDS'!L8</f>
        <v>0.1</v>
      </c>
      <c r="H20" s="300"/>
      <c r="I20" s="305">
        <f>'4. Material Balance Activities'!G19*$G$20</f>
        <v>1.4833956413464362</v>
      </c>
      <c r="J20" s="302">
        <f>'4. Material Balance Activities'!H19*$G$20</f>
        <v>1.4833956413464362</v>
      </c>
      <c r="K20" s="293">
        <f>'4. Material Balance Activities'!I19*$G$20</f>
        <v>1.4833956413464362</v>
      </c>
      <c r="L20" s="309">
        <f>'4. Material Balance Activities'!J19*$G$20</f>
        <v>3.0904075861384085E-2</v>
      </c>
      <c r="M20" s="294">
        <f>'4. Material Balance Activities'!K19*$G$20</f>
        <v>3.0904075861384085E-2</v>
      </c>
      <c r="N20" s="309">
        <f>'4. Material Balance Activities'!L19*$G$20</f>
        <v>3.0904075861384085E-2</v>
      </c>
    </row>
    <row r="21" spans="1:14" s="2" customFormat="1" x14ac:dyDescent="0.25">
      <c r="A21" s="171" t="s">
        <v>795</v>
      </c>
      <c r="B21" s="296" t="s">
        <v>133</v>
      </c>
      <c r="C21" s="299">
        <v>89</v>
      </c>
      <c r="D21" s="154" t="str">
        <f>'Maintenance Activities SDS'!J10</f>
        <v>Carbon black extracts</v>
      </c>
      <c r="E21" s="189"/>
      <c r="F21" s="169">
        <v>0</v>
      </c>
      <c r="G21" s="174">
        <f>'Maintenance Activities SDS'!L10</f>
        <v>2.5000000000000001E-2</v>
      </c>
      <c r="H21" s="296"/>
      <c r="I21" s="306">
        <f>'4. Material Balance Activities'!G19*'5. Pollutant Emissions - MB'!$G$21</f>
        <v>0.37084891033660905</v>
      </c>
      <c r="J21" s="303">
        <f>'4. Material Balance Activities'!H19*'5. Pollutant Emissions - MB'!$G$21</f>
        <v>0.37084891033660905</v>
      </c>
      <c r="K21" s="312">
        <f>'4. Material Balance Activities'!I19*'5. Pollutant Emissions - MB'!$G$21</f>
        <v>0.37084891033660905</v>
      </c>
      <c r="L21" s="295">
        <f>'4. Material Balance Activities'!J19*'5. Pollutant Emissions - MB'!$G$21</f>
        <v>7.7260189653460213E-3</v>
      </c>
      <c r="M21" s="307">
        <f>'4. Material Balance Activities'!K19*'5. Pollutant Emissions - MB'!$G$21</f>
        <v>7.7260189653460213E-3</v>
      </c>
      <c r="N21" s="295">
        <f>'4. Material Balance Activities'!L19*'5. Pollutant Emissions - MB'!$G$21</f>
        <v>7.7260189653460213E-3</v>
      </c>
    </row>
    <row r="22" spans="1:14" s="2" customFormat="1" ht="15.75" thickBot="1" x14ac:dyDescent="0.3">
      <c r="A22" s="171" t="s">
        <v>795</v>
      </c>
      <c r="B22" s="296" t="s">
        <v>133</v>
      </c>
      <c r="C22" s="299" t="s">
        <v>142</v>
      </c>
      <c r="D22" s="154" t="str">
        <f>'Maintenance Activities SDS'!J11</f>
        <v>Cobalt and compounds</v>
      </c>
      <c r="E22" s="189"/>
      <c r="F22" s="169">
        <v>0</v>
      </c>
      <c r="G22" s="174">
        <f>'Maintenance Activities SDS'!L11</f>
        <v>0.01</v>
      </c>
      <c r="H22" s="296"/>
      <c r="I22" s="306">
        <f>'4. Material Balance Activities'!G19*'5. Pollutant Emissions - MB'!$G$22</f>
        <v>0.14833956413464361</v>
      </c>
      <c r="J22" s="303">
        <f>'4. Material Balance Activities'!H19*'5. Pollutant Emissions - MB'!$G$22</f>
        <v>0.14833956413464361</v>
      </c>
      <c r="K22" s="312">
        <f>'4. Material Balance Activities'!I19*'5. Pollutant Emissions - MB'!$G$22</f>
        <v>0.14833956413464361</v>
      </c>
      <c r="L22" s="295">
        <f>'4. Material Balance Activities'!J19*'5. Pollutant Emissions - MB'!$G$22</f>
        <v>3.0904075861384085E-3</v>
      </c>
      <c r="M22" s="307">
        <f>'4. Material Balance Activities'!K19*'5. Pollutant Emissions - MB'!$G$22</f>
        <v>3.0904075861384085E-3</v>
      </c>
      <c r="N22" s="295">
        <f>'4. Material Balance Activities'!L19*'5. Pollutant Emissions - MB'!$G$22</f>
        <v>3.0904075861384085E-3</v>
      </c>
    </row>
    <row r="23" spans="1:14" ht="15.75" thickBot="1" x14ac:dyDescent="0.3">
      <c r="A23" s="234" t="s">
        <v>787</v>
      </c>
      <c r="B23" s="257" t="s">
        <v>122</v>
      </c>
      <c r="C23" s="368"/>
      <c r="D23" s="239" t="s">
        <v>764</v>
      </c>
      <c r="E23" s="353"/>
      <c r="F23" s="354"/>
      <c r="G23" s="355"/>
      <c r="H23" s="356"/>
      <c r="I23" s="357"/>
      <c r="J23" s="298"/>
      <c r="K23" s="353"/>
      <c r="L23" s="298"/>
      <c r="M23" s="358"/>
      <c r="N23" s="298"/>
    </row>
    <row r="24" spans="1:14" ht="15.75" thickBot="1" x14ac:dyDescent="0.3">
      <c r="A24" s="675" t="s">
        <v>791</v>
      </c>
      <c r="B24" s="359" t="s">
        <v>128</v>
      </c>
      <c r="C24" s="369"/>
      <c r="D24" s="370" t="s">
        <v>764</v>
      </c>
      <c r="E24" s="360"/>
      <c r="F24" s="361"/>
      <c r="G24" s="362"/>
      <c r="H24" s="363"/>
      <c r="I24" s="364"/>
      <c r="J24" s="365"/>
      <c r="K24" s="360"/>
      <c r="L24" s="365"/>
      <c r="M24" s="366"/>
      <c r="N24" s="365"/>
    </row>
    <row r="25" spans="1:14" ht="15.75" thickBot="1" x14ac:dyDescent="0.3">
      <c r="A25" s="234" t="s">
        <v>799</v>
      </c>
      <c r="B25" s="350" t="s">
        <v>147</v>
      </c>
      <c r="C25" s="367"/>
      <c r="D25" s="239" t="s">
        <v>764</v>
      </c>
      <c r="E25" s="313"/>
      <c r="F25" s="291"/>
      <c r="G25" s="292"/>
      <c r="H25" s="300"/>
      <c r="I25" s="351"/>
      <c r="J25" s="234"/>
      <c r="K25" s="352"/>
      <c r="L25" s="234"/>
      <c r="M25" s="238"/>
      <c r="N25" s="234"/>
    </row>
    <row r="26" spans="1:14" x14ac:dyDescent="0.25">
      <c r="A26" s="234" t="s">
        <v>802</v>
      </c>
      <c r="B26" s="350" t="s">
        <v>149</v>
      </c>
      <c r="C26" s="367"/>
      <c r="D26" s="239" t="s">
        <v>764</v>
      </c>
      <c r="E26" s="313"/>
      <c r="F26" s="291"/>
      <c r="G26" s="292"/>
      <c r="H26" s="300"/>
      <c r="I26" s="351"/>
      <c r="J26" s="234"/>
      <c r="K26" s="352"/>
      <c r="L26" s="234"/>
      <c r="M26" s="238"/>
      <c r="N26" s="234"/>
    </row>
    <row r="61" spans="1:14" x14ac:dyDescent="0.25">
      <c r="A61" s="28"/>
      <c r="B61" s="97"/>
      <c r="C61" s="114"/>
      <c r="D61" s="30"/>
      <c r="E61" s="16" t="str">
        <f>IFERROR(IF(OR($C61="",$C61="No CAS"),INDEX('DEQ Pollutant List'!$A$7:$A$611,MATCH($D61,'DEQ Pollutant List'!$C$7:$C$611,0)),INDEX('DEQ Pollutant List'!$A$7:$A$611,MATCH($C61,'DEQ Pollutant List'!$B$7:$B$611,0))),"")</f>
        <v/>
      </c>
      <c r="F61" s="115"/>
      <c r="G61" s="116"/>
      <c r="H61" s="77"/>
      <c r="I61" s="76"/>
      <c r="J61" s="78"/>
      <c r="K61" s="32"/>
      <c r="L61" s="76"/>
      <c r="M61" s="78"/>
      <c r="N61" s="32"/>
    </row>
    <row r="62" spans="1:14" x14ac:dyDescent="0.25">
      <c r="A62" s="28"/>
      <c r="B62" s="97"/>
      <c r="C62" s="114"/>
      <c r="D62" s="30" t="str">
        <f>IFERROR(IF(C62="No CAS","",INDEX('DEQ Pollutant List'!$C$7:$C$611,MATCH('5. Pollutant Emissions - MB'!C62,'DEQ Pollutant List'!$B$7:$B$611,0))),"")</f>
        <v/>
      </c>
      <c r="E62" s="16" t="str">
        <f>IFERROR(IF(OR($C62="",$C62="No CAS"),INDEX('DEQ Pollutant List'!$A$7:$A$611,MATCH($D62,'DEQ Pollutant List'!$C$7:$C$611,0)),INDEX('DEQ Pollutant List'!$A$7:$A$611,MATCH($C62,'DEQ Pollutant List'!$B$7:$B$611,0))),"")</f>
        <v/>
      </c>
      <c r="F62" s="115"/>
      <c r="G62" s="116"/>
      <c r="H62" s="77"/>
      <c r="I62" s="76"/>
      <c r="J62" s="78"/>
      <c r="K62" s="32"/>
      <c r="L62" s="76"/>
      <c r="M62" s="78"/>
      <c r="N62" s="32"/>
    </row>
    <row r="63" spans="1:14" x14ac:dyDescent="0.25">
      <c r="A63" s="28"/>
      <c r="B63" s="97"/>
      <c r="C63" s="114"/>
      <c r="D63" s="30" t="str">
        <f>IFERROR(IF(C63="No CAS","",INDEX('DEQ Pollutant List'!$C$7:$C$611,MATCH('5. Pollutant Emissions - MB'!C63,'DEQ Pollutant List'!$B$7:$B$611,0))),"")</f>
        <v/>
      </c>
      <c r="E63" s="16" t="str">
        <f>IFERROR(IF(OR($C63="",$C63="No CAS"),INDEX('DEQ Pollutant List'!$A$7:$A$611,MATCH($D63,'DEQ Pollutant List'!$C$7:$C$611,0)),INDEX('DEQ Pollutant List'!$A$7:$A$611,MATCH($C63,'DEQ Pollutant List'!$B$7:$B$611,0))),"")</f>
        <v/>
      </c>
      <c r="F63" s="115"/>
      <c r="G63" s="116"/>
      <c r="H63" s="77"/>
      <c r="I63" s="76"/>
      <c r="J63" s="78"/>
      <c r="K63" s="32"/>
      <c r="L63" s="76"/>
      <c r="M63" s="78"/>
      <c r="N63" s="32"/>
    </row>
    <row r="64" spans="1:14" x14ac:dyDescent="0.25">
      <c r="A64" s="28"/>
      <c r="B64" s="97"/>
      <c r="C64" s="114"/>
      <c r="D64" s="30" t="str">
        <f>IFERROR(IF(C64="No CAS","",INDEX('DEQ Pollutant List'!$C$7:$C$611,MATCH('5. Pollutant Emissions - MB'!C64,'DEQ Pollutant List'!$B$7:$B$611,0))),"")</f>
        <v/>
      </c>
      <c r="E64" s="16" t="str">
        <f>IFERROR(IF(OR($C64="",$C64="No CAS"),INDEX('DEQ Pollutant List'!$A$7:$A$611,MATCH($D64,'DEQ Pollutant List'!$C$7:$C$611,0)),INDEX('DEQ Pollutant List'!$A$7:$A$611,MATCH($C64,'DEQ Pollutant List'!$B$7:$B$611,0))),"")</f>
        <v/>
      </c>
      <c r="F64" s="115"/>
      <c r="G64" s="116"/>
      <c r="H64" s="77"/>
      <c r="I64" s="76"/>
      <c r="J64" s="78"/>
      <c r="K64" s="32"/>
      <c r="L64" s="76"/>
      <c r="M64" s="78"/>
      <c r="N64" s="32"/>
    </row>
    <row r="65" spans="1:14" x14ac:dyDescent="0.25">
      <c r="A65" s="28"/>
      <c r="B65" s="97"/>
      <c r="C65" s="114"/>
      <c r="D65" s="30" t="str">
        <f>IFERROR(IF(C65="No CAS","",INDEX('DEQ Pollutant List'!$C$7:$C$611,MATCH('5. Pollutant Emissions - MB'!C65,'DEQ Pollutant List'!$B$7:$B$611,0))),"")</f>
        <v/>
      </c>
      <c r="E65" s="16" t="str">
        <f>IFERROR(IF(OR($C65="",$C65="No CAS"),INDEX('DEQ Pollutant List'!$A$7:$A$611,MATCH($D65,'DEQ Pollutant List'!$C$7:$C$611,0)),INDEX('DEQ Pollutant List'!$A$7:$A$611,MATCH($C65,'DEQ Pollutant List'!$B$7:$B$611,0))),"")</f>
        <v/>
      </c>
      <c r="F65" s="115"/>
      <c r="G65" s="116"/>
      <c r="H65" s="77"/>
      <c r="I65" s="76"/>
      <c r="J65" s="78"/>
      <c r="K65" s="32"/>
      <c r="L65" s="76"/>
      <c r="M65" s="78"/>
      <c r="N65" s="32"/>
    </row>
    <row r="66" spans="1:14" x14ac:dyDescent="0.25">
      <c r="A66" s="28"/>
      <c r="B66" s="97"/>
      <c r="C66" s="114"/>
      <c r="D66" s="30" t="str">
        <f>IFERROR(IF(C66="No CAS","",INDEX('DEQ Pollutant List'!$C$7:$C$611,MATCH('5. Pollutant Emissions - MB'!C66,'DEQ Pollutant List'!$B$7:$B$611,0))),"")</f>
        <v/>
      </c>
      <c r="E66" s="16" t="str">
        <f>IFERROR(IF(OR($C66="",$C66="No CAS"),INDEX('DEQ Pollutant List'!$A$7:$A$611,MATCH($D66,'DEQ Pollutant List'!$C$7:$C$611,0)),INDEX('DEQ Pollutant List'!$A$7:$A$611,MATCH($C66,'DEQ Pollutant List'!$B$7:$B$611,0))),"")</f>
        <v/>
      </c>
      <c r="F66" s="115"/>
      <c r="G66" s="116"/>
      <c r="H66" s="77"/>
      <c r="I66" s="76"/>
      <c r="J66" s="78"/>
      <c r="K66" s="32"/>
      <c r="L66" s="76"/>
      <c r="M66" s="78"/>
      <c r="N66" s="32"/>
    </row>
    <row r="67" spans="1:14" x14ac:dyDescent="0.25">
      <c r="A67" s="28"/>
      <c r="B67" s="97"/>
      <c r="C67" s="114"/>
      <c r="D67" s="30" t="str">
        <f>IFERROR(IF(C67="No CAS","",INDEX('DEQ Pollutant List'!$C$7:$C$611,MATCH('5. Pollutant Emissions - MB'!C67,'DEQ Pollutant List'!$B$7:$B$611,0))),"")</f>
        <v/>
      </c>
      <c r="E67" s="16" t="str">
        <f>IFERROR(IF(OR($C67="",$C67="No CAS"),INDEX('DEQ Pollutant List'!$A$7:$A$611,MATCH($D67,'DEQ Pollutant List'!$C$7:$C$611,0)),INDEX('DEQ Pollutant List'!$A$7:$A$611,MATCH($C67,'DEQ Pollutant List'!$B$7:$B$611,0))),"")</f>
        <v/>
      </c>
      <c r="F67" s="115"/>
      <c r="G67" s="116"/>
      <c r="H67" s="77"/>
      <c r="I67" s="76"/>
      <c r="J67" s="78"/>
      <c r="K67" s="32"/>
      <c r="L67" s="76"/>
      <c r="M67" s="78"/>
      <c r="N67" s="32"/>
    </row>
    <row r="68" spans="1:14" x14ac:dyDescent="0.25">
      <c r="A68" s="28"/>
      <c r="B68" s="97"/>
      <c r="C68" s="114"/>
      <c r="D68" s="30" t="str">
        <f>IFERROR(IF(C68="No CAS","",INDEX('DEQ Pollutant List'!$C$7:$C$611,MATCH('5. Pollutant Emissions - MB'!C68,'DEQ Pollutant List'!$B$7:$B$611,0))),"")</f>
        <v/>
      </c>
      <c r="E68" s="16" t="str">
        <f>IFERROR(IF(OR($C68="",$C68="No CAS"),INDEX('DEQ Pollutant List'!$A$7:$A$611,MATCH($D68,'DEQ Pollutant List'!$C$7:$C$611,0)),INDEX('DEQ Pollutant List'!$A$7:$A$611,MATCH($C68,'DEQ Pollutant List'!$B$7:$B$611,0))),"")</f>
        <v/>
      </c>
      <c r="F68" s="115"/>
      <c r="G68" s="116"/>
      <c r="H68" s="77"/>
      <c r="I68" s="76"/>
      <c r="J68" s="78"/>
      <c r="K68" s="32"/>
      <c r="L68" s="76"/>
      <c r="M68" s="78"/>
      <c r="N68" s="32"/>
    </row>
    <row r="69" spans="1:14" x14ac:dyDescent="0.25">
      <c r="A69" s="28"/>
      <c r="B69" s="97"/>
      <c r="C69" s="114"/>
      <c r="D69" s="30" t="str">
        <f>IFERROR(IF(C69="No CAS","",INDEX('DEQ Pollutant List'!$C$7:$C$611,MATCH('5. Pollutant Emissions - MB'!C69,'DEQ Pollutant List'!$B$7:$B$611,0))),"")</f>
        <v/>
      </c>
      <c r="E69" s="16" t="str">
        <f>IFERROR(IF(OR($C69="",$C69="No CAS"),INDEX('DEQ Pollutant List'!$A$7:$A$611,MATCH($D69,'DEQ Pollutant List'!$C$7:$C$611,0)),INDEX('DEQ Pollutant List'!$A$7:$A$611,MATCH($C69,'DEQ Pollutant List'!$B$7:$B$611,0))),"")</f>
        <v/>
      </c>
      <c r="F69" s="115"/>
      <c r="G69" s="116"/>
      <c r="H69" s="77"/>
      <c r="I69" s="76"/>
      <c r="J69" s="78"/>
      <c r="K69" s="32"/>
      <c r="L69" s="76"/>
      <c r="M69" s="78"/>
      <c r="N69" s="32"/>
    </row>
    <row r="70" spans="1:14" x14ac:dyDescent="0.25">
      <c r="A70" s="28"/>
      <c r="B70" s="97"/>
      <c r="C70" s="114"/>
      <c r="D70" s="30" t="str">
        <f>IFERROR(IF(C70="No CAS","",INDEX('DEQ Pollutant List'!$C$7:$C$611,MATCH('5. Pollutant Emissions - MB'!C70,'DEQ Pollutant List'!$B$7:$B$611,0))),"")</f>
        <v/>
      </c>
      <c r="E70" s="16" t="str">
        <f>IFERROR(IF(OR($C70="",$C70="No CAS"),INDEX('DEQ Pollutant List'!$A$7:$A$611,MATCH($D70,'DEQ Pollutant List'!$C$7:$C$611,0)),INDEX('DEQ Pollutant List'!$A$7:$A$611,MATCH($C70,'DEQ Pollutant List'!$B$7:$B$611,0))),"")</f>
        <v/>
      </c>
      <c r="F70" s="115"/>
      <c r="G70" s="116"/>
      <c r="H70" s="77"/>
      <c r="I70" s="76"/>
      <c r="J70" s="78"/>
      <c r="K70" s="32"/>
      <c r="L70" s="76"/>
      <c r="M70" s="78"/>
      <c r="N70" s="32"/>
    </row>
    <row r="71" spans="1:14" x14ac:dyDescent="0.25">
      <c r="A71" s="28"/>
      <c r="B71" s="97"/>
      <c r="C71" s="114"/>
      <c r="D71" s="30" t="str">
        <f>IFERROR(IF(C71="No CAS","",INDEX('DEQ Pollutant List'!$C$7:$C$611,MATCH('5. Pollutant Emissions - MB'!C71,'DEQ Pollutant List'!$B$7:$B$611,0))),"")</f>
        <v/>
      </c>
      <c r="E71" s="16" t="str">
        <f>IFERROR(IF(OR($C71="",$C71="No CAS"),INDEX('DEQ Pollutant List'!$A$7:$A$611,MATCH($D71,'DEQ Pollutant List'!$C$7:$C$611,0)),INDEX('DEQ Pollutant List'!$A$7:$A$611,MATCH($C71,'DEQ Pollutant List'!$B$7:$B$611,0))),"")</f>
        <v/>
      </c>
      <c r="F71" s="115"/>
      <c r="G71" s="116"/>
      <c r="H71" s="77"/>
      <c r="I71" s="76"/>
      <c r="J71" s="78"/>
      <c r="K71" s="32"/>
      <c r="L71" s="76"/>
      <c r="M71" s="78"/>
      <c r="N71" s="32"/>
    </row>
    <row r="72" spans="1:14" x14ac:dyDescent="0.25">
      <c r="A72" s="28"/>
      <c r="B72" s="97"/>
      <c r="C72" s="114"/>
      <c r="D72" s="30" t="str">
        <f>IFERROR(IF(C72="No CAS","",INDEX('DEQ Pollutant List'!$C$7:$C$611,MATCH('5. Pollutant Emissions - MB'!C72,'DEQ Pollutant List'!$B$7:$B$611,0))),"")</f>
        <v/>
      </c>
      <c r="E72" s="16" t="str">
        <f>IFERROR(IF(OR($C72="",$C72="No CAS"),INDEX('DEQ Pollutant List'!$A$7:$A$611,MATCH($D72,'DEQ Pollutant List'!$C$7:$C$611,0)),INDEX('DEQ Pollutant List'!$A$7:$A$611,MATCH($C72,'DEQ Pollutant List'!$B$7:$B$611,0))),"")</f>
        <v/>
      </c>
      <c r="F72" s="115"/>
      <c r="G72" s="116"/>
      <c r="H72" s="77"/>
      <c r="I72" s="76"/>
      <c r="J72" s="78"/>
      <c r="K72" s="32"/>
      <c r="L72" s="76"/>
      <c r="M72" s="78"/>
      <c r="N72" s="32"/>
    </row>
    <row r="73" spans="1:14" x14ac:dyDescent="0.25">
      <c r="A73" s="28"/>
      <c r="B73" s="97"/>
      <c r="C73" s="114"/>
      <c r="D73" s="30" t="str">
        <f>IFERROR(IF(C73="No CAS","",INDEX('DEQ Pollutant List'!$C$7:$C$611,MATCH('5. Pollutant Emissions - MB'!C73,'DEQ Pollutant List'!$B$7:$B$611,0))),"")</f>
        <v/>
      </c>
      <c r="E73" s="16" t="str">
        <f>IFERROR(IF(OR($C73="",$C73="No CAS"),INDEX('DEQ Pollutant List'!$A$7:$A$611,MATCH($D73,'DEQ Pollutant List'!$C$7:$C$611,0)),INDEX('DEQ Pollutant List'!$A$7:$A$611,MATCH($C73,'DEQ Pollutant List'!$B$7:$B$611,0))),"")</f>
        <v/>
      </c>
      <c r="F73" s="115"/>
      <c r="G73" s="116"/>
      <c r="H73" s="77"/>
      <c r="I73" s="76"/>
      <c r="J73" s="78"/>
      <c r="K73" s="32"/>
      <c r="L73" s="76"/>
      <c r="M73" s="78"/>
      <c r="N73" s="32"/>
    </row>
    <row r="74" spans="1:14" x14ac:dyDescent="0.25">
      <c r="A74" s="28"/>
      <c r="B74" s="97"/>
      <c r="C74" s="114"/>
      <c r="D74" s="30" t="str">
        <f>IFERROR(IF(C74="No CAS","",INDEX('DEQ Pollutant List'!$C$7:$C$611,MATCH('5. Pollutant Emissions - MB'!C74,'DEQ Pollutant List'!$B$7:$B$611,0))),"")</f>
        <v/>
      </c>
      <c r="E74" s="16" t="str">
        <f>IFERROR(IF(OR($C74="",$C74="No CAS"),INDEX('DEQ Pollutant List'!$A$7:$A$611,MATCH($D74,'DEQ Pollutant List'!$C$7:$C$611,0)),INDEX('DEQ Pollutant List'!$A$7:$A$611,MATCH($C74,'DEQ Pollutant List'!$B$7:$B$611,0))),"")</f>
        <v/>
      </c>
      <c r="F74" s="115"/>
      <c r="G74" s="116"/>
      <c r="H74" s="77"/>
      <c r="I74" s="76"/>
      <c r="J74" s="78"/>
      <c r="K74" s="32"/>
      <c r="L74" s="76"/>
      <c r="M74" s="78"/>
      <c r="N74" s="32"/>
    </row>
    <row r="75" spans="1:14" x14ac:dyDescent="0.25">
      <c r="A75" s="28"/>
      <c r="B75" s="97"/>
      <c r="C75" s="114"/>
      <c r="D75" s="30" t="str">
        <f>IFERROR(IF(C75="No CAS","",INDEX('DEQ Pollutant List'!$C$7:$C$611,MATCH('5. Pollutant Emissions - MB'!C75,'DEQ Pollutant List'!$B$7:$B$611,0))),"")</f>
        <v/>
      </c>
      <c r="E75" s="16" t="str">
        <f>IFERROR(IF(OR($C75="",$C75="No CAS"),INDEX('DEQ Pollutant List'!$A$7:$A$611,MATCH($D75,'DEQ Pollutant List'!$C$7:$C$611,0)),INDEX('DEQ Pollutant List'!$A$7:$A$611,MATCH($C75,'DEQ Pollutant List'!$B$7:$B$611,0))),"")</f>
        <v/>
      </c>
      <c r="F75" s="115"/>
      <c r="G75" s="116"/>
      <c r="H75" s="77"/>
      <c r="I75" s="76"/>
      <c r="J75" s="78"/>
      <c r="K75" s="32"/>
      <c r="L75" s="76"/>
      <c r="M75" s="78"/>
      <c r="N75" s="32"/>
    </row>
    <row r="76" spans="1:14" x14ac:dyDescent="0.25">
      <c r="A76" s="28"/>
      <c r="B76" s="97"/>
      <c r="C76" s="114"/>
      <c r="D76" s="30" t="str">
        <f>IFERROR(IF(C76="No CAS","",INDEX('DEQ Pollutant List'!$C$7:$C$611,MATCH('5. Pollutant Emissions - MB'!C76,'DEQ Pollutant List'!$B$7:$B$611,0))),"")</f>
        <v/>
      </c>
      <c r="E76" s="16" t="str">
        <f>IFERROR(IF(OR($C76="",$C76="No CAS"),INDEX('DEQ Pollutant List'!$A$7:$A$611,MATCH($D76,'DEQ Pollutant List'!$C$7:$C$611,0)),INDEX('DEQ Pollutant List'!$A$7:$A$611,MATCH($C76,'DEQ Pollutant List'!$B$7:$B$611,0))),"")</f>
        <v/>
      </c>
      <c r="F76" s="115"/>
      <c r="G76" s="116"/>
      <c r="H76" s="77"/>
      <c r="I76" s="76"/>
      <c r="J76" s="78"/>
      <c r="K76" s="32"/>
      <c r="L76" s="76"/>
      <c r="M76" s="78"/>
      <c r="N76" s="32"/>
    </row>
    <row r="77" spans="1:14" x14ac:dyDescent="0.25">
      <c r="A77" s="28"/>
      <c r="B77" s="97"/>
      <c r="C77" s="114"/>
      <c r="D77" s="30" t="str">
        <f>IFERROR(IF(C77="No CAS","",INDEX('DEQ Pollutant List'!$C$7:$C$611,MATCH('5. Pollutant Emissions - MB'!C77,'DEQ Pollutant List'!$B$7:$B$611,0))),"")</f>
        <v/>
      </c>
      <c r="E77" s="16" t="str">
        <f>IFERROR(IF(OR($C77="",$C77="No CAS"),INDEX('DEQ Pollutant List'!$A$7:$A$611,MATCH($D77,'DEQ Pollutant List'!$C$7:$C$611,0)),INDEX('DEQ Pollutant List'!$A$7:$A$611,MATCH($C77,'DEQ Pollutant List'!$B$7:$B$611,0))),"")</f>
        <v/>
      </c>
      <c r="F77" s="115"/>
      <c r="G77" s="116"/>
      <c r="H77" s="77"/>
      <c r="I77" s="76"/>
      <c r="J77" s="78"/>
      <c r="K77" s="32"/>
      <c r="L77" s="76"/>
      <c r="M77" s="78"/>
      <c r="N77" s="32"/>
    </row>
    <row r="78" spans="1:14" x14ac:dyDescent="0.25">
      <c r="A78" s="28"/>
      <c r="B78" s="97"/>
      <c r="C78" s="114"/>
      <c r="D78" s="30" t="str">
        <f>IFERROR(IF(C78="No CAS","",INDEX('DEQ Pollutant List'!$C$7:$C$611,MATCH('5. Pollutant Emissions - MB'!C78,'DEQ Pollutant List'!$B$7:$B$611,0))),"")</f>
        <v/>
      </c>
      <c r="E78" s="16" t="str">
        <f>IFERROR(IF(OR($C78="",$C78="No CAS"),INDEX('DEQ Pollutant List'!$A$7:$A$611,MATCH($D78,'DEQ Pollutant List'!$C$7:$C$611,0)),INDEX('DEQ Pollutant List'!$A$7:$A$611,MATCH($C78,'DEQ Pollutant List'!$B$7:$B$611,0))),"")</f>
        <v/>
      </c>
      <c r="F78" s="115"/>
      <c r="G78" s="116"/>
      <c r="H78" s="77"/>
      <c r="I78" s="76"/>
      <c r="J78" s="78"/>
      <c r="K78" s="32"/>
      <c r="L78" s="76"/>
      <c r="M78" s="78"/>
      <c r="N78" s="32"/>
    </row>
    <row r="79" spans="1:14" x14ac:dyDescent="0.25">
      <c r="A79" s="28"/>
      <c r="B79" s="97"/>
      <c r="C79" s="114"/>
      <c r="D79" s="30" t="str">
        <f>IFERROR(IF(C79="No CAS","",INDEX('DEQ Pollutant List'!$C$7:$C$611,MATCH('5. Pollutant Emissions - MB'!C79,'DEQ Pollutant List'!$B$7:$B$611,0))),"")</f>
        <v/>
      </c>
      <c r="E79" s="16" t="str">
        <f>IFERROR(IF(OR($C79="",$C79="No CAS"),INDEX('DEQ Pollutant List'!$A$7:$A$611,MATCH($D79,'DEQ Pollutant List'!$C$7:$C$611,0)),INDEX('DEQ Pollutant List'!$A$7:$A$611,MATCH($C79,'DEQ Pollutant List'!$B$7:$B$611,0))),"")</f>
        <v/>
      </c>
      <c r="F79" s="115"/>
      <c r="G79" s="116"/>
      <c r="H79" s="77"/>
      <c r="I79" s="76"/>
      <c r="J79" s="78"/>
      <c r="K79" s="32"/>
      <c r="L79" s="76"/>
      <c r="M79" s="78"/>
      <c r="N79" s="32"/>
    </row>
    <row r="80" spans="1:14" x14ac:dyDescent="0.25">
      <c r="A80" s="28"/>
      <c r="B80" s="97"/>
      <c r="C80" s="114"/>
      <c r="D80" s="30" t="str">
        <f>IFERROR(IF(C80="No CAS","",INDEX('DEQ Pollutant List'!$C$7:$C$611,MATCH('5. Pollutant Emissions - MB'!C80,'DEQ Pollutant List'!$B$7:$B$611,0))),"")</f>
        <v/>
      </c>
      <c r="E80" s="16" t="str">
        <f>IFERROR(IF(OR($C80="",$C80="No CAS"),INDEX('DEQ Pollutant List'!$A$7:$A$611,MATCH($D80,'DEQ Pollutant List'!$C$7:$C$611,0)),INDEX('DEQ Pollutant List'!$A$7:$A$611,MATCH($C80,'DEQ Pollutant List'!$B$7:$B$611,0))),"")</f>
        <v/>
      </c>
      <c r="F80" s="115"/>
      <c r="G80" s="116"/>
      <c r="H80" s="77"/>
      <c r="I80" s="76"/>
      <c r="J80" s="78"/>
      <c r="K80" s="32"/>
      <c r="L80" s="76"/>
      <c r="M80" s="78"/>
      <c r="N80" s="32"/>
    </row>
    <row r="81" spans="1:14" x14ac:dyDescent="0.25">
      <c r="A81" s="28"/>
      <c r="B81" s="97"/>
      <c r="C81" s="114"/>
      <c r="D81" s="30" t="str">
        <f>IFERROR(IF(C81="No CAS","",INDEX('DEQ Pollutant List'!$C$7:$C$611,MATCH('5. Pollutant Emissions - MB'!C81,'DEQ Pollutant List'!$B$7:$B$611,0))),"")</f>
        <v/>
      </c>
      <c r="E81" s="16" t="str">
        <f>IFERROR(IF(OR($C81="",$C81="No CAS"),INDEX('DEQ Pollutant List'!$A$7:$A$611,MATCH($D81,'DEQ Pollutant List'!$C$7:$C$611,0)),INDEX('DEQ Pollutant List'!$A$7:$A$611,MATCH($C81,'DEQ Pollutant List'!$B$7:$B$611,0))),"")</f>
        <v/>
      </c>
      <c r="F81" s="115"/>
      <c r="G81" s="116"/>
      <c r="H81" s="77"/>
      <c r="I81" s="76"/>
      <c r="J81" s="78"/>
      <c r="K81" s="32"/>
      <c r="L81" s="76"/>
      <c r="M81" s="78"/>
      <c r="N81" s="32"/>
    </row>
    <row r="82" spans="1:14" x14ac:dyDescent="0.25">
      <c r="A82" s="28"/>
      <c r="B82" s="97"/>
      <c r="C82" s="114"/>
      <c r="D82" s="30" t="str">
        <f>IFERROR(IF(C82="No CAS","",INDEX('DEQ Pollutant List'!$C$7:$C$611,MATCH('5. Pollutant Emissions - MB'!C82,'DEQ Pollutant List'!$B$7:$B$611,0))),"")</f>
        <v/>
      </c>
      <c r="E82" s="16" t="str">
        <f>IFERROR(IF(OR($C82="",$C82="No CAS"),INDEX('DEQ Pollutant List'!$A$7:$A$611,MATCH($D82,'DEQ Pollutant List'!$C$7:$C$611,0)),INDEX('DEQ Pollutant List'!$A$7:$A$611,MATCH($C82,'DEQ Pollutant List'!$B$7:$B$611,0))),"")</f>
        <v/>
      </c>
      <c r="F82" s="115"/>
      <c r="G82" s="116"/>
      <c r="H82" s="77"/>
      <c r="I82" s="76"/>
      <c r="J82" s="78"/>
      <c r="K82" s="32"/>
      <c r="L82" s="76"/>
      <c r="M82" s="78"/>
      <c r="N82" s="32"/>
    </row>
    <row r="83" spans="1:14" x14ac:dyDescent="0.25">
      <c r="A83" s="28"/>
      <c r="B83" s="97"/>
      <c r="C83" s="114"/>
      <c r="D83" s="30" t="str">
        <f>IFERROR(IF(C83="No CAS","",INDEX('DEQ Pollutant List'!$C$7:$C$611,MATCH('5. Pollutant Emissions - MB'!C83,'DEQ Pollutant List'!$B$7:$B$611,0))),"")</f>
        <v/>
      </c>
      <c r="E83" s="16" t="str">
        <f>IFERROR(IF(OR($C83="",$C83="No CAS"),INDEX('DEQ Pollutant List'!$A$7:$A$611,MATCH($D83,'DEQ Pollutant List'!$C$7:$C$611,0)),INDEX('DEQ Pollutant List'!$A$7:$A$611,MATCH($C83,'DEQ Pollutant List'!$B$7:$B$611,0))),"")</f>
        <v/>
      </c>
      <c r="F83" s="115"/>
      <c r="G83" s="116"/>
      <c r="H83" s="77"/>
      <c r="I83" s="76"/>
      <c r="J83" s="78"/>
      <c r="K83" s="32"/>
      <c r="L83" s="76"/>
      <c r="M83" s="78"/>
      <c r="N83" s="32"/>
    </row>
    <row r="84" spans="1:14" x14ac:dyDescent="0.25">
      <c r="A84" s="28"/>
      <c r="B84" s="97"/>
      <c r="C84" s="114"/>
      <c r="D84" s="30" t="str">
        <f>IFERROR(IF(C84="No CAS","",INDEX('DEQ Pollutant List'!$C$7:$C$611,MATCH('5. Pollutant Emissions - MB'!C84,'DEQ Pollutant List'!$B$7:$B$611,0))),"")</f>
        <v/>
      </c>
      <c r="E84" s="16" t="str">
        <f>IFERROR(IF(OR($C84="",$C84="No CAS"),INDEX('DEQ Pollutant List'!$A$7:$A$611,MATCH($D84,'DEQ Pollutant List'!$C$7:$C$611,0)),INDEX('DEQ Pollutant List'!$A$7:$A$611,MATCH($C84,'DEQ Pollutant List'!$B$7:$B$611,0))),"")</f>
        <v/>
      </c>
      <c r="F84" s="115"/>
      <c r="G84" s="116"/>
      <c r="H84" s="77"/>
      <c r="I84" s="76"/>
      <c r="J84" s="78"/>
      <c r="K84" s="32"/>
      <c r="L84" s="76"/>
      <c r="M84" s="78"/>
      <c r="N84" s="32"/>
    </row>
    <row r="85" spans="1:14" x14ac:dyDescent="0.25">
      <c r="A85" s="28"/>
      <c r="B85" s="97"/>
      <c r="C85" s="114"/>
      <c r="D85" s="30" t="str">
        <f>IFERROR(IF(C85="No CAS","",INDEX('DEQ Pollutant List'!$C$7:$C$611,MATCH('5. Pollutant Emissions - MB'!C85,'DEQ Pollutant List'!$B$7:$B$611,0))),"")</f>
        <v/>
      </c>
      <c r="E85" s="16" t="str">
        <f>IFERROR(IF(OR($C85="",$C85="No CAS"),INDEX('DEQ Pollutant List'!$A$7:$A$611,MATCH($D85,'DEQ Pollutant List'!$C$7:$C$611,0)),INDEX('DEQ Pollutant List'!$A$7:$A$611,MATCH($C85,'DEQ Pollutant List'!$B$7:$B$611,0))),"")</f>
        <v/>
      </c>
      <c r="F85" s="115"/>
      <c r="G85" s="116"/>
      <c r="H85" s="77"/>
      <c r="I85" s="76"/>
      <c r="J85" s="78"/>
      <c r="K85" s="32"/>
      <c r="L85" s="76"/>
      <c r="M85" s="78"/>
      <c r="N85" s="32"/>
    </row>
    <row r="86" spans="1:14" x14ac:dyDescent="0.25">
      <c r="A86" s="28"/>
      <c r="B86" s="97"/>
      <c r="C86" s="114"/>
      <c r="D86" s="30" t="str">
        <f>IFERROR(IF(C86="No CAS","",INDEX('DEQ Pollutant List'!$C$7:$C$611,MATCH('5. Pollutant Emissions - MB'!C86,'DEQ Pollutant List'!$B$7:$B$611,0))),"")</f>
        <v/>
      </c>
      <c r="E86" s="16" t="str">
        <f>IFERROR(IF(OR($C86="",$C86="No CAS"),INDEX('DEQ Pollutant List'!$A$7:$A$611,MATCH($D86,'DEQ Pollutant List'!$C$7:$C$611,0)),INDEX('DEQ Pollutant List'!$A$7:$A$611,MATCH($C86,'DEQ Pollutant List'!$B$7:$B$611,0))),"")</f>
        <v/>
      </c>
      <c r="F86" s="115"/>
      <c r="G86" s="116"/>
      <c r="H86" s="77"/>
      <c r="I86" s="76"/>
      <c r="J86" s="78"/>
      <c r="K86" s="32"/>
      <c r="L86" s="76"/>
      <c r="M86" s="78"/>
      <c r="N86" s="32"/>
    </row>
    <row r="87" spans="1:14" x14ac:dyDescent="0.25">
      <c r="A87" s="28"/>
      <c r="B87" s="97"/>
      <c r="C87" s="114"/>
      <c r="D87" s="30" t="str">
        <f>IFERROR(IF(C87="No CAS","",INDEX('DEQ Pollutant List'!$C$7:$C$611,MATCH('5. Pollutant Emissions - MB'!C87,'DEQ Pollutant List'!$B$7:$B$611,0))),"")</f>
        <v/>
      </c>
      <c r="E87" s="16" t="str">
        <f>IFERROR(IF(OR($C87="",$C87="No CAS"),INDEX('DEQ Pollutant List'!$A$7:$A$611,MATCH($D87,'DEQ Pollutant List'!$C$7:$C$611,0)),INDEX('DEQ Pollutant List'!$A$7:$A$611,MATCH($C87,'DEQ Pollutant List'!$B$7:$B$611,0))),"")</f>
        <v/>
      </c>
      <c r="F87" s="115"/>
      <c r="G87" s="116"/>
      <c r="H87" s="77"/>
      <c r="I87" s="76"/>
      <c r="J87" s="78"/>
      <c r="K87" s="32"/>
      <c r="L87" s="76"/>
      <c r="M87" s="78"/>
      <c r="N87" s="32"/>
    </row>
    <row r="88" spans="1:14" x14ac:dyDescent="0.25">
      <c r="A88" s="28"/>
      <c r="B88" s="97"/>
      <c r="C88" s="114"/>
      <c r="D88" s="30" t="str">
        <f>IFERROR(IF(C88="No CAS","",INDEX('DEQ Pollutant List'!$C$7:$C$611,MATCH('5. Pollutant Emissions - MB'!C88,'DEQ Pollutant List'!$B$7:$B$611,0))),"")</f>
        <v/>
      </c>
      <c r="E88" s="16" t="str">
        <f>IFERROR(IF(OR($C88="",$C88="No CAS"),INDEX('DEQ Pollutant List'!$A$7:$A$611,MATCH($D88,'DEQ Pollutant List'!$C$7:$C$611,0)),INDEX('DEQ Pollutant List'!$A$7:$A$611,MATCH($C88,'DEQ Pollutant List'!$B$7:$B$611,0))),"")</f>
        <v/>
      </c>
      <c r="F88" s="115"/>
      <c r="G88" s="116"/>
      <c r="H88" s="77"/>
      <c r="I88" s="76"/>
      <c r="J88" s="78"/>
      <c r="K88" s="32"/>
      <c r="L88" s="76"/>
      <c r="M88" s="78"/>
      <c r="N88" s="32"/>
    </row>
    <row r="89" spans="1:14" x14ac:dyDescent="0.25">
      <c r="A89" s="28"/>
      <c r="B89" s="97"/>
      <c r="C89" s="114"/>
      <c r="D89" s="30" t="str">
        <f>IFERROR(IF(C89="No CAS","",INDEX('DEQ Pollutant List'!$C$7:$C$611,MATCH('5. Pollutant Emissions - MB'!C89,'DEQ Pollutant List'!$B$7:$B$611,0))),"")</f>
        <v/>
      </c>
      <c r="E89" s="16" t="str">
        <f>IFERROR(IF(OR($C89="",$C89="No CAS"),INDEX('DEQ Pollutant List'!$A$7:$A$611,MATCH($D89,'DEQ Pollutant List'!$C$7:$C$611,0)),INDEX('DEQ Pollutant List'!$A$7:$A$611,MATCH($C89,'DEQ Pollutant List'!$B$7:$B$611,0))),"")</f>
        <v/>
      </c>
      <c r="F89" s="115"/>
      <c r="G89" s="116"/>
      <c r="H89" s="77"/>
      <c r="I89" s="76"/>
      <c r="J89" s="78"/>
      <c r="K89" s="32"/>
      <c r="L89" s="76"/>
      <c r="M89" s="78"/>
      <c r="N89" s="32"/>
    </row>
    <row r="90" spans="1:14" x14ac:dyDescent="0.25">
      <c r="A90" s="28"/>
      <c r="B90" s="97"/>
      <c r="C90" s="114"/>
      <c r="D90" s="30" t="str">
        <f>IFERROR(IF(C90="No CAS","",INDEX('DEQ Pollutant List'!$C$7:$C$611,MATCH('5. Pollutant Emissions - MB'!C90,'DEQ Pollutant List'!$B$7:$B$611,0))),"")</f>
        <v/>
      </c>
      <c r="E90" s="16" t="str">
        <f>IFERROR(IF(OR($C90="",$C90="No CAS"),INDEX('DEQ Pollutant List'!$A$7:$A$611,MATCH($D90,'DEQ Pollutant List'!$C$7:$C$611,0)),INDEX('DEQ Pollutant List'!$A$7:$A$611,MATCH($C90,'DEQ Pollutant List'!$B$7:$B$611,0))),"")</f>
        <v/>
      </c>
      <c r="F90" s="115"/>
      <c r="G90" s="116"/>
      <c r="H90" s="77"/>
      <c r="I90" s="76"/>
      <c r="J90" s="78"/>
      <c r="K90" s="32"/>
      <c r="L90" s="76"/>
      <c r="M90" s="78"/>
      <c r="N90" s="32"/>
    </row>
    <row r="91" spans="1:14" x14ac:dyDescent="0.25">
      <c r="A91" s="28"/>
      <c r="B91" s="97"/>
      <c r="C91" s="114"/>
      <c r="D91" s="30" t="str">
        <f>IFERROR(IF(C91="No CAS","",INDEX('DEQ Pollutant List'!$C$7:$C$611,MATCH('5. Pollutant Emissions - MB'!C91,'DEQ Pollutant List'!$B$7:$B$611,0))),"")</f>
        <v/>
      </c>
      <c r="E91" s="16" t="str">
        <f>IFERROR(IF(OR($C91="",$C91="No CAS"),INDEX('DEQ Pollutant List'!$A$7:$A$611,MATCH($D91,'DEQ Pollutant List'!$C$7:$C$611,0)),INDEX('DEQ Pollutant List'!$A$7:$A$611,MATCH($C91,'DEQ Pollutant List'!$B$7:$B$611,0))),"")</f>
        <v/>
      </c>
      <c r="F91" s="115"/>
      <c r="G91" s="116"/>
      <c r="H91" s="77"/>
      <c r="I91" s="76"/>
      <c r="J91" s="78"/>
      <c r="K91" s="32"/>
      <c r="L91" s="76"/>
      <c r="M91" s="78"/>
      <c r="N91" s="32"/>
    </row>
    <row r="92" spans="1:14" x14ac:dyDescent="0.25">
      <c r="A92" s="28"/>
      <c r="B92" s="97"/>
      <c r="C92" s="114"/>
      <c r="D92" s="30" t="str">
        <f>IFERROR(IF(C92="No CAS","",INDEX('DEQ Pollutant List'!$C$7:$C$611,MATCH('5. Pollutant Emissions - MB'!C92,'DEQ Pollutant List'!$B$7:$B$611,0))),"")</f>
        <v/>
      </c>
      <c r="E92" s="16" t="str">
        <f>IFERROR(IF(OR($C92="",$C92="No CAS"),INDEX('DEQ Pollutant List'!$A$7:$A$611,MATCH($D92,'DEQ Pollutant List'!$C$7:$C$611,0)),INDEX('DEQ Pollutant List'!$A$7:$A$611,MATCH($C92,'DEQ Pollutant List'!$B$7:$B$611,0))),"")</f>
        <v/>
      </c>
      <c r="F92" s="115"/>
      <c r="G92" s="116"/>
      <c r="H92" s="77"/>
      <c r="I92" s="76"/>
      <c r="J92" s="78"/>
      <c r="K92" s="32"/>
      <c r="L92" s="76"/>
      <c r="M92" s="78"/>
      <c r="N92" s="32"/>
    </row>
    <row r="93" spans="1:14" x14ac:dyDescent="0.25">
      <c r="A93" s="28"/>
      <c r="B93" s="97"/>
      <c r="C93" s="114"/>
      <c r="D93" s="30" t="str">
        <f>IFERROR(IF(C93="No CAS","",INDEX('DEQ Pollutant List'!$C$7:$C$611,MATCH('5. Pollutant Emissions - MB'!C93,'DEQ Pollutant List'!$B$7:$B$611,0))),"")</f>
        <v/>
      </c>
      <c r="E93" s="16" t="str">
        <f>IFERROR(IF(OR($C93="",$C93="No CAS"),INDEX('DEQ Pollutant List'!$A$7:$A$611,MATCH($D93,'DEQ Pollutant List'!$C$7:$C$611,0)),INDEX('DEQ Pollutant List'!$A$7:$A$611,MATCH($C93,'DEQ Pollutant List'!$B$7:$B$611,0))),"")</f>
        <v/>
      </c>
      <c r="F93" s="115"/>
      <c r="G93" s="116"/>
      <c r="H93" s="77"/>
      <c r="I93" s="76"/>
      <c r="J93" s="78"/>
      <c r="K93" s="32"/>
      <c r="L93" s="76"/>
      <c r="M93" s="78"/>
      <c r="N93" s="32"/>
    </row>
    <row r="94" spans="1:14" x14ac:dyDescent="0.25">
      <c r="A94" s="28"/>
      <c r="B94" s="97"/>
      <c r="C94" s="114"/>
      <c r="D94" s="30" t="str">
        <f>IFERROR(IF(C94="No CAS","",INDEX('DEQ Pollutant List'!$C$7:$C$611,MATCH('5. Pollutant Emissions - MB'!C94,'DEQ Pollutant List'!$B$7:$B$611,0))),"")</f>
        <v/>
      </c>
      <c r="E94" s="16" t="str">
        <f>IFERROR(IF(OR($C94="",$C94="No CAS"),INDEX('DEQ Pollutant List'!$A$7:$A$611,MATCH($D94,'DEQ Pollutant List'!$C$7:$C$611,0)),INDEX('DEQ Pollutant List'!$A$7:$A$611,MATCH($C94,'DEQ Pollutant List'!$B$7:$B$611,0))),"")</f>
        <v/>
      </c>
      <c r="F94" s="115"/>
      <c r="G94" s="116"/>
      <c r="H94" s="77"/>
      <c r="I94" s="76"/>
      <c r="J94" s="78"/>
      <c r="K94" s="32"/>
      <c r="L94" s="76"/>
      <c r="M94" s="78"/>
      <c r="N94" s="32"/>
    </row>
    <row r="95" spans="1:14" x14ac:dyDescent="0.25">
      <c r="A95" s="28"/>
      <c r="B95" s="97"/>
      <c r="C95" s="114"/>
      <c r="D95" s="30" t="str">
        <f>IFERROR(IF(C95="No CAS","",INDEX('DEQ Pollutant List'!$C$7:$C$611,MATCH('5. Pollutant Emissions - MB'!C95,'DEQ Pollutant List'!$B$7:$B$611,0))),"")</f>
        <v/>
      </c>
      <c r="E95" s="16" t="str">
        <f>IFERROR(IF(OR($C95="",$C95="No CAS"),INDEX('DEQ Pollutant List'!$A$7:$A$611,MATCH($D95,'DEQ Pollutant List'!$C$7:$C$611,0)),INDEX('DEQ Pollutant List'!$A$7:$A$611,MATCH($C95,'DEQ Pollutant List'!$B$7:$B$611,0))),"")</f>
        <v/>
      </c>
      <c r="F95" s="115"/>
      <c r="G95" s="116"/>
      <c r="H95" s="77"/>
      <c r="I95" s="76"/>
      <c r="J95" s="78"/>
      <c r="K95" s="32"/>
      <c r="L95" s="76"/>
      <c r="M95" s="78"/>
      <c r="N95" s="32"/>
    </row>
    <row r="96" spans="1:14" x14ac:dyDescent="0.25">
      <c r="A96" s="28"/>
      <c r="B96" s="97"/>
      <c r="C96" s="114"/>
      <c r="D96" s="30" t="str">
        <f>IFERROR(IF(C96="No CAS","",INDEX('DEQ Pollutant List'!$C$7:$C$611,MATCH('5. Pollutant Emissions - MB'!C96,'DEQ Pollutant List'!$B$7:$B$611,0))),"")</f>
        <v/>
      </c>
      <c r="E96" s="16" t="str">
        <f>IFERROR(IF(OR($C96="",$C96="No CAS"),INDEX('DEQ Pollutant List'!$A$7:$A$611,MATCH($D96,'DEQ Pollutant List'!$C$7:$C$611,0)),INDEX('DEQ Pollutant List'!$A$7:$A$611,MATCH($C96,'DEQ Pollutant List'!$B$7:$B$611,0))),"")</f>
        <v/>
      </c>
      <c r="F96" s="115"/>
      <c r="G96" s="116"/>
      <c r="H96" s="77"/>
      <c r="I96" s="76"/>
      <c r="J96" s="78"/>
      <c r="K96" s="32"/>
      <c r="L96" s="76"/>
      <c r="M96" s="78"/>
      <c r="N96" s="32"/>
    </row>
    <row r="97" spans="1:14" x14ac:dyDescent="0.25">
      <c r="A97" s="28"/>
      <c r="B97" s="97"/>
      <c r="C97" s="114"/>
      <c r="D97" s="30" t="str">
        <f>IFERROR(IF(C97="No CAS","",INDEX('DEQ Pollutant List'!$C$7:$C$611,MATCH('5. Pollutant Emissions - MB'!C97,'DEQ Pollutant List'!$B$7:$B$611,0))),"")</f>
        <v/>
      </c>
      <c r="E97" s="16" t="str">
        <f>IFERROR(IF(OR($C97="",$C97="No CAS"),INDEX('DEQ Pollutant List'!$A$7:$A$611,MATCH($D97,'DEQ Pollutant List'!$C$7:$C$611,0)),INDEX('DEQ Pollutant List'!$A$7:$A$611,MATCH($C97,'DEQ Pollutant List'!$B$7:$B$611,0))),"")</f>
        <v/>
      </c>
      <c r="F97" s="115"/>
      <c r="G97" s="116"/>
      <c r="H97" s="77"/>
      <c r="I97" s="76"/>
      <c r="J97" s="78"/>
      <c r="K97" s="32"/>
      <c r="L97" s="76"/>
      <c r="M97" s="78"/>
      <c r="N97" s="32"/>
    </row>
    <row r="98" spans="1:14" x14ac:dyDescent="0.25">
      <c r="A98" s="28"/>
      <c r="B98" s="97"/>
      <c r="C98" s="114"/>
      <c r="D98" s="30" t="str">
        <f>IFERROR(IF(C98="No CAS","",INDEX('DEQ Pollutant List'!$C$7:$C$611,MATCH('5. Pollutant Emissions - MB'!C98,'DEQ Pollutant List'!$B$7:$B$611,0))),"")</f>
        <v/>
      </c>
      <c r="E98" s="16" t="str">
        <f>IFERROR(IF(OR($C98="",$C98="No CAS"),INDEX('DEQ Pollutant List'!$A$7:$A$611,MATCH($D98,'DEQ Pollutant List'!$C$7:$C$611,0)),INDEX('DEQ Pollutant List'!$A$7:$A$611,MATCH($C98,'DEQ Pollutant List'!$B$7:$B$611,0))),"")</f>
        <v/>
      </c>
      <c r="F98" s="115"/>
      <c r="G98" s="116"/>
      <c r="H98" s="77"/>
      <c r="I98" s="76"/>
      <c r="J98" s="78"/>
      <c r="K98" s="32"/>
      <c r="L98" s="76"/>
      <c r="M98" s="78"/>
      <c r="N98" s="32"/>
    </row>
    <row r="99" spans="1:14" x14ac:dyDescent="0.25">
      <c r="A99" s="28"/>
      <c r="B99" s="97"/>
      <c r="C99" s="114"/>
      <c r="D99" s="30" t="str">
        <f>IFERROR(IF(C99="No CAS","",INDEX('DEQ Pollutant List'!$C$7:$C$611,MATCH('5. Pollutant Emissions - MB'!C99,'DEQ Pollutant List'!$B$7:$B$611,0))),"")</f>
        <v/>
      </c>
      <c r="E99" s="16" t="str">
        <f>IFERROR(IF(OR($C99="",$C99="No CAS"),INDEX('DEQ Pollutant List'!$A$7:$A$611,MATCH($D99,'DEQ Pollutant List'!$C$7:$C$611,0)),INDEX('DEQ Pollutant List'!$A$7:$A$611,MATCH($C99,'DEQ Pollutant List'!$B$7:$B$611,0))),"")</f>
        <v/>
      </c>
      <c r="F99" s="115"/>
      <c r="G99" s="116"/>
      <c r="H99" s="77"/>
      <c r="I99" s="76"/>
      <c r="J99" s="78"/>
      <c r="K99" s="32"/>
      <c r="L99" s="76"/>
      <c r="M99" s="78"/>
      <c r="N99" s="32"/>
    </row>
    <row r="100" spans="1:14" x14ac:dyDescent="0.25">
      <c r="A100" s="28"/>
      <c r="B100" s="97"/>
      <c r="C100" s="114"/>
      <c r="D100" s="30" t="str">
        <f>IFERROR(IF(C100="No CAS","",INDEX('DEQ Pollutant List'!$C$7:$C$611,MATCH('5. Pollutant Emissions - MB'!C100,'DEQ Pollutant List'!$B$7:$B$611,0))),"")</f>
        <v/>
      </c>
      <c r="E100" s="16" t="str">
        <f>IFERROR(IF(OR($C100="",$C100="No CAS"),INDEX('DEQ Pollutant List'!$A$7:$A$611,MATCH($D100,'DEQ Pollutant List'!$C$7:$C$611,0)),INDEX('DEQ Pollutant List'!$A$7:$A$611,MATCH($C100,'DEQ Pollutant List'!$B$7:$B$611,0))),"")</f>
        <v/>
      </c>
      <c r="F100" s="115"/>
      <c r="G100" s="116"/>
      <c r="H100" s="77"/>
      <c r="I100" s="76"/>
      <c r="J100" s="78"/>
      <c r="K100" s="32"/>
      <c r="L100" s="76"/>
      <c r="M100" s="78"/>
      <c r="N100" s="32"/>
    </row>
    <row r="101" spans="1:14" x14ac:dyDescent="0.25">
      <c r="A101" s="28"/>
      <c r="B101" s="97"/>
      <c r="C101" s="114"/>
      <c r="D101" s="30" t="str">
        <f>IFERROR(IF(C101="No CAS","",INDEX('DEQ Pollutant List'!$C$7:$C$611,MATCH('5. Pollutant Emissions - MB'!C101,'DEQ Pollutant List'!$B$7:$B$611,0))),"")</f>
        <v/>
      </c>
      <c r="E101" s="16" t="str">
        <f>IFERROR(IF(OR($C101="",$C101="No CAS"),INDEX('DEQ Pollutant List'!$A$7:$A$611,MATCH($D101,'DEQ Pollutant List'!$C$7:$C$611,0)),INDEX('DEQ Pollutant List'!$A$7:$A$611,MATCH($C101,'DEQ Pollutant List'!$B$7:$B$611,0))),"")</f>
        <v/>
      </c>
      <c r="F101" s="115"/>
      <c r="G101" s="116"/>
      <c r="H101" s="77"/>
      <c r="I101" s="76"/>
      <c r="J101" s="78"/>
      <c r="K101" s="32"/>
      <c r="L101" s="76"/>
      <c r="M101" s="78"/>
      <c r="N101" s="32"/>
    </row>
    <row r="102" spans="1:14" x14ac:dyDescent="0.25">
      <c r="A102" s="28"/>
      <c r="B102" s="97"/>
      <c r="C102" s="114"/>
      <c r="D102" s="30" t="str">
        <f>IFERROR(IF(C102="No CAS","",INDEX('DEQ Pollutant List'!$C$7:$C$611,MATCH('5. Pollutant Emissions - MB'!C102,'DEQ Pollutant List'!$B$7:$B$611,0))),"")</f>
        <v/>
      </c>
      <c r="E102" s="16" t="str">
        <f>IFERROR(IF(OR($C102="",$C102="No CAS"),INDEX('DEQ Pollutant List'!$A$7:$A$611,MATCH($D102,'DEQ Pollutant List'!$C$7:$C$611,0)),INDEX('DEQ Pollutant List'!$A$7:$A$611,MATCH($C102,'DEQ Pollutant List'!$B$7:$B$611,0))),"")</f>
        <v/>
      </c>
      <c r="F102" s="115"/>
      <c r="G102" s="116"/>
      <c r="H102" s="77"/>
      <c r="I102" s="76"/>
      <c r="J102" s="78"/>
      <c r="K102" s="32"/>
      <c r="L102" s="76"/>
      <c r="M102" s="78"/>
      <c r="N102" s="32"/>
    </row>
    <row r="103" spans="1:14" x14ac:dyDescent="0.25">
      <c r="A103" s="28"/>
      <c r="B103" s="97"/>
      <c r="C103" s="114"/>
      <c r="D103" s="30" t="str">
        <f>IFERROR(IF(C103="No CAS","",INDEX('DEQ Pollutant List'!$C$7:$C$611,MATCH('5. Pollutant Emissions - MB'!C103,'DEQ Pollutant List'!$B$7:$B$611,0))),"")</f>
        <v/>
      </c>
      <c r="E103" s="16" t="str">
        <f>IFERROR(IF(OR($C103="",$C103="No CAS"),INDEX('DEQ Pollutant List'!$A$7:$A$611,MATCH($D103,'DEQ Pollutant List'!$C$7:$C$611,0)),INDEX('DEQ Pollutant List'!$A$7:$A$611,MATCH($C103,'DEQ Pollutant List'!$B$7:$B$611,0))),"")</f>
        <v/>
      </c>
      <c r="F103" s="115"/>
      <c r="G103" s="116"/>
      <c r="H103" s="77"/>
      <c r="I103" s="76"/>
      <c r="J103" s="78"/>
      <c r="K103" s="32"/>
      <c r="L103" s="76"/>
      <c r="M103" s="78"/>
      <c r="N103" s="32"/>
    </row>
    <row r="104" spans="1:14" x14ac:dyDescent="0.25">
      <c r="A104" s="28"/>
      <c r="B104" s="97"/>
      <c r="C104" s="114"/>
      <c r="D104" s="30" t="str">
        <f>IFERROR(IF(C104="No CAS","",INDEX('DEQ Pollutant List'!$C$7:$C$611,MATCH('5. Pollutant Emissions - MB'!C104,'DEQ Pollutant List'!$B$7:$B$611,0))),"")</f>
        <v/>
      </c>
      <c r="E104" s="16" t="str">
        <f>IFERROR(IF(OR($C104="",$C104="No CAS"),INDEX('DEQ Pollutant List'!$A$7:$A$611,MATCH($D104,'DEQ Pollutant List'!$C$7:$C$611,0)),INDEX('DEQ Pollutant List'!$A$7:$A$611,MATCH($C104,'DEQ Pollutant List'!$B$7:$B$611,0))),"")</f>
        <v/>
      </c>
      <c r="F104" s="115"/>
      <c r="G104" s="116"/>
      <c r="H104" s="77"/>
      <c r="I104" s="76"/>
      <c r="J104" s="78"/>
      <c r="K104" s="32"/>
      <c r="L104" s="76"/>
      <c r="M104" s="78"/>
      <c r="N104" s="32"/>
    </row>
    <row r="105" spans="1:14" x14ac:dyDescent="0.25">
      <c r="A105" s="28"/>
      <c r="B105" s="97"/>
      <c r="C105" s="114"/>
      <c r="D105" s="30" t="str">
        <f>IFERROR(IF(C105="No CAS","",INDEX('DEQ Pollutant List'!$C$7:$C$611,MATCH('5. Pollutant Emissions - MB'!C105,'DEQ Pollutant List'!$B$7:$B$611,0))),"")</f>
        <v/>
      </c>
      <c r="E105" s="16" t="str">
        <f>IFERROR(IF(OR($C105="",$C105="No CAS"),INDEX('DEQ Pollutant List'!$A$7:$A$611,MATCH($D105,'DEQ Pollutant List'!$C$7:$C$611,0)),INDEX('DEQ Pollutant List'!$A$7:$A$611,MATCH($C105,'DEQ Pollutant List'!$B$7:$B$611,0))),"")</f>
        <v/>
      </c>
      <c r="F105" s="115"/>
      <c r="G105" s="116"/>
      <c r="H105" s="77"/>
      <c r="I105" s="76"/>
      <c r="J105" s="78"/>
      <c r="K105" s="32"/>
      <c r="L105" s="76"/>
      <c r="M105" s="78"/>
      <c r="N105" s="32"/>
    </row>
    <row r="106" spans="1:14" x14ac:dyDescent="0.25">
      <c r="A106" s="28"/>
      <c r="B106" s="97"/>
      <c r="C106" s="114"/>
      <c r="D106" s="30" t="str">
        <f>IFERROR(IF(C106="No CAS","",INDEX('DEQ Pollutant List'!$C$7:$C$611,MATCH('5. Pollutant Emissions - MB'!C106,'DEQ Pollutant List'!$B$7:$B$611,0))),"")</f>
        <v/>
      </c>
      <c r="E106" s="16" t="str">
        <f>IFERROR(IF(OR($C106="",$C106="No CAS"),INDEX('DEQ Pollutant List'!$A$7:$A$611,MATCH($D106,'DEQ Pollutant List'!$C$7:$C$611,0)),INDEX('DEQ Pollutant List'!$A$7:$A$611,MATCH($C106,'DEQ Pollutant List'!$B$7:$B$611,0))),"")</f>
        <v/>
      </c>
      <c r="F106" s="115"/>
      <c r="G106" s="116"/>
      <c r="H106" s="77"/>
      <c r="I106" s="76"/>
      <c r="J106" s="78"/>
      <c r="K106" s="32"/>
      <c r="L106" s="76"/>
      <c r="M106" s="78"/>
      <c r="N106" s="32"/>
    </row>
    <row r="107" spans="1:14" x14ac:dyDescent="0.25">
      <c r="A107" s="28"/>
      <c r="B107" s="97"/>
      <c r="C107" s="114"/>
      <c r="D107" s="30" t="str">
        <f>IFERROR(IF(C107="No CAS","",INDEX('DEQ Pollutant List'!$C$7:$C$611,MATCH('5. Pollutant Emissions - MB'!C107,'DEQ Pollutant List'!$B$7:$B$611,0))),"")</f>
        <v/>
      </c>
      <c r="E107" s="16" t="str">
        <f>IFERROR(IF(OR($C107="",$C107="No CAS"),INDEX('DEQ Pollutant List'!$A$7:$A$611,MATCH($D107,'DEQ Pollutant List'!$C$7:$C$611,0)),INDEX('DEQ Pollutant List'!$A$7:$A$611,MATCH($C107,'DEQ Pollutant List'!$B$7:$B$611,0))),"")</f>
        <v/>
      </c>
      <c r="F107" s="115"/>
      <c r="G107" s="116"/>
      <c r="H107" s="77"/>
      <c r="I107" s="76"/>
      <c r="J107" s="78"/>
      <c r="K107" s="32"/>
      <c r="L107" s="76"/>
      <c r="M107" s="78"/>
      <c r="N107" s="32"/>
    </row>
    <row r="108" spans="1:14" x14ac:dyDescent="0.25">
      <c r="A108" s="28"/>
      <c r="B108" s="97"/>
      <c r="C108" s="114"/>
      <c r="D108" s="30" t="str">
        <f>IFERROR(IF(C108="No CAS","",INDEX('DEQ Pollutant List'!$C$7:$C$611,MATCH('5. Pollutant Emissions - MB'!C108,'DEQ Pollutant List'!$B$7:$B$611,0))),"")</f>
        <v/>
      </c>
      <c r="E108" s="16" t="str">
        <f>IFERROR(IF(OR($C108="",$C108="No CAS"),INDEX('DEQ Pollutant List'!$A$7:$A$611,MATCH($D108,'DEQ Pollutant List'!$C$7:$C$611,0)),INDEX('DEQ Pollutant List'!$A$7:$A$611,MATCH($C108,'DEQ Pollutant List'!$B$7:$B$611,0))),"")</f>
        <v/>
      </c>
      <c r="F108" s="115"/>
      <c r="G108" s="116"/>
      <c r="H108" s="77"/>
      <c r="I108" s="76"/>
      <c r="J108" s="78"/>
      <c r="K108" s="32"/>
      <c r="L108" s="76"/>
      <c r="M108" s="78"/>
      <c r="N108" s="32"/>
    </row>
    <row r="109" spans="1:14" x14ac:dyDescent="0.25">
      <c r="A109" s="28"/>
      <c r="B109" s="97"/>
      <c r="C109" s="114"/>
      <c r="D109" s="30" t="str">
        <f>IFERROR(IF(C109="No CAS","",INDEX('DEQ Pollutant List'!$C$7:$C$611,MATCH('5. Pollutant Emissions - MB'!C109,'DEQ Pollutant List'!$B$7:$B$611,0))),"")</f>
        <v/>
      </c>
      <c r="E109" s="16" t="str">
        <f>IFERROR(IF(OR($C109="",$C109="No CAS"),INDEX('DEQ Pollutant List'!$A$7:$A$611,MATCH($D109,'DEQ Pollutant List'!$C$7:$C$611,0)),INDEX('DEQ Pollutant List'!$A$7:$A$611,MATCH($C109,'DEQ Pollutant List'!$B$7:$B$611,0))),"")</f>
        <v/>
      </c>
      <c r="F109" s="115"/>
      <c r="G109" s="116"/>
      <c r="H109" s="77"/>
      <c r="I109" s="76"/>
      <c r="J109" s="78"/>
      <c r="K109" s="32"/>
      <c r="L109" s="76"/>
      <c r="M109" s="78"/>
      <c r="N109" s="32"/>
    </row>
    <row r="110" spans="1:14" x14ac:dyDescent="0.25">
      <c r="A110" s="28"/>
      <c r="B110" s="97"/>
      <c r="C110" s="114"/>
      <c r="D110" s="30" t="str">
        <f>IFERROR(IF(C110="No CAS","",INDEX('DEQ Pollutant List'!$C$7:$C$611,MATCH('5. Pollutant Emissions - MB'!C110,'DEQ Pollutant List'!$B$7:$B$611,0))),"")</f>
        <v/>
      </c>
      <c r="E110" s="16" t="str">
        <f>IFERROR(IF(OR($C110="",$C110="No CAS"),INDEX('DEQ Pollutant List'!$A$7:$A$611,MATCH($D110,'DEQ Pollutant List'!$C$7:$C$611,0)),INDEX('DEQ Pollutant List'!$A$7:$A$611,MATCH($C110,'DEQ Pollutant List'!$B$7:$B$611,0))),"")</f>
        <v/>
      </c>
      <c r="F110" s="115"/>
      <c r="G110" s="116"/>
      <c r="H110" s="77"/>
      <c r="I110" s="76"/>
      <c r="J110" s="78"/>
      <c r="K110" s="32"/>
      <c r="L110" s="76"/>
      <c r="M110" s="78"/>
      <c r="N110" s="32"/>
    </row>
    <row r="111" spans="1:14" x14ac:dyDescent="0.25">
      <c r="A111" s="28"/>
      <c r="B111" s="97"/>
      <c r="C111" s="114"/>
      <c r="D111" s="30" t="str">
        <f>IFERROR(IF(C111="No CAS","",INDEX('DEQ Pollutant List'!$C$7:$C$611,MATCH('5. Pollutant Emissions - MB'!C111,'DEQ Pollutant List'!$B$7:$B$611,0))),"")</f>
        <v/>
      </c>
      <c r="E111" s="16" t="str">
        <f>IFERROR(IF(OR($C111="",$C111="No CAS"),INDEX('DEQ Pollutant List'!$A$7:$A$611,MATCH($D111,'DEQ Pollutant List'!$C$7:$C$611,0)),INDEX('DEQ Pollutant List'!$A$7:$A$611,MATCH($C111,'DEQ Pollutant List'!$B$7:$B$611,0))),"")</f>
        <v/>
      </c>
      <c r="F111" s="115"/>
      <c r="G111" s="116"/>
      <c r="H111" s="77"/>
      <c r="I111" s="76"/>
      <c r="J111" s="78"/>
      <c r="K111" s="32"/>
      <c r="L111" s="76"/>
      <c r="M111" s="78"/>
      <c r="N111" s="32"/>
    </row>
    <row r="112" spans="1:14" x14ac:dyDescent="0.25">
      <c r="A112" s="28"/>
      <c r="B112" s="97"/>
      <c r="C112" s="114"/>
      <c r="D112" s="30" t="str">
        <f>IFERROR(IF(C112="No CAS","",INDEX('DEQ Pollutant List'!$C$7:$C$611,MATCH('5. Pollutant Emissions - MB'!C112,'DEQ Pollutant List'!$B$7:$B$611,0))),"")</f>
        <v/>
      </c>
      <c r="E112" s="16" t="str">
        <f>IFERROR(IF(OR($C112="",$C112="No CAS"),INDEX('DEQ Pollutant List'!$A$7:$A$611,MATCH($D112,'DEQ Pollutant List'!$C$7:$C$611,0)),INDEX('DEQ Pollutant List'!$A$7:$A$611,MATCH($C112,'DEQ Pollutant List'!$B$7:$B$611,0))),"")</f>
        <v/>
      </c>
      <c r="F112" s="115"/>
      <c r="G112" s="116"/>
      <c r="H112" s="77"/>
      <c r="I112" s="76"/>
      <c r="J112" s="78"/>
      <c r="K112" s="32"/>
      <c r="L112" s="76"/>
      <c r="M112" s="78"/>
      <c r="N112" s="32"/>
    </row>
    <row r="113" spans="1:14" x14ac:dyDescent="0.25">
      <c r="A113" s="28"/>
      <c r="B113" s="97"/>
      <c r="C113" s="114"/>
      <c r="D113" s="30" t="str">
        <f>IFERROR(IF(C113="No CAS","",INDEX('DEQ Pollutant List'!$C$7:$C$611,MATCH('5. Pollutant Emissions - MB'!C113,'DEQ Pollutant List'!$B$7:$B$611,0))),"")</f>
        <v/>
      </c>
      <c r="E113" s="16" t="str">
        <f>IFERROR(IF(OR($C113="",$C113="No CAS"),INDEX('DEQ Pollutant List'!$A$7:$A$611,MATCH($D113,'DEQ Pollutant List'!$C$7:$C$611,0)),INDEX('DEQ Pollutant List'!$A$7:$A$611,MATCH($C113,'DEQ Pollutant List'!$B$7:$B$611,0))),"")</f>
        <v/>
      </c>
      <c r="F113" s="115"/>
      <c r="G113" s="116"/>
      <c r="H113" s="77"/>
      <c r="I113" s="76"/>
      <c r="J113" s="78"/>
      <c r="K113" s="32"/>
      <c r="L113" s="76"/>
      <c r="M113" s="78"/>
      <c r="N113" s="32"/>
    </row>
    <row r="114" spans="1:14" x14ac:dyDescent="0.25">
      <c r="A114" s="28"/>
      <c r="B114" s="97"/>
      <c r="C114" s="114"/>
      <c r="D114" s="30" t="str">
        <f>IFERROR(IF(C114="No CAS","",INDEX('DEQ Pollutant List'!$C$7:$C$611,MATCH('5. Pollutant Emissions - MB'!C114,'DEQ Pollutant List'!$B$7:$B$611,0))),"")</f>
        <v/>
      </c>
      <c r="E114" s="16" t="str">
        <f>IFERROR(IF(OR($C114="",$C114="No CAS"),INDEX('DEQ Pollutant List'!$A$7:$A$611,MATCH($D114,'DEQ Pollutant List'!$C$7:$C$611,0)),INDEX('DEQ Pollutant List'!$A$7:$A$611,MATCH($C114,'DEQ Pollutant List'!$B$7:$B$611,0))),"")</f>
        <v/>
      </c>
      <c r="F114" s="115"/>
      <c r="G114" s="116"/>
      <c r="H114" s="77"/>
      <c r="I114" s="76"/>
      <c r="J114" s="78"/>
      <c r="K114" s="32"/>
      <c r="L114" s="76"/>
      <c r="M114" s="78"/>
      <c r="N114" s="32"/>
    </row>
    <row r="115" spans="1:14" x14ac:dyDescent="0.25">
      <c r="A115" s="28"/>
      <c r="B115" s="97"/>
      <c r="C115" s="114"/>
      <c r="D115" s="30" t="str">
        <f>IFERROR(IF(C115="No CAS","",INDEX('DEQ Pollutant List'!$C$7:$C$611,MATCH('5. Pollutant Emissions - MB'!C115,'DEQ Pollutant List'!$B$7:$B$611,0))),"")</f>
        <v/>
      </c>
      <c r="E115" s="16" t="str">
        <f>IFERROR(IF(OR($C115="",$C115="No CAS"),INDEX('DEQ Pollutant List'!$A$7:$A$611,MATCH($D115,'DEQ Pollutant List'!$C$7:$C$611,0)),INDEX('DEQ Pollutant List'!$A$7:$A$611,MATCH($C115,'DEQ Pollutant List'!$B$7:$B$611,0))),"")</f>
        <v/>
      </c>
      <c r="F115" s="115"/>
      <c r="G115" s="116"/>
      <c r="H115" s="77"/>
      <c r="I115" s="76"/>
      <c r="J115" s="78"/>
      <c r="K115" s="32"/>
      <c r="L115" s="76"/>
      <c r="M115" s="78"/>
      <c r="N115" s="32"/>
    </row>
    <row r="116" spans="1:14" x14ac:dyDescent="0.25">
      <c r="A116" s="28"/>
      <c r="B116" s="97"/>
      <c r="C116" s="114"/>
      <c r="D116" s="30" t="str">
        <f>IFERROR(IF(C116="No CAS","",INDEX('DEQ Pollutant List'!$C$7:$C$611,MATCH('5. Pollutant Emissions - MB'!C116,'DEQ Pollutant List'!$B$7:$B$611,0))),"")</f>
        <v/>
      </c>
      <c r="E116" s="16" t="str">
        <f>IFERROR(IF(OR($C116="",$C116="No CAS"),INDEX('DEQ Pollutant List'!$A$7:$A$611,MATCH($D116,'DEQ Pollutant List'!$C$7:$C$611,0)),INDEX('DEQ Pollutant List'!$A$7:$A$611,MATCH($C116,'DEQ Pollutant List'!$B$7:$B$611,0))),"")</f>
        <v/>
      </c>
      <c r="F116" s="115"/>
      <c r="G116" s="116"/>
      <c r="H116" s="77"/>
      <c r="I116" s="76"/>
      <c r="J116" s="78"/>
      <c r="K116" s="32"/>
      <c r="L116" s="76"/>
      <c r="M116" s="78"/>
      <c r="N116" s="32"/>
    </row>
    <row r="117" spans="1:14" x14ac:dyDescent="0.25">
      <c r="A117" s="28"/>
      <c r="B117" s="97"/>
      <c r="C117" s="114"/>
      <c r="D117" s="30" t="str">
        <f>IFERROR(IF(C117="No CAS","",INDEX('DEQ Pollutant List'!$C$7:$C$611,MATCH('5. Pollutant Emissions - MB'!C117,'DEQ Pollutant List'!$B$7:$B$611,0))),"")</f>
        <v/>
      </c>
      <c r="E117" s="16" t="str">
        <f>IFERROR(IF(OR($C117="",$C117="No CAS"),INDEX('DEQ Pollutant List'!$A$7:$A$611,MATCH($D117,'DEQ Pollutant List'!$C$7:$C$611,0)),INDEX('DEQ Pollutant List'!$A$7:$A$611,MATCH($C117,'DEQ Pollutant List'!$B$7:$B$611,0))),"")</f>
        <v/>
      </c>
      <c r="F117" s="115"/>
      <c r="G117" s="116"/>
      <c r="H117" s="77"/>
      <c r="I117" s="76"/>
      <c r="J117" s="78"/>
      <c r="K117" s="32"/>
      <c r="L117" s="76"/>
      <c r="M117" s="78"/>
      <c r="N117" s="32"/>
    </row>
    <row r="118" spans="1:14" x14ac:dyDescent="0.25">
      <c r="A118" s="28"/>
      <c r="B118" s="97"/>
      <c r="C118" s="114"/>
      <c r="D118" s="30" t="str">
        <f>IFERROR(IF(C118="No CAS","",INDEX('DEQ Pollutant List'!$C$7:$C$611,MATCH('5. Pollutant Emissions - MB'!C118,'DEQ Pollutant List'!$B$7:$B$611,0))),"")</f>
        <v/>
      </c>
      <c r="E118" s="16" t="str">
        <f>IFERROR(IF(OR($C118="",$C118="No CAS"),INDEX('DEQ Pollutant List'!$A$7:$A$611,MATCH($D118,'DEQ Pollutant List'!$C$7:$C$611,0)),INDEX('DEQ Pollutant List'!$A$7:$A$611,MATCH($C118,'DEQ Pollutant List'!$B$7:$B$611,0))),"")</f>
        <v/>
      </c>
      <c r="F118" s="115"/>
      <c r="G118" s="116"/>
      <c r="H118" s="77"/>
      <c r="I118" s="76"/>
      <c r="J118" s="78"/>
      <c r="K118" s="32"/>
      <c r="L118" s="76"/>
      <c r="M118" s="78"/>
      <c r="N118" s="32"/>
    </row>
    <row r="119" spans="1:14" x14ac:dyDescent="0.25">
      <c r="A119" s="28"/>
      <c r="B119" s="97"/>
      <c r="C119" s="114"/>
      <c r="D119" s="30" t="str">
        <f>IFERROR(IF(C119="No CAS","",INDEX('DEQ Pollutant List'!$C$7:$C$611,MATCH('5. Pollutant Emissions - MB'!C119,'DEQ Pollutant List'!$B$7:$B$611,0))),"")</f>
        <v/>
      </c>
      <c r="E119" s="16" t="str">
        <f>IFERROR(IF(OR($C119="",$C119="No CAS"),INDEX('DEQ Pollutant List'!$A$7:$A$611,MATCH($D119,'DEQ Pollutant List'!$C$7:$C$611,0)),INDEX('DEQ Pollutant List'!$A$7:$A$611,MATCH($C119,'DEQ Pollutant List'!$B$7:$B$611,0))),"")</f>
        <v/>
      </c>
      <c r="F119" s="115"/>
      <c r="G119" s="116"/>
      <c r="H119" s="77"/>
      <c r="I119" s="76"/>
      <c r="J119" s="78"/>
      <c r="K119" s="32"/>
      <c r="L119" s="76"/>
      <c r="M119" s="78"/>
      <c r="N119" s="32"/>
    </row>
    <row r="120" spans="1:14" x14ac:dyDescent="0.25">
      <c r="A120" s="28"/>
      <c r="B120" s="97"/>
      <c r="C120" s="114"/>
      <c r="D120" s="30" t="str">
        <f>IFERROR(IF(C120="No CAS","",INDEX('DEQ Pollutant List'!$C$7:$C$611,MATCH('5. Pollutant Emissions - MB'!C120,'DEQ Pollutant List'!$B$7:$B$611,0))),"")</f>
        <v/>
      </c>
      <c r="E120" s="16" t="str">
        <f>IFERROR(IF(OR($C120="",$C120="No CAS"),INDEX('DEQ Pollutant List'!$A$7:$A$611,MATCH($D120,'DEQ Pollutant List'!$C$7:$C$611,0)),INDEX('DEQ Pollutant List'!$A$7:$A$611,MATCH($C120,'DEQ Pollutant List'!$B$7:$B$611,0))),"")</f>
        <v/>
      </c>
      <c r="F120" s="115"/>
      <c r="G120" s="116"/>
      <c r="H120" s="77"/>
      <c r="I120" s="76"/>
      <c r="J120" s="78"/>
      <c r="K120" s="32"/>
      <c r="L120" s="76"/>
      <c r="M120" s="78"/>
      <c r="N120" s="32"/>
    </row>
    <row r="121" spans="1:14" x14ac:dyDescent="0.25">
      <c r="A121" s="28"/>
      <c r="B121" s="97"/>
      <c r="C121" s="114"/>
      <c r="D121" s="30" t="str">
        <f>IFERROR(IF(C121="No CAS","",INDEX('DEQ Pollutant List'!$C$7:$C$611,MATCH('5. Pollutant Emissions - MB'!C121,'DEQ Pollutant List'!$B$7:$B$611,0))),"")</f>
        <v/>
      </c>
      <c r="E121" s="16" t="str">
        <f>IFERROR(IF(OR($C121="",$C121="No CAS"),INDEX('DEQ Pollutant List'!$A$7:$A$611,MATCH($D121,'DEQ Pollutant List'!$C$7:$C$611,0)),INDEX('DEQ Pollutant List'!$A$7:$A$611,MATCH($C121,'DEQ Pollutant List'!$B$7:$B$611,0))),"")</f>
        <v/>
      </c>
      <c r="F121" s="115"/>
      <c r="G121" s="116"/>
      <c r="H121" s="77"/>
      <c r="I121" s="76"/>
      <c r="J121" s="78"/>
      <c r="K121" s="32"/>
      <c r="L121" s="76"/>
      <c r="M121" s="78"/>
      <c r="N121" s="32"/>
    </row>
    <row r="122" spans="1:14" x14ac:dyDescent="0.25">
      <c r="A122" s="28"/>
      <c r="B122" s="97"/>
      <c r="C122" s="114"/>
      <c r="D122" s="30" t="str">
        <f>IFERROR(IF(C122="No CAS","",INDEX('DEQ Pollutant List'!$C$7:$C$611,MATCH('5. Pollutant Emissions - MB'!C122,'DEQ Pollutant List'!$B$7:$B$611,0))),"")</f>
        <v/>
      </c>
      <c r="E122" s="16" t="str">
        <f>IFERROR(IF(OR($C122="",$C122="No CAS"),INDEX('DEQ Pollutant List'!$A$7:$A$611,MATCH($D122,'DEQ Pollutant List'!$C$7:$C$611,0)),INDEX('DEQ Pollutant List'!$A$7:$A$611,MATCH($C122,'DEQ Pollutant List'!$B$7:$B$611,0))),"")</f>
        <v/>
      </c>
      <c r="F122" s="115"/>
      <c r="G122" s="116"/>
      <c r="H122" s="77"/>
      <c r="I122" s="76"/>
      <c r="J122" s="78"/>
      <c r="K122" s="32"/>
      <c r="L122" s="76"/>
      <c r="M122" s="78"/>
      <c r="N122" s="32"/>
    </row>
    <row r="123" spans="1:14" x14ac:dyDescent="0.25">
      <c r="A123" s="28"/>
      <c r="B123" s="97"/>
      <c r="C123" s="114"/>
      <c r="D123" s="30" t="str">
        <f>IFERROR(IF(C123="No CAS","",INDEX('DEQ Pollutant List'!$C$7:$C$611,MATCH('5. Pollutant Emissions - MB'!C123,'DEQ Pollutant List'!$B$7:$B$611,0))),"")</f>
        <v/>
      </c>
      <c r="E123" s="16" t="str">
        <f>IFERROR(IF(OR($C123="",$C123="No CAS"),INDEX('DEQ Pollutant List'!$A$7:$A$611,MATCH($D123,'DEQ Pollutant List'!$C$7:$C$611,0)),INDEX('DEQ Pollutant List'!$A$7:$A$611,MATCH($C123,'DEQ Pollutant List'!$B$7:$B$611,0))),"")</f>
        <v/>
      </c>
      <c r="F123" s="115"/>
      <c r="G123" s="116"/>
      <c r="H123" s="77"/>
      <c r="I123" s="76"/>
      <c r="J123" s="78"/>
      <c r="K123" s="32"/>
      <c r="L123" s="76"/>
      <c r="M123" s="78"/>
      <c r="N123" s="32"/>
    </row>
    <row r="124" spans="1:14" x14ac:dyDescent="0.25">
      <c r="A124" s="28"/>
      <c r="B124" s="97"/>
      <c r="C124" s="114"/>
      <c r="D124" s="30" t="str">
        <f>IFERROR(IF(C124="No CAS","",INDEX('DEQ Pollutant List'!$C$7:$C$611,MATCH('5. Pollutant Emissions - MB'!C124,'DEQ Pollutant List'!$B$7:$B$611,0))),"")</f>
        <v/>
      </c>
      <c r="E124" s="16" t="str">
        <f>IFERROR(IF(OR($C124="",$C124="No CAS"),INDEX('DEQ Pollutant List'!$A$7:$A$611,MATCH($D124,'DEQ Pollutant List'!$C$7:$C$611,0)),INDEX('DEQ Pollutant List'!$A$7:$A$611,MATCH($C124,'DEQ Pollutant List'!$B$7:$B$611,0))),"")</f>
        <v/>
      </c>
      <c r="F124" s="115"/>
      <c r="G124" s="116"/>
      <c r="H124" s="77"/>
      <c r="I124" s="76"/>
      <c r="J124" s="78"/>
      <c r="K124" s="32"/>
      <c r="L124" s="76"/>
      <c r="M124" s="78"/>
      <c r="N124" s="32"/>
    </row>
    <row r="125" spans="1:14" x14ac:dyDescent="0.25">
      <c r="A125" s="28"/>
      <c r="B125" s="97"/>
      <c r="C125" s="114"/>
      <c r="D125" s="30" t="str">
        <f>IFERROR(IF(C125="No CAS","",INDEX('DEQ Pollutant List'!$C$7:$C$611,MATCH('5. Pollutant Emissions - MB'!C125,'DEQ Pollutant List'!$B$7:$B$611,0))),"")</f>
        <v/>
      </c>
      <c r="E125" s="16" t="str">
        <f>IFERROR(IF(OR($C125="",$C125="No CAS"),INDEX('DEQ Pollutant List'!$A$7:$A$611,MATCH($D125,'DEQ Pollutant List'!$C$7:$C$611,0)),INDEX('DEQ Pollutant List'!$A$7:$A$611,MATCH($C125,'DEQ Pollutant List'!$B$7:$B$611,0))),"")</f>
        <v/>
      </c>
      <c r="F125" s="115"/>
      <c r="G125" s="116"/>
      <c r="H125" s="77"/>
      <c r="I125" s="76"/>
      <c r="J125" s="78"/>
      <c r="K125" s="32"/>
      <c r="L125" s="76"/>
      <c r="M125" s="78"/>
      <c r="N125" s="32"/>
    </row>
    <row r="126" spans="1:14" x14ac:dyDescent="0.25">
      <c r="A126" s="28"/>
      <c r="B126" s="97"/>
      <c r="C126" s="114"/>
      <c r="D126" s="30" t="str">
        <f>IFERROR(IF(C126="No CAS","",INDEX('DEQ Pollutant List'!$C$7:$C$611,MATCH('5. Pollutant Emissions - MB'!C126,'DEQ Pollutant List'!$B$7:$B$611,0))),"")</f>
        <v/>
      </c>
      <c r="E126" s="16" t="str">
        <f>IFERROR(IF(OR($C126="",$C126="No CAS"),INDEX('DEQ Pollutant List'!$A$7:$A$611,MATCH($D126,'DEQ Pollutant List'!$C$7:$C$611,0)),INDEX('DEQ Pollutant List'!$A$7:$A$611,MATCH($C126,'DEQ Pollutant List'!$B$7:$B$611,0))),"")</f>
        <v/>
      </c>
      <c r="F126" s="115"/>
      <c r="G126" s="116"/>
      <c r="H126" s="77"/>
      <c r="I126" s="76"/>
      <c r="J126" s="78"/>
      <c r="K126" s="32"/>
      <c r="L126" s="76"/>
      <c r="M126" s="78"/>
      <c r="N126" s="32"/>
    </row>
    <row r="127" spans="1:14" x14ac:dyDescent="0.25">
      <c r="A127" s="28"/>
      <c r="B127" s="97"/>
      <c r="C127" s="114"/>
      <c r="D127" s="30" t="str">
        <f>IFERROR(IF(C127="No CAS","",INDEX('DEQ Pollutant List'!$C$7:$C$611,MATCH('5. Pollutant Emissions - MB'!C127,'DEQ Pollutant List'!$B$7:$B$611,0))),"")</f>
        <v/>
      </c>
      <c r="E127" s="16" t="str">
        <f>IFERROR(IF(OR($C127="",$C127="No CAS"),INDEX('DEQ Pollutant List'!$A$7:$A$611,MATCH($D127,'DEQ Pollutant List'!$C$7:$C$611,0)),INDEX('DEQ Pollutant List'!$A$7:$A$611,MATCH($C127,'DEQ Pollutant List'!$B$7:$B$611,0))),"")</f>
        <v/>
      </c>
      <c r="F127" s="115"/>
      <c r="G127" s="116"/>
      <c r="H127" s="77"/>
      <c r="I127" s="76"/>
      <c r="J127" s="78"/>
      <c r="K127" s="32"/>
      <c r="L127" s="76"/>
      <c r="M127" s="78"/>
      <c r="N127" s="32"/>
    </row>
    <row r="128" spans="1:14" x14ac:dyDescent="0.25">
      <c r="A128" s="28"/>
      <c r="B128" s="97"/>
      <c r="C128" s="114"/>
      <c r="D128" s="30" t="str">
        <f>IFERROR(IF(C128="No CAS","",INDEX('DEQ Pollutant List'!$C$7:$C$611,MATCH('5. Pollutant Emissions - MB'!C128,'DEQ Pollutant List'!$B$7:$B$611,0))),"")</f>
        <v/>
      </c>
      <c r="E128" s="16" t="str">
        <f>IFERROR(IF(OR($C128="",$C128="No CAS"),INDEX('DEQ Pollutant List'!$A$7:$A$611,MATCH($D128,'DEQ Pollutant List'!$C$7:$C$611,0)),INDEX('DEQ Pollutant List'!$A$7:$A$611,MATCH($C128,'DEQ Pollutant List'!$B$7:$B$611,0))),"")</f>
        <v/>
      </c>
      <c r="F128" s="115"/>
      <c r="G128" s="116"/>
      <c r="H128" s="77"/>
      <c r="I128" s="76"/>
      <c r="J128" s="78"/>
      <c r="K128" s="32"/>
      <c r="L128" s="76"/>
      <c r="M128" s="78"/>
      <c r="N128" s="32"/>
    </row>
    <row r="129" spans="1:14" x14ac:dyDescent="0.25">
      <c r="A129" s="28"/>
      <c r="B129" s="97"/>
      <c r="C129" s="114"/>
      <c r="D129" s="30" t="str">
        <f>IFERROR(IF(C129="No CAS","",INDEX('DEQ Pollutant List'!$C$7:$C$611,MATCH('5. Pollutant Emissions - MB'!C129,'DEQ Pollutant List'!$B$7:$B$611,0))),"")</f>
        <v/>
      </c>
      <c r="E129" s="16" t="str">
        <f>IFERROR(IF(OR($C129="",$C129="No CAS"),INDEX('DEQ Pollutant List'!$A$7:$A$611,MATCH($D129,'DEQ Pollutant List'!$C$7:$C$611,0)),INDEX('DEQ Pollutant List'!$A$7:$A$611,MATCH($C129,'DEQ Pollutant List'!$B$7:$B$611,0))),"")</f>
        <v/>
      </c>
      <c r="F129" s="115"/>
      <c r="G129" s="116"/>
      <c r="H129" s="77"/>
      <c r="I129" s="76"/>
      <c r="J129" s="78"/>
      <c r="K129" s="32"/>
      <c r="L129" s="76"/>
      <c r="M129" s="78"/>
      <c r="N129" s="32"/>
    </row>
    <row r="130" spans="1:14" x14ac:dyDescent="0.25">
      <c r="A130" s="28"/>
      <c r="B130" s="97"/>
      <c r="C130" s="114"/>
      <c r="D130" s="30" t="str">
        <f>IFERROR(IF(C130="No CAS","",INDEX('DEQ Pollutant List'!$C$7:$C$611,MATCH('5. Pollutant Emissions - MB'!C130,'DEQ Pollutant List'!$B$7:$B$611,0))),"")</f>
        <v/>
      </c>
      <c r="E130" s="16" t="str">
        <f>IFERROR(IF(OR($C130="",$C130="No CAS"),INDEX('DEQ Pollutant List'!$A$7:$A$611,MATCH($D130,'DEQ Pollutant List'!$C$7:$C$611,0)),INDEX('DEQ Pollutant List'!$A$7:$A$611,MATCH($C130,'DEQ Pollutant List'!$B$7:$B$611,0))),"")</f>
        <v/>
      </c>
      <c r="F130" s="115"/>
      <c r="G130" s="116"/>
      <c r="H130" s="77"/>
      <c r="I130" s="76"/>
      <c r="J130" s="78"/>
      <c r="K130" s="32"/>
      <c r="L130" s="76"/>
      <c r="M130" s="78"/>
      <c r="N130" s="32"/>
    </row>
    <row r="131" spans="1:14" x14ac:dyDescent="0.25">
      <c r="A131" s="28"/>
      <c r="B131" s="97"/>
      <c r="C131" s="114"/>
      <c r="D131" s="30" t="str">
        <f>IFERROR(IF(C131="No CAS","",INDEX('DEQ Pollutant List'!$C$7:$C$611,MATCH('5. Pollutant Emissions - MB'!C131,'DEQ Pollutant List'!$B$7:$B$611,0))),"")</f>
        <v/>
      </c>
      <c r="E131" s="16" t="str">
        <f>IFERROR(IF(OR($C131="",$C131="No CAS"),INDEX('DEQ Pollutant List'!$A$7:$A$611,MATCH($D131,'DEQ Pollutant List'!$C$7:$C$611,0)),INDEX('DEQ Pollutant List'!$A$7:$A$611,MATCH($C131,'DEQ Pollutant List'!$B$7:$B$611,0))),"")</f>
        <v/>
      </c>
      <c r="F131" s="115"/>
      <c r="G131" s="116"/>
      <c r="H131" s="77"/>
      <c r="I131" s="76"/>
      <c r="J131" s="78"/>
      <c r="K131" s="32"/>
      <c r="L131" s="76"/>
      <c r="M131" s="78"/>
      <c r="N131" s="32"/>
    </row>
    <row r="132" spans="1:14" x14ac:dyDescent="0.25">
      <c r="A132" s="28"/>
      <c r="B132" s="97"/>
      <c r="C132" s="114"/>
      <c r="D132" s="30" t="str">
        <f>IFERROR(IF(C132="No CAS","",INDEX('DEQ Pollutant List'!$C$7:$C$611,MATCH('5. Pollutant Emissions - MB'!C132,'DEQ Pollutant List'!$B$7:$B$611,0))),"")</f>
        <v/>
      </c>
      <c r="E132" s="16" t="str">
        <f>IFERROR(IF(OR($C132="",$C132="No CAS"),INDEX('DEQ Pollutant List'!$A$7:$A$611,MATCH($D132,'DEQ Pollutant List'!$C$7:$C$611,0)),INDEX('DEQ Pollutant List'!$A$7:$A$611,MATCH($C132,'DEQ Pollutant List'!$B$7:$B$611,0))),"")</f>
        <v/>
      </c>
      <c r="F132" s="115"/>
      <c r="G132" s="116"/>
      <c r="H132" s="77"/>
      <c r="I132" s="76"/>
      <c r="J132" s="78"/>
      <c r="K132" s="32"/>
      <c r="L132" s="76"/>
      <c r="M132" s="78"/>
      <c r="N132" s="32"/>
    </row>
    <row r="133" spans="1:14" x14ac:dyDescent="0.25">
      <c r="A133" s="28"/>
      <c r="B133" s="97"/>
      <c r="C133" s="114"/>
      <c r="D133" s="30" t="str">
        <f>IFERROR(IF(C133="No CAS","",INDEX('DEQ Pollutant List'!$C$7:$C$611,MATCH('5. Pollutant Emissions - MB'!C133,'DEQ Pollutant List'!$B$7:$B$611,0))),"")</f>
        <v/>
      </c>
      <c r="E133" s="16" t="str">
        <f>IFERROR(IF(OR($C133="",$C133="No CAS"),INDEX('DEQ Pollutant List'!$A$7:$A$611,MATCH($D133,'DEQ Pollutant List'!$C$7:$C$611,0)),INDEX('DEQ Pollutant List'!$A$7:$A$611,MATCH($C133,'DEQ Pollutant List'!$B$7:$B$611,0))),"")</f>
        <v/>
      </c>
      <c r="F133" s="115"/>
      <c r="G133" s="116"/>
      <c r="H133" s="77"/>
      <c r="I133" s="76"/>
      <c r="J133" s="78"/>
      <c r="K133" s="32"/>
      <c r="L133" s="76"/>
      <c r="M133" s="78"/>
      <c r="N133" s="32"/>
    </row>
    <row r="134" spans="1:14" x14ac:dyDescent="0.25">
      <c r="A134" s="28"/>
      <c r="B134" s="97"/>
      <c r="C134" s="114"/>
      <c r="D134" s="30" t="str">
        <f>IFERROR(IF(C134="No CAS","",INDEX('DEQ Pollutant List'!$C$7:$C$611,MATCH('5. Pollutant Emissions - MB'!C134,'DEQ Pollutant List'!$B$7:$B$611,0))),"")</f>
        <v/>
      </c>
      <c r="E134" s="16" t="str">
        <f>IFERROR(IF(OR($C134="",$C134="No CAS"),INDEX('DEQ Pollutant List'!$A$7:$A$611,MATCH($D134,'DEQ Pollutant List'!$C$7:$C$611,0)),INDEX('DEQ Pollutant List'!$A$7:$A$611,MATCH($C134,'DEQ Pollutant List'!$B$7:$B$611,0))),"")</f>
        <v/>
      </c>
      <c r="F134" s="115"/>
      <c r="G134" s="116"/>
      <c r="H134" s="77"/>
      <c r="I134" s="76"/>
      <c r="J134" s="78"/>
      <c r="K134" s="32"/>
      <c r="L134" s="76"/>
      <c r="M134" s="78"/>
      <c r="N134" s="32"/>
    </row>
    <row r="135" spans="1:14" x14ac:dyDescent="0.25">
      <c r="A135" s="28"/>
      <c r="B135" s="97"/>
      <c r="C135" s="114"/>
      <c r="D135" s="30" t="str">
        <f>IFERROR(IF(C135="No CAS","",INDEX('DEQ Pollutant List'!$C$7:$C$611,MATCH('5. Pollutant Emissions - MB'!C135,'DEQ Pollutant List'!$B$7:$B$611,0))),"")</f>
        <v/>
      </c>
      <c r="E135" s="16" t="str">
        <f>IFERROR(IF(OR($C135="",$C135="No CAS"),INDEX('DEQ Pollutant List'!$A$7:$A$611,MATCH($D135,'DEQ Pollutant List'!$C$7:$C$611,0)),INDEX('DEQ Pollutant List'!$A$7:$A$611,MATCH($C135,'DEQ Pollutant List'!$B$7:$B$611,0))),"")</f>
        <v/>
      </c>
      <c r="F135" s="115"/>
      <c r="G135" s="116"/>
      <c r="H135" s="77"/>
      <c r="I135" s="76"/>
      <c r="J135" s="78"/>
      <c r="K135" s="32"/>
      <c r="L135" s="76"/>
      <c r="M135" s="78"/>
      <c r="N135" s="32"/>
    </row>
    <row r="136" spans="1:14" x14ac:dyDescent="0.25">
      <c r="A136" s="28"/>
      <c r="B136" s="97"/>
      <c r="C136" s="114"/>
      <c r="D136" s="30" t="str">
        <f>IFERROR(IF(C136="No CAS","",INDEX('DEQ Pollutant List'!$C$7:$C$611,MATCH('5. Pollutant Emissions - MB'!C136,'DEQ Pollutant List'!$B$7:$B$611,0))),"")</f>
        <v/>
      </c>
      <c r="E136" s="16" t="str">
        <f>IFERROR(IF(OR($C136="",$C136="No CAS"),INDEX('DEQ Pollutant List'!$A$7:$A$611,MATCH($D136,'DEQ Pollutant List'!$C$7:$C$611,0)),INDEX('DEQ Pollutant List'!$A$7:$A$611,MATCH($C136,'DEQ Pollutant List'!$B$7:$B$611,0))),"")</f>
        <v/>
      </c>
      <c r="F136" s="115"/>
      <c r="G136" s="116"/>
      <c r="H136" s="77"/>
      <c r="I136" s="76"/>
      <c r="J136" s="78"/>
      <c r="K136" s="32"/>
      <c r="L136" s="76"/>
      <c r="M136" s="78"/>
      <c r="N136" s="32"/>
    </row>
    <row r="137" spans="1:14" x14ac:dyDescent="0.25">
      <c r="A137" s="28"/>
      <c r="B137" s="97"/>
      <c r="C137" s="114"/>
      <c r="D137" s="30" t="str">
        <f>IFERROR(IF(C137="No CAS","",INDEX('DEQ Pollutant List'!$C$7:$C$611,MATCH('5. Pollutant Emissions - MB'!C137,'DEQ Pollutant List'!$B$7:$B$611,0))),"")</f>
        <v/>
      </c>
      <c r="E137" s="16" t="str">
        <f>IFERROR(IF(OR($C137="",$C137="No CAS"),INDEX('DEQ Pollutant List'!$A$7:$A$611,MATCH($D137,'DEQ Pollutant List'!$C$7:$C$611,0)),INDEX('DEQ Pollutant List'!$A$7:$A$611,MATCH($C137,'DEQ Pollutant List'!$B$7:$B$611,0))),"")</f>
        <v/>
      </c>
      <c r="F137" s="115"/>
      <c r="G137" s="116"/>
      <c r="H137" s="77"/>
      <c r="I137" s="76"/>
      <c r="J137" s="78"/>
      <c r="K137" s="32"/>
      <c r="L137" s="76"/>
      <c r="M137" s="78"/>
      <c r="N137" s="32"/>
    </row>
    <row r="138" spans="1:14" x14ac:dyDescent="0.25">
      <c r="A138" s="28"/>
      <c r="B138" s="97"/>
      <c r="C138" s="114"/>
      <c r="D138" s="30" t="str">
        <f>IFERROR(IF(C138="No CAS","",INDEX('DEQ Pollutant List'!$C$7:$C$611,MATCH('5. Pollutant Emissions - MB'!C138,'DEQ Pollutant List'!$B$7:$B$611,0))),"")</f>
        <v/>
      </c>
      <c r="E138" s="16" t="str">
        <f>IFERROR(IF(OR($C138="",$C138="No CAS"),INDEX('DEQ Pollutant List'!$A$7:$A$611,MATCH($D138,'DEQ Pollutant List'!$C$7:$C$611,0)),INDEX('DEQ Pollutant List'!$A$7:$A$611,MATCH($C138,'DEQ Pollutant List'!$B$7:$B$611,0))),"")</f>
        <v/>
      </c>
      <c r="F138" s="115"/>
      <c r="G138" s="116"/>
      <c r="H138" s="77"/>
      <c r="I138" s="76"/>
      <c r="J138" s="78"/>
      <c r="K138" s="32"/>
      <c r="L138" s="76"/>
      <c r="M138" s="78"/>
      <c r="N138" s="32"/>
    </row>
    <row r="139" spans="1:14" x14ac:dyDescent="0.25">
      <c r="A139" s="28"/>
      <c r="B139" s="97"/>
      <c r="C139" s="114"/>
      <c r="D139" s="30" t="str">
        <f>IFERROR(IF(C139="No CAS","",INDEX('DEQ Pollutant List'!$C$7:$C$611,MATCH('5. Pollutant Emissions - MB'!C139,'DEQ Pollutant List'!$B$7:$B$611,0))),"")</f>
        <v/>
      </c>
      <c r="E139" s="16" t="str">
        <f>IFERROR(IF(OR($C139="",$C139="No CAS"),INDEX('DEQ Pollutant List'!$A$7:$A$611,MATCH($D139,'DEQ Pollutant List'!$C$7:$C$611,0)),INDEX('DEQ Pollutant List'!$A$7:$A$611,MATCH($C139,'DEQ Pollutant List'!$B$7:$B$611,0))),"")</f>
        <v/>
      </c>
      <c r="F139" s="115"/>
      <c r="G139" s="116"/>
      <c r="H139" s="77"/>
      <c r="I139" s="76"/>
      <c r="J139" s="78"/>
      <c r="K139" s="32"/>
      <c r="L139" s="76"/>
      <c r="M139" s="78"/>
      <c r="N139" s="32"/>
    </row>
    <row r="140" spans="1:14" x14ac:dyDescent="0.25">
      <c r="A140" s="28"/>
      <c r="B140" s="97"/>
      <c r="C140" s="114"/>
      <c r="D140" s="30" t="str">
        <f>IFERROR(IF(C140="No CAS","",INDEX('DEQ Pollutant List'!$C$7:$C$611,MATCH('5. Pollutant Emissions - MB'!C140,'DEQ Pollutant List'!$B$7:$B$611,0))),"")</f>
        <v/>
      </c>
      <c r="E140" s="16" t="str">
        <f>IFERROR(IF(OR($C140="",$C140="No CAS"),INDEX('DEQ Pollutant List'!$A$7:$A$611,MATCH($D140,'DEQ Pollutant List'!$C$7:$C$611,0)),INDEX('DEQ Pollutant List'!$A$7:$A$611,MATCH($C140,'DEQ Pollutant List'!$B$7:$B$611,0))),"")</f>
        <v/>
      </c>
      <c r="F140" s="115"/>
      <c r="G140" s="116"/>
      <c r="H140" s="77"/>
      <c r="I140" s="76"/>
      <c r="J140" s="78"/>
      <c r="K140" s="32"/>
      <c r="L140" s="76"/>
      <c r="M140" s="78"/>
      <c r="N140" s="32"/>
    </row>
    <row r="141" spans="1:14" x14ac:dyDescent="0.25">
      <c r="A141" s="28"/>
      <c r="B141" s="97"/>
      <c r="C141" s="114"/>
      <c r="D141" s="30" t="str">
        <f>IFERROR(IF(C141="No CAS","",INDEX('DEQ Pollutant List'!$C$7:$C$611,MATCH('5. Pollutant Emissions - MB'!C141,'DEQ Pollutant List'!$B$7:$B$611,0))),"")</f>
        <v/>
      </c>
      <c r="E141" s="16" t="str">
        <f>IFERROR(IF(OR($C141="",$C141="No CAS"),INDEX('DEQ Pollutant List'!$A$7:$A$611,MATCH($D141,'DEQ Pollutant List'!$C$7:$C$611,0)),INDEX('DEQ Pollutant List'!$A$7:$A$611,MATCH($C141,'DEQ Pollutant List'!$B$7:$B$611,0))),"")</f>
        <v/>
      </c>
      <c r="F141" s="115"/>
      <c r="G141" s="116"/>
      <c r="H141" s="77"/>
      <c r="I141" s="76"/>
      <c r="J141" s="78"/>
      <c r="K141" s="32"/>
      <c r="L141" s="76"/>
      <c r="M141" s="78"/>
      <c r="N141" s="32"/>
    </row>
    <row r="142" spans="1:14" x14ac:dyDescent="0.25">
      <c r="A142" s="28"/>
      <c r="B142" s="97"/>
      <c r="C142" s="114"/>
      <c r="D142" s="30" t="str">
        <f>IFERROR(IF(C142="No CAS","",INDEX('DEQ Pollutant List'!$C$7:$C$611,MATCH('5. Pollutant Emissions - MB'!C142,'DEQ Pollutant List'!$B$7:$B$611,0))),"")</f>
        <v/>
      </c>
      <c r="E142" s="16" t="str">
        <f>IFERROR(IF(OR($C142="",$C142="No CAS"),INDEX('DEQ Pollutant List'!$A$7:$A$611,MATCH($D142,'DEQ Pollutant List'!$C$7:$C$611,0)),INDEX('DEQ Pollutant List'!$A$7:$A$611,MATCH($C142,'DEQ Pollutant List'!$B$7:$B$611,0))),"")</f>
        <v/>
      </c>
      <c r="F142" s="115"/>
      <c r="G142" s="116"/>
      <c r="H142" s="77"/>
      <c r="I142" s="76"/>
      <c r="J142" s="78"/>
      <c r="K142" s="32"/>
      <c r="L142" s="76"/>
      <c r="M142" s="78"/>
      <c r="N142" s="32"/>
    </row>
    <row r="143" spans="1:14" x14ac:dyDescent="0.25">
      <c r="A143" s="28"/>
      <c r="B143" s="97"/>
      <c r="C143" s="114"/>
      <c r="D143" s="30" t="str">
        <f>IFERROR(IF(C143="No CAS","",INDEX('DEQ Pollutant List'!$C$7:$C$611,MATCH('5. Pollutant Emissions - MB'!C143,'DEQ Pollutant List'!$B$7:$B$611,0))),"")</f>
        <v/>
      </c>
      <c r="E143" s="16" t="str">
        <f>IFERROR(IF(OR($C143="",$C143="No CAS"),INDEX('DEQ Pollutant List'!$A$7:$A$611,MATCH($D143,'DEQ Pollutant List'!$C$7:$C$611,0)),INDEX('DEQ Pollutant List'!$A$7:$A$611,MATCH($C143,'DEQ Pollutant List'!$B$7:$B$611,0))),"")</f>
        <v/>
      </c>
      <c r="F143" s="115"/>
      <c r="G143" s="116"/>
      <c r="H143" s="77"/>
      <c r="I143" s="76"/>
      <c r="J143" s="78"/>
      <c r="K143" s="32"/>
      <c r="L143" s="76"/>
      <c r="M143" s="78"/>
      <c r="N143" s="32"/>
    </row>
    <row r="144" spans="1:14" x14ac:dyDescent="0.25">
      <c r="A144" s="28"/>
      <c r="B144" s="97"/>
      <c r="C144" s="114"/>
      <c r="D144" s="30" t="str">
        <f>IFERROR(IF(C144="No CAS","",INDEX('DEQ Pollutant List'!$C$7:$C$611,MATCH('5. Pollutant Emissions - MB'!C144,'DEQ Pollutant List'!$B$7:$B$611,0))),"")</f>
        <v/>
      </c>
      <c r="E144" s="16" t="str">
        <f>IFERROR(IF(OR($C144="",$C144="No CAS"),INDEX('DEQ Pollutant List'!$A$7:$A$611,MATCH($D144,'DEQ Pollutant List'!$C$7:$C$611,0)),INDEX('DEQ Pollutant List'!$A$7:$A$611,MATCH($C144,'DEQ Pollutant List'!$B$7:$B$611,0))),"")</f>
        <v/>
      </c>
      <c r="F144" s="115"/>
      <c r="G144" s="116"/>
      <c r="H144" s="77"/>
      <c r="I144" s="76"/>
      <c r="J144" s="78"/>
      <c r="K144" s="32"/>
      <c r="L144" s="76"/>
      <c r="M144" s="78"/>
      <c r="N144" s="32"/>
    </row>
    <row r="145" spans="1:14" x14ac:dyDescent="0.25">
      <c r="A145" s="28"/>
      <c r="B145" s="97"/>
      <c r="C145" s="114"/>
      <c r="D145" s="30" t="str">
        <f>IFERROR(IF(C145="No CAS","",INDEX('DEQ Pollutant List'!$C$7:$C$611,MATCH('5. Pollutant Emissions - MB'!C145,'DEQ Pollutant List'!$B$7:$B$611,0))),"")</f>
        <v/>
      </c>
      <c r="E145" s="16" t="str">
        <f>IFERROR(IF(OR($C145="",$C145="No CAS"),INDEX('DEQ Pollutant List'!$A$7:$A$611,MATCH($D145,'DEQ Pollutant List'!$C$7:$C$611,0)),INDEX('DEQ Pollutant List'!$A$7:$A$611,MATCH($C145,'DEQ Pollutant List'!$B$7:$B$611,0))),"")</f>
        <v/>
      </c>
      <c r="F145" s="115"/>
      <c r="G145" s="116"/>
      <c r="H145" s="77"/>
      <c r="I145" s="76"/>
      <c r="J145" s="78"/>
      <c r="K145" s="32"/>
      <c r="L145" s="76"/>
      <c r="M145" s="78"/>
      <c r="N145" s="32"/>
    </row>
    <row r="146" spans="1:14" x14ac:dyDescent="0.25">
      <c r="A146" s="28"/>
      <c r="B146" s="97"/>
      <c r="C146" s="114"/>
      <c r="D146" s="30" t="str">
        <f>IFERROR(IF(C146="No CAS","",INDEX('DEQ Pollutant List'!$C$7:$C$611,MATCH('5. Pollutant Emissions - MB'!C146,'DEQ Pollutant List'!$B$7:$B$611,0))),"")</f>
        <v/>
      </c>
      <c r="E146" s="16" t="str">
        <f>IFERROR(IF(OR($C146="",$C146="No CAS"),INDEX('DEQ Pollutant List'!$A$7:$A$611,MATCH($D146,'DEQ Pollutant List'!$C$7:$C$611,0)),INDEX('DEQ Pollutant List'!$A$7:$A$611,MATCH($C146,'DEQ Pollutant List'!$B$7:$B$611,0))),"")</f>
        <v/>
      </c>
      <c r="F146" s="115"/>
      <c r="G146" s="116"/>
      <c r="H146" s="77"/>
      <c r="I146" s="76"/>
      <c r="J146" s="78"/>
      <c r="K146" s="32"/>
      <c r="L146" s="76"/>
      <c r="M146" s="78"/>
      <c r="N146" s="32"/>
    </row>
    <row r="147" spans="1:14" x14ac:dyDescent="0.25">
      <c r="A147" s="28"/>
      <c r="B147" s="97"/>
      <c r="C147" s="114"/>
      <c r="D147" s="30" t="str">
        <f>IFERROR(IF(C147="No CAS","",INDEX('DEQ Pollutant List'!$C$7:$C$611,MATCH('5. Pollutant Emissions - MB'!C147,'DEQ Pollutant List'!$B$7:$B$611,0))),"")</f>
        <v/>
      </c>
      <c r="E147" s="16" t="str">
        <f>IFERROR(IF(OR($C147="",$C147="No CAS"),INDEX('DEQ Pollutant List'!$A$7:$A$611,MATCH($D147,'DEQ Pollutant List'!$C$7:$C$611,0)),INDEX('DEQ Pollutant List'!$A$7:$A$611,MATCH($C147,'DEQ Pollutant List'!$B$7:$B$611,0))),"")</f>
        <v/>
      </c>
      <c r="F147" s="115"/>
      <c r="G147" s="116"/>
      <c r="H147" s="77"/>
      <c r="I147" s="76"/>
      <c r="J147" s="78"/>
      <c r="K147" s="32"/>
      <c r="L147" s="76"/>
      <c r="M147" s="78"/>
      <c r="N147" s="32"/>
    </row>
    <row r="148" spans="1:14" x14ac:dyDescent="0.25">
      <c r="A148" s="28"/>
      <c r="B148" s="97"/>
      <c r="C148" s="114"/>
      <c r="D148" s="30" t="str">
        <f>IFERROR(IF(C148="No CAS","",INDEX('DEQ Pollutant List'!$C$7:$C$611,MATCH('5. Pollutant Emissions - MB'!C148,'DEQ Pollutant List'!$B$7:$B$611,0))),"")</f>
        <v/>
      </c>
      <c r="E148" s="16" t="str">
        <f>IFERROR(IF(OR($C148="",$C148="No CAS"),INDEX('DEQ Pollutant List'!$A$7:$A$611,MATCH($D148,'DEQ Pollutant List'!$C$7:$C$611,0)),INDEX('DEQ Pollutant List'!$A$7:$A$611,MATCH($C148,'DEQ Pollutant List'!$B$7:$B$611,0))),"")</f>
        <v/>
      </c>
      <c r="F148" s="115"/>
      <c r="G148" s="116"/>
      <c r="H148" s="77"/>
      <c r="I148" s="76"/>
      <c r="J148" s="78"/>
      <c r="K148" s="32"/>
      <c r="L148" s="76"/>
      <c r="M148" s="78"/>
      <c r="N148" s="32"/>
    </row>
    <row r="149" spans="1:14" x14ac:dyDescent="0.25">
      <c r="A149" s="28"/>
      <c r="B149" s="97"/>
      <c r="C149" s="114"/>
      <c r="D149" s="30" t="str">
        <f>IFERROR(IF(C149="No CAS","",INDEX('DEQ Pollutant List'!$C$7:$C$611,MATCH('5. Pollutant Emissions - MB'!C149,'DEQ Pollutant List'!$B$7:$B$611,0))),"")</f>
        <v/>
      </c>
      <c r="E149" s="16" t="str">
        <f>IFERROR(IF(OR($C149="",$C149="No CAS"),INDEX('DEQ Pollutant List'!$A$7:$A$611,MATCH($D149,'DEQ Pollutant List'!$C$7:$C$611,0)),INDEX('DEQ Pollutant List'!$A$7:$A$611,MATCH($C149,'DEQ Pollutant List'!$B$7:$B$611,0))),"")</f>
        <v/>
      </c>
      <c r="F149" s="115"/>
      <c r="G149" s="116"/>
      <c r="H149" s="77"/>
      <c r="I149" s="76"/>
      <c r="J149" s="78"/>
      <c r="K149" s="32"/>
      <c r="L149" s="76"/>
      <c r="M149" s="78"/>
      <c r="N149" s="32"/>
    </row>
    <row r="150" spans="1:14" x14ac:dyDescent="0.25">
      <c r="A150" s="28"/>
      <c r="B150" s="97"/>
      <c r="C150" s="114"/>
      <c r="D150" s="30" t="str">
        <f>IFERROR(IF(C150="No CAS","",INDEX('DEQ Pollutant List'!$C$7:$C$611,MATCH('5. Pollutant Emissions - MB'!C150,'DEQ Pollutant List'!$B$7:$B$611,0))),"")</f>
        <v/>
      </c>
      <c r="E150" s="16" t="str">
        <f>IFERROR(IF(OR($C150="",$C150="No CAS"),INDEX('DEQ Pollutant List'!$A$7:$A$611,MATCH($D150,'DEQ Pollutant List'!$C$7:$C$611,0)),INDEX('DEQ Pollutant List'!$A$7:$A$611,MATCH($C150,'DEQ Pollutant List'!$B$7:$B$611,0))),"")</f>
        <v/>
      </c>
      <c r="F150" s="115"/>
      <c r="G150" s="116"/>
      <c r="H150" s="77"/>
      <c r="I150" s="76"/>
      <c r="J150" s="78"/>
      <c r="K150" s="32"/>
      <c r="L150" s="76"/>
      <c r="M150" s="78"/>
      <c r="N150" s="32"/>
    </row>
    <row r="151" spans="1:14" x14ac:dyDescent="0.25">
      <c r="A151" s="28"/>
      <c r="B151" s="97"/>
      <c r="C151" s="114"/>
      <c r="D151" s="30" t="str">
        <f>IFERROR(IF(C151="No CAS","",INDEX('DEQ Pollutant List'!$C$7:$C$611,MATCH('5. Pollutant Emissions - MB'!C151,'DEQ Pollutant List'!$B$7:$B$611,0))),"")</f>
        <v/>
      </c>
      <c r="E151" s="16" t="str">
        <f>IFERROR(IF(OR($C151="",$C151="No CAS"),INDEX('DEQ Pollutant List'!$A$7:$A$611,MATCH($D151,'DEQ Pollutant List'!$C$7:$C$611,0)),INDEX('DEQ Pollutant List'!$A$7:$A$611,MATCH($C151,'DEQ Pollutant List'!$B$7:$B$611,0))),"")</f>
        <v/>
      </c>
      <c r="F151" s="115"/>
      <c r="G151" s="116"/>
      <c r="H151" s="77"/>
      <c r="I151" s="76"/>
      <c r="J151" s="78"/>
      <c r="K151" s="32"/>
      <c r="L151" s="76"/>
      <c r="M151" s="78"/>
      <c r="N151" s="32"/>
    </row>
    <row r="152" spans="1:14" x14ac:dyDescent="0.25">
      <c r="A152" s="28"/>
      <c r="B152" s="97"/>
      <c r="C152" s="114"/>
      <c r="D152" s="30" t="str">
        <f>IFERROR(IF(C152="No CAS","",INDEX('DEQ Pollutant List'!$C$7:$C$611,MATCH('5. Pollutant Emissions - MB'!C152,'DEQ Pollutant List'!$B$7:$B$611,0))),"")</f>
        <v/>
      </c>
      <c r="E152" s="16" t="str">
        <f>IFERROR(IF(OR($C152="",$C152="No CAS"),INDEX('DEQ Pollutant List'!$A$7:$A$611,MATCH($D152,'DEQ Pollutant List'!$C$7:$C$611,0)),INDEX('DEQ Pollutant List'!$A$7:$A$611,MATCH($C152,'DEQ Pollutant List'!$B$7:$B$611,0))),"")</f>
        <v/>
      </c>
      <c r="F152" s="115"/>
      <c r="G152" s="116"/>
      <c r="H152" s="77"/>
      <c r="I152" s="76"/>
      <c r="J152" s="78"/>
      <c r="K152" s="32"/>
      <c r="L152" s="76"/>
      <c r="M152" s="78"/>
      <c r="N152" s="32"/>
    </row>
    <row r="153" spans="1:14" x14ac:dyDescent="0.25">
      <c r="A153" s="28"/>
      <c r="B153" s="97"/>
      <c r="C153" s="114"/>
      <c r="D153" s="30" t="str">
        <f>IFERROR(IF(C153="No CAS","",INDEX('DEQ Pollutant List'!$C$7:$C$611,MATCH('5. Pollutant Emissions - MB'!C153,'DEQ Pollutant List'!$B$7:$B$611,0))),"")</f>
        <v/>
      </c>
      <c r="E153" s="16" t="str">
        <f>IFERROR(IF(OR($C153="",$C153="No CAS"),INDEX('DEQ Pollutant List'!$A$7:$A$611,MATCH($D153,'DEQ Pollutant List'!$C$7:$C$611,0)),INDEX('DEQ Pollutant List'!$A$7:$A$611,MATCH($C153,'DEQ Pollutant List'!$B$7:$B$611,0))),"")</f>
        <v/>
      </c>
      <c r="F153" s="115"/>
      <c r="G153" s="116"/>
      <c r="H153" s="77"/>
      <c r="I153" s="76"/>
      <c r="J153" s="78"/>
      <c r="K153" s="32"/>
      <c r="L153" s="76"/>
      <c r="M153" s="78"/>
      <c r="N153" s="32"/>
    </row>
    <row r="154" spans="1:14" x14ac:dyDescent="0.25">
      <c r="A154" s="28"/>
      <c r="B154" s="97"/>
      <c r="C154" s="114"/>
      <c r="D154" s="30" t="str">
        <f>IFERROR(IF(C154="No CAS","",INDEX('DEQ Pollutant List'!$C$7:$C$611,MATCH('5. Pollutant Emissions - MB'!C154,'DEQ Pollutant List'!$B$7:$B$611,0))),"")</f>
        <v/>
      </c>
      <c r="E154" s="16" t="str">
        <f>IFERROR(IF(OR($C154="",$C154="No CAS"),INDEX('DEQ Pollutant List'!$A$7:$A$611,MATCH($D154,'DEQ Pollutant List'!$C$7:$C$611,0)),INDEX('DEQ Pollutant List'!$A$7:$A$611,MATCH($C154,'DEQ Pollutant List'!$B$7:$B$611,0))),"")</f>
        <v/>
      </c>
      <c r="F154" s="115"/>
      <c r="G154" s="116"/>
      <c r="H154" s="77"/>
      <c r="I154" s="76"/>
      <c r="J154" s="78"/>
      <c r="K154" s="32"/>
      <c r="L154" s="76"/>
      <c r="M154" s="78"/>
      <c r="N154" s="32"/>
    </row>
    <row r="155" spans="1:14" x14ac:dyDescent="0.25">
      <c r="A155" s="28"/>
      <c r="B155" s="97"/>
      <c r="C155" s="114"/>
      <c r="D155" s="30" t="str">
        <f>IFERROR(IF(C155="No CAS","",INDEX('DEQ Pollutant List'!$C$7:$C$611,MATCH('5. Pollutant Emissions - MB'!C155,'DEQ Pollutant List'!$B$7:$B$611,0))),"")</f>
        <v/>
      </c>
      <c r="E155" s="16" t="str">
        <f>IFERROR(IF(OR($C155="",$C155="No CAS"),INDEX('DEQ Pollutant List'!$A$7:$A$611,MATCH($D155,'DEQ Pollutant List'!$C$7:$C$611,0)),INDEX('DEQ Pollutant List'!$A$7:$A$611,MATCH($C155,'DEQ Pollutant List'!$B$7:$B$611,0))),"")</f>
        <v/>
      </c>
      <c r="F155" s="115"/>
      <c r="G155" s="116"/>
      <c r="H155" s="77"/>
      <c r="I155" s="76"/>
      <c r="J155" s="78"/>
      <c r="K155" s="32"/>
      <c r="L155" s="76"/>
      <c r="M155" s="78"/>
      <c r="N155" s="32"/>
    </row>
    <row r="156" spans="1:14" x14ac:dyDescent="0.25">
      <c r="A156" s="28"/>
      <c r="B156" s="97"/>
      <c r="C156" s="114"/>
      <c r="D156" s="30" t="str">
        <f>IFERROR(IF(C156="No CAS","",INDEX('DEQ Pollutant List'!$C$7:$C$611,MATCH('5. Pollutant Emissions - MB'!C156,'DEQ Pollutant List'!$B$7:$B$611,0))),"")</f>
        <v/>
      </c>
      <c r="E156" s="16" t="str">
        <f>IFERROR(IF(OR($C156="",$C156="No CAS"),INDEX('DEQ Pollutant List'!$A$7:$A$611,MATCH($D156,'DEQ Pollutant List'!$C$7:$C$611,0)),INDEX('DEQ Pollutant List'!$A$7:$A$611,MATCH($C156,'DEQ Pollutant List'!$B$7:$B$611,0))),"")</f>
        <v/>
      </c>
      <c r="F156" s="115"/>
      <c r="G156" s="116"/>
      <c r="H156" s="77"/>
      <c r="I156" s="76"/>
      <c r="J156" s="78"/>
      <c r="K156" s="32"/>
      <c r="L156" s="76"/>
      <c r="M156" s="78"/>
      <c r="N156" s="32"/>
    </row>
    <row r="157" spans="1:14" x14ac:dyDescent="0.25">
      <c r="A157" s="28"/>
      <c r="B157" s="97"/>
      <c r="C157" s="114"/>
      <c r="D157" s="30" t="str">
        <f>IFERROR(IF(C157="No CAS","",INDEX('DEQ Pollutant List'!$C$7:$C$611,MATCH('5. Pollutant Emissions - MB'!C157,'DEQ Pollutant List'!$B$7:$B$611,0))),"")</f>
        <v/>
      </c>
      <c r="E157" s="16" t="str">
        <f>IFERROR(IF(OR($C157="",$C157="No CAS"),INDEX('DEQ Pollutant List'!$A$7:$A$611,MATCH($D157,'DEQ Pollutant List'!$C$7:$C$611,0)),INDEX('DEQ Pollutant List'!$A$7:$A$611,MATCH($C157,'DEQ Pollutant List'!$B$7:$B$611,0))),"")</f>
        <v/>
      </c>
      <c r="F157" s="115"/>
      <c r="G157" s="116"/>
      <c r="H157" s="77"/>
      <c r="I157" s="76"/>
      <c r="J157" s="78"/>
      <c r="K157" s="32"/>
      <c r="L157" s="76"/>
      <c r="M157" s="78"/>
      <c r="N157" s="32"/>
    </row>
    <row r="158" spans="1:14" x14ac:dyDescent="0.25">
      <c r="A158" s="28"/>
      <c r="B158" s="97"/>
      <c r="C158" s="114"/>
      <c r="D158" s="30" t="str">
        <f>IFERROR(IF(C158="No CAS","",INDEX('DEQ Pollutant List'!$C$7:$C$611,MATCH('5. Pollutant Emissions - MB'!C158,'DEQ Pollutant List'!$B$7:$B$611,0))),"")</f>
        <v/>
      </c>
      <c r="E158" s="16" t="str">
        <f>IFERROR(IF(OR($C158="",$C158="No CAS"),INDEX('DEQ Pollutant List'!$A$7:$A$611,MATCH($D158,'DEQ Pollutant List'!$C$7:$C$611,0)),INDEX('DEQ Pollutant List'!$A$7:$A$611,MATCH($C158,'DEQ Pollutant List'!$B$7:$B$611,0))),"")</f>
        <v/>
      </c>
      <c r="F158" s="115"/>
      <c r="G158" s="116"/>
      <c r="H158" s="77"/>
      <c r="I158" s="76"/>
      <c r="J158" s="78"/>
      <c r="K158" s="32"/>
      <c r="L158" s="76"/>
      <c r="M158" s="78"/>
      <c r="N158" s="32"/>
    </row>
    <row r="159" spans="1:14" x14ac:dyDescent="0.25">
      <c r="A159" s="28"/>
      <c r="B159" s="97"/>
      <c r="C159" s="114"/>
      <c r="D159" s="30" t="str">
        <f>IFERROR(IF(C159="No CAS","",INDEX('DEQ Pollutant List'!$C$7:$C$611,MATCH('5. Pollutant Emissions - MB'!C159,'DEQ Pollutant List'!$B$7:$B$611,0))),"")</f>
        <v/>
      </c>
      <c r="E159" s="16" t="str">
        <f>IFERROR(IF(OR($C159="",$C159="No CAS"),INDEX('DEQ Pollutant List'!$A$7:$A$611,MATCH($D159,'DEQ Pollutant List'!$C$7:$C$611,0)),INDEX('DEQ Pollutant List'!$A$7:$A$611,MATCH($C159,'DEQ Pollutant List'!$B$7:$B$611,0))),"")</f>
        <v/>
      </c>
      <c r="F159" s="115"/>
      <c r="G159" s="116"/>
      <c r="H159" s="77"/>
      <c r="I159" s="76"/>
      <c r="J159" s="78"/>
      <c r="K159" s="32"/>
      <c r="L159" s="76"/>
      <c r="M159" s="78"/>
      <c r="N159" s="32"/>
    </row>
    <row r="160" spans="1:14" x14ac:dyDescent="0.25">
      <c r="A160" s="28"/>
      <c r="B160" s="97"/>
      <c r="C160" s="114"/>
      <c r="D160" s="30" t="str">
        <f>IFERROR(IF(C160="No CAS","",INDEX('DEQ Pollutant List'!$C$7:$C$611,MATCH('5. Pollutant Emissions - MB'!C160,'DEQ Pollutant List'!$B$7:$B$611,0))),"")</f>
        <v/>
      </c>
      <c r="E160" s="16" t="str">
        <f>IFERROR(IF(OR($C160="",$C160="No CAS"),INDEX('DEQ Pollutant List'!$A$7:$A$611,MATCH($D160,'DEQ Pollutant List'!$C$7:$C$611,0)),INDEX('DEQ Pollutant List'!$A$7:$A$611,MATCH($C160,'DEQ Pollutant List'!$B$7:$B$611,0))),"")</f>
        <v/>
      </c>
      <c r="F160" s="115"/>
      <c r="G160" s="116"/>
      <c r="H160" s="77"/>
      <c r="I160" s="76"/>
      <c r="J160" s="78"/>
      <c r="K160" s="32"/>
      <c r="L160" s="76"/>
      <c r="M160" s="78"/>
      <c r="N160" s="32"/>
    </row>
    <row r="161" spans="1:14" x14ac:dyDescent="0.25">
      <c r="A161" s="28"/>
      <c r="B161" s="97"/>
      <c r="C161" s="114"/>
      <c r="D161" s="30" t="str">
        <f>IFERROR(IF(C161="No CAS","",INDEX('DEQ Pollutant List'!$C$7:$C$611,MATCH('5. Pollutant Emissions - MB'!C161,'DEQ Pollutant List'!$B$7:$B$611,0))),"")</f>
        <v/>
      </c>
      <c r="E161" s="16" t="str">
        <f>IFERROR(IF(OR($C161="",$C161="No CAS"),INDEX('DEQ Pollutant List'!$A$7:$A$611,MATCH($D161,'DEQ Pollutant List'!$C$7:$C$611,0)),INDEX('DEQ Pollutant List'!$A$7:$A$611,MATCH($C161,'DEQ Pollutant List'!$B$7:$B$611,0))),"")</f>
        <v/>
      </c>
      <c r="F161" s="115"/>
      <c r="G161" s="116"/>
      <c r="H161" s="77"/>
      <c r="I161" s="76"/>
      <c r="J161" s="78"/>
      <c r="K161" s="32"/>
      <c r="L161" s="76"/>
      <c r="M161" s="78"/>
      <c r="N161" s="32"/>
    </row>
    <row r="162" spans="1:14" x14ac:dyDescent="0.25">
      <c r="A162" s="28"/>
      <c r="B162" s="97"/>
      <c r="C162" s="114"/>
      <c r="D162" s="30" t="str">
        <f>IFERROR(IF(C162="No CAS","",INDEX('DEQ Pollutant List'!$C$7:$C$611,MATCH('5. Pollutant Emissions - MB'!C162,'DEQ Pollutant List'!$B$7:$B$611,0))),"")</f>
        <v/>
      </c>
      <c r="E162" s="16" t="str">
        <f>IFERROR(IF(OR($C162="",$C162="No CAS"),INDEX('DEQ Pollutant List'!$A$7:$A$611,MATCH($D162,'DEQ Pollutant List'!$C$7:$C$611,0)),INDEX('DEQ Pollutant List'!$A$7:$A$611,MATCH($C162,'DEQ Pollutant List'!$B$7:$B$611,0))),"")</f>
        <v/>
      </c>
      <c r="F162" s="115"/>
      <c r="G162" s="116"/>
      <c r="H162" s="77"/>
      <c r="I162" s="76"/>
      <c r="J162" s="78"/>
      <c r="K162" s="32"/>
      <c r="L162" s="76"/>
      <c r="M162" s="78"/>
      <c r="N162" s="32"/>
    </row>
    <row r="163" spans="1:14" x14ac:dyDescent="0.25">
      <c r="A163" s="28"/>
      <c r="B163" s="97"/>
      <c r="C163" s="114"/>
      <c r="D163" s="30" t="str">
        <f>IFERROR(IF(C163="No CAS","",INDEX('DEQ Pollutant List'!$C$7:$C$611,MATCH('5. Pollutant Emissions - MB'!C163,'DEQ Pollutant List'!$B$7:$B$611,0))),"")</f>
        <v/>
      </c>
      <c r="E163" s="16" t="str">
        <f>IFERROR(IF(OR($C163="",$C163="No CAS"),INDEX('DEQ Pollutant List'!$A$7:$A$611,MATCH($D163,'DEQ Pollutant List'!$C$7:$C$611,0)),INDEX('DEQ Pollutant List'!$A$7:$A$611,MATCH($C163,'DEQ Pollutant List'!$B$7:$B$611,0))),"")</f>
        <v/>
      </c>
      <c r="F163" s="115"/>
      <c r="G163" s="116"/>
      <c r="H163" s="77"/>
      <c r="I163" s="76"/>
      <c r="J163" s="78"/>
      <c r="K163" s="32"/>
      <c r="L163" s="76"/>
      <c r="M163" s="78"/>
      <c r="N163" s="32"/>
    </row>
    <row r="164" spans="1:14" x14ac:dyDescent="0.25">
      <c r="A164" s="28"/>
      <c r="B164" s="97"/>
      <c r="C164" s="114"/>
      <c r="D164" s="30" t="str">
        <f>IFERROR(IF(C164="No CAS","",INDEX('DEQ Pollutant List'!$C$7:$C$611,MATCH('5. Pollutant Emissions - MB'!C164,'DEQ Pollutant List'!$B$7:$B$611,0))),"")</f>
        <v/>
      </c>
      <c r="E164" s="16" t="str">
        <f>IFERROR(IF(OR($C164="",$C164="No CAS"),INDEX('DEQ Pollutant List'!$A$7:$A$611,MATCH($D164,'DEQ Pollutant List'!$C$7:$C$611,0)),INDEX('DEQ Pollutant List'!$A$7:$A$611,MATCH($C164,'DEQ Pollutant List'!$B$7:$B$611,0))),"")</f>
        <v/>
      </c>
      <c r="F164" s="115"/>
      <c r="G164" s="116"/>
      <c r="H164" s="77"/>
      <c r="I164" s="76"/>
      <c r="J164" s="78"/>
      <c r="K164" s="32"/>
      <c r="L164" s="76"/>
      <c r="M164" s="78"/>
      <c r="N164" s="32"/>
    </row>
    <row r="165" spans="1:14" x14ac:dyDescent="0.25">
      <c r="A165" s="28"/>
      <c r="B165" s="97"/>
      <c r="C165" s="114"/>
      <c r="D165" s="30" t="str">
        <f>IFERROR(IF(C165="No CAS","",INDEX('DEQ Pollutant List'!$C$7:$C$611,MATCH('5. Pollutant Emissions - MB'!C165,'DEQ Pollutant List'!$B$7:$B$611,0))),"")</f>
        <v/>
      </c>
      <c r="E165" s="16" t="str">
        <f>IFERROR(IF(OR($C165="",$C165="No CAS"),INDEX('DEQ Pollutant List'!$A$7:$A$611,MATCH($D165,'DEQ Pollutant List'!$C$7:$C$611,0)),INDEX('DEQ Pollutant List'!$A$7:$A$611,MATCH($C165,'DEQ Pollutant List'!$B$7:$B$611,0))),"")</f>
        <v/>
      </c>
      <c r="F165" s="115"/>
      <c r="G165" s="116"/>
      <c r="H165" s="77"/>
      <c r="I165" s="76"/>
      <c r="J165" s="78"/>
      <c r="K165" s="32"/>
      <c r="L165" s="76"/>
      <c r="M165" s="78"/>
      <c r="N165" s="32"/>
    </row>
    <row r="166" spans="1:14" x14ac:dyDescent="0.25">
      <c r="A166" s="28"/>
      <c r="B166" s="97"/>
      <c r="C166" s="114"/>
      <c r="D166" s="30" t="str">
        <f>IFERROR(IF(C166="No CAS","",INDEX('DEQ Pollutant List'!$C$7:$C$611,MATCH('5. Pollutant Emissions - MB'!C166,'DEQ Pollutant List'!$B$7:$B$611,0))),"")</f>
        <v/>
      </c>
      <c r="E166" s="16" t="str">
        <f>IFERROR(IF(OR($C166="",$C166="No CAS"),INDEX('DEQ Pollutant List'!$A$7:$A$611,MATCH($D166,'DEQ Pollutant List'!$C$7:$C$611,0)),INDEX('DEQ Pollutant List'!$A$7:$A$611,MATCH($C166,'DEQ Pollutant List'!$B$7:$B$611,0))),"")</f>
        <v/>
      </c>
      <c r="F166" s="115"/>
      <c r="G166" s="116"/>
      <c r="H166" s="77"/>
      <c r="I166" s="76"/>
      <c r="J166" s="78"/>
      <c r="K166" s="32"/>
      <c r="L166" s="76"/>
      <c r="M166" s="78"/>
      <c r="N166" s="32"/>
    </row>
    <row r="167" spans="1:14" x14ac:dyDescent="0.25">
      <c r="A167" s="28"/>
      <c r="B167" s="97"/>
      <c r="C167" s="114"/>
      <c r="D167" s="30" t="str">
        <f>IFERROR(IF(C167="No CAS","",INDEX('DEQ Pollutant List'!$C$7:$C$611,MATCH('5. Pollutant Emissions - MB'!C167,'DEQ Pollutant List'!$B$7:$B$611,0))),"")</f>
        <v/>
      </c>
      <c r="E167" s="16" t="str">
        <f>IFERROR(IF(OR($C167="",$C167="No CAS"),INDEX('DEQ Pollutant List'!$A$7:$A$611,MATCH($D167,'DEQ Pollutant List'!$C$7:$C$611,0)),INDEX('DEQ Pollutant List'!$A$7:$A$611,MATCH($C167,'DEQ Pollutant List'!$B$7:$B$611,0))),"")</f>
        <v/>
      </c>
      <c r="F167" s="115"/>
      <c r="G167" s="116"/>
      <c r="H167" s="77"/>
      <c r="I167" s="76"/>
      <c r="J167" s="78"/>
      <c r="K167" s="32"/>
      <c r="L167" s="76"/>
      <c r="M167" s="78"/>
      <c r="N167" s="32"/>
    </row>
    <row r="168" spans="1:14" x14ac:dyDescent="0.25">
      <c r="A168" s="28"/>
      <c r="B168" s="97"/>
      <c r="C168" s="114"/>
      <c r="D168" s="30" t="str">
        <f>IFERROR(IF(C168="No CAS","",INDEX('DEQ Pollutant List'!$C$7:$C$611,MATCH('5. Pollutant Emissions - MB'!C168,'DEQ Pollutant List'!$B$7:$B$611,0))),"")</f>
        <v/>
      </c>
      <c r="E168" s="16" t="str">
        <f>IFERROR(IF(OR($C168="",$C168="No CAS"),INDEX('DEQ Pollutant List'!$A$7:$A$611,MATCH($D168,'DEQ Pollutant List'!$C$7:$C$611,0)),INDEX('DEQ Pollutant List'!$A$7:$A$611,MATCH($C168,'DEQ Pollutant List'!$B$7:$B$611,0))),"")</f>
        <v/>
      </c>
      <c r="F168" s="115"/>
      <c r="G168" s="116"/>
      <c r="H168" s="77"/>
      <c r="I168" s="76"/>
      <c r="J168" s="78"/>
      <c r="K168" s="32"/>
      <c r="L168" s="76"/>
      <c r="M168" s="78"/>
      <c r="N168" s="32"/>
    </row>
    <row r="169" spans="1:14" x14ac:dyDescent="0.25">
      <c r="A169" s="28"/>
      <c r="B169" s="97"/>
      <c r="C169" s="114"/>
      <c r="D169" s="30" t="str">
        <f>IFERROR(IF(C169="No CAS","",INDEX('DEQ Pollutant List'!$C$7:$C$611,MATCH('5. Pollutant Emissions - MB'!C169,'DEQ Pollutant List'!$B$7:$B$611,0))),"")</f>
        <v/>
      </c>
      <c r="E169" s="16" t="str">
        <f>IFERROR(IF(OR($C169="",$C169="No CAS"),INDEX('DEQ Pollutant List'!$A$7:$A$611,MATCH($D169,'DEQ Pollutant List'!$C$7:$C$611,0)),INDEX('DEQ Pollutant List'!$A$7:$A$611,MATCH($C169,'DEQ Pollutant List'!$B$7:$B$611,0))),"")</f>
        <v/>
      </c>
      <c r="F169" s="115"/>
      <c r="G169" s="116"/>
      <c r="H169" s="77"/>
      <c r="I169" s="76"/>
      <c r="J169" s="78"/>
      <c r="K169" s="32"/>
      <c r="L169" s="76"/>
      <c r="M169" s="78"/>
      <c r="N169" s="32"/>
    </row>
    <row r="170" spans="1:14" x14ac:dyDescent="0.25">
      <c r="A170" s="28"/>
      <c r="B170" s="97"/>
      <c r="C170" s="114"/>
      <c r="D170" s="30" t="str">
        <f>IFERROR(IF(C170="No CAS","",INDEX('DEQ Pollutant List'!$C$7:$C$611,MATCH('5. Pollutant Emissions - MB'!C170,'DEQ Pollutant List'!$B$7:$B$611,0))),"")</f>
        <v/>
      </c>
      <c r="E170" s="16" t="str">
        <f>IFERROR(IF(OR($C170="",$C170="No CAS"),INDEX('DEQ Pollutant List'!$A$7:$A$611,MATCH($D170,'DEQ Pollutant List'!$C$7:$C$611,0)),INDEX('DEQ Pollutant List'!$A$7:$A$611,MATCH($C170,'DEQ Pollutant List'!$B$7:$B$611,0))),"")</f>
        <v/>
      </c>
      <c r="F170" s="115"/>
      <c r="G170" s="116"/>
      <c r="H170" s="77"/>
      <c r="I170" s="76"/>
      <c r="J170" s="78"/>
      <c r="K170" s="32"/>
      <c r="L170" s="76"/>
      <c r="M170" s="78"/>
      <c r="N170" s="32"/>
    </row>
    <row r="171" spans="1:14" x14ac:dyDescent="0.25">
      <c r="A171" s="28"/>
      <c r="B171" s="97"/>
      <c r="C171" s="114"/>
      <c r="D171" s="30" t="str">
        <f>IFERROR(IF(C171="No CAS","",INDEX('DEQ Pollutant List'!$C$7:$C$611,MATCH('5. Pollutant Emissions - MB'!C171,'DEQ Pollutant List'!$B$7:$B$611,0))),"")</f>
        <v/>
      </c>
      <c r="E171" s="16" t="str">
        <f>IFERROR(IF(OR($C171="",$C171="No CAS"),INDEX('DEQ Pollutant List'!$A$7:$A$611,MATCH($D171,'DEQ Pollutant List'!$C$7:$C$611,0)),INDEX('DEQ Pollutant List'!$A$7:$A$611,MATCH($C171,'DEQ Pollutant List'!$B$7:$B$611,0))),"")</f>
        <v/>
      </c>
      <c r="F171" s="115"/>
      <c r="G171" s="116"/>
      <c r="H171" s="77"/>
      <c r="I171" s="76"/>
      <c r="J171" s="78"/>
      <c r="K171" s="32"/>
      <c r="L171" s="76"/>
      <c r="M171" s="78"/>
      <c r="N171" s="32"/>
    </row>
    <row r="172" spans="1:14" x14ac:dyDescent="0.25">
      <c r="A172" s="28"/>
      <c r="B172" s="97"/>
      <c r="C172" s="114"/>
      <c r="D172" s="30" t="str">
        <f>IFERROR(IF(C172="No CAS","",INDEX('DEQ Pollutant List'!$C$7:$C$611,MATCH('5. Pollutant Emissions - MB'!C172,'DEQ Pollutant List'!$B$7:$B$611,0))),"")</f>
        <v/>
      </c>
      <c r="E172" s="16" t="str">
        <f>IFERROR(IF(OR($C172="",$C172="No CAS"),INDEX('DEQ Pollutant List'!$A$7:$A$611,MATCH($D172,'DEQ Pollutant List'!$C$7:$C$611,0)),INDEX('DEQ Pollutant List'!$A$7:$A$611,MATCH($C172,'DEQ Pollutant List'!$B$7:$B$611,0))),"")</f>
        <v/>
      </c>
      <c r="F172" s="115"/>
      <c r="G172" s="116"/>
      <c r="H172" s="77"/>
      <c r="I172" s="76"/>
      <c r="J172" s="78"/>
      <c r="K172" s="32"/>
      <c r="L172" s="76"/>
      <c r="M172" s="78"/>
      <c r="N172" s="32"/>
    </row>
    <row r="173" spans="1:14" x14ac:dyDescent="0.25">
      <c r="A173" s="28"/>
      <c r="B173" s="97"/>
      <c r="C173" s="114"/>
      <c r="D173" s="30" t="str">
        <f>IFERROR(IF(C173="No CAS","",INDEX('DEQ Pollutant List'!$C$7:$C$611,MATCH('5. Pollutant Emissions - MB'!C173,'DEQ Pollutant List'!$B$7:$B$611,0))),"")</f>
        <v/>
      </c>
      <c r="E173" s="16" t="str">
        <f>IFERROR(IF(OR($C173="",$C173="No CAS"),INDEX('DEQ Pollutant List'!$A$7:$A$611,MATCH($D173,'DEQ Pollutant List'!$C$7:$C$611,0)),INDEX('DEQ Pollutant List'!$A$7:$A$611,MATCH($C173,'DEQ Pollutant List'!$B$7:$B$611,0))),"")</f>
        <v/>
      </c>
      <c r="F173" s="115"/>
      <c r="G173" s="116"/>
      <c r="H173" s="77"/>
      <c r="I173" s="76"/>
      <c r="J173" s="78"/>
      <c r="K173" s="32"/>
      <c r="L173" s="76"/>
      <c r="M173" s="78"/>
      <c r="N173" s="32"/>
    </row>
    <row r="174" spans="1:14" x14ac:dyDescent="0.25">
      <c r="A174" s="28"/>
      <c r="B174" s="97"/>
      <c r="C174" s="114"/>
      <c r="D174" s="30" t="str">
        <f>IFERROR(IF(C174="No CAS","",INDEX('DEQ Pollutant List'!$C$7:$C$611,MATCH('5. Pollutant Emissions - MB'!C174,'DEQ Pollutant List'!$B$7:$B$611,0))),"")</f>
        <v/>
      </c>
      <c r="E174" s="16" t="str">
        <f>IFERROR(IF(OR($C174="",$C174="No CAS"),INDEX('DEQ Pollutant List'!$A$7:$A$611,MATCH($D174,'DEQ Pollutant List'!$C$7:$C$611,0)),INDEX('DEQ Pollutant List'!$A$7:$A$611,MATCH($C174,'DEQ Pollutant List'!$B$7:$B$611,0))),"")</f>
        <v/>
      </c>
      <c r="F174" s="115"/>
      <c r="G174" s="116"/>
      <c r="H174" s="77"/>
      <c r="I174" s="76"/>
      <c r="J174" s="78"/>
      <c r="K174" s="32"/>
      <c r="L174" s="76"/>
      <c r="M174" s="78"/>
      <c r="N174" s="32"/>
    </row>
    <row r="175" spans="1:14" x14ac:dyDescent="0.25">
      <c r="A175" s="28"/>
      <c r="B175" s="97"/>
      <c r="C175" s="114"/>
      <c r="D175" s="30" t="str">
        <f>IFERROR(IF(C175="No CAS","",INDEX('DEQ Pollutant List'!$C$7:$C$611,MATCH('5. Pollutant Emissions - MB'!C175,'DEQ Pollutant List'!$B$7:$B$611,0))),"")</f>
        <v/>
      </c>
      <c r="E175" s="16" t="str">
        <f>IFERROR(IF(OR($C175="",$C175="No CAS"),INDEX('DEQ Pollutant List'!$A$7:$A$611,MATCH($D175,'DEQ Pollutant List'!$C$7:$C$611,0)),INDEX('DEQ Pollutant List'!$A$7:$A$611,MATCH($C175,'DEQ Pollutant List'!$B$7:$B$611,0))),"")</f>
        <v/>
      </c>
      <c r="F175" s="115"/>
      <c r="G175" s="116"/>
      <c r="H175" s="77"/>
      <c r="I175" s="76"/>
      <c r="J175" s="78"/>
      <c r="K175" s="32"/>
      <c r="L175" s="76"/>
      <c r="M175" s="78"/>
      <c r="N175" s="32"/>
    </row>
    <row r="176" spans="1:14" x14ac:dyDescent="0.25">
      <c r="A176" s="28"/>
      <c r="B176" s="97"/>
      <c r="C176" s="114"/>
      <c r="D176" s="30" t="str">
        <f>IFERROR(IF(C176="No CAS","",INDEX('DEQ Pollutant List'!$C$7:$C$611,MATCH('5. Pollutant Emissions - MB'!C176,'DEQ Pollutant List'!$B$7:$B$611,0))),"")</f>
        <v/>
      </c>
      <c r="E176" s="16" t="str">
        <f>IFERROR(IF(OR($C176="",$C176="No CAS"),INDEX('DEQ Pollutant List'!$A$7:$A$611,MATCH($D176,'DEQ Pollutant List'!$C$7:$C$611,0)),INDEX('DEQ Pollutant List'!$A$7:$A$611,MATCH($C176,'DEQ Pollutant List'!$B$7:$B$611,0))),"")</f>
        <v/>
      </c>
      <c r="F176" s="115"/>
      <c r="G176" s="116"/>
      <c r="H176" s="77"/>
      <c r="I176" s="76"/>
      <c r="J176" s="78"/>
      <c r="K176" s="32"/>
      <c r="L176" s="76"/>
      <c r="M176" s="78"/>
      <c r="N176" s="32"/>
    </row>
    <row r="177" spans="1:14" x14ac:dyDescent="0.25">
      <c r="A177" s="28"/>
      <c r="B177" s="97"/>
      <c r="C177" s="114"/>
      <c r="D177" s="30" t="str">
        <f>IFERROR(IF(C177="No CAS","",INDEX('DEQ Pollutant List'!$C$7:$C$611,MATCH('5. Pollutant Emissions - MB'!C177,'DEQ Pollutant List'!$B$7:$B$611,0))),"")</f>
        <v/>
      </c>
      <c r="E177" s="16" t="str">
        <f>IFERROR(IF(OR($C177="",$C177="No CAS"),INDEX('DEQ Pollutant List'!$A$7:$A$611,MATCH($D177,'DEQ Pollutant List'!$C$7:$C$611,0)),INDEX('DEQ Pollutant List'!$A$7:$A$611,MATCH($C177,'DEQ Pollutant List'!$B$7:$B$611,0))),"")</f>
        <v/>
      </c>
      <c r="F177" s="115"/>
      <c r="G177" s="116"/>
      <c r="H177" s="77"/>
      <c r="I177" s="76"/>
      <c r="J177" s="78"/>
      <c r="K177" s="32"/>
      <c r="L177" s="76"/>
      <c r="M177" s="78"/>
      <c r="N177" s="32"/>
    </row>
    <row r="178" spans="1:14" x14ac:dyDescent="0.25">
      <c r="A178" s="28"/>
      <c r="B178" s="97"/>
      <c r="C178" s="114"/>
      <c r="D178" s="30" t="str">
        <f>IFERROR(IF(C178="No CAS","",INDEX('DEQ Pollutant List'!$C$7:$C$611,MATCH('5. Pollutant Emissions - MB'!C178,'DEQ Pollutant List'!$B$7:$B$611,0))),"")</f>
        <v/>
      </c>
      <c r="E178" s="16" t="str">
        <f>IFERROR(IF(OR($C178="",$C178="No CAS"),INDEX('DEQ Pollutant List'!$A$7:$A$611,MATCH($D178,'DEQ Pollutant List'!$C$7:$C$611,0)),INDEX('DEQ Pollutant List'!$A$7:$A$611,MATCH($C178,'DEQ Pollutant List'!$B$7:$B$611,0))),"")</f>
        <v/>
      </c>
      <c r="F178" s="115"/>
      <c r="G178" s="116"/>
      <c r="H178" s="77"/>
      <c r="I178" s="76"/>
      <c r="J178" s="78"/>
      <c r="K178" s="32"/>
      <c r="L178" s="76"/>
      <c r="M178" s="78"/>
      <c r="N178" s="32"/>
    </row>
    <row r="179" spans="1:14" x14ac:dyDescent="0.25">
      <c r="A179" s="28"/>
      <c r="B179" s="97"/>
      <c r="C179" s="114"/>
      <c r="D179" s="30" t="str">
        <f>IFERROR(IF(C179="No CAS","",INDEX('DEQ Pollutant List'!$C$7:$C$611,MATCH('5. Pollutant Emissions - MB'!C179,'DEQ Pollutant List'!$B$7:$B$611,0))),"")</f>
        <v/>
      </c>
      <c r="E179" s="16" t="str">
        <f>IFERROR(IF(OR($C179="",$C179="No CAS"),INDEX('DEQ Pollutant List'!$A$7:$A$611,MATCH($D179,'DEQ Pollutant List'!$C$7:$C$611,0)),INDEX('DEQ Pollutant List'!$A$7:$A$611,MATCH($C179,'DEQ Pollutant List'!$B$7:$B$611,0))),"")</f>
        <v/>
      </c>
      <c r="F179" s="115"/>
      <c r="G179" s="116"/>
      <c r="H179" s="77"/>
      <c r="I179" s="76"/>
      <c r="J179" s="78"/>
      <c r="K179" s="32"/>
      <c r="L179" s="76"/>
      <c r="M179" s="78"/>
      <c r="N179" s="32"/>
    </row>
    <row r="180" spans="1:14" x14ac:dyDescent="0.25">
      <c r="A180" s="28"/>
      <c r="B180" s="97"/>
      <c r="C180" s="114"/>
      <c r="D180" s="30" t="str">
        <f>IFERROR(IF(C180="No CAS","",INDEX('DEQ Pollutant List'!$C$7:$C$611,MATCH('5. Pollutant Emissions - MB'!C180,'DEQ Pollutant List'!$B$7:$B$611,0))),"")</f>
        <v/>
      </c>
      <c r="E180" s="16" t="str">
        <f>IFERROR(IF(OR($C180="",$C180="No CAS"),INDEX('DEQ Pollutant List'!$A$7:$A$611,MATCH($D180,'DEQ Pollutant List'!$C$7:$C$611,0)),INDEX('DEQ Pollutant List'!$A$7:$A$611,MATCH($C180,'DEQ Pollutant List'!$B$7:$B$611,0))),"")</f>
        <v/>
      </c>
      <c r="F180" s="115"/>
      <c r="G180" s="116"/>
      <c r="H180" s="77"/>
      <c r="I180" s="76"/>
      <c r="J180" s="78"/>
      <c r="K180" s="32"/>
      <c r="L180" s="76"/>
      <c r="M180" s="78"/>
      <c r="N180" s="32"/>
    </row>
    <row r="181" spans="1:14" x14ac:dyDescent="0.25">
      <c r="A181" s="28"/>
      <c r="B181" s="97"/>
      <c r="C181" s="114"/>
      <c r="D181" s="30" t="str">
        <f>IFERROR(IF(C181="No CAS","",INDEX('DEQ Pollutant List'!$C$7:$C$611,MATCH('5. Pollutant Emissions - MB'!C181,'DEQ Pollutant List'!$B$7:$B$611,0))),"")</f>
        <v/>
      </c>
      <c r="E181" s="16" t="str">
        <f>IFERROR(IF(OR($C181="",$C181="No CAS"),INDEX('DEQ Pollutant List'!$A$7:$A$611,MATCH($D181,'DEQ Pollutant List'!$C$7:$C$611,0)),INDEX('DEQ Pollutant List'!$A$7:$A$611,MATCH($C181,'DEQ Pollutant List'!$B$7:$B$611,0))),"")</f>
        <v/>
      </c>
      <c r="F181" s="115"/>
      <c r="G181" s="116"/>
      <c r="H181" s="77"/>
      <c r="I181" s="76"/>
      <c r="J181" s="78"/>
      <c r="K181" s="32"/>
      <c r="L181" s="76"/>
      <c r="M181" s="78"/>
      <c r="N181" s="32"/>
    </row>
    <row r="182" spans="1:14" x14ac:dyDescent="0.25">
      <c r="A182" s="28"/>
      <c r="B182" s="97"/>
      <c r="C182" s="114"/>
      <c r="D182" s="30" t="str">
        <f>IFERROR(IF(C182="No CAS","",INDEX('DEQ Pollutant List'!$C$7:$C$611,MATCH('5. Pollutant Emissions - MB'!C182,'DEQ Pollutant List'!$B$7:$B$611,0))),"")</f>
        <v/>
      </c>
      <c r="E182" s="16" t="str">
        <f>IFERROR(IF(OR($C182="",$C182="No CAS"),INDEX('DEQ Pollutant List'!$A$7:$A$611,MATCH($D182,'DEQ Pollutant List'!$C$7:$C$611,0)),INDEX('DEQ Pollutant List'!$A$7:$A$611,MATCH($C182,'DEQ Pollutant List'!$B$7:$B$611,0))),"")</f>
        <v/>
      </c>
      <c r="F182" s="115"/>
      <c r="G182" s="116"/>
      <c r="H182" s="77"/>
      <c r="I182" s="76"/>
      <c r="J182" s="78"/>
      <c r="K182" s="32"/>
      <c r="L182" s="76"/>
      <c r="M182" s="78"/>
      <c r="N182" s="32"/>
    </row>
    <row r="183" spans="1:14" x14ac:dyDescent="0.25">
      <c r="A183" s="28"/>
      <c r="B183" s="97"/>
      <c r="C183" s="114"/>
      <c r="D183" s="30" t="str">
        <f>IFERROR(IF(C183="No CAS","",INDEX('DEQ Pollutant List'!$C$7:$C$611,MATCH('5. Pollutant Emissions - MB'!C183,'DEQ Pollutant List'!$B$7:$B$611,0))),"")</f>
        <v/>
      </c>
      <c r="E183" s="16" t="str">
        <f>IFERROR(IF(OR($C183="",$C183="No CAS"),INDEX('DEQ Pollutant List'!$A$7:$A$611,MATCH($D183,'DEQ Pollutant List'!$C$7:$C$611,0)),INDEX('DEQ Pollutant List'!$A$7:$A$611,MATCH($C183,'DEQ Pollutant List'!$B$7:$B$611,0))),"")</f>
        <v/>
      </c>
      <c r="F183" s="115"/>
      <c r="G183" s="116"/>
      <c r="H183" s="77"/>
      <c r="I183" s="76"/>
      <c r="J183" s="78"/>
      <c r="K183" s="32"/>
      <c r="L183" s="76"/>
      <c r="M183" s="78"/>
      <c r="N183" s="32"/>
    </row>
    <row r="184" spans="1:14" x14ac:dyDescent="0.25">
      <c r="A184" s="28"/>
      <c r="B184" s="97"/>
      <c r="C184" s="114"/>
      <c r="D184" s="30" t="str">
        <f>IFERROR(IF(C184="No CAS","",INDEX('DEQ Pollutant List'!$C$7:$C$611,MATCH('5. Pollutant Emissions - MB'!C184,'DEQ Pollutant List'!$B$7:$B$611,0))),"")</f>
        <v/>
      </c>
      <c r="E184" s="16" t="str">
        <f>IFERROR(IF(OR($C184="",$C184="No CAS"),INDEX('DEQ Pollutant List'!$A$7:$A$611,MATCH($D184,'DEQ Pollutant List'!$C$7:$C$611,0)),INDEX('DEQ Pollutant List'!$A$7:$A$611,MATCH($C184,'DEQ Pollutant List'!$B$7:$B$611,0))),"")</f>
        <v/>
      </c>
      <c r="F184" s="115"/>
      <c r="G184" s="116"/>
      <c r="H184" s="77"/>
      <c r="I184" s="76"/>
      <c r="J184" s="78"/>
      <c r="K184" s="32"/>
      <c r="L184" s="76"/>
      <c r="M184" s="78"/>
      <c r="N184" s="32"/>
    </row>
    <row r="185" spans="1:14" x14ac:dyDescent="0.25">
      <c r="A185" s="28"/>
      <c r="B185" s="97"/>
      <c r="C185" s="114"/>
      <c r="D185" s="30" t="str">
        <f>IFERROR(IF(C185="No CAS","",INDEX('DEQ Pollutant List'!$C$7:$C$611,MATCH('5. Pollutant Emissions - MB'!C185,'DEQ Pollutant List'!$B$7:$B$611,0))),"")</f>
        <v/>
      </c>
      <c r="E185" s="16" t="str">
        <f>IFERROR(IF(OR($C185="",$C185="No CAS"),INDEX('DEQ Pollutant List'!$A$7:$A$611,MATCH($D185,'DEQ Pollutant List'!$C$7:$C$611,0)),INDEX('DEQ Pollutant List'!$A$7:$A$611,MATCH($C185,'DEQ Pollutant List'!$B$7:$B$611,0))),"")</f>
        <v/>
      </c>
      <c r="F185" s="115"/>
      <c r="G185" s="116"/>
      <c r="H185" s="77"/>
      <c r="I185" s="76"/>
      <c r="J185" s="78"/>
      <c r="K185" s="32"/>
      <c r="L185" s="76"/>
      <c r="M185" s="78"/>
      <c r="N185" s="32"/>
    </row>
    <row r="186" spans="1:14" x14ac:dyDescent="0.25">
      <c r="A186" s="28"/>
      <c r="B186" s="97"/>
      <c r="C186" s="114"/>
      <c r="D186" s="30" t="str">
        <f>IFERROR(IF(C186="No CAS","",INDEX('DEQ Pollutant List'!$C$7:$C$611,MATCH('5. Pollutant Emissions - MB'!C186,'DEQ Pollutant List'!$B$7:$B$611,0))),"")</f>
        <v/>
      </c>
      <c r="E186" s="16" t="str">
        <f>IFERROR(IF(OR($C186="",$C186="No CAS"),INDEX('DEQ Pollutant List'!$A$7:$A$611,MATCH($D186,'DEQ Pollutant List'!$C$7:$C$611,0)),INDEX('DEQ Pollutant List'!$A$7:$A$611,MATCH($C186,'DEQ Pollutant List'!$B$7:$B$611,0))),"")</f>
        <v/>
      </c>
      <c r="F186" s="115"/>
      <c r="G186" s="116"/>
      <c r="H186" s="77"/>
      <c r="I186" s="76"/>
      <c r="J186" s="78"/>
      <c r="K186" s="32"/>
      <c r="L186" s="76"/>
      <c r="M186" s="78"/>
      <c r="N186" s="32"/>
    </row>
    <row r="187" spans="1:14" x14ac:dyDescent="0.25">
      <c r="A187" s="28"/>
      <c r="B187" s="97"/>
      <c r="C187" s="114"/>
      <c r="D187" s="30" t="str">
        <f>IFERROR(IF(C187="No CAS","",INDEX('DEQ Pollutant List'!$C$7:$C$611,MATCH('5. Pollutant Emissions - MB'!C187,'DEQ Pollutant List'!$B$7:$B$611,0))),"")</f>
        <v/>
      </c>
      <c r="E187" s="16" t="str">
        <f>IFERROR(IF(OR($C187="",$C187="No CAS"),INDEX('DEQ Pollutant List'!$A$7:$A$611,MATCH($D187,'DEQ Pollutant List'!$C$7:$C$611,0)),INDEX('DEQ Pollutant List'!$A$7:$A$611,MATCH($C187,'DEQ Pollutant List'!$B$7:$B$611,0))),"")</f>
        <v/>
      </c>
      <c r="F187" s="115"/>
      <c r="G187" s="116"/>
      <c r="H187" s="77"/>
      <c r="I187" s="76"/>
      <c r="J187" s="78"/>
      <c r="K187" s="32"/>
      <c r="L187" s="76"/>
      <c r="M187" s="78"/>
      <c r="N187" s="32"/>
    </row>
    <row r="188" spans="1:14" x14ac:dyDescent="0.25">
      <c r="A188" s="28"/>
      <c r="B188" s="97"/>
      <c r="C188" s="114"/>
      <c r="D188" s="30" t="str">
        <f>IFERROR(IF(C188="No CAS","",INDEX('DEQ Pollutant List'!$C$7:$C$611,MATCH('5. Pollutant Emissions - MB'!C188,'DEQ Pollutant List'!$B$7:$B$611,0))),"")</f>
        <v/>
      </c>
      <c r="E188" s="16" t="str">
        <f>IFERROR(IF(OR($C188="",$C188="No CAS"),INDEX('DEQ Pollutant List'!$A$7:$A$611,MATCH($D188,'DEQ Pollutant List'!$C$7:$C$611,0)),INDEX('DEQ Pollutant List'!$A$7:$A$611,MATCH($C188,'DEQ Pollutant List'!$B$7:$B$611,0))),"")</f>
        <v/>
      </c>
      <c r="F188" s="115"/>
      <c r="G188" s="116"/>
      <c r="H188" s="77"/>
      <c r="I188" s="76"/>
      <c r="J188" s="78"/>
      <c r="K188" s="32"/>
      <c r="L188" s="76"/>
      <c r="M188" s="78"/>
      <c r="N188" s="32"/>
    </row>
    <row r="189" spans="1:14" x14ac:dyDescent="0.25">
      <c r="A189" s="28"/>
      <c r="B189" s="97"/>
      <c r="C189" s="114"/>
      <c r="D189" s="30" t="str">
        <f>IFERROR(IF(C189="No CAS","",INDEX('DEQ Pollutant List'!$C$7:$C$611,MATCH('5. Pollutant Emissions - MB'!C189,'DEQ Pollutant List'!$B$7:$B$611,0))),"")</f>
        <v/>
      </c>
      <c r="E189" s="16" t="str">
        <f>IFERROR(IF(OR($C189="",$C189="No CAS"),INDEX('DEQ Pollutant List'!$A$7:$A$611,MATCH($D189,'DEQ Pollutant List'!$C$7:$C$611,0)),INDEX('DEQ Pollutant List'!$A$7:$A$611,MATCH($C189,'DEQ Pollutant List'!$B$7:$B$611,0))),"")</f>
        <v/>
      </c>
      <c r="F189" s="115"/>
      <c r="G189" s="116"/>
      <c r="H189" s="77"/>
      <c r="I189" s="76"/>
      <c r="J189" s="78"/>
      <c r="K189" s="32"/>
      <c r="L189" s="76"/>
      <c r="M189" s="78"/>
      <c r="N189" s="32"/>
    </row>
    <row r="190" spans="1:14" x14ac:dyDescent="0.25">
      <c r="A190" s="28"/>
      <c r="B190" s="97"/>
      <c r="C190" s="114"/>
      <c r="D190" s="30" t="str">
        <f>IFERROR(IF(C190="No CAS","",INDEX('DEQ Pollutant List'!$C$7:$C$611,MATCH('5. Pollutant Emissions - MB'!C190,'DEQ Pollutant List'!$B$7:$B$611,0))),"")</f>
        <v/>
      </c>
      <c r="E190" s="16" t="str">
        <f>IFERROR(IF(OR($C190="",$C190="No CAS"),INDEX('DEQ Pollutant List'!$A$7:$A$611,MATCH($D190,'DEQ Pollutant List'!$C$7:$C$611,0)),INDEX('DEQ Pollutant List'!$A$7:$A$611,MATCH($C190,'DEQ Pollutant List'!$B$7:$B$611,0))),"")</f>
        <v/>
      </c>
      <c r="F190" s="115"/>
      <c r="G190" s="116"/>
      <c r="H190" s="77"/>
      <c r="I190" s="76"/>
      <c r="J190" s="78"/>
      <c r="K190" s="32"/>
      <c r="L190" s="76"/>
      <c r="M190" s="78"/>
      <c r="N190" s="32"/>
    </row>
    <row r="191" spans="1:14" x14ac:dyDescent="0.25">
      <c r="A191" s="28"/>
      <c r="B191" s="97"/>
      <c r="C191" s="114"/>
      <c r="D191" s="30" t="str">
        <f>IFERROR(IF(C191="No CAS","",INDEX('DEQ Pollutant List'!$C$7:$C$611,MATCH('5. Pollutant Emissions - MB'!C191,'DEQ Pollutant List'!$B$7:$B$611,0))),"")</f>
        <v/>
      </c>
      <c r="E191" s="16" t="str">
        <f>IFERROR(IF(OR($C191="",$C191="No CAS"),INDEX('DEQ Pollutant List'!$A$7:$A$611,MATCH($D191,'DEQ Pollutant List'!$C$7:$C$611,0)),INDEX('DEQ Pollutant List'!$A$7:$A$611,MATCH($C191,'DEQ Pollutant List'!$B$7:$B$611,0))),"")</f>
        <v/>
      </c>
      <c r="F191" s="115"/>
      <c r="G191" s="116"/>
      <c r="H191" s="77"/>
      <c r="I191" s="76"/>
      <c r="J191" s="78"/>
      <c r="K191" s="32"/>
      <c r="L191" s="76"/>
      <c r="M191" s="78"/>
      <c r="N191" s="32"/>
    </row>
    <row r="192" spans="1:14" x14ac:dyDescent="0.25">
      <c r="A192" s="28"/>
      <c r="B192" s="97"/>
      <c r="C192" s="114"/>
      <c r="D192" s="30" t="str">
        <f>IFERROR(IF(C192="No CAS","",INDEX('DEQ Pollutant List'!$C$7:$C$611,MATCH('5. Pollutant Emissions - MB'!C192,'DEQ Pollutant List'!$B$7:$B$611,0))),"")</f>
        <v/>
      </c>
      <c r="E192" s="16" t="str">
        <f>IFERROR(IF(OR($C192="",$C192="No CAS"),INDEX('DEQ Pollutant List'!$A$7:$A$611,MATCH($D192,'DEQ Pollutant List'!$C$7:$C$611,0)),INDEX('DEQ Pollutant List'!$A$7:$A$611,MATCH($C192,'DEQ Pollutant List'!$B$7:$B$611,0))),"")</f>
        <v/>
      </c>
      <c r="F192" s="115"/>
      <c r="G192" s="116"/>
      <c r="H192" s="77"/>
      <c r="I192" s="76"/>
      <c r="J192" s="78"/>
      <c r="K192" s="32"/>
      <c r="L192" s="76"/>
      <c r="M192" s="78"/>
      <c r="N192" s="32"/>
    </row>
    <row r="193" spans="1:14" x14ac:dyDescent="0.25">
      <c r="A193" s="28"/>
      <c r="B193" s="97"/>
      <c r="C193" s="114"/>
      <c r="D193" s="30" t="str">
        <f>IFERROR(IF(C193="No CAS","",INDEX('DEQ Pollutant List'!$C$7:$C$611,MATCH('5. Pollutant Emissions - MB'!C193,'DEQ Pollutant List'!$B$7:$B$611,0))),"")</f>
        <v/>
      </c>
      <c r="E193" s="16" t="str">
        <f>IFERROR(IF(OR($C193="",$C193="No CAS"),INDEX('DEQ Pollutant List'!$A$7:$A$611,MATCH($D193,'DEQ Pollutant List'!$C$7:$C$611,0)),INDEX('DEQ Pollutant List'!$A$7:$A$611,MATCH($C193,'DEQ Pollutant List'!$B$7:$B$611,0))),"")</f>
        <v/>
      </c>
      <c r="F193" s="115"/>
      <c r="G193" s="116"/>
      <c r="H193" s="77"/>
      <c r="I193" s="76"/>
      <c r="J193" s="78"/>
      <c r="K193" s="32"/>
      <c r="L193" s="76"/>
      <c r="M193" s="78"/>
      <c r="N193" s="32"/>
    </row>
    <row r="194" spans="1:14" x14ac:dyDescent="0.25">
      <c r="A194" s="28"/>
      <c r="B194" s="97"/>
      <c r="C194" s="114"/>
      <c r="D194" s="30" t="str">
        <f>IFERROR(IF(C194="No CAS","",INDEX('DEQ Pollutant List'!$C$7:$C$611,MATCH('5. Pollutant Emissions - MB'!C194,'DEQ Pollutant List'!$B$7:$B$611,0))),"")</f>
        <v/>
      </c>
      <c r="E194" s="16" t="str">
        <f>IFERROR(IF(OR($C194="",$C194="No CAS"),INDEX('DEQ Pollutant List'!$A$7:$A$611,MATCH($D194,'DEQ Pollutant List'!$C$7:$C$611,0)),INDEX('DEQ Pollutant List'!$A$7:$A$611,MATCH($C194,'DEQ Pollutant List'!$B$7:$B$611,0))),"")</f>
        <v/>
      </c>
      <c r="F194" s="115"/>
      <c r="G194" s="116"/>
      <c r="H194" s="77"/>
      <c r="I194" s="76"/>
      <c r="J194" s="78"/>
      <c r="K194" s="32"/>
      <c r="L194" s="76"/>
      <c r="M194" s="78"/>
      <c r="N194" s="32"/>
    </row>
    <row r="195" spans="1:14" x14ac:dyDescent="0.25">
      <c r="A195" s="28"/>
      <c r="B195" s="97"/>
      <c r="C195" s="114"/>
      <c r="D195" s="30" t="str">
        <f>IFERROR(IF(C195="No CAS","",INDEX('DEQ Pollutant List'!$C$7:$C$611,MATCH('5. Pollutant Emissions - MB'!C195,'DEQ Pollutant List'!$B$7:$B$611,0))),"")</f>
        <v/>
      </c>
      <c r="E195" s="16" t="str">
        <f>IFERROR(IF(OR($C195="",$C195="No CAS"),INDEX('DEQ Pollutant List'!$A$7:$A$611,MATCH($D195,'DEQ Pollutant List'!$C$7:$C$611,0)),INDEX('DEQ Pollutant List'!$A$7:$A$611,MATCH($C195,'DEQ Pollutant List'!$B$7:$B$611,0))),"")</f>
        <v/>
      </c>
      <c r="F195" s="115"/>
      <c r="G195" s="116"/>
      <c r="H195" s="77"/>
      <c r="I195" s="76"/>
      <c r="J195" s="78"/>
      <c r="K195" s="32"/>
      <c r="L195" s="76"/>
      <c r="M195" s="78"/>
      <c r="N195" s="32"/>
    </row>
    <row r="196" spans="1:14" x14ac:dyDescent="0.25">
      <c r="A196" s="28"/>
      <c r="B196" s="97"/>
      <c r="C196" s="114"/>
      <c r="D196" s="30" t="str">
        <f>IFERROR(IF(C196="No CAS","",INDEX('DEQ Pollutant List'!$C$7:$C$611,MATCH('5. Pollutant Emissions - MB'!C196,'DEQ Pollutant List'!$B$7:$B$611,0))),"")</f>
        <v/>
      </c>
      <c r="E196" s="16" t="str">
        <f>IFERROR(IF(OR($C196="",$C196="No CAS"),INDEX('DEQ Pollutant List'!$A$7:$A$611,MATCH($D196,'DEQ Pollutant List'!$C$7:$C$611,0)),INDEX('DEQ Pollutant List'!$A$7:$A$611,MATCH($C196,'DEQ Pollutant List'!$B$7:$B$611,0))),"")</f>
        <v/>
      </c>
      <c r="F196" s="115"/>
      <c r="G196" s="116"/>
      <c r="H196" s="77"/>
      <c r="I196" s="76"/>
      <c r="J196" s="78"/>
      <c r="K196" s="32"/>
      <c r="L196" s="76"/>
      <c r="M196" s="78"/>
      <c r="N196" s="32"/>
    </row>
    <row r="197" spans="1:14" x14ac:dyDescent="0.25">
      <c r="A197" s="28"/>
      <c r="B197" s="97"/>
      <c r="C197" s="114"/>
      <c r="D197" s="30" t="str">
        <f>IFERROR(IF(C197="No CAS","",INDEX('DEQ Pollutant List'!$C$7:$C$611,MATCH('5. Pollutant Emissions - MB'!C197,'DEQ Pollutant List'!$B$7:$B$611,0))),"")</f>
        <v/>
      </c>
      <c r="E197" s="16" t="str">
        <f>IFERROR(IF(OR($C197="",$C197="No CAS"),INDEX('DEQ Pollutant List'!$A$7:$A$611,MATCH($D197,'DEQ Pollutant List'!$C$7:$C$611,0)),INDEX('DEQ Pollutant List'!$A$7:$A$611,MATCH($C197,'DEQ Pollutant List'!$B$7:$B$611,0))),"")</f>
        <v/>
      </c>
      <c r="F197" s="115"/>
      <c r="G197" s="116"/>
      <c r="H197" s="77"/>
      <c r="I197" s="76"/>
      <c r="J197" s="78"/>
      <c r="K197" s="32"/>
      <c r="L197" s="76"/>
      <c r="M197" s="78"/>
      <c r="N197" s="32"/>
    </row>
    <row r="198" spans="1:14" x14ac:dyDescent="0.25">
      <c r="A198" s="28"/>
      <c r="B198" s="97"/>
      <c r="C198" s="114"/>
      <c r="D198" s="30" t="str">
        <f>IFERROR(IF(C198="No CAS","",INDEX('DEQ Pollutant List'!$C$7:$C$611,MATCH('5. Pollutant Emissions - MB'!C198,'DEQ Pollutant List'!$B$7:$B$611,0))),"")</f>
        <v/>
      </c>
      <c r="E198" s="16" t="str">
        <f>IFERROR(IF(OR($C198="",$C198="No CAS"),INDEX('DEQ Pollutant List'!$A$7:$A$611,MATCH($D198,'DEQ Pollutant List'!$C$7:$C$611,0)),INDEX('DEQ Pollutant List'!$A$7:$A$611,MATCH($C198,'DEQ Pollutant List'!$B$7:$B$611,0))),"")</f>
        <v/>
      </c>
      <c r="F198" s="115"/>
      <c r="G198" s="116"/>
      <c r="H198" s="77"/>
      <c r="I198" s="76"/>
      <c r="J198" s="78"/>
      <c r="K198" s="32"/>
      <c r="L198" s="76"/>
      <c r="M198" s="78"/>
      <c r="N198" s="32"/>
    </row>
    <row r="199" spans="1:14" x14ac:dyDescent="0.25">
      <c r="A199" s="28"/>
      <c r="B199" s="97"/>
      <c r="C199" s="114"/>
      <c r="D199" s="30" t="str">
        <f>IFERROR(IF(C199="No CAS","",INDEX('DEQ Pollutant List'!$C$7:$C$611,MATCH('5. Pollutant Emissions - MB'!C199,'DEQ Pollutant List'!$B$7:$B$611,0))),"")</f>
        <v/>
      </c>
      <c r="E199" s="16" t="str">
        <f>IFERROR(IF(OR($C199="",$C199="No CAS"),INDEX('DEQ Pollutant List'!$A$7:$A$611,MATCH($D199,'DEQ Pollutant List'!$C$7:$C$611,0)),INDEX('DEQ Pollutant List'!$A$7:$A$611,MATCH($C199,'DEQ Pollutant List'!$B$7:$B$611,0))),"")</f>
        <v/>
      </c>
      <c r="F199" s="115"/>
      <c r="G199" s="116"/>
      <c r="H199" s="77"/>
      <c r="I199" s="76"/>
      <c r="J199" s="78"/>
      <c r="K199" s="32"/>
      <c r="L199" s="76"/>
      <c r="M199" s="78"/>
      <c r="N199" s="32"/>
    </row>
    <row r="200" spans="1:14" x14ac:dyDescent="0.25">
      <c r="A200" s="28"/>
      <c r="B200" s="97"/>
      <c r="C200" s="114"/>
      <c r="D200" s="30" t="str">
        <f>IFERROR(IF(C200="No CAS","",INDEX('DEQ Pollutant List'!$C$7:$C$611,MATCH('5. Pollutant Emissions - MB'!C200,'DEQ Pollutant List'!$B$7:$B$611,0))),"")</f>
        <v/>
      </c>
      <c r="E200" s="16" t="str">
        <f>IFERROR(IF(OR($C200="",$C200="No CAS"),INDEX('DEQ Pollutant List'!$A$7:$A$611,MATCH($D200,'DEQ Pollutant List'!$C$7:$C$611,0)),INDEX('DEQ Pollutant List'!$A$7:$A$611,MATCH($C200,'DEQ Pollutant List'!$B$7:$B$611,0))),"")</f>
        <v/>
      </c>
      <c r="F200" s="115"/>
      <c r="G200" s="116"/>
      <c r="H200" s="77"/>
      <c r="I200" s="76"/>
      <c r="J200" s="78"/>
      <c r="K200" s="32"/>
      <c r="L200" s="76"/>
      <c r="M200" s="78"/>
      <c r="N200" s="32"/>
    </row>
    <row r="201" spans="1:14" x14ac:dyDescent="0.25">
      <c r="A201" s="28"/>
      <c r="B201" s="97"/>
      <c r="C201" s="114"/>
      <c r="D201" s="30" t="str">
        <f>IFERROR(IF(C201="No CAS","",INDEX('DEQ Pollutant List'!$C$7:$C$611,MATCH('5. Pollutant Emissions - MB'!C201,'DEQ Pollutant List'!$B$7:$B$611,0))),"")</f>
        <v/>
      </c>
      <c r="E201" s="16" t="str">
        <f>IFERROR(IF(OR($C201="",$C201="No CAS"),INDEX('DEQ Pollutant List'!$A$7:$A$611,MATCH($D201,'DEQ Pollutant List'!$C$7:$C$611,0)),INDEX('DEQ Pollutant List'!$A$7:$A$611,MATCH($C201,'DEQ Pollutant List'!$B$7:$B$611,0))),"")</f>
        <v/>
      </c>
      <c r="F201" s="115"/>
      <c r="G201" s="116"/>
      <c r="H201" s="77"/>
      <c r="I201" s="76"/>
      <c r="J201" s="78"/>
      <c r="K201" s="32"/>
      <c r="L201" s="76"/>
      <c r="M201" s="78"/>
      <c r="N201" s="32"/>
    </row>
    <row r="202" spans="1:14" x14ac:dyDescent="0.25">
      <c r="A202" s="28"/>
      <c r="B202" s="97"/>
      <c r="C202" s="114"/>
      <c r="D202" s="30" t="str">
        <f>IFERROR(IF(C202="No CAS","",INDEX('DEQ Pollutant List'!$C$7:$C$611,MATCH('5. Pollutant Emissions - MB'!C202,'DEQ Pollutant List'!$B$7:$B$611,0))),"")</f>
        <v/>
      </c>
      <c r="E202" s="16" t="str">
        <f>IFERROR(IF(OR($C202="",$C202="No CAS"),INDEX('DEQ Pollutant List'!$A$7:$A$611,MATCH($D202,'DEQ Pollutant List'!$C$7:$C$611,0)),INDEX('DEQ Pollutant List'!$A$7:$A$611,MATCH($C202,'DEQ Pollutant List'!$B$7:$B$611,0))),"")</f>
        <v/>
      </c>
      <c r="F202" s="115"/>
      <c r="G202" s="116"/>
      <c r="H202" s="77"/>
      <c r="I202" s="76"/>
      <c r="J202" s="78"/>
      <c r="K202" s="32"/>
      <c r="L202" s="76"/>
      <c r="M202" s="78"/>
      <c r="N202" s="32"/>
    </row>
    <row r="203" spans="1:14" x14ac:dyDescent="0.25">
      <c r="A203" s="28"/>
      <c r="B203" s="97"/>
      <c r="C203" s="114"/>
      <c r="D203" s="30" t="str">
        <f>IFERROR(IF(C203="No CAS","",INDEX('DEQ Pollutant List'!$C$7:$C$611,MATCH('5. Pollutant Emissions - MB'!C203,'DEQ Pollutant List'!$B$7:$B$611,0))),"")</f>
        <v/>
      </c>
      <c r="E203" s="16" t="str">
        <f>IFERROR(IF(OR($C203="",$C203="No CAS"),INDEX('DEQ Pollutant List'!$A$7:$A$611,MATCH($D203,'DEQ Pollutant List'!$C$7:$C$611,0)),INDEX('DEQ Pollutant List'!$A$7:$A$611,MATCH($C203,'DEQ Pollutant List'!$B$7:$B$611,0))),"")</f>
        <v/>
      </c>
      <c r="F203" s="115"/>
      <c r="G203" s="116"/>
      <c r="H203" s="77"/>
      <c r="I203" s="76"/>
      <c r="J203" s="78"/>
      <c r="K203" s="32"/>
      <c r="L203" s="76"/>
      <c r="M203" s="78"/>
      <c r="N203" s="32"/>
    </row>
    <row r="204" spans="1:14" x14ac:dyDescent="0.25">
      <c r="A204" s="28"/>
      <c r="B204" s="97"/>
      <c r="C204" s="114"/>
      <c r="D204" s="30" t="str">
        <f>IFERROR(IF(C204="No CAS","",INDEX('DEQ Pollutant List'!$C$7:$C$611,MATCH('5. Pollutant Emissions - MB'!C204,'DEQ Pollutant List'!$B$7:$B$611,0))),"")</f>
        <v/>
      </c>
      <c r="E204" s="16" t="str">
        <f>IFERROR(IF(OR($C204="",$C204="No CAS"),INDEX('DEQ Pollutant List'!$A$7:$A$611,MATCH($D204,'DEQ Pollutant List'!$C$7:$C$611,0)),INDEX('DEQ Pollutant List'!$A$7:$A$611,MATCH($C204,'DEQ Pollutant List'!$B$7:$B$611,0))),"")</f>
        <v/>
      </c>
      <c r="F204" s="115"/>
      <c r="G204" s="116"/>
      <c r="H204" s="77"/>
      <c r="I204" s="76"/>
      <c r="J204" s="78"/>
      <c r="K204" s="32"/>
      <c r="L204" s="76"/>
      <c r="M204" s="78"/>
      <c r="N204" s="32"/>
    </row>
    <row r="205" spans="1:14" x14ac:dyDescent="0.25">
      <c r="A205" s="28"/>
      <c r="B205" s="97"/>
      <c r="C205" s="114"/>
      <c r="D205" s="30" t="str">
        <f>IFERROR(IF(C205="No CAS","",INDEX('DEQ Pollutant List'!$C$7:$C$611,MATCH('5. Pollutant Emissions - MB'!C205,'DEQ Pollutant List'!$B$7:$B$611,0))),"")</f>
        <v/>
      </c>
      <c r="E205" s="16" t="str">
        <f>IFERROR(IF(OR($C205="",$C205="No CAS"),INDEX('DEQ Pollutant List'!$A$7:$A$611,MATCH($D205,'DEQ Pollutant List'!$C$7:$C$611,0)),INDEX('DEQ Pollutant List'!$A$7:$A$611,MATCH($C205,'DEQ Pollutant List'!$B$7:$B$611,0))),"")</f>
        <v/>
      </c>
      <c r="F205" s="115"/>
      <c r="G205" s="116"/>
      <c r="H205" s="77"/>
      <c r="I205" s="76"/>
      <c r="J205" s="78"/>
      <c r="K205" s="32"/>
      <c r="L205" s="76"/>
      <c r="M205" s="78"/>
      <c r="N205" s="32"/>
    </row>
    <row r="206" spans="1:14" x14ac:dyDescent="0.25">
      <c r="A206" s="28"/>
      <c r="B206" s="97"/>
      <c r="C206" s="114"/>
      <c r="D206" s="30" t="str">
        <f>IFERROR(IF(C206="No CAS","",INDEX('DEQ Pollutant List'!$C$7:$C$611,MATCH('5. Pollutant Emissions - MB'!C206,'DEQ Pollutant List'!$B$7:$B$611,0))),"")</f>
        <v/>
      </c>
      <c r="E206" s="16" t="str">
        <f>IFERROR(IF(OR($C206="",$C206="No CAS"),INDEX('DEQ Pollutant List'!$A$7:$A$611,MATCH($D206,'DEQ Pollutant List'!$C$7:$C$611,0)),INDEX('DEQ Pollutant List'!$A$7:$A$611,MATCH($C206,'DEQ Pollutant List'!$B$7:$B$611,0))),"")</f>
        <v/>
      </c>
      <c r="F206" s="115"/>
      <c r="G206" s="116"/>
      <c r="H206" s="77"/>
      <c r="I206" s="76"/>
      <c r="J206" s="78"/>
      <c r="K206" s="32"/>
      <c r="L206" s="76"/>
      <c r="M206" s="78"/>
      <c r="N206" s="32"/>
    </row>
    <row r="207" spans="1:14" x14ac:dyDescent="0.25">
      <c r="A207" s="28"/>
      <c r="B207" s="97"/>
      <c r="C207" s="114"/>
      <c r="D207" s="30" t="str">
        <f>IFERROR(IF(C207="No CAS","",INDEX('DEQ Pollutant List'!$C$7:$C$611,MATCH('5. Pollutant Emissions - MB'!C207,'DEQ Pollutant List'!$B$7:$B$611,0))),"")</f>
        <v/>
      </c>
      <c r="E207" s="16" t="str">
        <f>IFERROR(IF(OR($C207="",$C207="No CAS"),INDEX('DEQ Pollutant List'!$A$7:$A$611,MATCH($D207,'DEQ Pollutant List'!$C$7:$C$611,0)),INDEX('DEQ Pollutant List'!$A$7:$A$611,MATCH($C207,'DEQ Pollutant List'!$B$7:$B$611,0))),"")</f>
        <v/>
      </c>
      <c r="F207" s="115"/>
      <c r="G207" s="116"/>
      <c r="H207" s="77"/>
      <c r="I207" s="76"/>
      <c r="J207" s="78"/>
      <c r="K207" s="32"/>
      <c r="L207" s="76"/>
      <c r="M207" s="78"/>
      <c r="N207" s="32"/>
    </row>
    <row r="208" spans="1:14" x14ac:dyDescent="0.25">
      <c r="A208" s="28"/>
      <c r="B208" s="97"/>
      <c r="C208" s="114"/>
      <c r="D208" s="30" t="str">
        <f>IFERROR(IF(C208="No CAS","",INDEX('DEQ Pollutant List'!$C$7:$C$611,MATCH('5. Pollutant Emissions - MB'!C208,'DEQ Pollutant List'!$B$7:$B$611,0))),"")</f>
        <v/>
      </c>
      <c r="E208" s="16" t="str">
        <f>IFERROR(IF(OR($C208="",$C208="No CAS"),INDEX('DEQ Pollutant List'!$A$7:$A$611,MATCH($D208,'DEQ Pollutant List'!$C$7:$C$611,0)),INDEX('DEQ Pollutant List'!$A$7:$A$611,MATCH($C208,'DEQ Pollutant List'!$B$7:$B$611,0))),"")</f>
        <v/>
      </c>
      <c r="F208" s="115"/>
      <c r="G208" s="116"/>
      <c r="H208" s="77"/>
      <c r="I208" s="76"/>
      <c r="J208" s="78"/>
      <c r="K208" s="32"/>
      <c r="L208" s="76"/>
      <c r="M208" s="78"/>
      <c r="N208" s="32"/>
    </row>
    <row r="209" spans="1:14" x14ac:dyDescent="0.25">
      <c r="A209" s="28"/>
      <c r="B209" s="97"/>
      <c r="C209" s="114"/>
      <c r="D209" s="30" t="str">
        <f>IFERROR(IF(C209="No CAS","",INDEX('DEQ Pollutant List'!$C$7:$C$611,MATCH('5. Pollutant Emissions - MB'!C209,'DEQ Pollutant List'!$B$7:$B$611,0))),"")</f>
        <v/>
      </c>
      <c r="E209" s="16" t="str">
        <f>IFERROR(IF(OR($C209="",$C209="No CAS"),INDEX('DEQ Pollutant List'!$A$7:$A$611,MATCH($D209,'DEQ Pollutant List'!$C$7:$C$611,0)),INDEX('DEQ Pollutant List'!$A$7:$A$611,MATCH($C209,'DEQ Pollutant List'!$B$7:$B$611,0))),"")</f>
        <v/>
      </c>
      <c r="F209" s="115"/>
      <c r="G209" s="116"/>
      <c r="H209" s="77"/>
      <c r="I209" s="76"/>
      <c r="J209" s="78"/>
      <c r="K209" s="32"/>
      <c r="L209" s="76"/>
      <c r="M209" s="78"/>
      <c r="N209" s="32"/>
    </row>
    <row r="210" spans="1:14" x14ac:dyDescent="0.25">
      <c r="A210" s="28"/>
      <c r="B210" s="97"/>
      <c r="C210" s="114"/>
      <c r="D210" s="30" t="str">
        <f>IFERROR(IF(C210="No CAS","",INDEX('DEQ Pollutant List'!$C$7:$C$611,MATCH('5. Pollutant Emissions - MB'!C210,'DEQ Pollutant List'!$B$7:$B$611,0))),"")</f>
        <v/>
      </c>
      <c r="E210" s="16" t="str">
        <f>IFERROR(IF(OR($C210="",$C210="No CAS"),INDEX('DEQ Pollutant List'!$A$7:$A$611,MATCH($D210,'DEQ Pollutant List'!$C$7:$C$611,0)),INDEX('DEQ Pollutant List'!$A$7:$A$611,MATCH($C210,'DEQ Pollutant List'!$B$7:$B$611,0))),"")</f>
        <v/>
      </c>
      <c r="F210" s="115"/>
      <c r="G210" s="116"/>
      <c r="H210" s="77"/>
      <c r="I210" s="76"/>
      <c r="J210" s="78"/>
      <c r="K210" s="32"/>
      <c r="L210" s="76"/>
      <c r="M210" s="78"/>
      <c r="N210" s="32"/>
    </row>
    <row r="211" spans="1:14" x14ac:dyDescent="0.25">
      <c r="A211" s="28"/>
      <c r="B211" s="97"/>
      <c r="C211" s="114"/>
      <c r="D211" s="30" t="str">
        <f>IFERROR(IF(C211="No CAS","",INDEX('DEQ Pollutant List'!$C$7:$C$611,MATCH('5. Pollutant Emissions - MB'!C211,'DEQ Pollutant List'!$B$7:$B$611,0))),"")</f>
        <v/>
      </c>
      <c r="E211" s="16" t="str">
        <f>IFERROR(IF(OR($C211="",$C211="No CAS"),INDEX('DEQ Pollutant List'!$A$7:$A$611,MATCH($D211,'DEQ Pollutant List'!$C$7:$C$611,0)),INDEX('DEQ Pollutant List'!$A$7:$A$611,MATCH($C211,'DEQ Pollutant List'!$B$7:$B$611,0))),"")</f>
        <v/>
      </c>
      <c r="F211" s="115"/>
      <c r="G211" s="116"/>
      <c r="H211" s="77"/>
      <c r="I211" s="76"/>
      <c r="J211" s="78"/>
      <c r="K211" s="32"/>
      <c r="L211" s="76"/>
      <c r="M211" s="78"/>
      <c r="N211" s="32"/>
    </row>
    <row r="212" spans="1:14" x14ac:dyDescent="0.25">
      <c r="A212" s="28"/>
      <c r="B212" s="97"/>
      <c r="C212" s="114"/>
      <c r="D212" s="30" t="str">
        <f>IFERROR(IF(C212="No CAS","",INDEX('DEQ Pollutant List'!$C$7:$C$611,MATCH('5. Pollutant Emissions - MB'!C212,'DEQ Pollutant List'!$B$7:$B$611,0))),"")</f>
        <v/>
      </c>
      <c r="E212" s="16" t="str">
        <f>IFERROR(IF(OR($C212="",$C212="No CAS"),INDEX('DEQ Pollutant List'!$A$7:$A$611,MATCH($D212,'DEQ Pollutant List'!$C$7:$C$611,0)),INDEX('DEQ Pollutant List'!$A$7:$A$611,MATCH($C212,'DEQ Pollutant List'!$B$7:$B$611,0))),"")</f>
        <v/>
      </c>
      <c r="F212" s="115"/>
      <c r="G212" s="116"/>
      <c r="H212" s="77"/>
      <c r="I212" s="76"/>
      <c r="J212" s="78"/>
      <c r="K212" s="32"/>
      <c r="L212" s="76"/>
      <c r="M212" s="78"/>
      <c r="N212" s="32"/>
    </row>
    <row r="213" spans="1:14" x14ac:dyDescent="0.25">
      <c r="A213" s="28"/>
      <c r="B213" s="97"/>
      <c r="C213" s="114"/>
      <c r="D213" s="30" t="str">
        <f>IFERROR(IF(C213="No CAS","",INDEX('DEQ Pollutant List'!$C$7:$C$611,MATCH('5. Pollutant Emissions - MB'!C213,'DEQ Pollutant List'!$B$7:$B$611,0))),"")</f>
        <v/>
      </c>
      <c r="E213" s="16" t="str">
        <f>IFERROR(IF(OR($C213="",$C213="No CAS"),INDEX('DEQ Pollutant List'!$A$7:$A$611,MATCH($D213,'DEQ Pollutant List'!$C$7:$C$611,0)),INDEX('DEQ Pollutant List'!$A$7:$A$611,MATCH($C213,'DEQ Pollutant List'!$B$7:$B$611,0))),"")</f>
        <v/>
      </c>
      <c r="F213" s="115"/>
      <c r="G213" s="116"/>
      <c r="H213" s="77"/>
      <c r="I213" s="76"/>
      <c r="J213" s="78"/>
      <c r="K213" s="32"/>
      <c r="L213" s="76"/>
      <c r="M213" s="78"/>
      <c r="N213" s="32"/>
    </row>
    <row r="214" spans="1:14" x14ac:dyDescent="0.25">
      <c r="A214" s="28"/>
      <c r="B214" s="97"/>
      <c r="C214" s="114"/>
      <c r="D214" s="30" t="str">
        <f>IFERROR(IF(C214="No CAS","",INDEX('DEQ Pollutant List'!$C$7:$C$611,MATCH('5. Pollutant Emissions - MB'!C214,'DEQ Pollutant List'!$B$7:$B$611,0))),"")</f>
        <v/>
      </c>
      <c r="E214" s="16" t="str">
        <f>IFERROR(IF(OR($C214="",$C214="No CAS"),INDEX('DEQ Pollutant List'!$A$7:$A$611,MATCH($D214,'DEQ Pollutant List'!$C$7:$C$611,0)),INDEX('DEQ Pollutant List'!$A$7:$A$611,MATCH($C214,'DEQ Pollutant List'!$B$7:$B$611,0))),"")</f>
        <v/>
      </c>
      <c r="F214" s="115"/>
      <c r="G214" s="116"/>
      <c r="H214" s="77"/>
      <c r="I214" s="76"/>
      <c r="J214" s="78"/>
      <c r="K214" s="32"/>
      <c r="L214" s="76"/>
      <c r="M214" s="78"/>
      <c r="N214" s="32"/>
    </row>
    <row r="215" spans="1:14" x14ac:dyDescent="0.25">
      <c r="A215" s="28"/>
      <c r="B215" s="97"/>
      <c r="C215" s="114"/>
      <c r="D215" s="30" t="str">
        <f>IFERROR(IF(C215="No CAS","",INDEX('DEQ Pollutant List'!$C$7:$C$611,MATCH('5. Pollutant Emissions - MB'!C215,'DEQ Pollutant List'!$B$7:$B$611,0))),"")</f>
        <v/>
      </c>
      <c r="E215" s="16" t="str">
        <f>IFERROR(IF(OR($C215="",$C215="No CAS"),INDEX('DEQ Pollutant List'!$A$7:$A$611,MATCH($D215,'DEQ Pollutant List'!$C$7:$C$611,0)),INDEX('DEQ Pollutant List'!$A$7:$A$611,MATCH($C215,'DEQ Pollutant List'!$B$7:$B$611,0))),"")</f>
        <v/>
      </c>
      <c r="F215" s="115"/>
      <c r="G215" s="116"/>
      <c r="H215" s="77"/>
      <c r="I215" s="76"/>
      <c r="J215" s="78"/>
      <c r="K215" s="32"/>
      <c r="L215" s="76"/>
      <c r="M215" s="78"/>
      <c r="N215" s="32"/>
    </row>
    <row r="216" spans="1:14" x14ac:dyDescent="0.25">
      <c r="A216" s="28"/>
      <c r="B216" s="97"/>
      <c r="C216" s="114"/>
      <c r="D216" s="30" t="str">
        <f>IFERROR(IF(C216="No CAS","",INDEX('DEQ Pollutant List'!$C$7:$C$611,MATCH('5. Pollutant Emissions - MB'!C216,'DEQ Pollutant List'!$B$7:$B$611,0))),"")</f>
        <v/>
      </c>
      <c r="E216" s="16" t="str">
        <f>IFERROR(IF(OR($C216="",$C216="No CAS"),INDEX('DEQ Pollutant List'!$A$7:$A$611,MATCH($D216,'DEQ Pollutant List'!$C$7:$C$611,0)),INDEX('DEQ Pollutant List'!$A$7:$A$611,MATCH($C216,'DEQ Pollutant List'!$B$7:$B$611,0))),"")</f>
        <v/>
      </c>
      <c r="F216" s="115"/>
      <c r="G216" s="116"/>
      <c r="H216" s="77"/>
      <c r="I216" s="76"/>
      <c r="J216" s="78"/>
      <c r="K216" s="32"/>
      <c r="L216" s="76"/>
      <c r="M216" s="78"/>
      <c r="N216" s="32"/>
    </row>
    <row r="217" spans="1:14" x14ac:dyDescent="0.25">
      <c r="A217" s="28"/>
      <c r="B217" s="97"/>
      <c r="C217" s="114"/>
      <c r="D217" s="30" t="str">
        <f>IFERROR(IF(C217="No CAS","",INDEX('DEQ Pollutant List'!$C$7:$C$611,MATCH('5. Pollutant Emissions - MB'!C217,'DEQ Pollutant List'!$B$7:$B$611,0))),"")</f>
        <v/>
      </c>
      <c r="E217" s="16" t="str">
        <f>IFERROR(IF(OR($C217="",$C217="No CAS"),INDEX('DEQ Pollutant List'!$A$7:$A$611,MATCH($D217,'DEQ Pollutant List'!$C$7:$C$611,0)),INDEX('DEQ Pollutant List'!$A$7:$A$611,MATCH($C217,'DEQ Pollutant List'!$B$7:$B$611,0))),"")</f>
        <v/>
      </c>
      <c r="F217" s="115"/>
      <c r="G217" s="116"/>
      <c r="H217" s="77"/>
      <c r="I217" s="76"/>
      <c r="J217" s="78"/>
      <c r="K217" s="32"/>
      <c r="L217" s="76"/>
      <c r="M217" s="78"/>
      <c r="N217" s="32"/>
    </row>
    <row r="218" spans="1:14" x14ac:dyDescent="0.25">
      <c r="A218" s="28"/>
      <c r="B218" s="97"/>
      <c r="C218" s="114"/>
      <c r="D218" s="30" t="str">
        <f>IFERROR(IF(C218="No CAS","",INDEX('DEQ Pollutant List'!$C$7:$C$611,MATCH('5. Pollutant Emissions - MB'!C218,'DEQ Pollutant List'!$B$7:$B$611,0))),"")</f>
        <v/>
      </c>
      <c r="E218" s="16" t="str">
        <f>IFERROR(IF(OR($C218="",$C218="No CAS"),INDEX('DEQ Pollutant List'!$A$7:$A$611,MATCH($D218,'DEQ Pollutant List'!$C$7:$C$611,0)),INDEX('DEQ Pollutant List'!$A$7:$A$611,MATCH($C218,'DEQ Pollutant List'!$B$7:$B$611,0))),"")</f>
        <v/>
      </c>
      <c r="F218" s="115"/>
      <c r="G218" s="116"/>
      <c r="H218" s="77"/>
      <c r="I218" s="76"/>
      <c r="J218" s="78"/>
      <c r="K218" s="32"/>
      <c r="L218" s="76"/>
      <c r="M218" s="78"/>
      <c r="N218" s="32"/>
    </row>
    <row r="219" spans="1:14" x14ac:dyDescent="0.25">
      <c r="A219" s="28"/>
      <c r="B219" s="97"/>
      <c r="C219" s="114"/>
      <c r="D219" s="30" t="str">
        <f>IFERROR(IF(C219="No CAS","",INDEX('DEQ Pollutant List'!$C$7:$C$611,MATCH('5. Pollutant Emissions - MB'!C219,'DEQ Pollutant List'!$B$7:$B$611,0))),"")</f>
        <v/>
      </c>
      <c r="E219" s="16" t="str">
        <f>IFERROR(IF(OR($C219="",$C219="No CAS"),INDEX('DEQ Pollutant List'!$A$7:$A$611,MATCH($D219,'DEQ Pollutant List'!$C$7:$C$611,0)),INDEX('DEQ Pollutant List'!$A$7:$A$611,MATCH($C219,'DEQ Pollutant List'!$B$7:$B$611,0))),"")</f>
        <v/>
      </c>
      <c r="F219" s="115"/>
      <c r="G219" s="116"/>
      <c r="H219" s="77"/>
      <c r="I219" s="76"/>
      <c r="J219" s="78"/>
      <c r="K219" s="32"/>
      <c r="L219" s="76"/>
      <c r="M219" s="78"/>
      <c r="N219" s="32"/>
    </row>
    <row r="220" spans="1:14" x14ac:dyDescent="0.25">
      <c r="A220" s="28"/>
      <c r="B220" s="97"/>
      <c r="C220" s="114"/>
      <c r="D220" s="30" t="str">
        <f>IFERROR(IF(C220="No CAS","",INDEX('DEQ Pollutant List'!$C$7:$C$611,MATCH('5. Pollutant Emissions - MB'!C220,'DEQ Pollutant List'!$B$7:$B$611,0))),"")</f>
        <v/>
      </c>
      <c r="E220" s="16" t="str">
        <f>IFERROR(IF(OR($C220="",$C220="No CAS"),INDEX('DEQ Pollutant List'!$A$7:$A$611,MATCH($D220,'DEQ Pollutant List'!$C$7:$C$611,0)),INDEX('DEQ Pollutant List'!$A$7:$A$611,MATCH($C220,'DEQ Pollutant List'!$B$7:$B$611,0))),"")</f>
        <v/>
      </c>
      <c r="F220" s="115"/>
      <c r="G220" s="116"/>
      <c r="H220" s="77"/>
      <c r="I220" s="76"/>
      <c r="J220" s="78"/>
      <c r="K220" s="32"/>
      <c r="L220" s="76"/>
      <c r="M220" s="78"/>
      <c r="N220" s="32"/>
    </row>
    <row r="221" spans="1:14" x14ac:dyDescent="0.25">
      <c r="A221" s="28"/>
      <c r="B221" s="97"/>
      <c r="C221" s="114"/>
      <c r="D221" s="30" t="str">
        <f>IFERROR(IF(C221="No CAS","",INDEX('DEQ Pollutant List'!$C$7:$C$611,MATCH('5. Pollutant Emissions - MB'!C221,'DEQ Pollutant List'!$B$7:$B$611,0))),"")</f>
        <v/>
      </c>
      <c r="E221" s="16" t="str">
        <f>IFERROR(IF(OR($C221="",$C221="No CAS"),INDEX('DEQ Pollutant List'!$A$7:$A$611,MATCH($D221,'DEQ Pollutant List'!$C$7:$C$611,0)),INDEX('DEQ Pollutant List'!$A$7:$A$611,MATCH($C221,'DEQ Pollutant List'!$B$7:$B$611,0))),"")</f>
        <v/>
      </c>
      <c r="F221" s="115"/>
      <c r="G221" s="116"/>
      <c r="H221" s="77"/>
      <c r="I221" s="76"/>
      <c r="J221" s="78"/>
      <c r="K221" s="32"/>
      <c r="L221" s="76"/>
      <c r="M221" s="78"/>
      <c r="N221" s="32"/>
    </row>
    <row r="222" spans="1:14" x14ac:dyDescent="0.25">
      <c r="A222" s="28"/>
      <c r="B222" s="97"/>
      <c r="C222" s="114"/>
      <c r="D222" s="30" t="str">
        <f>IFERROR(IF(C222="No CAS","",INDEX('DEQ Pollutant List'!$C$7:$C$611,MATCH('5. Pollutant Emissions - MB'!C222,'DEQ Pollutant List'!$B$7:$B$611,0))),"")</f>
        <v/>
      </c>
      <c r="E222" s="16" t="str">
        <f>IFERROR(IF(OR($C222="",$C222="No CAS"),INDEX('DEQ Pollutant List'!$A$7:$A$611,MATCH($D222,'DEQ Pollutant List'!$C$7:$C$611,0)),INDEX('DEQ Pollutant List'!$A$7:$A$611,MATCH($C222,'DEQ Pollutant List'!$B$7:$B$611,0))),"")</f>
        <v/>
      </c>
      <c r="F222" s="115"/>
      <c r="G222" s="116"/>
      <c r="H222" s="77"/>
      <c r="I222" s="76"/>
      <c r="J222" s="78"/>
      <c r="K222" s="32"/>
      <c r="L222" s="76"/>
      <c r="M222" s="78"/>
      <c r="N222" s="32"/>
    </row>
    <row r="223" spans="1:14" x14ac:dyDescent="0.25">
      <c r="A223" s="28"/>
      <c r="B223" s="97"/>
      <c r="C223" s="114"/>
      <c r="D223" s="30" t="str">
        <f>IFERROR(IF(C223="No CAS","",INDEX('DEQ Pollutant List'!$C$7:$C$611,MATCH('5. Pollutant Emissions - MB'!C223,'DEQ Pollutant List'!$B$7:$B$611,0))),"")</f>
        <v/>
      </c>
      <c r="E223" s="16" t="str">
        <f>IFERROR(IF(OR($C223="",$C223="No CAS"),INDEX('DEQ Pollutant List'!$A$7:$A$611,MATCH($D223,'DEQ Pollutant List'!$C$7:$C$611,0)),INDEX('DEQ Pollutant List'!$A$7:$A$611,MATCH($C223,'DEQ Pollutant List'!$B$7:$B$611,0))),"")</f>
        <v/>
      </c>
      <c r="F223" s="115"/>
      <c r="G223" s="116"/>
      <c r="H223" s="77"/>
      <c r="I223" s="76"/>
      <c r="J223" s="78"/>
      <c r="K223" s="32"/>
      <c r="L223" s="76"/>
      <c r="M223" s="78"/>
      <c r="N223" s="32"/>
    </row>
    <row r="224" spans="1:14" x14ac:dyDescent="0.25">
      <c r="A224" s="28"/>
      <c r="B224" s="97"/>
      <c r="C224" s="114"/>
      <c r="D224" s="30" t="str">
        <f>IFERROR(IF(C224="No CAS","",INDEX('DEQ Pollutant List'!$C$7:$C$611,MATCH('5. Pollutant Emissions - MB'!C224,'DEQ Pollutant List'!$B$7:$B$611,0))),"")</f>
        <v/>
      </c>
      <c r="E224" s="16" t="str">
        <f>IFERROR(IF(OR($C224="",$C224="No CAS"),INDEX('DEQ Pollutant List'!$A$7:$A$611,MATCH($D224,'DEQ Pollutant List'!$C$7:$C$611,0)),INDEX('DEQ Pollutant List'!$A$7:$A$611,MATCH($C224,'DEQ Pollutant List'!$B$7:$B$611,0))),"")</f>
        <v/>
      </c>
      <c r="F224" s="115"/>
      <c r="G224" s="116"/>
      <c r="H224" s="77"/>
      <c r="I224" s="76"/>
      <c r="J224" s="78"/>
      <c r="K224" s="32"/>
      <c r="L224" s="76"/>
      <c r="M224" s="78"/>
      <c r="N224" s="32"/>
    </row>
    <row r="225" spans="1:14" x14ac:dyDescent="0.25">
      <c r="A225" s="28"/>
      <c r="B225" s="97"/>
      <c r="C225" s="114"/>
      <c r="D225" s="30" t="str">
        <f>IFERROR(IF(C225="No CAS","",INDEX('DEQ Pollutant List'!$C$7:$C$611,MATCH('5. Pollutant Emissions - MB'!C225,'DEQ Pollutant List'!$B$7:$B$611,0))),"")</f>
        <v/>
      </c>
      <c r="E225" s="16" t="str">
        <f>IFERROR(IF(OR($C225="",$C225="No CAS"),INDEX('DEQ Pollutant List'!$A$7:$A$611,MATCH($D225,'DEQ Pollutant List'!$C$7:$C$611,0)),INDEX('DEQ Pollutant List'!$A$7:$A$611,MATCH($C225,'DEQ Pollutant List'!$B$7:$B$611,0))),"")</f>
        <v/>
      </c>
      <c r="F225" s="115"/>
      <c r="G225" s="116"/>
      <c r="H225" s="77"/>
      <c r="I225" s="76"/>
      <c r="J225" s="78"/>
      <c r="K225" s="32"/>
      <c r="L225" s="76"/>
      <c r="M225" s="78"/>
      <c r="N225" s="32"/>
    </row>
    <row r="226" spans="1:14" x14ac:dyDescent="0.25">
      <c r="A226" s="28"/>
      <c r="B226" s="97"/>
      <c r="C226" s="114"/>
      <c r="D226" s="30" t="str">
        <f>IFERROR(IF(C226="No CAS","",INDEX('DEQ Pollutant List'!$C$7:$C$611,MATCH('5. Pollutant Emissions - MB'!C226,'DEQ Pollutant List'!$B$7:$B$611,0))),"")</f>
        <v/>
      </c>
      <c r="E226" s="16" t="str">
        <f>IFERROR(IF(OR($C226="",$C226="No CAS"),INDEX('DEQ Pollutant List'!$A$7:$A$611,MATCH($D226,'DEQ Pollutant List'!$C$7:$C$611,0)),INDEX('DEQ Pollutant List'!$A$7:$A$611,MATCH($C226,'DEQ Pollutant List'!$B$7:$B$611,0))),"")</f>
        <v/>
      </c>
      <c r="F226" s="115"/>
      <c r="G226" s="116"/>
      <c r="H226" s="77"/>
      <c r="I226" s="76"/>
      <c r="J226" s="78"/>
      <c r="K226" s="32"/>
      <c r="L226" s="76"/>
      <c r="M226" s="78"/>
      <c r="N226" s="32"/>
    </row>
    <row r="227" spans="1:14" x14ac:dyDescent="0.25">
      <c r="A227" s="28"/>
      <c r="B227" s="97"/>
      <c r="C227" s="114"/>
      <c r="D227" s="30" t="str">
        <f>IFERROR(IF(C227="No CAS","",INDEX('DEQ Pollutant List'!$C$7:$C$611,MATCH('5. Pollutant Emissions - MB'!C227,'DEQ Pollutant List'!$B$7:$B$611,0))),"")</f>
        <v/>
      </c>
      <c r="E227" s="16" t="str">
        <f>IFERROR(IF(OR($C227="",$C227="No CAS"),INDEX('DEQ Pollutant List'!$A$7:$A$611,MATCH($D227,'DEQ Pollutant List'!$C$7:$C$611,0)),INDEX('DEQ Pollutant List'!$A$7:$A$611,MATCH($C227,'DEQ Pollutant List'!$B$7:$B$611,0))),"")</f>
        <v/>
      </c>
      <c r="F227" s="115"/>
      <c r="G227" s="116"/>
      <c r="H227" s="77"/>
      <c r="I227" s="76"/>
      <c r="J227" s="78"/>
      <c r="K227" s="32"/>
      <c r="L227" s="76"/>
      <c r="M227" s="78"/>
      <c r="N227" s="32"/>
    </row>
    <row r="228" spans="1:14" x14ac:dyDescent="0.25">
      <c r="A228" s="28"/>
      <c r="B228" s="97"/>
      <c r="C228" s="114"/>
      <c r="D228" s="30" t="str">
        <f>IFERROR(IF(C228="No CAS","",INDEX('DEQ Pollutant List'!$C$7:$C$611,MATCH('5. Pollutant Emissions - MB'!C228,'DEQ Pollutant List'!$B$7:$B$611,0))),"")</f>
        <v/>
      </c>
      <c r="E228" s="16" t="str">
        <f>IFERROR(IF(OR($C228="",$C228="No CAS"),INDEX('DEQ Pollutant List'!$A$7:$A$611,MATCH($D228,'DEQ Pollutant List'!$C$7:$C$611,0)),INDEX('DEQ Pollutant List'!$A$7:$A$611,MATCH($C228,'DEQ Pollutant List'!$B$7:$B$611,0))),"")</f>
        <v/>
      </c>
      <c r="F228" s="115"/>
      <c r="G228" s="116"/>
      <c r="H228" s="77"/>
      <c r="I228" s="76"/>
      <c r="J228" s="78"/>
      <c r="K228" s="32"/>
      <c r="L228" s="76"/>
      <c r="M228" s="78"/>
      <c r="N228" s="32"/>
    </row>
    <row r="229" spans="1:14" x14ac:dyDescent="0.25">
      <c r="A229" s="28"/>
      <c r="B229" s="97"/>
      <c r="C229" s="114"/>
      <c r="D229" s="30" t="str">
        <f>IFERROR(IF(C229="No CAS","",INDEX('DEQ Pollutant List'!$C$7:$C$611,MATCH('5. Pollutant Emissions - MB'!C229,'DEQ Pollutant List'!$B$7:$B$611,0))),"")</f>
        <v/>
      </c>
      <c r="E229" s="16" t="str">
        <f>IFERROR(IF(OR($C229="",$C229="No CAS"),INDEX('DEQ Pollutant List'!$A$7:$A$611,MATCH($D229,'DEQ Pollutant List'!$C$7:$C$611,0)),INDEX('DEQ Pollutant List'!$A$7:$A$611,MATCH($C229,'DEQ Pollutant List'!$B$7:$B$611,0))),"")</f>
        <v/>
      </c>
      <c r="F229" s="115"/>
      <c r="G229" s="116"/>
      <c r="H229" s="77"/>
      <c r="I229" s="76"/>
      <c r="J229" s="78"/>
      <c r="K229" s="32"/>
      <c r="L229" s="76"/>
      <c r="M229" s="78"/>
      <c r="N229" s="32"/>
    </row>
    <row r="230" spans="1:14" x14ac:dyDescent="0.25">
      <c r="A230" s="28"/>
      <c r="B230" s="97"/>
      <c r="C230" s="114"/>
      <c r="D230" s="30" t="str">
        <f>IFERROR(IF(C230="No CAS","",INDEX('DEQ Pollutant List'!$C$7:$C$611,MATCH('5. Pollutant Emissions - MB'!C230,'DEQ Pollutant List'!$B$7:$B$611,0))),"")</f>
        <v/>
      </c>
      <c r="E230" s="16" t="str">
        <f>IFERROR(IF(OR($C230="",$C230="No CAS"),INDEX('DEQ Pollutant List'!$A$7:$A$611,MATCH($D230,'DEQ Pollutant List'!$C$7:$C$611,0)),INDEX('DEQ Pollutant List'!$A$7:$A$611,MATCH($C230,'DEQ Pollutant List'!$B$7:$B$611,0))),"")</f>
        <v/>
      </c>
      <c r="F230" s="115"/>
      <c r="G230" s="116"/>
      <c r="H230" s="77"/>
      <c r="I230" s="76"/>
      <c r="J230" s="78"/>
      <c r="K230" s="32"/>
      <c r="L230" s="76"/>
      <c r="M230" s="78"/>
      <c r="N230" s="32"/>
    </row>
    <row r="231" spans="1:14" x14ac:dyDescent="0.25">
      <c r="A231" s="28"/>
      <c r="B231" s="97"/>
      <c r="C231" s="114"/>
      <c r="D231" s="30" t="str">
        <f>IFERROR(IF(C231="No CAS","",INDEX('DEQ Pollutant List'!$C$7:$C$611,MATCH('5. Pollutant Emissions - MB'!C231,'DEQ Pollutant List'!$B$7:$B$611,0))),"")</f>
        <v/>
      </c>
      <c r="E231" s="16" t="str">
        <f>IFERROR(IF(OR($C231="",$C231="No CAS"),INDEX('DEQ Pollutant List'!$A$7:$A$611,MATCH($D231,'DEQ Pollutant List'!$C$7:$C$611,0)),INDEX('DEQ Pollutant List'!$A$7:$A$611,MATCH($C231,'DEQ Pollutant List'!$B$7:$B$611,0))),"")</f>
        <v/>
      </c>
      <c r="F231" s="115"/>
      <c r="G231" s="116"/>
      <c r="H231" s="77"/>
      <c r="I231" s="76"/>
      <c r="J231" s="78"/>
      <c r="K231" s="32"/>
      <c r="L231" s="76"/>
      <c r="M231" s="78"/>
      <c r="N231" s="32"/>
    </row>
    <row r="232" spans="1:14" x14ac:dyDescent="0.25">
      <c r="A232" s="28"/>
      <c r="B232" s="97"/>
      <c r="C232" s="114"/>
      <c r="D232" s="30" t="str">
        <f>IFERROR(IF(C232="No CAS","",INDEX('DEQ Pollutant List'!$C$7:$C$611,MATCH('5. Pollutant Emissions - MB'!C232,'DEQ Pollutant List'!$B$7:$B$611,0))),"")</f>
        <v/>
      </c>
      <c r="E232" s="16" t="str">
        <f>IFERROR(IF(OR($C232="",$C232="No CAS"),INDEX('DEQ Pollutant List'!$A$7:$A$611,MATCH($D232,'DEQ Pollutant List'!$C$7:$C$611,0)),INDEX('DEQ Pollutant List'!$A$7:$A$611,MATCH($C232,'DEQ Pollutant List'!$B$7:$B$611,0))),"")</f>
        <v/>
      </c>
      <c r="F232" s="115"/>
      <c r="G232" s="116"/>
      <c r="H232" s="77"/>
      <c r="I232" s="76"/>
      <c r="J232" s="78"/>
      <c r="K232" s="32"/>
      <c r="L232" s="76"/>
      <c r="M232" s="78"/>
      <c r="N232" s="32"/>
    </row>
    <row r="233" spans="1:14" x14ac:dyDescent="0.25">
      <c r="A233" s="28"/>
      <c r="B233" s="97"/>
      <c r="C233" s="114"/>
      <c r="D233" s="30" t="str">
        <f>IFERROR(IF(C233="No CAS","",INDEX('DEQ Pollutant List'!$C$7:$C$611,MATCH('5. Pollutant Emissions - MB'!C233,'DEQ Pollutant List'!$B$7:$B$611,0))),"")</f>
        <v/>
      </c>
      <c r="E233" s="16" t="str">
        <f>IFERROR(IF(OR($C233="",$C233="No CAS"),INDEX('DEQ Pollutant List'!$A$7:$A$611,MATCH($D233,'DEQ Pollutant List'!$C$7:$C$611,0)),INDEX('DEQ Pollutant List'!$A$7:$A$611,MATCH($C233,'DEQ Pollutant List'!$B$7:$B$611,0))),"")</f>
        <v/>
      </c>
      <c r="F233" s="115"/>
      <c r="G233" s="116"/>
      <c r="H233" s="77"/>
      <c r="I233" s="76"/>
      <c r="J233" s="78"/>
      <c r="K233" s="32"/>
      <c r="L233" s="76"/>
      <c r="M233" s="78"/>
      <c r="N233" s="32"/>
    </row>
    <row r="234" spans="1:14" x14ac:dyDescent="0.25">
      <c r="A234" s="28"/>
      <c r="B234" s="97"/>
      <c r="C234" s="114"/>
      <c r="D234" s="30" t="str">
        <f>IFERROR(IF(C234="No CAS","",INDEX('DEQ Pollutant List'!$C$7:$C$611,MATCH('5. Pollutant Emissions - MB'!C234,'DEQ Pollutant List'!$B$7:$B$611,0))),"")</f>
        <v/>
      </c>
      <c r="E234" s="16" t="str">
        <f>IFERROR(IF(OR($C234="",$C234="No CAS"),INDEX('DEQ Pollutant List'!$A$7:$A$611,MATCH($D234,'DEQ Pollutant List'!$C$7:$C$611,0)),INDEX('DEQ Pollutant List'!$A$7:$A$611,MATCH($C234,'DEQ Pollutant List'!$B$7:$B$611,0))),"")</f>
        <v/>
      </c>
      <c r="F234" s="115"/>
      <c r="G234" s="116"/>
      <c r="H234" s="77"/>
      <c r="I234" s="76"/>
      <c r="J234" s="78"/>
      <c r="K234" s="32"/>
      <c r="L234" s="76"/>
      <c r="M234" s="78"/>
      <c r="N234" s="32"/>
    </row>
    <row r="235" spans="1:14" x14ac:dyDescent="0.25">
      <c r="A235" s="28"/>
      <c r="B235" s="97"/>
      <c r="C235" s="114"/>
      <c r="D235" s="30" t="str">
        <f>IFERROR(IF(C235="No CAS","",INDEX('DEQ Pollutant List'!$C$7:$C$611,MATCH('5. Pollutant Emissions - MB'!C235,'DEQ Pollutant List'!$B$7:$B$611,0))),"")</f>
        <v/>
      </c>
      <c r="E235" s="16" t="str">
        <f>IFERROR(IF(OR($C235="",$C235="No CAS"),INDEX('DEQ Pollutant List'!$A$7:$A$611,MATCH($D235,'DEQ Pollutant List'!$C$7:$C$611,0)),INDEX('DEQ Pollutant List'!$A$7:$A$611,MATCH($C235,'DEQ Pollutant List'!$B$7:$B$611,0))),"")</f>
        <v/>
      </c>
      <c r="F235" s="115"/>
      <c r="G235" s="116"/>
      <c r="H235" s="77"/>
      <c r="I235" s="76"/>
      <c r="J235" s="78"/>
      <c r="K235" s="32"/>
      <c r="L235" s="76"/>
      <c r="M235" s="78"/>
      <c r="N235" s="32"/>
    </row>
    <row r="236" spans="1:14" x14ac:dyDescent="0.25">
      <c r="A236" s="28"/>
      <c r="B236" s="97"/>
      <c r="C236" s="114"/>
      <c r="D236" s="30" t="str">
        <f>IFERROR(IF(C236="No CAS","",INDEX('DEQ Pollutant List'!$C$7:$C$611,MATCH('5. Pollutant Emissions - MB'!C236,'DEQ Pollutant List'!$B$7:$B$611,0))),"")</f>
        <v/>
      </c>
      <c r="E236" s="16" t="str">
        <f>IFERROR(IF(OR($C236="",$C236="No CAS"),INDEX('DEQ Pollutant List'!$A$7:$A$611,MATCH($D236,'DEQ Pollutant List'!$C$7:$C$611,0)),INDEX('DEQ Pollutant List'!$A$7:$A$611,MATCH($C236,'DEQ Pollutant List'!$B$7:$B$611,0))),"")</f>
        <v/>
      </c>
      <c r="F236" s="115"/>
      <c r="G236" s="116"/>
      <c r="H236" s="77"/>
      <c r="I236" s="76"/>
      <c r="J236" s="78"/>
      <c r="K236" s="32"/>
      <c r="L236" s="76"/>
      <c r="M236" s="78"/>
      <c r="N236" s="32"/>
    </row>
    <row r="237" spans="1:14" x14ac:dyDescent="0.25">
      <c r="A237" s="28"/>
      <c r="B237" s="97"/>
      <c r="C237" s="114"/>
      <c r="D237" s="30" t="str">
        <f>IFERROR(IF(C237="No CAS","",INDEX('DEQ Pollutant List'!$C$7:$C$611,MATCH('5. Pollutant Emissions - MB'!C237,'DEQ Pollutant List'!$B$7:$B$611,0))),"")</f>
        <v/>
      </c>
      <c r="E237" s="16" t="str">
        <f>IFERROR(IF(OR($C237="",$C237="No CAS"),INDEX('DEQ Pollutant List'!$A$7:$A$611,MATCH($D237,'DEQ Pollutant List'!$C$7:$C$611,0)),INDEX('DEQ Pollutant List'!$A$7:$A$611,MATCH($C237,'DEQ Pollutant List'!$B$7:$B$611,0))),"")</f>
        <v/>
      </c>
      <c r="F237" s="115"/>
      <c r="G237" s="116"/>
      <c r="H237" s="77"/>
      <c r="I237" s="76"/>
      <c r="J237" s="78"/>
      <c r="K237" s="32"/>
      <c r="L237" s="76"/>
      <c r="M237" s="78"/>
      <c r="N237" s="32"/>
    </row>
    <row r="238" spans="1:14" x14ac:dyDescent="0.25">
      <c r="A238" s="28"/>
      <c r="B238" s="97"/>
      <c r="C238" s="114"/>
      <c r="D238" s="30" t="str">
        <f>IFERROR(IF(C238="No CAS","",INDEX('DEQ Pollutant List'!$C$7:$C$611,MATCH('5. Pollutant Emissions - MB'!C238,'DEQ Pollutant List'!$B$7:$B$611,0))),"")</f>
        <v/>
      </c>
      <c r="E238" s="16" t="str">
        <f>IFERROR(IF(OR($C238="",$C238="No CAS"),INDEX('DEQ Pollutant List'!$A$7:$A$611,MATCH($D238,'DEQ Pollutant List'!$C$7:$C$611,0)),INDEX('DEQ Pollutant List'!$A$7:$A$611,MATCH($C238,'DEQ Pollutant List'!$B$7:$B$611,0))),"")</f>
        <v/>
      </c>
      <c r="F238" s="115"/>
      <c r="G238" s="116"/>
      <c r="H238" s="77"/>
      <c r="I238" s="76"/>
      <c r="J238" s="78"/>
      <c r="K238" s="32"/>
      <c r="L238" s="76"/>
      <c r="M238" s="78"/>
      <c r="N238" s="32"/>
    </row>
    <row r="239" spans="1:14" x14ac:dyDescent="0.25">
      <c r="A239" s="28"/>
      <c r="B239" s="97"/>
      <c r="C239" s="114"/>
      <c r="D239" s="30" t="str">
        <f>IFERROR(IF(C239="No CAS","",INDEX('DEQ Pollutant List'!$C$7:$C$611,MATCH('5. Pollutant Emissions - MB'!C239,'DEQ Pollutant List'!$B$7:$B$611,0))),"")</f>
        <v/>
      </c>
      <c r="E239" s="16" t="str">
        <f>IFERROR(IF(OR($C239="",$C239="No CAS"),INDEX('DEQ Pollutant List'!$A$7:$A$611,MATCH($D239,'DEQ Pollutant List'!$C$7:$C$611,0)),INDEX('DEQ Pollutant List'!$A$7:$A$611,MATCH($C239,'DEQ Pollutant List'!$B$7:$B$611,0))),"")</f>
        <v/>
      </c>
      <c r="F239" s="115"/>
      <c r="G239" s="116"/>
      <c r="H239" s="77"/>
      <c r="I239" s="76"/>
      <c r="J239" s="78"/>
      <c r="K239" s="32"/>
      <c r="L239" s="76"/>
      <c r="M239" s="78"/>
      <c r="N239" s="32"/>
    </row>
    <row r="240" spans="1:14" x14ac:dyDescent="0.25">
      <c r="A240" s="28"/>
      <c r="B240" s="97"/>
      <c r="C240" s="114"/>
      <c r="D240" s="30" t="str">
        <f>IFERROR(IF(C240="No CAS","",INDEX('DEQ Pollutant List'!$C$7:$C$611,MATCH('5. Pollutant Emissions - MB'!C240,'DEQ Pollutant List'!$B$7:$B$611,0))),"")</f>
        <v/>
      </c>
      <c r="E240" s="16" t="str">
        <f>IFERROR(IF(OR($C240="",$C240="No CAS"),INDEX('DEQ Pollutant List'!$A$7:$A$611,MATCH($D240,'DEQ Pollutant List'!$C$7:$C$611,0)),INDEX('DEQ Pollutant List'!$A$7:$A$611,MATCH($C240,'DEQ Pollutant List'!$B$7:$B$611,0))),"")</f>
        <v/>
      </c>
      <c r="F240" s="115"/>
      <c r="G240" s="116"/>
      <c r="H240" s="77"/>
      <c r="I240" s="76"/>
      <c r="J240" s="78"/>
      <c r="K240" s="32"/>
      <c r="L240" s="76"/>
      <c r="M240" s="78"/>
      <c r="N240" s="32"/>
    </row>
    <row r="241" spans="1:14" x14ac:dyDescent="0.25">
      <c r="A241" s="28"/>
      <c r="B241" s="97"/>
      <c r="C241" s="114"/>
      <c r="D241" s="30" t="str">
        <f>IFERROR(IF(C241="No CAS","",INDEX('DEQ Pollutant List'!$C$7:$C$611,MATCH('5. Pollutant Emissions - MB'!C241,'DEQ Pollutant List'!$B$7:$B$611,0))),"")</f>
        <v/>
      </c>
      <c r="E241" s="16" t="str">
        <f>IFERROR(IF(OR($C241="",$C241="No CAS"),INDEX('DEQ Pollutant List'!$A$7:$A$611,MATCH($D241,'DEQ Pollutant List'!$C$7:$C$611,0)),INDEX('DEQ Pollutant List'!$A$7:$A$611,MATCH($C241,'DEQ Pollutant List'!$B$7:$B$611,0))),"")</f>
        <v/>
      </c>
      <c r="F241" s="115"/>
      <c r="G241" s="116"/>
      <c r="H241" s="77"/>
      <c r="I241" s="76"/>
      <c r="J241" s="78"/>
      <c r="K241" s="32"/>
      <c r="L241" s="76"/>
      <c r="M241" s="78"/>
      <c r="N241" s="32"/>
    </row>
    <row r="242" spans="1:14" x14ac:dyDescent="0.25">
      <c r="A242" s="28"/>
      <c r="B242" s="97"/>
      <c r="C242" s="114"/>
      <c r="D242" s="30" t="str">
        <f>IFERROR(IF(C242="No CAS","",INDEX('DEQ Pollutant List'!$C$7:$C$611,MATCH('5. Pollutant Emissions - MB'!C242,'DEQ Pollutant List'!$B$7:$B$611,0))),"")</f>
        <v/>
      </c>
      <c r="E242" s="16" t="str">
        <f>IFERROR(IF(OR($C242="",$C242="No CAS"),INDEX('DEQ Pollutant List'!$A$7:$A$611,MATCH($D242,'DEQ Pollutant List'!$C$7:$C$611,0)),INDEX('DEQ Pollutant List'!$A$7:$A$611,MATCH($C242,'DEQ Pollutant List'!$B$7:$B$611,0))),"")</f>
        <v/>
      </c>
      <c r="F242" s="115"/>
      <c r="G242" s="116"/>
      <c r="H242" s="77"/>
      <c r="I242" s="76"/>
      <c r="J242" s="78"/>
      <c r="K242" s="32"/>
      <c r="L242" s="76"/>
      <c r="M242" s="78"/>
      <c r="N242" s="32"/>
    </row>
    <row r="243" spans="1:14" x14ac:dyDescent="0.25">
      <c r="A243" s="28"/>
      <c r="B243" s="97"/>
      <c r="C243" s="114"/>
      <c r="D243" s="30" t="str">
        <f>IFERROR(IF(C243="No CAS","",INDEX('DEQ Pollutant List'!$C$7:$C$611,MATCH('5. Pollutant Emissions - MB'!C243,'DEQ Pollutant List'!$B$7:$B$611,0))),"")</f>
        <v/>
      </c>
      <c r="E243" s="16" t="str">
        <f>IFERROR(IF(OR($C243="",$C243="No CAS"),INDEX('DEQ Pollutant List'!$A$7:$A$611,MATCH($D243,'DEQ Pollutant List'!$C$7:$C$611,0)),INDEX('DEQ Pollutant List'!$A$7:$A$611,MATCH($C243,'DEQ Pollutant List'!$B$7:$B$611,0))),"")</f>
        <v/>
      </c>
      <c r="F243" s="115"/>
      <c r="G243" s="116"/>
      <c r="H243" s="77"/>
      <c r="I243" s="76"/>
      <c r="J243" s="78"/>
      <c r="K243" s="32"/>
      <c r="L243" s="76"/>
      <c r="M243" s="78"/>
      <c r="N243" s="32"/>
    </row>
    <row r="244" spans="1:14" x14ac:dyDescent="0.25">
      <c r="A244" s="28"/>
      <c r="B244" s="97"/>
      <c r="C244" s="114"/>
      <c r="D244" s="30" t="str">
        <f>IFERROR(IF(C244="No CAS","",INDEX('DEQ Pollutant List'!$C$7:$C$611,MATCH('5. Pollutant Emissions - MB'!C244,'DEQ Pollutant List'!$B$7:$B$611,0))),"")</f>
        <v/>
      </c>
      <c r="E244" s="16" t="str">
        <f>IFERROR(IF(OR($C244="",$C244="No CAS"),INDEX('DEQ Pollutant List'!$A$7:$A$611,MATCH($D244,'DEQ Pollutant List'!$C$7:$C$611,0)),INDEX('DEQ Pollutant List'!$A$7:$A$611,MATCH($C244,'DEQ Pollutant List'!$B$7:$B$611,0))),"")</f>
        <v/>
      </c>
      <c r="F244" s="115"/>
      <c r="G244" s="116"/>
      <c r="H244" s="77"/>
      <c r="I244" s="76"/>
      <c r="J244" s="78"/>
      <c r="K244" s="32"/>
      <c r="L244" s="76"/>
      <c r="M244" s="78"/>
      <c r="N244" s="32"/>
    </row>
    <row r="245" spans="1:14" x14ac:dyDescent="0.25">
      <c r="A245" s="28"/>
      <c r="B245" s="97"/>
      <c r="C245" s="114"/>
      <c r="D245" s="30" t="str">
        <f>IFERROR(IF(C245="No CAS","",INDEX('DEQ Pollutant List'!$C$7:$C$611,MATCH('5. Pollutant Emissions - MB'!C245,'DEQ Pollutant List'!$B$7:$B$611,0))),"")</f>
        <v/>
      </c>
      <c r="E245" s="16" t="str">
        <f>IFERROR(IF(OR($C245="",$C245="No CAS"),INDEX('DEQ Pollutant List'!$A$7:$A$611,MATCH($D245,'DEQ Pollutant List'!$C$7:$C$611,0)),INDEX('DEQ Pollutant List'!$A$7:$A$611,MATCH($C245,'DEQ Pollutant List'!$B$7:$B$611,0))),"")</f>
        <v/>
      </c>
      <c r="F245" s="115"/>
      <c r="G245" s="116"/>
      <c r="H245" s="77"/>
      <c r="I245" s="76"/>
      <c r="J245" s="78"/>
      <c r="K245" s="32"/>
      <c r="L245" s="76"/>
      <c r="M245" s="78"/>
      <c r="N245" s="32"/>
    </row>
    <row r="246" spans="1:14" x14ac:dyDescent="0.25">
      <c r="A246" s="28"/>
      <c r="B246" s="97"/>
      <c r="C246" s="114"/>
      <c r="D246" s="30" t="str">
        <f>IFERROR(IF(C246="No CAS","",INDEX('DEQ Pollutant List'!$C$7:$C$611,MATCH('5. Pollutant Emissions - MB'!C246,'DEQ Pollutant List'!$B$7:$B$611,0))),"")</f>
        <v/>
      </c>
      <c r="E246" s="16" t="str">
        <f>IFERROR(IF(OR($C246="",$C246="No CAS"),INDEX('DEQ Pollutant List'!$A$7:$A$611,MATCH($D246,'DEQ Pollutant List'!$C$7:$C$611,0)),INDEX('DEQ Pollutant List'!$A$7:$A$611,MATCH($C246,'DEQ Pollutant List'!$B$7:$B$611,0))),"")</f>
        <v/>
      </c>
      <c r="F246" s="115"/>
      <c r="G246" s="116"/>
      <c r="H246" s="77"/>
      <c r="I246" s="76"/>
      <c r="J246" s="78"/>
      <c r="K246" s="32"/>
      <c r="L246" s="76"/>
      <c r="M246" s="78"/>
      <c r="N246" s="32"/>
    </row>
    <row r="247" spans="1:14" x14ac:dyDescent="0.25">
      <c r="A247" s="28"/>
      <c r="B247" s="97"/>
      <c r="C247" s="114"/>
      <c r="D247" s="30" t="str">
        <f>IFERROR(IF(C247="No CAS","",INDEX('DEQ Pollutant List'!$C$7:$C$611,MATCH('5. Pollutant Emissions - MB'!C247,'DEQ Pollutant List'!$B$7:$B$611,0))),"")</f>
        <v/>
      </c>
      <c r="E247" s="16" t="str">
        <f>IFERROR(IF(OR($C247="",$C247="No CAS"),INDEX('DEQ Pollutant List'!$A$7:$A$611,MATCH($D247,'DEQ Pollutant List'!$C$7:$C$611,0)),INDEX('DEQ Pollutant List'!$A$7:$A$611,MATCH($C247,'DEQ Pollutant List'!$B$7:$B$611,0))),"")</f>
        <v/>
      </c>
      <c r="F247" s="115"/>
      <c r="G247" s="116"/>
      <c r="H247" s="77"/>
      <c r="I247" s="76"/>
      <c r="J247" s="78"/>
      <c r="K247" s="32"/>
      <c r="L247" s="76"/>
      <c r="M247" s="78"/>
      <c r="N247" s="32"/>
    </row>
    <row r="248" spans="1:14" x14ac:dyDescent="0.25">
      <c r="A248" s="28"/>
      <c r="B248" s="97"/>
      <c r="C248" s="114"/>
      <c r="D248" s="30" t="str">
        <f>IFERROR(IF(C248="No CAS","",INDEX('DEQ Pollutant List'!$C$7:$C$611,MATCH('5. Pollutant Emissions - MB'!C248,'DEQ Pollutant List'!$B$7:$B$611,0))),"")</f>
        <v/>
      </c>
      <c r="E248" s="16" t="str">
        <f>IFERROR(IF(OR($C248="",$C248="No CAS"),INDEX('DEQ Pollutant List'!$A$7:$A$611,MATCH($D248,'DEQ Pollutant List'!$C$7:$C$611,0)),INDEX('DEQ Pollutant List'!$A$7:$A$611,MATCH($C248,'DEQ Pollutant List'!$B$7:$B$611,0))),"")</f>
        <v/>
      </c>
      <c r="F248" s="115"/>
      <c r="G248" s="116"/>
      <c r="H248" s="77"/>
      <c r="I248" s="76"/>
      <c r="J248" s="78"/>
      <c r="K248" s="32"/>
      <c r="L248" s="76"/>
      <c r="M248" s="78"/>
      <c r="N248" s="32"/>
    </row>
    <row r="249" spans="1:14" x14ac:dyDescent="0.25">
      <c r="A249" s="28"/>
      <c r="B249" s="97"/>
      <c r="C249" s="114"/>
      <c r="D249" s="30" t="str">
        <f>IFERROR(IF(C249="No CAS","",INDEX('DEQ Pollutant List'!$C$7:$C$611,MATCH('5. Pollutant Emissions - MB'!C249,'DEQ Pollutant List'!$B$7:$B$611,0))),"")</f>
        <v/>
      </c>
      <c r="E249" s="16" t="str">
        <f>IFERROR(IF(OR($C249="",$C249="No CAS"),INDEX('DEQ Pollutant List'!$A$7:$A$611,MATCH($D249,'DEQ Pollutant List'!$C$7:$C$611,0)),INDEX('DEQ Pollutant List'!$A$7:$A$611,MATCH($C249,'DEQ Pollutant List'!$B$7:$B$611,0))),"")</f>
        <v/>
      </c>
      <c r="F249" s="115"/>
      <c r="G249" s="116"/>
      <c r="H249" s="77"/>
      <c r="I249" s="76"/>
      <c r="J249" s="78"/>
      <c r="K249" s="32"/>
      <c r="L249" s="76"/>
      <c r="M249" s="78"/>
      <c r="N249" s="32"/>
    </row>
    <row r="250" spans="1:14" x14ac:dyDescent="0.25">
      <c r="A250" s="28"/>
      <c r="B250" s="97"/>
      <c r="C250" s="114"/>
      <c r="D250" s="30" t="str">
        <f>IFERROR(IF(C250="No CAS","",INDEX('DEQ Pollutant List'!$C$7:$C$611,MATCH('5. Pollutant Emissions - MB'!C250,'DEQ Pollutant List'!$B$7:$B$611,0))),"")</f>
        <v/>
      </c>
      <c r="E250" s="16" t="str">
        <f>IFERROR(IF(OR($C250="",$C250="No CAS"),INDEX('DEQ Pollutant List'!$A$7:$A$611,MATCH($D250,'DEQ Pollutant List'!$C$7:$C$611,0)),INDEX('DEQ Pollutant List'!$A$7:$A$611,MATCH($C250,'DEQ Pollutant List'!$B$7:$B$611,0))),"")</f>
        <v/>
      </c>
      <c r="F250" s="115"/>
      <c r="G250" s="116"/>
      <c r="H250" s="77"/>
      <c r="I250" s="76"/>
      <c r="J250" s="78"/>
      <c r="K250" s="32"/>
      <c r="L250" s="76"/>
      <c r="M250" s="78"/>
      <c r="N250" s="32"/>
    </row>
    <row r="251" spans="1:14" x14ac:dyDescent="0.25">
      <c r="A251" s="28"/>
      <c r="B251" s="97"/>
      <c r="C251" s="114"/>
      <c r="D251" s="30" t="str">
        <f>IFERROR(IF(C251="No CAS","",INDEX('DEQ Pollutant List'!$C$7:$C$611,MATCH('5. Pollutant Emissions - MB'!C251,'DEQ Pollutant List'!$B$7:$B$611,0))),"")</f>
        <v/>
      </c>
      <c r="E251" s="16" t="str">
        <f>IFERROR(IF(OR($C251="",$C251="No CAS"),INDEX('DEQ Pollutant List'!$A$7:$A$611,MATCH($D251,'DEQ Pollutant List'!$C$7:$C$611,0)),INDEX('DEQ Pollutant List'!$A$7:$A$611,MATCH($C251,'DEQ Pollutant List'!$B$7:$B$611,0))),"")</f>
        <v/>
      </c>
      <c r="F251" s="115"/>
      <c r="G251" s="116"/>
      <c r="H251" s="77"/>
      <c r="I251" s="76"/>
      <c r="J251" s="78"/>
      <c r="K251" s="32"/>
      <c r="L251" s="76"/>
      <c r="M251" s="78"/>
      <c r="N251" s="32"/>
    </row>
    <row r="252" spans="1:14" x14ac:dyDescent="0.25">
      <c r="A252" s="28"/>
      <c r="B252" s="97"/>
      <c r="C252" s="114"/>
      <c r="D252" s="30" t="str">
        <f>IFERROR(IF(C252="No CAS","",INDEX('DEQ Pollutant List'!$C$7:$C$611,MATCH('5. Pollutant Emissions - MB'!C252,'DEQ Pollutant List'!$B$7:$B$611,0))),"")</f>
        <v/>
      </c>
      <c r="E252" s="16" t="str">
        <f>IFERROR(IF(OR($C252="",$C252="No CAS"),INDEX('DEQ Pollutant List'!$A$7:$A$611,MATCH($D252,'DEQ Pollutant List'!$C$7:$C$611,0)),INDEX('DEQ Pollutant List'!$A$7:$A$611,MATCH($C252,'DEQ Pollutant List'!$B$7:$B$611,0))),"")</f>
        <v/>
      </c>
      <c r="F252" s="115"/>
      <c r="G252" s="116"/>
      <c r="H252" s="77"/>
      <c r="I252" s="76"/>
      <c r="J252" s="78"/>
      <c r="K252" s="32"/>
      <c r="L252" s="76"/>
      <c r="M252" s="78"/>
      <c r="N252" s="32"/>
    </row>
    <row r="253" spans="1:14" x14ac:dyDescent="0.25">
      <c r="A253" s="28"/>
      <c r="B253" s="97"/>
      <c r="C253" s="114"/>
      <c r="D253" s="30" t="str">
        <f>IFERROR(IF(C253="No CAS","",INDEX('DEQ Pollutant List'!$C$7:$C$611,MATCH('5. Pollutant Emissions - MB'!C253,'DEQ Pollutant List'!$B$7:$B$611,0))),"")</f>
        <v/>
      </c>
      <c r="E253" s="16" t="str">
        <f>IFERROR(IF(OR($C253="",$C253="No CAS"),INDEX('DEQ Pollutant List'!$A$7:$A$611,MATCH($D253,'DEQ Pollutant List'!$C$7:$C$611,0)),INDEX('DEQ Pollutant List'!$A$7:$A$611,MATCH($C253,'DEQ Pollutant List'!$B$7:$B$611,0))),"")</f>
        <v/>
      </c>
      <c r="F253" s="115"/>
      <c r="G253" s="116"/>
      <c r="H253" s="77"/>
      <c r="I253" s="76"/>
      <c r="J253" s="78"/>
      <c r="K253" s="32"/>
      <c r="L253" s="76"/>
      <c r="M253" s="78"/>
      <c r="N253" s="32"/>
    </row>
    <row r="254" spans="1:14" x14ac:dyDescent="0.25">
      <c r="A254" s="28"/>
      <c r="B254" s="97"/>
      <c r="C254" s="114"/>
      <c r="D254" s="30" t="str">
        <f>IFERROR(IF(C254="No CAS","",INDEX('DEQ Pollutant List'!$C$7:$C$611,MATCH('5. Pollutant Emissions - MB'!C254,'DEQ Pollutant List'!$B$7:$B$611,0))),"")</f>
        <v/>
      </c>
      <c r="E254" s="16" t="str">
        <f>IFERROR(IF(OR($C254="",$C254="No CAS"),INDEX('DEQ Pollutant List'!$A$7:$A$611,MATCH($D254,'DEQ Pollutant List'!$C$7:$C$611,0)),INDEX('DEQ Pollutant List'!$A$7:$A$611,MATCH($C254,'DEQ Pollutant List'!$B$7:$B$611,0))),"")</f>
        <v/>
      </c>
      <c r="F254" s="115"/>
      <c r="G254" s="116"/>
      <c r="H254" s="77"/>
      <c r="I254" s="76"/>
      <c r="J254" s="78"/>
      <c r="K254" s="32"/>
      <c r="L254" s="76"/>
      <c r="M254" s="78"/>
      <c r="N254" s="32"/>
    </row>
    <row r="255" spans="1:14" x14ac:dyDescent="0.25">
      <c r="A255" s="28"/>
      <c r="B255" s="97"/>
      <c r="C255" s="114"/>
      <c r="D255" s="30" t="str">
        <f>IFERROR(IF(C255="No CAS","",INDEX('DEQ Pollutant List'!$C$7:$C$611,MATCH('5. Pollutant Emissions - MB'!C255,'DEQ Pollutant List'!$B$7:$B$611,0))),"")</f>
        <v/>
      </c>
      <c r="E255" s="16" t="str">
        <f>IFERROR(IF(OR($C255="",$C255="No CAS"),INDEX('DEQ Pollutant List'!$A$7:$A$611,MATCH($D255,'DEQ Pollutant List'!$C$7:$C$611,0)),INDEX('DEQ Pollutant List'!$A$7:$A$611,MATCH($C255,'DEQ Pollutant List'!$B$7:$B$611,0))),"")</f>
        <v/>
      </c>
      <c r="F255" s="115"/>
      <c r="G255" s="116"/>
      <c r="H255" s="77"/>
      <c r="I255" s="76"/>
      <c r="J255" s="78"/>
      <c r="K255" s="32"/>
      <c r="L255" s="76"/>
      <c r="M255" s="78"/>
      <c r="N255" s="32"/>
    </row>
    <row r="256" spans="1:14" x14ac:dyDescent="0.25">
      <c r="A256" s="28"/>
      <c r="B256" s="97"/>
      <c r="C256" s="114"/>
      <c r="D256" s="30" t="str">
        <f>IFERROR(IF(C256="No CAS","",INDEX('DEQ Pollutant List'!$C$7:$C$611,MATCH('5. Pollutant Emissions - MB'!C256,'DEQ Pollutant List'!$B$7:$B$611,0))),"")</f>
        <v/>
      </c>
      <c r="E256" s="16" t="str">
        <f>IFERROR(IF(OR($C256="",$C256="No CAS"),INDEX('DEQ Pollutant List'!$A$7:$A$611,MATCH($D256,'DEQ Pollutant List'!$C$7:$C$611,0)),INDEX('DEQ Pollutant List'!$A$7:$A$611,MATCH($C256,'DEQ Pollutant List'!$B$7:$B$611,0))),"")</f>
        <v/>
      </c>
      <c r="F256" s="115"/>
      <c r="G256" s="116"/>
      <c r="H256" s="77"/>
      <c r="I256" s="76"/>
      <c r="J256" s="78"/>
      <c r="K256" s="32"/>
      <c r="L256" s="76"/>
      <c r="M256" s="78"/>
      <c r="N256" s="32"/>
    </row>
    <row r="257" spans="1:14" x14ac:dyDescent="0.25">
      <c r="A257" s="28"/>
      <c r="B257" s="97"/>
      <c r="C257" s="114"/>
      <c r="D257" s="30" t="str">
        <f>IFERROR(IF(C257="No CAS","",INDEX('DEQ Pollutant List'!$C$7:$C$611,MATCH('5. Pollutant Emissions - MB'!C257,'DEQ Pollutant List'!$B$7:$B$611,0))),"")</f>
        <v/>
      </c>
      <c r="E257" s="16" t="str">
        <f>IFERROR(IF(OR($C257="",$C257="No CAS"),INDEX('DEQ Pollutant List'!$A$7:$A$611,MATCH($D257,'DEQ Pollutant List'!$C$7:$C$611,0)),INDEX('DEQ Pollutant List'!$A$7:$A$611,MATCH($C257,'DEQ Pollutant List'!$B$7:$B$611,0))),"")</f>
        <v/>
      </c>
      <c r="F257" s="115"/>
      <c r="G257" s="116"/>
      <c r="H257" s="77"/>
      <c r="I257" s="76"/>
      <c r="J257" s="78"/>
      <c r="K257" s="32"/>
      <c r="L257" s="76"/>
      <c r="M257" s="78"/>
      <c r="N257" s="32"/>
    </row>
    <row r="258" spans="1:14" x14ac:dyDescent="0.25">
      <c r="A258" s="28"/>
      <c r="B258" s="97"/>
      <c r="C258" s="114"/>
      <c r="D258" s="30" t="str">
        <f>IFERROR(IF(C258="No CAS","",INDEX('DEQ Pollutant List'!$C$7:$C$611,MATCH('5. Pollutant Emissions - MB'!C258,'DEQ Pollutant List'!$B$7:$B$611,0))),"")</f>
        <v/>
      </c>
      <c r="E258" s="16" t="str">
        <f>IFERROR(IF(OR($C258="",$C258="No CAS"),INDEX('DEQ Pollutant List'!$A$7:$A$611,MATCH($D258,'DEQ Pollutant List'!$C$7:$C$611,0)),INDEX('DEQ Pollutant List'!$A$7:$A$611,MATCH($C258,'DEQ Pollutant List'!$B$7:$B$611,0))),"")</f>
        <v/>
      </c>
      <c r="F258" s="115"/>
      <c r="G258" s="116"/>
      <c r="H258" s="77"/>
      <c r="I258" s="76"/>
      <c r="J258" s="78"/>
      <c r="K258" s="32"/>
      <c r="L258" s="76"/>
      <c r="M258" s="78"/>
      <c r="N258" s="32"/>
    </row>
    <row r="259" spans="1:14" x14ac:dyDescent="0.25">
      <c r="A259" s="28"/>
      <c r="B259" s="97"/>
      <c r="C259" s="114"/>
      <c r="D259" s="30" t="str">
        <f>IFERROR(IF(C259="No CAS","",INDEX('DEQ Pollutant List'!$C$7:$C$611,MATCH('5. Pollutant Emissions - MB'!C259,'DEQ Pollutant List'!$B$7:$B$611,0))),"")</f>
        <v/>
      </c>
      <c r="E259" s="16" t="str">
        <f>IFERROR(IF(OR($C259="",$C259="No CAS"),INDEX('DEQ Pollutant List'!$A$7:$A$611,MATCH($D259,'DEQ Pollutant List'!$C$7:$C$611,0)),INDEX('DEQ Pollutant List'!$A$7:$A$611,MATCH($C259,'DEQ Pollutant List'!$B$7:$B$611,0))),"")</f>
        <v/>
      </c>
      <c r="F259" s="115"/>
      <c r="G259" s="116"/>
      <c r="H259" s="77"/>
      <c r="I259" s="76"/>
      <c r="J259" s="78"/>
      <c r="K259" s="32"/>
      <c r="L259" s="76"/>
      <c r="M259" s="78"/>
      <c r="N259" s="32"/>
    </row>
    <row r="260" spans="1:14" x14ac:dyDescent="0.25">
      <c r="A260" s="28"/>
      <c r="B260" s="97"/>
      <c r="C260" s="114"/>
      <c r="D260" s="30" t="str">
        <f>IFERROR(IF(C260="No CAS","",INDEX('DEQ Pollutant List'!$C$7:$C$611,MATCH('5. Pollutant Emissions - MB'!C260,'DEQ Pollutant List'!$B$7:$B$611,0))),"")</f>
        <v/>
      </c>
      <c r="E260" s="16" t="str">
        <f>IFERROR(IF(OR($C260="",$C260="No CAS"),INDEX('DEQ Pollutant List'!$A$7:$A$611,MATCH($D260,'DEQ Pollutant List'!$C$7:$C$611,0)),INDEX('DEQ Pollutant List'!$A$7:$A$611,MATCH($C260,'DEQ Pollutant List'!$B$7:$B$611,0))),"")</f>
        <v/>
      </c>
      <c r="F260" s="115"/>
      <c r="G260" s="116"/>
      <c r="H260" s="77"/>
      <c r="I260" s="76"/>
      <c r="J260" s="78"/>
      <c r="K260" s="32"/>
      <c r="L260" s="76"/>
      <c r="M260" s="78"/>
      <c r="N260" s="32"/>
    </row>
    <row r="261" spans="1:14" x14ac:dyDescent="0.25">
      <c r="A261" s="28"/>
      <c r="B261" s="97"/>
      <c r="C261" s="114"/>
      <c r="D261" s="30" t="str">
        <f>IFERROR(IF(C261="No CAS","",INDEX('DEQ Pollutant List'!$C$7:$C$611,MATCH('5. Pollutant Emissions - MB'!C261,'DEQ Pollutant List'!$B$7:$B$611,0))),"")</f>
        <v/>
      </c>
      <c r="E261" s="16" t="str">
        <f>IFERROR(IF(OR($C261="",$C261="No CAS"),INDEX('DEQ Pollutant List'!$A$7:$A$611,MATCH($D261,'DEQ Pollutant List'!$C$7:$C$611,0)),INDEX('DEQ Pollutant List'!$A$7:$A$611,MATCH($C261,'DEQ Pollutant List'!$B$7:$B$611,0))),"")</f>
        <v/>
      </c>
      <c r="F261" s="115"/>
      <c r="G261" s="116"/>
      <c r="H261" s="77"/>
      <c r="I261" s="76"/>
      <c r="J261" s="78"/>
      <c r="K261" s="32"/>
      <c r="L261" s="76"/>
      <c r="M261" s="78"/>
      <c r="N261" s="32"/>
    </row>
    <row r="262" spans="1:14" x14ac:dyDescent="0.25">
      <c r="A262" s="28"/>
      <c r="B262" s="97"/>
      <c r="C262" s="114"/>
      <c r="D262" s="30" t="str">
        <f>IFERROR(IF(C262="No CAS","",INDEX('DEQ Pollutant List'!$C$7:$C$611,MATCH('5. Pollutant Emissions - MB'!C262,'DEQ Pollutant List'!$B$7:$B$611,0))),"")</f>
        <v/>
      </c>
      <c r="E262" s="16" t="str">
        <f>IFERROR(IF(OR($C262="",$C262="No CAS"),INDEX('DEQ Pollutant List'!$A$7:$A$611,MATCH($D262,'DEQ Pollutant List'!$C$7:$C$611,0)),INDEX('DEQ Pollutant List'!$A$7:$A$611,MATCH($C262,'DEQ Pollutant List'!$B$7:$B$611,0))),"")</f>
        <v/>
      </c>
      <c r="F262" s="115"/>
      <c r="G262" s="116"/>
      <c r="H262" s="77"/>
      <c r="I262" s="76"/>
      <c r="J262" s="78"/>
      <c r="K262" s="32"/>
      <c r="L262" s="76"/>
      <c r="M262" s="78"/>
      <c r="N262" s="32"/>
    </row>
    <row r="263" spans="1:14" x14ac:dyDescent="0.25">
      <c r="A263" s="28"/>
      <c r="B263" s="97"/>
      <c r="C263" s="114"/>
      <c r="D263" s="30" t="str">
        <f>IFERROR(IF(C263="No CAS","",INDEX('DEQ Pollutant List'!$C$7:$C$611,MATCH('5. Pollutant Emissions - MB'!C263,'DEQ Pollutant List'!$B$7:$B$611,0))),"")</f>
        <v/>
      </c>
      <c r="E263" s="16" t="str">
        <f>IFERROR(IF(OR($C263="",$C263="No CAS"),INDEX('DEQ Pollutant List'!$A$7:$A$611,MATCH($D263,'DEQ Pollutant List'!$C$7:$C$611,0)),INDEX('DEQ Pollutant List'!$A$7:$A$611,MATCH($C263,'DEQ Pollutant List'!$B$7:$B$611,0))),"")</f>
        <v/>
      </c>
      <c r="F263" s="115"/>
      <c r="G263" s="116"/>
      <c r="H263" s="77"/>
      <c r="I263" s="76"/>
      <c r="J263" s="78"/>
      <c r="K263" s="32"/>
      <c r="L263" s="76"/>
      <c r="M263" s="78"/>
      <c r="N263" s="32"/>
    </row>
    <row r="264" spans="1:14" x14ac:dyDescent="0.25">
      <c r="A264" s="28"/>
      <c r="B264" s="97"/>
      <c r="C264" s="114"/>
      <c r="D264" s="30" t="str">
        <f>IFERROR(IF(C264="No CAS","",INDEX('DEQ Pollutant List'!$C$7:$C$611,MATCH('5. Pollutant Emissions - MB'!C264,'DEQ Pollutant List'!$B$7:$B$611,0))),"")</f>
        <v/>
      </c>
      <c r="E264" s="16" t="str">
        <f>IFERROR(IF(OR($C264="",$C264="No CAS"),INDEX('DEQ Pollutant List'!$A$7:$A$611,MATCH($D264,'DEQ Pollutant List'!$C$7:$C$611,0)),INDEX('DEQ Pollutant List'!$A$7:$A$611,MATCH($C264,'DEQ Pollutant List'!$B$7:$B$611,0))),"")</f>
        <v/>
      </c>
      <c r="F264" s="115"/>
      <c r="G264" s="116"/>
      <c r="H264" s="77"/>
      <c r="I264" s="76"/>
      <c r="J264" s="78"/>
      <c r="K264" s="32"/>
      <c r="L264" s="76"/>
      <c r="M264" s="78"/>
      <c r="N264" s="32"/>
    </row>
    <row r="265" spans="1:14" x14ac:dyDescent="0.25">
      <c r="A265" s="28"/>
      <c r="B265" s="97"/>
      <c r="C265" s="114"/>
      <c r="D265" s="30" t="str">
        <f>IFERROR(IF(C265="No CAS","",INDEX('DEQ Pollutant List'!$C$7:$C$611,MATCH('5. Pollutant Emissions - MB'!C265,'DEQ Pollutant List'!$B$7:$B$611,0))),"")</f>
        <v/>
      </c>
      <c r="E265" s="16" t="str">
        <f>IFERROR(IF(OR($C265="",$C265="No CAS"),INDEX('DEQ Pollutant List'!$A$7:$A$611,MATCH($D265,'DEQ Pollutant List'!$C$7:$C$611,0)),INDEX('DEQ Pollutant List'!$A$7:$A$611,MATCH($C265,'DEQ Pollutant List'!$B$7:$B$611,0))),"")</f>
        <v/>
      </c>
      <c r="F265" s="115"/>
      <c r="G265" s="116"/>
      <c r="H265" s="77"/>
      <c r="I265" s="76"/>
      <c r="J265" s="78"/>
      <c r="K265" s="32"/>
      <c r="L265" s="76"/>
      <c r="M265" s="78"/>
      <c r="N265" s="32"/>
    </row>
    <row r="266" spans="1:14" x14ac:dyDescent="0.25">
      <c r="A266" s="28"/>
      <c r="B266" s="97"/>
      <c r="C266" s="114"/>
      <c r="D266" s="30" t="str">
        <f>IFERROR(IF(C266="No CAS","",INDEX('DEQ Pollutant List'!$C$7:$C$611,MATCH('5. Pollutant Emissions - MB'!C266,'DEQ Pollutant List'!$B$7:$B$611,0))),"")</f>
        <v/>
      </c>
      <c r="E266" s="16" t="str">
        <f>IFERROR(IF(OR($C266="",$C266="No CAS"),INDEX('DEQ Pollutant List'!$A$7:$A$611,MATCH($D266,'DEQ Pollutant List'!$C$7:$C$611,0)),INDEX('DEQ Pollutant List'!$A$7:$A$611,MATCH($C266,'DEQ Pollutant List'!$B$7:$B$611,0))),"")</f>
        <v/>
      </c>
      <c r="F266" s="115"/>
      <c r="G266" s="116"/>
      <c r="H266" s="77"/>
      <c r="I266" s="76"/>
      <c r="J266" s="78"/>
      <c r="K266" s="32"/>
      <c r="L266" s="76"/>
      <c r="M266" s="78"/>
      <c r="N266" s="32"/>
    </row>
    <row r="267" spans="1:14" x14ac:dyDescent="0.25">
      <c r="A267" s="28"/>
      <c r="B267" s="97"/>
      <c r="C267" s="114"/>
      <c r="D267" s="30" t="str">
        <f>IFERROR(IF(C267="No CAS","",INDEX('DEQ Pollutant List'!$C$7:$C$611,MATCH('5. Pollutant Emissions - MB'!C267,'DEQ Pollutant List'!$B$7:$B$611,0))),"")</f>
        <v/>
      </c>
      <c r="E267" s="16" t="str">
        <f>IFERROR(IF(OR($C267="",$C267="No CAS"),INDEX('DEQ Pollutant List'!$A$7:$A$611,MATCH($D267,'DEQ Pollutant List'!$C$7:$C$611,0)),INDEX('DEQ Pollutant List'!$A$7:$A$611,MATCH($C267,'DEQ Pollutant List'!$B$7:$B$611,0))),"")</f>
        <v/>
      </c>
      <c r="F267" s="115"/>
      <c r="G267" s="116"/>
      <c r="H267" s="77"/>
      <c r="I267" s="76"/>
      <c r="J267" s="78"/>
      <c r="K267" s="32"/>
      <c r="L267" s="76"/>
      <c r="M267" s="78"/>
      <c r="N267" s="32"/>
    </row>
    <row r="268" spans="1:14" x14ac:dyDescent="0.25">
      <c r="A268" s="28"/>
      <c r="B268" s="97"/>
      <c r="C268" s="114"/>
      <c r="D268" s="30" t="str">
        <f>IFERROR(IF(C268="No CAS","",INDEX('DEQ Pollutant List'!$C$7:$C$611,MATCH('5. Pollutant Emissions - MB'!C268,'DEQ Pollutant List'!$B$7:$B$611,0))),"")</f>
        <v/>
      </c>
      <c r="E268" s="16" t="str">
        <f>IFERROR(IF(OR($C268="",$C268="No CAS"),INDEX('DEQ Pollutant List'!$A$7:$A$611,MATCH($D268,'DEQ Pollutant List'!$C$7:$C$611,0)),INDEX('DEQ Pollutant List'!$A$7:$A$611,MATCH($C268,'DEQ Pollutant List'!$B$7:$B$611,0))),"")</f>
        <v/>
      </c>
      <c r="F268" s="115"/>
      <c r="G268" s="116"/>
      <c r="H268" s="77"/>
      <c r="I268" s="76"/>
      <c r="J268" s="78"/>
      <c r="K268" s="32"/>
      <c r="L268" s="76"/>
      <c r="M268" s="78"/>
      <c r="N268" s="32"/>
    </row>
    <row r="269" spans="1:14" x14ac:dyDescent="0.25">
      <c r="A269" s="28"/>
      <c r="B269" s="97"/>
      <c r="C269" s="114"/>
      <c r="D269" s="30" t="str">
        <f>IFERROR(IF(C269="No CAS","",INDEX('DEQ Pollutant List'!$C$7:$C$611,MATCH('5. Pollutant Emissions - MB'!C269,'DEQ Pollutant List'!$B$7:$B$611,0))),"")</f>
        <v/>
      </c>
      <c r="E269" s="16" t="str">
        <f>IFERROR(IF(OR($C269="",$C269="No CAS"),INDEX('DEQ Pollutant List'!$A$7:$A$611,MATCH($D269,'DEQ Pollutant List'!$C$7:$C$611,0)),INDEX('DEQ Pollutant List'!$A$7:$A$611,MATCH($C269,'DEQ Pollutant List'!$B$7:$B$611,0))),"")</f>
        <v/>
      </c>
      <c r="F269" s="115"/>
      <c r="G269" s="116"/>
      <c r="H269" s="77"/>
      <c r="I269" s="76"/>
      <c r="J269" s="78"/>
      <c r="K269" s="32"/>
      <c r="L269" s="76"/>
      <c r="M269" s="78"/>
      <c r="N269" s="32"/>
    </row>
    <row r="270" spans="1:14" x14ac:dyDescent="0.25">
      <c r="A270" s="28"/>
      <c r="B270" s="97"/>
      <c r="C270" s="114"/>
      <c r="D270" s="30" t="str">
        <f>IFERROR(IF(C270="No CAS","",INDEX('DEQ Pollutant List'!$C$7:$C$611,MATCH('5. Pollutant Emissions - MB'!C270,'DEQ Pollutant List'!$B$7:$B$611,0))),"")</f>
        <v/>
      </c>
      <c r="E270" s="16" t="str">
        <f>IFERROR(IF(OR($C270="",$C270="No CAS"),INDEX('DEQ Pollutant List'!$A$7:$A$611,MATCH($D270,'DEQ Pollutant List'!$C$7:$C$611,0)),INDEX('DEQ Pollutant List'!$A$7:$A$611,MATCH($C270,'DEQ Pollutant List'!$B$7:$B$611,0))),"")</f>
        <v/>
      </c>
      <c r="F270" s="115"/>
      <c r="G270" s="116"/>
      <c r="H270" s="77"/>
      <c r="I270" s="76"/>
      <c r="J270" s="78"/>
      <c r="K270" s="32"/>
      <c r="L270" s="76"/>
      <c r="M270" s="78"/>
      <c r="N270" s="32"/>
    </row>
    <row r="271" spans="1:14" x14ac:dyDescent="0.25">
      <c r="A271" s="28"/>
      <c r="B271" s="97"/>
      <c r="C271" s="114"/>
      <c r="D271" s="30" t="str">
        <f>IFERROR(IF(C271="No CAS","",INDEX('DEQ Pollutant List'!$C$7:$C$611,MATCH('5. Pollutant Emissions - MB'!C271,'DEQ Pollutant List'!$B$7:$B$611,0))),"")</f>
        <v/>
      </c>
      <c r="E271" s="16" t="str">
        <f>IFERROR(IF(OR($C271="",$C271="No CAS"),INDEX('DEQ Pollutant List'!$A$7:$A$611,MATCH($D271,'DEQ Pollutant List'!$C$7:$C$611,0)),INDEX('DEQ Pollutant List'!$A$7:$A$611,MATCH($C271,'DEQ Pollutant List'!$B$7:$B$611,0))),"")</f>
        <v/>
      </c>
      <c r="F271" s="115"/>
      <c r="G271" s="116"/>
      <c r="H271" s="77"/>
      <c r="I271" s="76"/>
      <c r="J271" s="78"/>
      <c r="K271" s="32"/>
      <c r="L271" s="76"/>
      <c r="M271" s="78"/>
      <c r="N271" s="32"/>
    </row>
    <row r="272" spans="1:14" x14ac:dyDescent="0.25">
      <c r="A272" s="28"/>
      <c r="B272" s="97"/>
      <c r="C272" s="114"/>
      <c r="D272" s="30" t="str">
        <f>IFERROR(IF(C272="No CAS","",INDEX('DEQ Pollutant List'!$C$7:$C$611,MATCH('5. Pollutant Emissions - MB'!C272,'DEQ Pollutant List'!$B$7:$B$611,0))),"")</f>
        <v/>
      </c>
      <c r="E272" s="16" t="str">
        <f>IFERROR(IF(OR($C272="",$C272="No CAS"),INDEX('DEQ Pollutant List'!$A$7:$A$611,MATCH($D272,'DEQ Pollutant List'!$C$7:$C$611,0)),INDEX('DEQ Pollutant List'!$A$7:$A$611,MATCH($C272,'DEQ Pollutant List'!$B$7:$B$611,0))),"")</f>
        <v/>
      </c>
      <c r="F272" s="115"/>
      <c r="G272" s="116"/>
      <c r="H272" s="77"/>
      <c r="I272" s="76"/>
      <c r="J272" s="78"/>
      <c r="K272" s="32"/>
      <c r="L272" s="76"/>
      <c r="M272" s="78"/>
      <c r="N272" s="32"/>
    </row>
    <row r="273" spans="1:14" x14ac:dyDescent="0.25">
      <c r="A273" s="28"/>
      <c r="B273" s="97"/>
      <c r="C273" s="114"/>
      <c r="D273" s="30" t="str">
        <f>IFERROR(IF(C273="No CAS","",INDEX('DEQ Pollutant List'!$C$7:$C$611,MATCH('5. Pollutant Emissions - MB'!C273,'DEQ Pollutant List'!$B$7:$B$611,0))),"")</f>
        <v/>
      </c>
      <c r="E273" s="16" t="str">
        <f>IFERROR(IF(OR($C273="",$C273="No CAS"),INDEX('DEQ Pollutant List'!$A$7:$A$611,MATCH($D273,'DEQ Pollutant List'!$C$7:$C$611,0)),INDEX('DEQ Pollutant List'!$A$7:$A$611,MATCH($C273,'DEQ Pollutant List'!$B$7:$B$611,0))),"")</f>
        <v/>
      </c>
      <c r="F273" s="115"/>
      <c r="G273" s="116"/>
      <c r="H273" s="77"/>
      <c r="I273" s="76"/>
      <c r="J273" s="78"/>
      <c r="K273" s="32"/>
      <c r="L273" s="76"/>
      <c r="M273" s="78"/>
      <c r="N273" s="32"/>
    </row>
    <row r="274" spans="1:14" x14ac:dyDescent="0.25">
      <c r="A274" s="28"/>
      <c r="B274" s="97"/>
      <c r="C274" s="114"/>
      <c r="D274" s="30" t="str">
        <f>IFERROR(IF(C274="No CAS","",INDEX('DEQ Pollutant List'!$C$7:$C$611,MATCH('5. Pollutant Emissions - MB'!C274,'DEQ Pollutant List'!$B$7:$B$611,0))),"")</f>
        <v/>
      </c>
      <c r="E274" s="16" t="str">
        <f>IFERROR(IF(OR($C274="",$C274="No CAS"),INDEX('DEQ Pollutant List'!$A$7:$A$611,MATCH($D274,'DEQ Pollutant List'!$C$7:$C$611,0)),INDEX('DEQ Pollutant List'!$A$7:$A$611,MATCH($C274,'DEQ Pollutant List'!$B$7:$B$611,0))),"")</f>
        <v/>
      </c>
      <c r="F274" s="115"/>
      <c r="G274" s="116"/>
      <c r="H274" s="77"/>
      <c r="I274" s="76"/>
      <c r="J274" s="78"/>
      <c r="K274" s="32"/>
      <c r="L274" s="76"/>
      <c r="M274" s="78"/>
      <c r="N274" s="32"/>
    </row>
    <row r="275" spans="1:14" x14ac:dyDescent="0.25">
      <c r="A275" s="28"/>
      <c r="B275" s="97"/>
      <c r="C275" s="114"/>
      <c r="D275" s="30" t="str">
        <f>IFERROR(IF(C275="No CAS","",INDEX('DEQ Pollutant List'!$C$7:$C$611,MATCH('5. Pollutant Emissions - MB'!C275,'DEQ Pollutant List'!$B$7:$B$611,0))),"")</f>
        <v/>
      </c>
      <c r="E275" s="16" t="str">
        <f>IFERROR(IF(OR($C275="",$C275="No CAS"),INDEX('DEQ Pollutant List'!$A$7:$A$611,MATCH($D275,'DEQ Pollutant List'!$C$7:$C$611,0)),INDEX('DEQ Pollutant List'!$A$7:$A$611,MATCH($C275,'DEQ Pollutant List'!$B$7:$B$611,0))),"")</f>
        <v/>
      </c>
      <c r="F275" s="115"/>
      <c r="G275" s="116"/>
      <c r="H275" s="77"/>
      <c r="I275" s="76"/>
      <c r="J275" s="78"/>
      <c r="K275" s="32"/>
      <c r="L275" s="76"/>
      <c r="M275" s="78"/>
      <c r="N275" s="32"/>
    </row>
    <row r="276" spans="1:14" x14ac:dyDescent="0.25">
      <c r="A276" s="28"/>
      <c r="B276" s="97"/>
      <c r="C276" s="114"/>
      <c r="D276" s="30" t="str">
        <f>IFERROR(IF(C276="No CAS","",INDEX('DEQ Pollutant List'!$C$7:$C$611,MATCH('5. Pollutant Emissions - MB'!C276,'DEQ Pollutant List'!$B$7:$B$611,0))),"")</f>
        <v/>
      </c>
      <c r="E276" s="16" t="str">
        <f>IFERROR(IF(OR($C276="",$C276="No CAS"),INDEX('DEQ Pollutant List'!$A$7:$A$611,MATCH($D276,'DEQ Pollutant List'!$C$7:$C$611,0)),INDEX('DEQ Pollutant List'!$A$7:$A$611,MATCH($C276,'DEQ Pollutant List'!$B$7:$B$611,0))),"")</f>
        <v/>
      </c>
      <c r="F276" s="115"/>
      <c r="G276" s="116"/>
      <c r="H276" s="77"/>
      <c r="I276" s="76"/>
      <c r="J276" s="78"/>
      <c r="K276" s="32"/>
      <c r="L276" s="76"/>
      <c r="M276" s="78"/>
      <c r="N276" s="32"/>
    </row>
    <row r="277" spans="1:14" x14ac:dyDescent="0.25">
      <c r="A277" s="28"/>
      <c r="B277" s="97"/>
      <c r="C277" s="114"/>
      <c r="D277" s="30" t="str">
        <f>IFERROR(IF(C277="No CAS","",INDEX('DEQ Pollutant List'!$C$7:$C$611,MATCH('5. Pollutant Emissions - MB'!C277,'DEQ Pollutant List'!$B$7:$B$611,0))),"")</f>
        <v/>
      </c>
      <c r="E277" s="16" t="str">
        <f>IFERROR(IF(OR($C277="",$C277="No CAS"),INDEX('DEQ Pollutant List'!$A$7:$A$611,MATCH($D277,'DEQ Pollutant List'!$C$7:$C$611,0)),INDEX('DEQ Pollutant List'!$A$7:$A$611,MATCH($C277,'DEQ Pollutant List'!$B$7:$B$611,0))),"")</f>
        <v/>
      </c>
      <c r="F277" s="115"/>
      <c r="G277" s="116"/>
      <c r="H277" s="77"/>
      <c r="I277" s="76"/>
      <c r="J277" s="78"/>
      <c r="K277" s="32"/>
      <c r="L277" s="76"/>
      <c r="M277" s="78"/>
      <c r="N277" s="32"/>
    </row>
    <row r="278" spans="1:14" x14ac:dyDescent="0.25">
      <c r="A278" s="28"/>
      <c r="B278" s="97"/>
      <c r="C278" s="114"/>
      <c r="D278" s="30" t="str">
        <f>IFERROR(IF(C278="No CAS","",INDEX('DEQ Pollutant List'!$C$7:$C$611,MATCH('5. Pollutant Emissions - MB'!C278,'DEQ Pollutant List'!$B$7:$B$611,0))),"")</f>
        <v/>
      </c>
      <c r="E278" s="16" t="str">
        <f>IFERROR(IF(OR($C278="",$C278="No CAS"),INDEX('DEQ Pollutant List'!$A$7:$A$611,MATCH($D278,'DEQ Pollutant List'!$C$7:$C$611,0)),INDEX('DEQ Pollutant List'!$A$7:$A$611,MATCH($C278,'DEQ Pollutant List'!$B$7:$B$611,0))),"")</f>
        <v/>
      </c>
      <c r="F278" s="115"/>
      <c r="G278" s="116"/>
      <c r="H278" s="77"/>
      <c r="I278" s="76"/>
      <c r="J278" s="78"/>
      <c r="K278" s="32"/>
      <c r="L278" s="76"/>
      <c r="M278" s="78"/>
      <c r="N278" s="32"/>
    </row>
    <row r="279" spans="1:14" x14ac:dyDescent="0.25">
      <c r="A279" s="28"/>
      <c r="B279" s="97"/>
      <c r="C279" s="114"/>
      <c r="D279" s="30" t="str">
        <f>IFERROR(IF(C279="No CAS","",INDEX('DEQ Pollutant List'!$C$7:$C$611,MATCH('5. Pollutant Emissions - MB'!C279,'DEQ Pollutant List'!$B$7:$B$611,0))),"")</f>
        <v/>
      </c>
      <c r="E279" s="16" t="str">
        <f>IFERROR(IF(OR($C279="",$C279="No CAS"),INDEX('DEQ Pollutant List'!$A$7:$A$611,MATCH($D279,'DEQ Pollutant List'!$C$7:$C$611,0)),INDEX('DEQ Pollutant List'!$A$7:$A$611,MATCH($C279,'DEQ Pollutant List'!$B$7:$B$611,0))),"")</f>
        <v/>
      </c>
      <c r="F279" s="115"/>
      <c r="G279" s="116"/>
      <c r="H279" s="77"/>
      <c r="I279" s="76"/>
      <c r="J279" s="78"/>
      <c r="K279" s="32"/>
      <c r="L279" s="76"/>
      <c r="M279" s="78"/>
      <c r="N279" s="32"/>
    </row>
    <row r="280" spans="1:14" x14ac:dyDescent="0.25">
      <c r="A280" s="28"/>
      <c r="B280" s="97"/>
      <c r="C280" s="114"/>
      <c r="D280" s="30" t="str">
        <f>IFERROR(IF(C280="No CAS","",INDEX('DEQ Pollutant List'!$C$7:$C$611,MATCH('5. Pollutant Emissions - MB'!C280,'DEQ Pollutant List'!$B$7:$B$611,0))),"")</f>
        <v/>
      </c>
      <c r="E280" s="16" t="str">
        <f>IFERROR(IF(OR($C280="",$C280="No CAS"),INDEX('DEQ Pollutant List'!$A$7:$A$611,MATCH($D280,'DEQ Pollutant List'!$C$7:$C$611,0)),INDEX('DEQ Pollutant List'!$A$7:$A$611,MATCH($C280,'DEQ Pollutant List'!$B$7:$B$611,0))),"")</f>
        <v/>
      </c>
      <c r="F280" s="115"/>
      <c r="G280" s="116"/>
      <c r="H280" s="77"/>
      <c r="I280" s="76"/>
      <c r="J280" s="78"/>
      <c r="K280" s="32"/>
      <c r="L280" s="76"/>
      <c r="M280" s="78"/>
      <c r="N280" s="32"/>
    </row>
    <row r="281" spans="1:14" x14ac:dyDescent="0.25">
      <c r="A281" s="28"/>
      <c r="B281" s="97"/>
      <c r="C281" s="114"/>
      <c r="D281" s="30" t="str">
        <f>IFERROR(IF(C281="No CAS","",INDEX('DEQ Pollutant List'!$C$7:$C$611,MATCH('5. Pollutant Emissions - MB'!C281,'DEQ Pollutant List'!$B$7:$B$611,0))),"")</f>
        <v/>
      </c>
      <c r="E281" s="16" t="str">
        <f>IFERROR(IF(OR($C281="",$C281="No CAS"),INDEX('DEQ Pollutant List'!$A$7:$A$611,MATCH($D281,'DEQ Pollutant List'!$C$7:$C$611,0)),INDEX('DEQ Pollutant List'!$A$7:$A$611,MATCH($C281,'DEQ Pollutant List'!$B$7:$B$611,0))),"")</f>
        <v/>
      </c>
      <c r="F281" s="115"/>
      <c r="G281" s="116"/>
      <c r="H281" s="77"/>
      <c r="I281" s="76"/>
      <c r="J281" s="78"/>
      <c r="K281" s="32"/>
      <c r="L281" s="76"/>
      <c r="M281" s="78"/>
      <c r="N281" s="32"/>
    </row>
    <row r="282" spans="1:14" x14ac:dyDescent="0.25">
      <c r="A282" s="28"/>
      <c r="B282" s="97"/>
      <c r="C282" s="114"/>
      <c r="D282" s="30" t="str">
        <f>IFERROR(IF(C282="No CAS","",INDEX('DEQ Pollutant List'!$C$7:$C$611,MATCH('5. Pollutant Emissions - MB'!C282,'DEQ Pollutant List'!$B$7:$B$611,0))),"")</f>
        <v/>
      </c>
      <c r="E282" s="16" t="str">
        <f>IFERROR(IF(OR($C282="",$C282="No CAS"),INDEX('DEQ Pollutant List'!$A$7:$A$611,MATCH($D282,'DEQ Pollutant List'!$C$7:$C$611,0)),INDEX('DEQ Pollutant List'!$A$7:$A$611,MATCH($C282,'DEQ Pollutant List'!$B$7:$B$611,0))),"")</f>
        <v/>
      </c>
      <c r="F282" s="115"/>
      <c r="G282" s="116"/>
      <c r="H282" s="77"/>
      <c r="I282" s="76"/>
      <c r="J282" s="78"/>
      <c r="K282" s="32"/>
      <c r="L282" s="76"/>
      <c r="M282" s="78"/>
      <c r="N282" s="32"/>
    </row>
    <row r="283" spans="1:14" x14ac:dyDescent="0.25">
      <c r="A283" s="28"/>
      <c r="B283" s="97"/>
      <c r="C283" s="114"/>
      <c r="D283" s="30" t="str">
        <f>IFERROR(IF(C283="No CAS","",INDEX('DEQ Pollutant List'!$C$7:$C$611,MATCH('5. Pollutant Emissions - MB'!C283,'DEQ Pollutant List'!$B$7:$B$611,0))),"")</f>
        <v/>
      </c>
      <c r="E283" s="16" t="str">
        <f>IFERROR(IF(OR($C283="",$C283="No CAS"),INDEX('DEQ Pollutant List'!$A$7:$A$611,MATCH($D283,'DEQ Pollutant List'!$C$7:$C$611,0)),INDEX('DEQ Pollutant List'!$A$7:$A$611,MATCH($C283,'DEQ Pollutant List'!$B$7:$B$611,0))),"")</f>
        <v/>
      </c>
      <c r="F283" s="115"/>
      <c r="G283" s="116"/>
      <c r="H283" s="77"/>
      <c r="I283" s="76"/>
      <c r="J283" s="78"/>
      <c r="K283" s="32"/>
      <c r="L283" s="76"/>
      <c r="M283" s="78"/>
      <c r="N283" s="32"/>
    </row>
    <row r="284" spans="1:14" x14ac:dyDescent="0.25">
      <c r="A284" s="28"/>
      <c r="B284" s="97"/>
      <c r="C284" s="114"/>
      <c r="D284" s="30" t="str">
        <f>IFERROR(IF(C284="No CAS","",INDEX('DEQ Pollutant List'!$C$7:$C$611,MATCH('5. Pollutant Emissions - MB'!C284,'DEQ Pollutant List'!$B$7:$B$611,0))),"")</f>
        <v/>
      </c>
      <c r="E284" s="16" t="str">
        <f>IFERROR(IF(OR($C284="",$C284="No CAS"),INDEX('DEQ Pollutant List'!$A$7:$A$611,MATCH($D284,'DEQ Pollutant List'!$C$7:$C$611,0)),INDEX('DEQ Pollutant List'!$A$7:$A$611,MATCH($C284,'DEQ Pollutant List'!$B$7:$B$611,0))),"")</f>
        <v/>
      </c>
      <c r="F284" s="115"/>
      <c r="G284" s="116"/>
      <c r="H284" s="77"/>
      <c r="I284" s="76"/>
      <c r="J284" s="78"/>
      <c r="K284" s="32"/>
      <c r="L284" s="76"/>
      <c r="M284" s="78"/>
      <c r="N284" s="32"/>
    </row>
    <row r="285" spans="1:14" x14ac:dyDescent="0.25">
      <c r="A285" s="28"/>
      <c r="B285" s="97"/>
      <c r="C285" s="114"/>
      <c r="D285" s="30" t="str">
        <f>IFERROR(IF(C285="No CAS","",INDEX('DEQ Pollutant List'!$C$7:$C$611,MATCH('5. Pollutant Emissions - MB'!C285,'DEQ Pollutant List'!$B$7:$B$611,0))),"")</f>
        <v/>
      </c>
      <c r="E285" s="16" t="str">
        <f>IFERROR(IF(OR($C285="",$C285="No CAS"),INDEX('DEQ Pollutant List'!$A$7:$A$611,MATCH($D285,'DEQ Pollutant List'!$C$7:$C$611,0)),INDEX('DEQ Pollutant List'!$A$7:$A$611,MATCH($C285,'DEQ Pollutant List'!$B$7:$B$611,0))),"")</f>
        <v/>
      </c>
      <c r="F285" s="115"/>
      <c r="G285" s="116"/>
      <c r="H285" s="77"/>
      <c r="I285" s="76"/>
      <c r="J285" s="78"/>
      <c r="K285" s="32"/>
      <c r="L285" s="76"/>
      <c r="M285" s="78"/>
      <c r="N285" s="32"/>
    </row>
    <row r="286" spans="1:14" x14ac:dyDescent="0.25">
      <c r="A286" s="28"/>
      <c r="B286" s="97"/>
      <c r="C286" s="114"/>
      <c r="D286" s="30" t="str">
        <f>IFERROR(IF(C286="No CAS","",INDEX('DEQ Pollutant List'!$C$7:$C$611,MATCH('5. Pollutant Emissions - MB'!C286,'DEQ Pollutant List'!$B$7:$B$611,0))),"")</f>
        <v/>
      </c>
      <c r="E286" s="16" t="str">
        <f>IFERROR(IF(OR($C286="",$C286="No CAS"),INDEX('DEQ Pollutant List'!$A$7:$A$611,MATCH($D286,'DEQ Pollutant List'!$C$7:$C$611,0)),INDEX('DEQ Pollutant List'!$A$7:$A$611,MATCH($C286,'DEQ Pollutant List'!$B$7:$B$611,0))),"")</f>
        <v/>
      </c>
      <c r="F286" s="115"/>
      <c r="G286" s="116"/>
      <c r="H286" s="77"/>
      <c r="I286" s="76"/>
      <c r="J286" s="78"/>
      <c r="K286" s="32"/>
      <c r="L286" s="76"/>
      <c r="M286" s="78"/>
      <c r="N286" s="32"/>
    </row>
    <row r="287" spans="1:14" x14ac:dyDescent="0.25">
      <c r="A287" s="28"/>
      <c r="B287" s="97"/>
      <c r="C287" s="114"/>
      <c r="D287" s="30" t="str">
        <f>IFERROR(IF(C287="No CAS","",INDEX('DEQ Pollutant List'!$C$7:$C$611,MATCH('5. Pollutant Emissions - MB'!C287,'DEQ Pollutant List'!$B$7:$B$611,0))),"")</f>
        <v/>
      </c>
      <c r="E287" s="16" t="str">
        <f>IFERROR(IF(OR($C287="",$C287="No CAS"),INDEX('DEQ Pollutant List'!$A$7:$A$611,MATCH($D287,'DEQ Pollutant List'!$C$7:$C$611,0)),INDEX('DEQ Pollutant List'!$A$7:$A$611,MATCH($C287,'DEQ Pollutant List'!$B$7:$B$611,0))),"")</f>
        <v/>
      </c>
      <c r="F287" s="115"/>
      <c r="G287" s="116"/>
      <c r="H287" s="77"/>
      <c r="I287" s="76"/>
      <c r="J287" s="78"/>
      <c r="K287" s="32"/>
      <c r="L287" s="76"/>
      <c r="M287" s="78"/>
      <c r="N287" s="32"/>
    </row>
    <row r="288" spans="1:14" x14ac:dyDescent="0.25">
      <c r="A288" s="28"/>
      <c r="B288" s="97"/>
      <c r="C288" s="114"/>
      <c r="D288" s="30" t="str">
        <f>IFERROR(IF(C288="No CAS","",INDEX('DEQ Pollutant List'!$C$7:$C$611,MATCH('5. Pollutant Emissions - MB'!C288,'DEQ Pollutant List'!$B$7:$B$611,0))),"")</f>
        <v/>
      </c>
      <c r="E288" s="16" t="str">
        <f>IFERROR(IF(OR($C288="",$C288="No CAS"),INDEX('DEQ Pollutant List'!$A$7:$A$611,MATCH($D288,'DEQ Pollutant List'!$C$7:$C$611,0)),INDEX('DEQ Pollutant List'!$A$7:$A$611,MATCH($C288,'DEQ Pollutant List'!$B$7:$B$611,0))),"")</f>
        <v/>
      </c>
      <c r="F288" s="115"/>
      <c r="G288" s="116"/>
      <c r="H288" s="77"/>
      <c r="I288" s="76"/>
      <c r="J288" s="78"/>
      <c r="K288" s="32"/>
      <c r="L288" s="76"/>
      <c r="M288" s="78"/>
      <c r="N288" s="32"/>
    </row>
    <row r="289" spans="1:14" x14ac:dyDescent="0.25">
      <c r="A289" s="28"/>
      <c r="B289" s="97"/>
      <c r="C289" s="114"/>
      <c r="D289" s="30" t="str">
        <f>IFERROR(IF(C289="No CAS","",INDEX('DEQ Pollutant List'!$C$7:$C$611,MATCH('5. Pollutant Emissions - MB'!C289,'DEQ Pollutant List'!$B$7:$B$611,0))),"")</f>
        <v/>
      </c>
      <c r="E289" s="16" t="str">
        <f>IFERROR(IF(OR($C289="",$C289="No CAS"),INDEX('DEQ Pollutant List'!$A$7:$A$611,MATCH($D289,'DEQ Pollutant List'!$C$7:$C$611,0)),INDEX('DEQ Pollutant List'!$A$7:$A$611,MATCH($C289,'DEQ Pollutant List'!$B$7:$B$611,0))),"")</f>
        <v/>
      </c>
      <c r="F289" s="115"/>
      <c r="G289" s="116"/>
      <c r="H289" s="77"/>
      <c r="I289" s="76"/>
      <c r="J289" s="78"/>
      <c r="K289" s="32"/>
      <c r="L289" s="76"/>
      <c r="M289" s="78"/>
      <c r="N289" s="32"/>
    </row>
    <row r="290" spans="1:14" x14ac:dyDescent="0.25">
      <c r="A290" s="28"/>
      <c r="B290" s="97"/>
      <c r="C290" s="114"/>
      <c r="D290" s="30" t="str">
        <f>IFERROR(IF(C290="No CAS","",INDEX('DEQ Pollutant List'!$C$7:$C$611,MATCH('5. Pollutant Emissions - MB'!C290,'DEQ Pollutant List'!$B$7:$B$611,0))),"")</f>
        <v/>
      </c>
      <c r="E290" s="16" t="str">
        <f>IFERROR(IF(OR($C290="",$C290="No CAS"),INDEX('DEQ Pollutant List'!$A$7:$A$611,MATCH($D290,'DEQ Pollutant List'!$C$7:$C$611,0)),INDEX('DEQ Pollutant List'!$A$7:$A$611,MATCH($C290,'DEQ Pollutant List'!$B$7:$B$611,0))),"")</f>
        <v/>
      </c>
      <c r="F290" s="115"/>
      <c r="G290" s="116"/>
      <c r="H290" s="77"/>
      <c r="I290" s="76"/>
      <c r="J290" s="78"/>
      <c r="K290" s="32"/>
      <c r="L290" s="76"/>
      <c r="M290" s="78"/>
      <c r="N290" s="32"/>
    </row>
    <row r="291" spans="1:14" x14ac:dyDescent="0.25">
      <c r="A291" s="28"/>
      <c r="B291" s="97"/>
      <c r="C291" s="114"/>
      <c r="D291" s="30" t="str">
        <f>IFERROR(IF(C291="No CAS","",INDEX('DEQ Pollutant List'!$C$7:$C$611,MATCH('5. Pollutant Emissions - MB'!C291,'DEQ Pollutant List'!$B$7:$B$611,0))),"")</f>
        <v/>
      </c>
      <c r="E291" s="16" t="str">
        <f>IFERROR(IF(OR($C291="",$C291="No CAS"),INDEX('DEQ Pollutant List'!$A$7:$A$611,MATCH($D291,'DEQ Pollutant List'!$C$7:$C$611,0)),INDEX('DEQ Pollutant List'!$A$7:$A$611,MATCH($C291,'DEQ Pollutant List'!$B$7:$B$611,0))),"")</f>
        <v/>
      </c>
      <c r="F291" s="115"/>
      <c r="G291" s="116"/>
      <c r="H291" s="77"/>
      <c r="I291" s="76"/>
      <c r="J291" s="78"/>
      <c r="K291" s="32"/>
      <c r="L291" s="76"/>
      <c r="M291" s="78"/>
      <c r="N291" s="32"/>
    </row>
    <row r="292" spans="1:14" x14ac:dyDescent="0.25">
      <c r="A292" s="28"/>
      <c r="B292" s="97"/>
      <c r="C292" s="114"/>
      <c r="D292" s="30" t="str">
        <f>IFERROR(IF(C292="No CAS","",INDEX('DEQ Pollutant List'!$C$7:$C$611,MATCH('5. Pollutant Emissions - MB'!C292,'DEQ Pollutant List'!$B$7:$B$611,0))),"")</f>
        <v/>
      </c>
      <c r="E292" s="16" t="str">
        <f>IFERROR(IF(OR($C292="",$C292="No CAS"),INDEX('DEQ Pollutant List'!$A$7:$A$611,MATCH($D292,'DEQ Pollutant List'!$C$7:$C$611,0)),INDEX('DEQ Pollutant List'!$A$7:$A$611,MATCH($C292,'DEQ Pollutant List'!$B$7:$B$611,0))),"")</f>
        <v/>
      </c>
      <c r="F292" s="115"/>
      <c r="G292" s="116"/>
      <c r="H292" s="77"/>
      <c r="I292" s="76"/>
      <c r="J292" s="78"/>
      <c r="K292" s="32"/>
      <c r="L292" s="76"/>
      <c r="M292" s="78"/>
      <c r="N292" s="32"/>
    </row>
    <row r="293" spans="1:14" x14ac:dyDescent="0.25">
      <c r="A293" s="28"/>
      <c r="B293" s="97"/>
      <c r="C293" s="114"/>
      <c r="D293" s="30" t="str">
        <f>IFERROR(IF(C293="No CAS","",INDEX('DEQ Pollutant List'!$C$7:$C$611,MATCH('5. Pollutant Emissions - MB'!C293,'DEQ Pollutant List'!$B$7:$B$611,0))),"")</f>
        <v/>
      </c>
      <c r="E293" s="16" t="str">
        <f>IFERROR(IF(OR($C293="",$C293="No CAS"),INDEX('DEQ Pollutant List'!$A$7:$A$611,MATCH($D293,'DEQ Pollutant List'!$C$7:$C$611,0)),INDEX('DEQ Pollutant List'!$A$7:$A$611,MATCH($C293,'DEQ Pollutant List'!$B$7:$B$611,0))),"")</f>
        <v/>
      </c>
      <c r="F293" s="115"/>
      <c r="G293" s="116"/>
      <c r="H293" s="77"/>
      <c r="I293" s="76"/>
      <c r="J293" s="78"/>
      <c r="K293" s="32"/>
      <c r="L293" s="76"/>
      <c r="M293" s="78"/>
      <c r="N293" s="32"/>
    </row>
    <row r="294" spans="1:14" x14ac:dyDescent="0.25">
      <c r="A294" s="28"/>
      <c r="B294" s="97"/>
      <c r="C294" s="114"/>
      <c r="D294" s="30" t="str">
        <f>IFERROR(IF(C294="No CAS","",INDEX('DEQ Pollutant List'!$C$7:$C$611,MATCH('5. Pollutant Emissions - MB'!C294,'DEQ Pollutant List'!$B$7:$B$611,0))),"")</f>
        <v/>
      </c>
      <c r="E294" s="16" t="str">
        <f>IFERROR(IF(OR($C294="",$C294="No CAS"),INDEX('DEQ Pollutant List'!$A$7:$A$611,MATCH($D294,'DEQ Pollutant List'!$C$7:$C$611,0)),INDEX('DEQ Pollutant List'!$A$7:$A$611,MATCH($C294,'DEQ Pollutant List'!$B$7:$B$611,0))),"")</f>
        <v/>
      </c>
      <c r="F294" s="115"/>
      <c r="G294" s="116"/>
      <c r="H294" s="77"/>
      <c r="I294" s="76"/>
      <c r="J294" s="78"/>
      <c r="K294" s="32"/>
      <c r="L294" s="76"/>
      <c r="M294" s="78"/>
      <c r="N294" s="32"/>
    </row>
    <row r="295" spans="1:14" x14ac:dyDescent="0.25">
      <c r="A295" s="28"/>
      <c r="B295" s="97"/>
      <c r="C295" s="114"/>
      <c r="D295" s="30" t="str">
        <f>IFERROR(IF(C295="No CAS","",INDEX('DEQ Pollutant List'!$C$7:$C$611,MATCH('5. Pollutant Emissions - MB'!C295,'DEQ Pollutant List'!$B$7:$B$611,0))),"")</f>
        <v/>
      </c>
      <c r="E295" s="16" t="str">
        <f>IFERROR(IF(OR($C295="",$C295="No CAS"),INDEX('DEQ Pollutant List'!$A$7:$A$611,MATCH($D295,'DEQ Pollutant List'!$C$7:$C$611,0)),INDEX('DEQ Pollutant List'!$A$7:$A$611,MATCH($C295,'DEQ Pollutant List'!$B$7:$B$611,0))),"")</f>
        <v/>
      </c>
      <c r="F295" s="115"/>
      <c r="G295" s="116"/>
      <c r="H295" s="77"/>
      <c r="I295" s="76"/>
      <c r="J295" s="78"/>
      <c r="K295" s="32"/>
      <c r="L295" s="76"/>
      <c r="M295" s="78"/>
      <c r="N295" s="32"/>
    </row>
    <row r="296" spans="1:14" x14ac:dyDescent="0.25">
      <c r="A296" s="28"/>
      <c r="B296" s="97"/>
      <c r="C296" s="114"/>
      <c r="D296" s="30" t="str">
        <f>IFERROR(IF(C296="No CAS","",INDEX('DEQ Pollutant List'!$C$7:$C$611,MATCH('5. Pollutant Emissions - MB'!C296,'DEQ Pollutant List'!$B$7:$B$611,0))),"")</f>
        <v/>
      </c>
      <c r="E296" s="16" t="str">
        <f>IFERROR(IF(OR($C296="",$C296="No CAS"),INDEX('DEQ Pollutant List'!$A$7:$A$611,MATCH($D296,'DEQ Pollutant List'!$C$7:$C$611,0)),INDEX('DEQ Pollutant List'!$A$7:$A$611,MATCH($C296,'DEQ Pollutant List'!$B$7:$B$611,0))),"")</f>
        <v/>
      </c>
      <c r="F296" s="115"/>
      <c r="G296" s="116"/>
      <c r="H296" s="77"/>
      <c r="I296" s="76"/>
      <c r="J296" s="78"/>
      <c r="K296" s="32"/>
      <c r="L296" s="76"/>
      <c r="M296" s="78"/>
      <c r="N296" s="32"/>
    </row>
    <row r="297" spans="1:14" x14ac:dyDescent="0.25">
      <c r="A297" s="28"/>
      <c r="B297" s="97"/>
      <c r="C297" s="114"/>
      <c r="D297" s="30" t="str">
        <f>IFERROR(IF(C297="No CAS","",INDEX('DEQ Pollutant List'!$C$7:$C$611,MATCH('5. Pollutant Emissions - MB'!C297,'DEQ Pollutant List'!$B$7:$B$611,0))),"")</f>
        <v/>
      </c>
      <c r="E297" s="16" t="str">
        <f>IFERROR(IF(OR($C297="",$C297="No CAS"),INDEX('DEQ Pollutant List'!$A$7:$A$611,MATCH($D297,'DEQ Pollutant List'!$C$7:$C$611,0)),INDEX('DEQ Pollutant List'!$A$7:$A$611,MATCH($C297,'DEQ Pollutant List'!$B$7:$B$611,0))),"")</f>
        <v/>
      </c>
      <c r="F297" s="115"/>
      <c r="G297" s="116"/>
      <c r="H297" s="77"/>
      <c r="I297" s="76"/>
      <c r="J297" s="78"/>
      <c r="K297" s="32"/>
      <c r="L297" s="76"/>
      <c r="M297" s="78"/>
      <c r="N297" s="32"/>
    </row>
    <row r="298" spans="1:14" x14ac:dyDescent="0.25">
      <c r="A298" s="28"/>
      <c r="B298" s="97"/>
      <c r="C298" s="114"/>
      <c r="D298" s="30" t="str">
        <f>IFERROR(IF(C298="No CAS","",INDEX('DEQ Pollutant List'!$C$7:$C$611,MATCH('5. Pollutant Emissions - MB'!C298,'DEQ Pollutant List'!$B$7:$B$611,0))),"")</f>
        <v/>
      </c>
      <c r="E298" s="16" t="str">
        <f>IFERROR(IF(OR($C298="",$C298="No CAS"),INDEX('DEQ Pollutant List'!$A$7:$A$611,MATCH($D298,'DEQ Pollutant List'!$C$7:$C$611,0)),INDEX('DEQ Pollutant List'!$A$7:$A$611,MATCH($C298,'DEQ Pollutant List'!$B$7:$B$611,0))),"")</f>
        <v/>
      </c>
      <c r="F298" s="115"/>
      <c r="G298" s="116"/>
      <c r="H298" s="77"/>
      <c r="I298" s="76"/>
      <c r="J298" s="78"/>
      <c r="K298" s="32"/>
      <c r="L298" s="76"/>
      <c r="M298" s="78"/>
      <c r="N298" s="32"/>
    </row>
    <row r="299" spans="1:14" x14ac:dyDescent="0.25">
      <c r="A299" s="28"/>
      <c r="B299" s="97"/>
      <c r="C299" s="114"/>
      <c r="D299" s="30" t="str">
        <f>IFERROR(IF(C299="No CAS","",INDEX('DEQ Pollutant List'!$C$7:$C$611,MATCH('5. Pollutant Emissions - MB'!C299,'DEQ Pollutant List'!$B$7:$B$611,0))),"")</f>
        <v/>
      </c>
      <c r="E299" s="16" t="str">
        <f>IFERROR(IF(OR($C299="",$C299="No CAS"),INDEX('DEQ Pollutant List'!$A$7:$A$611,MATCH($D299,'DEQ Pollutant List'!$C$7:$C$611,0)),INDEX('DEQ Pollutant List'!$A$7:$A$611,MATCH($C299,'DEQ Pollutant List'!$B$7:$B$611,0))),"")</f>
        <v/>
      </c>
      <c r="F299" s="115"/>
      <c r="G299" s="116"/>
      <c r="H299" s="77"/>
      <c r="I299" s="76"/>
      <c r="J299" s="78"/>
      <c r="K299" s="32"/>
      <c r="L299" s="76"/>
      <c r="M299" s="78"/>
      <c r="N299" s="32"/>
    </row>
    <row r="300" spans="1:14" x14ac:dyDescent="0.25">
      <c r="A300" s="28"/>
      <c r="B300" s="97"/>
      <c r="C300" s="114"/>
      <c r="D300" s="30" t="str">
        <f>IFERROR(IF(C300="No CAS","",INDEX('DEQ Pollutant List'!$C$7:$C$611,MATCH('5. Pollutant Emissions - MB'!C300,'DEQ Pollutant List'!$B$7:$B$611,0))),"")</f>
        <v/>
      </c>
      <c r="E300" s="16" t="str">
        <f>IFERROR(IF(OR($C300="",$C300="No CAS"),INDEX('DEQ Pollutant List'!$A$7:$A$611,MATCH($D300,'DEQ Pollutant List'!$C$7:$C$611,0)),INDEX('DEQ Pollutant List'!$A$7:$A$611,MATCH($C300,'DEQ Pollutant List'!$B$7:$B$611,0))),"")</f>
        <v/>
      </c>
      <c r="F300" s="115"/>
      <c r="G300" s="116"/>
      <c r="H300" s="77"/>
      <c r="I300" s="76"/>
      <c r="J300" s="78"/>
      <c r="K300" s="32"/>
      <c r="L300" s="76"/>
      <c r="M300" s="78"/>
      <c r="N300" s="32"/>
    </row>
    <row r="301" spans="1:14" x14ac:dyDescent="0.25">
      <c r="A301" s="28"/>
      <c r="B301" s="97"/>
      <c r="C301" s="114"/>
      <c r="D301" s="30" t="str">
        <f>IFERROR(IF(C301="No CAS","",INDEX('DEQ Pollutant List'!$C$7:$C$611,MATCH('5. Pollutant Emissions - MB'!C301,'DEQ Pollutant List'!$B$7:$B$611,0))),"")</f>
        <v/>
      </c>
      <c r="E301" s="16" t="str">
        <f>IFERROR(IF(OR($C301="",$C301="No CAS"),INDEX('DEQ Pollutant List'!$A$7:$A$611,MATCH($D301,'DEQ Pollutant List'!$C$7:$C$611,0)),INDEX('DEQ Pollutant List'!$A$7:$A$611,MATCH($C301,'DEQ Pollutant List'!$B$7:$B$611,0))),"")</f>
        <v/>
      </c>
      <c r="F301" s="115"/>
      <c r="G301" s="116"/>
      <c r="H301" s="77"/>
      <c r="I301" s="76"/>
      <c r="J301" s="78"/>
      <c r="K301" s="32"/>
      <c r="L301" s="76"/>
      <c r="M301" s="78"/>
      <c r="N301" s="32"/>
    </row>
    <row r="302" spans="1:14" x14ac:dyDescent="0.25">
      <c r="A302" s="28"/>
      <c r="B302" s="97"/>
      <c r="C302" s="114"/>
      <c r="D302" s="30" t="str">
        <f>IFERROR(IF(C302="No CAS","",INDEX('DEQ Pollutant List'!$C$7:$C$611,MATCH('5. Pollutant Emissions - MB'!C302,'DEQ Pollutant List'!$B$7:$B$611,0))),"")</f>
        <v/>
      </c>
      <c r="E302" s="16" t="str">
        <f>IFERROR(IF(OR($C302="",$C302="No CAS"),INDEX('DEQ Pollutant List'!$A$7:$A$611,MATCH($D302,'DEQ Pollutant List'!$C$7:$C$611,0)),INDEX('DEQ Pollutant List'!$A$7:$A$611,MATCH($C302,'DEQ Pollutant List'!$B$7:$B$611,0))),"")</f>
        <v/>
      </c>
      <c r="F302" s="115"/>
      <c r="G302" s="116"/>
      <c r="H302" s="77"/>
      <c r="I302" s="76"/>
      <c r="J302" s="78"/>
      <c r="K302" s="32"/>
      <c r="L302" s="76"/>
      <c r="M302" s="78"/>
      <c r="N302" s="32"/>
    </row>
    <row r="303" spans="1:14" x14ac:dyDescent="0.25">
      <c r="A303" s="28"/>
      <c r="B303" s="97"/>
      <c r="C303" s="114"/>
      <c r="D303" s="30" t="str">
        <f>IFERROR(IF(C303="No CAS","",INDEX('DEQ Pollutant List'!$C$7:$C$611,MATCH('5. Pollutant Emissions - MB'!C303,'DEQ Pollutant List'!$B$7:$B$611,0))),"")</f>
        <v/>
      </c>
      <c r="E303" s="16" t="str">
        <f>IFERROR(IF(OR($C303="",$C303="No CAS"),INDEX('DEQ Pollutant List'!$A$7:$A$611,MATCH($D303,'DEQ Pollutant List'!$C$7:$C$611,0)),INDEX('DEQ Pollutant List'!$A$7:$A$611,MATCH($C303,'DEQ Pollutant List'!$B$7:$B$611,0))),"")</f>
        <v/>
      </c>
      <c r="F303" s="115"/>
      <c r="G303" s="116"/>
      <c r="H303" s="77"/>
      <c r="I303" s="76"/>
      <c r="J303" s="78"/>
      <c r="K303" s="32"/>
      <c r="L303" s="76"/>
      <c r="M303" s="78"/>
      <c r="N303" s="32"/>
    </row>
    <row r="304" spans="1:14" x14ac:dyDescent="0.25">
      <c r="A304" s="28"/>
      <c r="B304" s="97"/>
      <c r="C304" s="114"/>
      <c r="D304" s="30" t="str">
        <f>IFERROR(IF(C304="No CAS","",INDEX('DEQ Pollutant List'!$C$7:$C$611,MATCH('5. Pollutant Emissions - MB'!C304,'DEQ Pollutant List'!$B$7:$B$611,0))),"")</f>
        <v/>
      </c>
      <c r="E304" s="16" t="str">
        <f>IFERROR(IF(OR($C304="",$C304="No CAS"),INDEX('DEQ Pollutant List'!$A$7:$A$611,MATCH($D304,'DEQ Pollutant List'!$C$7:$C$611,0)),INDEX('DEQ Pollutant List'!$A$7:$A$611,MATCH($C304,'DEQ Pollutant List'!$B$7:$B$611,0))),"")</f>
        <v/>
      </c>
      <c r="F304" s="115"/>
      <c r="G304" s="116"/>
      <c r="H304" s="77"/>
      <c r="I304" s="76"/>
      <c r="J304" s="78"/>
      <c r="K304" s="32"/>
      <c r="L304" s="76"/>
      <c r="M304" s="78"/>
      <c r="N304" s="32"/>
    </row>
    <row r="305" spans="1:14" x14ac:dyDescent="0.25">
      <c r="A305" s="28"/>
      <c r="B305" s="97"/>
      <c r="C305" s="114"/>
      <c r="D305" s="30" t="str">
        <f>IFERROR(IF(C305="No CAS","",INDEX('DEQ Pollutant List'!$C$7:$C$611,MATCH('5. Pollutant Emissions - MB'!C305,'DEQ Pollutant List'!$B$7:$B$611,0))),"")</f>
        <v/>
      </c>
      <c r="E305" s="16" t="str">
        <f>IFERROR(IF(OR($C305="",$C305="No CAS"),INDEX('DEQ Pollutant List'!$A$7:$A$611,MATCH($D305,'DEQ Pollutant List'!$C$7:$C$611,0)),INDEX('DEQ Pollutant List'!$A$7:$A$611,MATCH($C305,'DEQ Pollutant List'!$B$7:$B$611,0))),"")</f>
        <v/>
      </c>
      <c r="F305" s="115"/>
      <c r="G305" s="116"/>
      <c r="H305" s="77"/>
      <c r="I305" s="76"/>
      <c r="J305" s="78"/>
      <c r="K305" s="32"/>
      <c r="L305" s="76"/>
      <c r="M305" s="78"/>
      <c r="N305" s="32"/>
    </row>
    <row r="306" spans="1:14" x14ac:dyDescent="0.25">
      <c r="A306" s="28"/>
      <c r="B306" s="97"/>
      <c r="C306" s="114"/>
      <c r="D306" s="30" t="str">
        <f>IFERROR(IF(C306="No CAS","",INDEX('DEQ Pollutant List'!$C$7:$C$611,MATCH('5. Pollutant Emissions - MB'!C306,'DEQ Pollutant List'!$B$7:$B$611,0))),"")</f>
        <v/>
      </c>
      <c r="E306" s="16" t="str">
        <f>IFERROR(IF(OR($C306="",$C306="No CAS"),INDEX('DEQ Pollutant List'!$A$7:$A$611,MATCH($D306,'DEQ Pollutant List'!$C$7:$C$611,0)),INDEX('DEQ Pollutant List'!$A$7:$A$611,MATCH($C306,'DEQ Pollutant List'!$B$7:$B$611,0))),"")</f>
        <v/>
      </c>
      <c r="F306" s="115"/>
      <c r="G306" s="116"/>
      <c r="H306" s="77"/>
      <c r="I306" s="76"/>
      <c r="J306" s="78"/>
      <c r="K306" s="32"/>
      <c r="L306" s="76"/>
      <c r="M306" s="78"/>
      <c r="N306" s="32"/>
    </row>
    <row r="307" spans="1:14" x14ac:dyDescent="0.25">
      <c r="A307" s="28"/>
      <c r="B307" s="97"/>
      <c r="C307" s="114"/>
      <c r="D307" s="30" t="str">
        <f>IFERROR(IF(C307="No CAS","",INDEX('DEQ Pollutant List'!$C$7:$C$611,MATCH('5. Pollutant Emissions - MB'!C307,'DEQ Pollutant List'!$B$7:$B$611,0))),"")</f>
        <v/>
      </c>
      <c r="E307" s="16" t="str">
        <f>IFERROR(IF(OR($C307="",$C307="No CAS"),INDEX('DEQ Pollutant List'!$A$7:$A$611,MATCH($D307,'DEQ Pollutant List'!$C$7:$C$611,0)),INDEX('DEQ Pollutant List'!$A$7:$A$611,MATCH($C307,'DEQ Pollutant List'!$B$7:$B$611,0))),"")</f>
        <v/>
      </c>
      <c r="F307" s="115"/>
      <c r="G307" s="116"/>
      <c r="H307" s="77"/>
      <c r="I307" s="76"/>
      <c r="J307" s="78"/>
      <c r="K307" s="32"/>
      <c r="L307" s="76"/>
      <c r="M307" s="78"/>
      <c r="N307" s="32"/>
    </row>
    <row r="308" spans="1:14" x14ac:dyDescent="0.25">
      <c r="A308" s="28"/>
      <c r="B308" s="97"/>
      <c r="C308" s="114"/>
      <c r="D308" s="30" t="str">
        <f>IFERROR(IF(C308="No CAS","",INDEX('DEQ Pollutant List'!$C$7:$C$611,MATCH('5. Pollutant Emissions - MB'!C308,'DEQ Pollutant List'!$B$7:$B$611,0))),"")</f>
        <v/>
      </c>
      <c r="E308" s="16" t="str">
        <f>IFERROR(IF(OR($C308="",$C308="No CAS"),INDEX('DEQ Pollutant List'!$A$7:$A$611,MATCH($D308,'DEQ Pollutant List'!$C$7:$C$611,0)),INDEX('DEQ Pollutant List'!$A$7:$A$611,MATCH($C308,'DEQ Pollutant List'!$B$7:$B$611,0))),"")</f>
        <v/>
      </c>
      <c r="F308" s="115"/>
      <c r="G308" s="116"/>
      <c r="H308" s="77"/>
      <c r="I308" s="76"/>
      <c r="J308" s="78"/>
      <c r="K308" s="32"/>
      <c r="L308" s="76"/>
      <c r="M308" s="78"/>
      <c r="N308" s="32"/>
    </row>
    <row r="309" spans="1:14" x14ac:dyDescent="0.25">
      <c r="A309" s="28"/>
      <c r="B309" s="97"/>
      <c r="C309" s="114"/>
      <c r="D309" s="30" t="str">
        <f>IFERROR(IF(C309="No CAS","",INDEX('DEQ Pollutant List'!$C$7:$C$611,MATCH('5. Pollutant Emissions - MB'!C309,'DEQ Pollutant List'!$B$7:$B$611,0))),"")</f>
        <v/>
      </c>
      <c r="E309" s="16" t="str">
        <f>IFERROR(IF(OR($C309="",$C309="No CAS"),INDEX('DEQ Pollutant List'!$A$7:$A$611,MATCH($D309,'DEQ Pollutant List'!$C$7:$C$611,0)),INDEX('DEQ Pollutant List'!$A$7:$A$611,MATCH($C309,'DEQ Pollutant List'!$B$7:$B$611,0))),"")</f>
        <v/>
      </c>
      <c r="F309" s="115"/>
      <c r="G309" s="116"/>
      <c r="H309" s="77"/>
      <c r="I309" s="76"/>
      <c r="J309" s="78"/>
      <c r="K309" s="32"/>
      <c r="L309" s="76"/>
      <c r="M309" s="78"/>
      <c r="N309" s="32"/>
    </row>
    <row r="310" spans="1:14" x14ac:dyDescent="0.25">
      <c r="A310" s="28"/>
      <c r="B310" s="97"/>
      <c r="C310" s="114"/>
      <c r="D310" s="30" t="str">
        <f>IFERROR(IF(C310="No CAS","",INDEX('DEQ Pollutant List'!$C$7:$C$611,MATCH('5. Pollutant Emissions - MB'!C310,'DEQ Pollutant List'!$B$7:$B$611,0))),"")</f>
        <v/>
      </c>
      <c r="E310" s="16" t="str">
        <f>IFERROR(IF(OR($C310="",$C310="No CAS"),INDEX('DEQ Pollutant List'!$A$7:$A$611,MATCH($D310,'DEQ Pollutant List'!$C$7:$C$611,0)),INDEX('DEQ Pollutant List'!$A$7:$A$611,MATCH($C310,'DEQ Pollutant List'!$B$7:$B$611,0))),"")</f>
        <v/>
      </c>
      <c r="F310" s="115"/>
      <c r="G310" s="116"/>
      <c r="H310" s="77"/>
      <c r="I310" s="76"/>
      <c r="J310" s="78"/>
      <c r="K310" s="32"/>
      <c r="L310" s="76"/>
      <c r="M310" s="78"/>
      <c r="N310" s="32"/>
    </row>
    <row r="311" spans="1:14" x14ac:dyDescent="0.25">
      <c r="A311" s="28"/>
      <c r="B311" s="97"/>
      <c r="C311" s="114"/>
      <c r="D311" s="30" t="str">
        <f>IFERROR(IF(C311="No CAS","",INDEX('DEQ Pollutant List'!$C$7:$C$611,MATCH('5. Pollutant Emissions - MB'!C311,'DEQ Pollutant List'!$B$7:$B$611,0))),"")</f>
        <v/>
      </c>
      <c r="E311" s="16" t="str">
        <f>IFERROR(IF(OR($C311="",$C311="No CAS"),INDEX('DEQ Pollutant List'!$A$7:$A$611,MATCH($D311,'DEQ Pollutant List'!$C$7:$C$611,0)),INDEX('DEQ Pollutant List'!$A$7:$A$611,MATCH($C311,'DEQ Pollutant List'!$B$7:$B$611,0))),"")</f>
        <v/>
      </c>
      <c r="F311" s="115"/>
      <c r="G311" s="116"/>
      <c r="H311" s="77"/>
      <c r="I311" s="76"/>
      <c r="J311" s="78"/>
      <c r="K311" s="32"/>
      <c r="L311" s="76"/>
      <c r="M311" s="78"/>
      <c r="N311" s="32"/>
    </row>
    <row r="312" spans="1:14" x14ac:dyDescent="0.25">
      <c r="A312" s="28"/>
      <c r="B312" s="97"/>
      <c r="C312" s="114"/>
      <c r="D312" s="30" t="str">
        <f>IFERROR(IF(C312="No CAS","",INDEX('DEQ Pollutant List'!$C$7:$C$611,MATCH('5. Pollutant Emissions - MB'!C312,'DEQ Pollutant List'!$B$7:$B$611,0))),"")</f>
        <v/>
      </c>
      <c r="E312" s="16" t="str">
        <f>IFERROR(IF(OR($C312="",$C312="No CAS"),INDEX('DEQ Pollutant List'!$A$7:$A$611,MATCH($D312,'DEQ Pollutant List'!$C$7:$C$611,0)),INDEX('DEQ Pollutant List'!$A$7:$A$611,MATCH($C312,'DEQ Pollutant List'!$B$7:$B$611,0))),"")</f>
        <v/>
      </c>
      <c r="F312" s="115"/>
      <c r="G312" s="116"/>
      <c r="H312" s="77"/>
      <c r="I312" s="76"/>
      <c r="J312" s="78"/>
      <c r="K312" s="32"/>
      <c r="L312" s="76"/>
      <c r="M312" s="78"/>
      <c r="N312" s="32"/>
    </row>
    <row r="313" spans="1:14" x14ac:dyDescent="0.25">
      <c r="A313" s="28"/>
      <c r="B313" s="97"/>
      <c r="C313" s="114"/>
      <c r="D313" s="30" t="str">
        <f>IFERROR(IF(C313="No CAS","",INDEX('DEQ Pollutant List'!$C$7:$C$611,MATCH('5. Pollutant Emissions - MB'!C313,'DEQ Pollutant List'!$B$7:$B$611,0))),"")</f>
        <v/>
      </c>
      <c r="E313" s="16" t="str">
        <f>IFERROR(IF(OR($C313="",$C313="No CAS"),INDEX('DEQ Pollutant List'!$A$7:$A$611,MATCH($D313,'DEQ Pollutant List'!$C$7:$C$611,0)),INDEX('DEQ Pollutant List'!$A$7:$A$611,MATCH($C313,'DEQ Pollutant List'!$B$7:$B$611,0))),"")</f>
        <v/>
      </c>
      <c r="F313" s="115"/>
      <c r="G313" s="116"/>
      <c r="H313" s="77"/>
      <c r="I313" s="76"/>
      <c r="J313" s="78"/>
      <c r="K313" s="32"/>
      <c r="L313" s="76"/>
      <c r="M313" s="78"/>
      <c r="N313" s="32"/>
    </row>
    <row r="314" spans="1:14" x14ac:dyDescent="0.25">
      <c r="A314" s="28"/>
      <c r="B314" s="97"/>
      <c r="C314" s="114"/>
      <c r="D314" s="30" t="str">
        <f>IFERROR(IF(C314="No CAS","",INDEX('DEQ Pollutant List'!$C$7:$C$611,MATCH('5. Pollutant Emissions - MB'!C314,'DEQ Pollutant List'!$B$7:$B$611,0))),"")</f>
        <v/>
      </c>
      <c r="E314" s="16" t="str">
        <f>IFERROR(IF(OR($C314="",$C314="No CAS"),INDEX('DEQ Pollutant List'!$A$7:$A$611,MATCH($D314,'DEQ Pollutant List'!$C$7:$C$611,0)),INDEX('DEQ Pollutant List'!$A$7:$A$611,MATCH($C314,'DEQ Pollutant List'!$B$7:$B$611,0))),"")</f>
        <v/>
      </c>
      <c r="F314" s="115"/>
      <c r="G314" s="116"/>
      <c r="H314" s="77"/>
      <c r="I314" s="76"/>
      <c r="J314" s="78"/>
      <c r="K314" s="32"/>
      <c r="L314" s="76"/>
      <c r="M314" s="78"/>
      <c r="N314" s="32"/>
    </row>
    <row r="315" spans="1:14" x14ac:dyDescent="0.25">
      <c r="A315" s="28"/>
      <c r="B315" s="97"/>
      <c r="C315" s="114"/>
      <c r="D315" s="30" t="str">
        <f>IFERROR(IF(C315="No CAS","",INDEX('DEQ Pollutant List'!$C$7:$C$611,MATCH('5. Pollutant Emissions - MB'!C315,'DEQ Pollutant List'!$B$7:$B$611,0))),"")</f>
        <v/>
      </c>
      <c r="E315" s="16" t="str">
        <f>IFERROR(IF(OR($C315="",$C315="No CAS"),INDEX('DEQ Pollutant List'!$A$7:$A$611,MATCH($D315,'DEQ Pollutant List'!$C$7:$C$611,0)),INDEX('DEQ Pollutant List'!$A$7:$A$611,MATCH($C315,'DEQ Pollutant List'!$B$7:$B$611,0))),"")</f>
        <v/>
      </c>
      <c r="F315" s="115"/>
      <c r="G315" s="116"/>
      <c r="H315" s="77"/>
      <c r="I315" s="76"/>
      <c r="J315" s="78"/>
      <c r="K315" s="32"/>
      <c r="L315" s="76"/>
      <c r="M315" s="78"/>
      <c r="N315" s="32"/>
    </row>
    <row r="316" spans="1:14" x14ac:dyDescent="0.25">
      <c r="A316" s="28"/>
      <c r="B316" s="97"/>
      <c r="C316" s="114"/>
      <c r="D316" s="30" t="str">
        <f>IFERROR(IF(C316="No CAS","",INDEX('DEQ Pollutant List'!$C$7:$C$611,MATCH('5. Pollutant Emissions - MB'!C316,'DEQ Pollutant List'!$B$7:$B$611,0))),"")</f>
        <v/>
      </c>
      <c r="E316" s="16" t="str">
        <f>IFERROR(IF(OR($C316="",$C316="No CAS"),INDEX('DEQ Pollutant List'!$A$7:$A$611,MATCH($D316,'DEQ Pollutant List'!$C$7:$C$611,0)),INDEX('DEQ Pollutant List'!$A$7:$A$611,MATCH($C316,'DEQ Pollutant List'!$B$7:$B$611,0))),"")</f>
        <v/>
      </c>
      <c r="F316" s="115"/>
      <c r="G316" s="116"/>
      <c r="H316" s="77"/>
      <c r="I316" s="76"/>
      <c r="J316" s="78"/>
      <c r="K316" s="32"/>
      <c r="L316" s="76"/>
      <c r="M316" s="78"/>
      <c r="N316" s="32"/>
    </row>
    <row r="317" spans="1:14" x14ac:dyDescent="0.25">
      <c r="A317" s="28"/>
      <c r="B317" s="97"/>
      <c r="C317" s="114"/>
      <c r="D317" s="30" t="str">
        <f>IFERROR(IF(C317="No CAS","",INDEX('DEQ Pollutant List'!$C$7:$C$611,MATCH('5. Pollutant Emissions - MB'!C317,'DEQ Pollutant List'!$B$7:$B$611,0))),"")</f>
        <v/>
      </c>
      <c r="E317" s="16" t="str">
        <f>IFERROR(IF(OR($C317="",$C317="No CAS"),INDEX('DEQ Pollutant List'!$A$7:$A$611,MATCH($D317,'DEQ Pollutant List'!$C$7:$C$611,0)),INDEX('DEQ Pollutant List'!$A$7:$A$611,MATCH($C317,'DEQ Pollutant List'!$B$7:$B$611,0))),"")</f>
        <v/>
      </c>
      <c r="F317" s="115"/>
      <c r="G317" s="116"/>
      <c r="H317" s="77"/>
      <c r="I317" s="76"/>
      <c r="J317" s="78"/>
      <c r="K317" s="32"/>
      <c r="L317" s="76"/>
      <c r="M317" s="78"/>
      <c r="N317" s="32"/>
    </row>
    <row r="318" spans="1:14" x14ac:dyDescent="0.25">
      <c r="A318" s="28"/>
      <c r="B318" s="97"/>
      <c r="C318" s="114"/>
      <c r="D318" s="30" t="str">
        <f>IFERROR(IF(C318="No CAS","",INDEX('DEQ Pollutant List'!$C$7:$C$611,MATCH('5. Pollutant Emissions - MB'!C318,'DEQ Pollutant List'!$B$7:$B$611,0))),"")</f>
        <v/>
      </c>
      <c r="E318" s="16" t="str">
        <f>IFERROR(IF(OR($C318="",$C318="No CAS"),INDEX('DEQ Pollutant List'!$A$7:$A$611,MATCH($D318,'DEQ Pollutant List'!$C$7:$C$611,0)),INDEX('DEQ Pollutant List'!$A$7:$A$611,MATCH($C318,'DEQ Pollutant List'!$B$7:$B$611,0))),"")</f>
        <v/>
      </c>
      <c r="F318" s="115"/>
      <c r="G318" s="116"/>
      <c r="H318" s="77"/>
      <c r="I318" s="76"/>
      <c r="J318" s="78"/>
      <c r="K318" s="32"/>
      <c r="L318" s="76"/>
      <c r="M318" s="78"/>
      <c r="N318" s="32"/>
    </row>
    <row r="319" spans="1:14" x14ac:dyDescent="0.25">
      <c r="A319" s="28"/>
      <c r="B319" s="97"/>
      <c r="C319" s="114"/>
      <c r="D319" s="30" t="str">
        <f>IFERROR(IF(C319="No CAS","",INDEX('DEQ Pollutant List'!$C$7:$C$611,MATCH('5. Pollutant Emissions - MB'!C319,'DEQ Pollutant List'!$B$7:$B$611,0))),"")</f>
        <v/>
      </c>
      <c r="E319" s="16" t="str">
        <f>IFERROR(IF(OR($C319="",$C319="No CAS"),INDEX('DEQ Pollutant List'!$A$7:$A$611,MATCH($D319,'DEQ Pollutant List'!$C$7:$C$611,0)),INDEX('DEQ Pollutant List'!$A$7:$A$611,MATCH($C319,'DEQ Pollutant List'!$B$7:$B$611,0))),"")</f>
        <v/>
      </c>
      <c r="F319" s="115"/>
      <c r="G319" s="116"/>
      <c r="H319" s="77"/>
      <c r="I319" s="76"/>
      <c r="J319" s="78"/>
      <c r="K319" s="32"/>
      <c r="L319" s="76"/>
      <c r="M319" s="78"/>
      <c r="N319" s="32"/>
    </row>
    <row r="320" spans="1:14" x14ac:dyDescent="0.25">
      <c r="A320" s="28"/>
      <c r="B320" s="97"/>
      <c r="C320" s="114"/>
      <c r="D320" s="30" t="str">
        <f>IFERROR(IF(C320="No CAS","",INDEX('DEQ Pollutant List'!$C$7:$C$611,MATCH('5. Pollutant Emissions - MB'!C320,'DEQ Pollutant List'!$B$7:$B$611,0))),"")</f>
        <v/>
      </c>
      <c r="E320" s="16" t="str">
        <f>IFERROR(IF(OR($C320="",$C320="No CAS"),INDEX('DEQ Pollutant List'!$A$7:$A$611,MATCH($D320,'DEQ Pollutant List'!$C$7:$C$611,0)),INDEX('DEQ Pollutant List'!$A$7:$A$611,MATCH($C320,'DEQ Pollutant List'!$B$7:$B$611,0))),"")</f>
        <v/>
      </c>
      <c r="F320" s="115"/>
      <c r="G320" s="116"/>
      <c r="H320" s="77"/>
      <c r="I320" s="76"/>
      <c r="J320" s="78"/>
      <c r="K320" s="32"/>
      <c r="L320" s="76"/>
      <c r="M320" s="78"/>
      <c r="N320" s="32"/>
    </row>
    <row r="321" spans="1:14" x14ac:dyDescent="0.25">
      <c r="A321" s="28"/>
      <c r="B321" s="97"/>
      <c r="C321" s="114"/>
      <c r="D321" s="30" t="str">
        <f>IFERROR(IF(C321="No CAS","",INDEX('DEQ Pollutant List'!$C$7:$C$611,MATCH('5. Pollutant Emissions - MB'!C321,'DEQ Pollutant List'!$B$7:$B$611,0))),"")</f>
        <v/>
      </c>
      <c r="E321" s="16" t="str">
        <f>IFERROR(IF(OR($C321="",$C321="No CAS"),INDEX('DEQ Pollutant List'!$A$7:$A$611,MATCH($D321,'DEQ Pollutant List'!$C$7:$C$611,0)),INDEX('DEQ Pollutant List'!$A$7:$A$611,MATCH($C321,'DEQ Pollutant List'!$B$7:$B$611,0))),"")</f>
        <v/>
      </c>
      <c r="F321" s="115"/>
      <c r="G321" s="116"/>
      <c r="H321" s="77"/>
      <c r="I321" s="76"/>
      <c r="J321" s="78"/>
      <c r="K321" s="32"/>
      <c r="L321" s="76"/>
      <c r="M321" s="78"/>
      <c r="N321" s="32"/>
    </row>
    <row r="322" spans="1:14" x14ac:dyDescent="0.25">
      <c r="A322" s="28"/>
      <c r="B322" s="97"/>
      <c r="C322" s="114"/>
      <c r="D322" s="30" t="str">
        <f>IFERROR(IF(C322="No CAS","",INDEX('DEQ Pollutant List'!$C$7:$C$611,MATCH('5. Pollutant Emissions - MB'!C322,'DEQ Pollutant List'!$B$7:$B$611,0))),"")</f>
        <v/>
      </c>
      <c r="E322" s="16" t="str">
        <f>IFERROR(IF(OR($C322="",$C322="No CAS"),INDEX('DEQ Pollutant List'!$A$7:$A$611,MATCH($D322,'DEQ Pollutant List'!$C$7:$C$611,0)),INDEX('DEQ Pollutant List'!$A$7:$A$611,MATCH($C322,'DEQ Pollutant List'!$B$7:$B$611,0))),"")</f>
        <v/>
      </c>
      <c r="F322" s="115"/>
      <c r="G322" s="116"/>
      <c r="H322" s="77"/>
      <c r="I322" s="76"/>
      <c r="J322" s="78"/>
      <c r="K322" s="32"/>
      <c r="L322" s="76"/>
      <c r="M322" s="78"/>
      <c r="N322" s="32"/>
    </row>
    <row r="323" spans="1:14" x14ac:dyDescent="0.25">
      <c r="A323" s="28"/>
      <c r="B323" s="97"/>
      <c r="C323" s="114"/>
      <c r="D323" s="30" t="str">
        <f>IFERROR(IF(C323="No CAS","",INDEX('DEQ Pollutant List'!$C$7:$C$611,MATCH('5. Pollutant Emissions - MB'!C323,'DEQ Pollutant List'!$B$7:$B$611,0))),"")</f>
        <v/>
      </c>
      <c r="E323" s="16" t="str">
        <f>IFERROR(IF(OR($C323="",$C323="No CAS"),INDEX('DEQ Pollutant List'!$A$7:$A$611,MATCH($D323,'DEQ Pollutant List'!$C$7:$C$611,0)),INDEX('DEQ Pollutant List'!$A$7:$A$611,MATCH($C323,'DEQ Pollutant List'!$B$7:$B$611,0))),"")</f>
        <v/>
      </c>
      <c r="F323" s="115"/>
      <c r="G323" s="116"/>
      <c r="H323" s="77"/>
      <c r="I323" s="76"/>
      <c r="J323" s="78"/>
      <c r="K323" s="32"/>
      <c r="L323" s="76"/>
      <c r="M323" s="78"/>
      <c r="N323" s="32"/>
    </row>
    <row r="324" spans="1:14" x14ac:dyDescent="0.25">
      <c r="A324" s="28"/>
      <c r="B324" s="97"/>
      <c r="C324" s="114"/>
      <c r="D324" s="30" t="str">
        <f>IFERROR(IF(C324="No CAS","",INDEX('DEQ Pollutant List'!$C$7:$C$611,MATCH('5. Pollutant Emissions - MB'!C324,'DEQ Pollutant List'!$B$7:$B$611,0))),"")</f>
        <v/>
      </c>
      <c r="E324" s="16" t="str">
        <f>IFERROR(IF(OR($C324="",$C324="No CAS"),INDEX('DEQ Pollutant List'!$A$7:$A$611,MATCH($D324,'DEQ Pollutant List'!$C$7:$C$611,0)),INDEX('DEQ Pollutant List'!$A$7:$A$611,MATCH($C324,'DEQ Pollutant List'!$B$7:$B$611,0))),"")</f>
        <v/>
      </c>
      <c r="F324" s="115"/>
      <c r="G324" s="116"/>
      <c r="H324" s="77"/>
      <c r="I324" s="76"/>
      <c r="J324" s="78"/>
      <c r="K324" s="32"/>
      <c r="L324" s="76"/>
      <c r="M324" s="78"/>
      <c r="N324" s="32"/>
    </row>
    <row r="325" spans="1:14" x14ac:dyDescent="0.25">
      <c r="A325" s="28"/>
      <c r="B325" s="97"/>
      <c r="C325" s="114"/>
      <c r="D325" s="30" t="str">
        <f>IFERROR(IF(C325="No CAS","",INDEX('DEQ Pollutant List'!$C$7:$C$611,MATCH('5. Pollutant Emissions - MB'!C325,'DEQ Pollutant List'!$B$7:$B$611,0))),"")</f>
        <v/>
      </c>
      <c r="E325" s="16" t="str">
        <f>IFERROR(IF(OR($C325="",$C325="No CAS"),INDEX('DEQ Pollutant List'!$A$7:$A$611,MATCH($D325,'DEQ Pollutant List'!$C$7:$C$611,0)),INDEX('DEQ Pollutant List'!$A$7:$A$611,MATCH($C325,'DEQ Pollutant List'!$B$7:$B$611,0))),"")</f>
        <v/>
      </c>
      <c r="F325" s="115"/>
      <c r="G325" s="116"/>
      <c r="H325" s="77"/>
      <c r="I325" s="76"/>
      <c r="J325" s="78"/>
      <c r="K325" s="32"/>
      <c r="L325" s="76"/>
      <c r="M325" s="78"/>
      <c r="N325" s="32"/>
    </row>
    <row r="326" spans="1:14" x14ac:dyDescent="0.25">
      <c r="A326" s="28"/>
      <c r="B326" s="97"/>
      <c r="C326" s="114"/>
      <c r="D326" s="30" t="str">
        <f>IFERROR(IF(C326="No CAS","",INDEX('DEQ Pollutant List'!$C$7:$C$611,MATCH('5. Pollutant Emissions - MB'!C326,'DEQ Pollutant List'!$B$7:$B$611,0))),"")</f>
        <v/>
      </c>
      <c r="E326" s="16" t="str">
        <f>IFERROR(IF(OR($C326="",$C326="No CAS"),INDEX('DEQ Pollutant List'!$A$7:$A$611,MATCH($D326,'DEQ Pollutant List'!$C$7:$C$611,0)),INDEX('DEQ Pollutant List'!$A$7:$A$611,MATCH($C326,'DEQ Pollutant List'!$B$7:$B$611,0))),"")</f>
        <v/>
      </c>
      <c r="F326" s="115"/>
      <c r="G326" s="116"/>
      <c r="H326" s="77"/>
      <c r="I326" s="76"/>
      <c r="J326" s="78"/>
      <c r="K326" s="32"/>
      <c r="L326" s="76"/>
      <c r="M326" s="78"/>
      <c r="N326" s="32"/>
    </row>
    <row r="327" spans="1:14" x14ac:dyDescent="0.25">
      <c r="A327" s="28"/>
      <c r="B327" s="97"/>
      <c r="C327" s="114"/>
      <c r="D327" s="30" t="str">
        <f>IFERROR(IF(C327="No CAS","",INDEX('DEQ Pollutant List'!$C$7:$C$611,MATCH('5. Pollutant Emissions - MB'!C327,'DEQ Pollutant List'!$B$7:$B$611,0))),"")</f>
        <v/>
      </c>
      <c r="E327" s="16" t="str">
        <f>IFERROR(IF(OR($C327="",$C327="No CAS"),INDEX('DEQ Pollutant List'!$A$7:$A$611,MATCH($D327,'DEQ Pollutant List'!$C$7:$C$611,0)),INDEX('DEQ Pollutant List'!$A$7:$A$611,MATCH($C327,'DEQ Pollutant List'!$B$7:$B$611,0))),"")</f>
        <v/>
      </c>
      <c r="F327" s="115"/>
      <c r="G327" s="116"/>
      <c r="H327" s="77"/>
      <c r="I327" s="76"/>
      <c r="J327" s="78"/>
      <c r="K327" s="32"/>
      <c r="L327" s="76"/>
      <c r="M327" s="78"/>
      <c r="N327" s="32"/>
    </row>
    <row r="328" spans="1:14" x14ac:dyDescent="0.25">
      <c r="A328" s="28"/>
      <c r="B328" s="97"/>
      <c r="C328" s="114"/>
      <c r="D328" s="30" t="str">
        <f>IFERROR(IF(C328="No CAS","",INDEX('DEQ Pollutant List'!$C$7:$C$611,MATCH('5. Pollutant Emissions - MB'!C328,'DEQ Pollutant List'!$B$7:$B$611,0))),"")</f>
        <v/>
      </c>
      <c r="E328" s="16" t="str">
        <f>IFERROR(IF(OR($C328="",$C328="No CAS"),INDEX('DEQ Pollutant List'!$A$7:$A$611,MATCH($D328,'DEQ Pollutant List'!$C$7:$C$611,0)),INDEX('DEQ Pollutant List'!$A$7:$A$611,MATCH($C328,'DEQ Pollutant List'!$B$7:$B$611,0))),"")</f>
        <v/>
      </c>
      <c r="F328" s="115"/>
      <c r="G328" s="116"/>
      <c r="H328" s="77"/>
      <c r="I328" s="76"/>
      <c r="J328" s="78"/>
      <c r="K328" s="32"/>
      <c r="L328" s="76"/>
      <c r="M328" s="78"/>
      <c r="N328" s="32"/>
    </row>
    <row r="329" spans="1:14" x14ac:dyDescent="0.25">
      <c r="A329" s="28"/>
      <c r="B329" s="97"/>
      <c r="C329" s="114"/>
      <c r="D329" s="30" t="str">
        <f>IFERROR(IF(C329="No CAS","",INDEX('DEQ Pollutant List'!$C$7:$C$611,MATCH('5. Pollutant Emissions - MB'!C329,'DEQ Pollutant List'!$B$7:$B$611,0))),"")</f>
        <v/>
      </c>
      <c r="E329" s="16" t="str">
        <f>IFERROR(IF(OR($C329="",$C329="No CAS"),INDEX('DEQ Pollutant List'!$A$7:$A$611,MATCH($D329,'DEQ Pollutant List'!$C$7:$C$611,0)),INDEX('DEQ Pollutant List'!$A$7:$A$611,MATCH($C329,'DEQ Pollutant List'!$B$7:$B$611,0))),"")</f>
        <v/>
      </c>
      <c r="F329" s="115"/>
      <c r="G329" s="116"/>
      <c r="H329" s="77"/>
      <c r="I329" s="76"/>
      <c r="J329" s="78"/>
      <c r="K329" s="32"/>
      <c r="L329" s="76"/>
      <c r="M329" s="78"/>
      <c r="N329" s="32"/>
    </row>
    <row r="330" spans="1:14" x14ac:dyDescent="0.25">
      <c r="A330" s="28"/>
      <c r="B330" s="97"/>
      <c r="C330" s="114"/>
      <c r="D330" s="30" t="str">
        <f>IFERROR(IF(C330="No CAS","",INDEX('DEQ Pollutant List'!$C$7:$C$611,MATCH('5. Pollutant Emissions - MB'!C330,'DEQ Pollutant List'!$B$7:$B$611,0))),"")</f>
        <v/>
      </c>
      <c r="E330" s="16" t="str">
        <f>IFERROR(IF(OR($C330="",$C330="No CAS"),INDEX('DEQ Pollutant List'!$A$7:$A$611,MATCH($D330,'DEQ Pollutant List'!$C$7:$C$611,0)),INDEX('DEQ Pollutant List'!$A$7:$A$611,MATCH($C330,'DEQ Pollutant List'!$B$7:$B$611,0))),"")</f>
        <v/>
      </c>
      <c r="F330" s="115"/>
      <c r="G330" s="116"/>
      <c r="H330" s="77"/>
      <c r="I330" s="76"/>
      <c r="J330" s="78"/>
      <c r="K330" s="32"/>
      <c r="L330" s="76"/>
      <c r="M330" s="78"/>
      <c r="N330" s="32"/>
    </row>
    <row r="331" spans="1:14" x14ac:dyDescent="0.25">
      <c r="A331" s="28"/>
      <c r="B331" s="97"/>
      <c r="C331" s="114"/>
      <c r="D331" s="30" t="str">
        <f>IFERROR(IF(C331="No CAS","",INDEX('DEQ Pollutant List'!$C$7:$C$611,MATCH('5. Pollutant Emissions - MB'!C331,'DEQ Pollutant List'!$B$7:$B$611,0))),"")</f>
        <v/>
      </c>
      <c r="E331" s="16" t="str">
        <f>IFERROR(IF(OR($C331="",$C331="No CAS"),INDEX('DEQ Pollutant List'!$A$7:$A$611,MATCH($D331,'DEQ Pollutant List'!$C$7:$C$611,0)),INDEX('DEQ Pollutant List'!$A$7:$A$611,MATCH($C331,'DEQ Pollutant List'!$B$7:$B$611,0))),"")</f>
        <v/>
      </c>
      <c r="F331" s="115"/>
      <c r="G331" s="116"/>
      <c r="H331" s="77"/>
      <c r="I331" s="76"/>
      <c r="J331" s="78"/>
      <c r="K331" s="32"/>
      <c r="L331" s="76"/>
      <c r="M331" s="78"/>
      <c r="N331" s="32"/>
    </row>
    <row r="332" spans="1:14" x14ac:dyDescent="0.25">
      <c r="A332" s="28"/>
      <c r="B332" s="97"/>
      <c r="C332" s="114"/>
      <c r="D332" s="30" t="str">
        <f>IFERROR(IF(C332="No CAS","",INDEX('DEQ Pollutant List'!$C$7:$C$611,MATCH('5. Pollutant Emissions - MB'!C332,'DEQ Pollutant List'!$B$7:$B$611,0))),"")</f>
        <v/>
      </c>
      <c r="E332" s="16" t="str">
        <f>IFERROR(IF(OR($C332="",$C332="No CAS"),INDEX('DEQ Pollutant List'!$A$7:$A$611,MATCH($D332,'DEQ Pollutant List'!$C$7:$C$611,0)),INDEX('DEQ Pollutant List'!$A$7:$A$611,MATCH($C332,'DEQ Pollutant List'!$B$7:$B$611,0))),"")</f>
        <v/>
      </c>
      <c r="F332" s="115"/>
      <c r="G332" s="116"/>
      <c r="H332" s="77"/>
      <c r="I332" s="76"/>
      <c r="J332" s="78"/>
      <c r="K332" s="32"/>
      <c r="L332" s="76"/>
      <c r="M332" s="78"/>
      <c r="N332" s="32"/>
    </row>
    <row r="333" spans="1:14" x14ac:dyDescent="0.25">
      <c r="A333" s="28"/>
      <c r="B333" s="97"/>
      <c r="C333" s="114"/>
      <c r="D333" s="30" t="str">
        <f>IFERROR(IF(C333="No CAS","",INDEX('DEQ Pollutant List'!$C$7:$C$611,MATCH('5. Pollutant Emissions - MB'!C333,'DEQ Pollutant List'!$B$7:$B$611,0))),"")</f>
        <v/>
      </c>
      <c r="E333" s="16" t="str">
        <f>IFERROR(IF(OR($C333="",$C333="No CAS"),INDEX('DEQ Pollutant List'!$A$7:$A$611,MATCH($D333,'DEQ Pollutant List'!$C$7:$C$611,0)),INDEX('DEQ Pollutant List'!$A$7:$A$611,MATCH($C333,'DEQ Pollutant List'!$B$7:$B$611,0))),"")</f>
        <v/>
      </c>
      <c r="F333" s="115"/>
      <c r="G333" s="116"/>
      <c r="H333" s="77"/>
      <c r="I333" s="76"/>
      <c r="J333" s="78"/>
      <c r="K333" s="32"/>
      <c r="L333" s="76"/>
      <c r="M333" s="78"/>
      <c r="N333" s="32"/>
    </row>
    <row r="334" spans="1:14" x14ac:dyDescent="0.25">
      <c r="A334" s="28"/>
      <c r="B334" s="97"/>
      <c r="C334" s="114"/>
      <c r="D334" s="30" t="str">
        <f>IFERROR(IF(C334="No CAS","",INDEX('DEQ Pollutant List'!$C$7:$C$611,MATCH('5. Pollutant Emissions - MB'!C334,'DEQ Pollutant List'!$B$7:$B$611,0))),"")</f>
        <v/>
      </c>
      <c r="E334" s="16" t="str">
        <f>IFERROR(IF(OR($C334="",$C334="No CAS"),INDEX('DEQ Pollutant List'!$A$7:$A$611,MATCH($D334,'DEQ Pollutant List'!$C$7:$C$611,0)),INDEX('DEQ Pollutant List'!$A$7:$A$611,MATCH($C334,'DEQ Pollutant List'!$B$7:$B$611,0))),"")</f>
        <v/>
      </c>
      <c r="F334" s="115"/>
      <c r="G334" s="116"/>
      <c r="H334" s="77"/>
      <c r="I334" s="76"/>
      <c r="J334" s="78"/>
      <c r="K334" s="32"/>
      <c r="L334" s="76"/>
      <c r="M334" s="78"/>
      <c r="N334" s="32"/>
    </row>
    <row r="335" spans="1:14" x14ac:dyDescent="0.25">
      <c r="A335" s="28"/>
      <c r="B335" s="97"/>
      <c r="C335" s="114"/>
      <c r="D335" s="30" t="str">
        <f>IFERROR(IF(C335="No CAS","",INDEX('DEQ Pollutant List'!$C$7:$C$611,MATCH('5. Pollutant Emissions - MB'!C335,'DEQ Pollutant List'!$B$7:$B$611,0))),"")</f>
        <v/>
      </c>
      <c r="E335" s="16" t="str">
        <f>IFERROR(IF(OR($C335="",$C335="No CAS"),INDEX('DEQ Pollutant List'!$A$7:$A$611,MATCH($D335,'DEQ Pollutant List'!$C$7:$C$611,0)),INDEX('DEQ Pollutant List'!$A$7:$A$611,MATCH($C335,'DEQ Pollutant List'!$B$7:$B$611,0))),"")</f>
        <v/>
      </c>
      <c r="F335" s="115"/>
      <c r="G335" s="116"/>
      <c r="H335" s="77"/>
      <c r="I335" s="76"/>
      <c r="J335" s="78"/>
      <c r="K335" s="32"/>
      <c r="L335" s="76"/>
      <c r="M335" s="78"/>
      <c r="N335" s="32"/>
    </row>
    <row r="336" spans="1:14" x14ac:dyDescent="0.25">
      <c r="A336" s="28"/>
      <c r="B336" s="97"/>
      <c r="C336" s="114"/>
      <c r="D336" s="30" t="str">
        <f>IFERROR(IF(C336="No CAS","",INDEX('DEQ Pollutant List'!$C$7:$C$611,MATCH('5. Pollutant Emissions - MB'!C336,'DEQ Pollutant List'!$B$7:$B$611,0))),"")</f>
        <v/>
      </c>
      <c r="E336" s="16" t="str">
        <f>IFERROR(IF(OR($C336="",$C336="No CAS"),INDEX('DEQ Pollutant List'!$A$7:$A$611,MATCH($D336,'DEQ Pollutant List'!$C$7:$C$611,0)),INDEX('DEQ Pollutant List'!$A$7:$A$611,MATCH($C336,'DEQ Pollutant List'!$B$7:$B$611,0))),"")</f>
        <v/>
      </c>
      <c r="F336" s="115"/>
      <c r="G336" s="116"/>
      <c r="H336" s="77"/>
      <c r="I336" s="76"/>
      <c r="J336" s="78"/>
      <c r="K336" s="32"/>
      <c r="L336" s="76"/>
      <c r="M336" s="78"/>
      <c r="N336" s="32"/>
    </row>
    <row r="337" spans="1:14" x14ac:dyDescent="0.25">
      <c r="A337" s="28"/>
      <c r="B337" s="97"/>
      <c r="C337" s="114"/>
      <c r="D337" s="30" t="str">
        <f>IFERROR(IF(C337="No CAS","",INDEX('DEQ Pollutant List'!$C$7:$C$611,MATCH('5. Pollutant Emissions - MB'!C337,'DEQ Pollutant List'!$B$7:$B$611,0))),"")</f>
        <v/>
      </c>
      <c r="E337" s="16" t="str">
        <f>IFERROR(IF(OR($C337="",$C337="No CAS"),INDEX('DEQ Pollutant List'!$A$7:$A$611,MATCH($D337,'DEQ Pollutant List'!$C$7:$C$611,0)),INDEX('DEQ Pollutant List'!$A$7:$A$611,MATCH($C337,'DEQ Pollutant List'!$B$7:$B$611,0))),"")</f>
        <v/>
      </c>
      <c r="F337" s="115"/>
      <c r="G337" s="116"/>
      <c r="H337" s="77"/>
      <c r="I337" s="76"/>
      <c r="J337" s="78"/>
      <c r="K337" s="32"/>
      <c r="L337" s="76"/>
      <c r="M337" s="78"/>
      <c r="N337" s="32"/>
    </row>
    <row r="338" spans="1:14" x14ac:dyDescent="0.25">
      <c r="A338" s="28"/>
      <c r="B338" s="97"/>
      <c r="C338" s="114"/>
      <c r="D338" s="30" t="str">
        <f>IFERROR(IF(C338="No CAS","",INDEX('DEQ Pollutant List'!$C$7:$C$611,MATCH('5. Pollutant Emissions - MB'!C338,'DEQ Pollutant List'!$B$7:$B$611,0))),"")</f>
        <v/>
      </c>
      <c r="E338" s="16" t="str">
        <f>IFERROR(IF(OR($C338="",$C338="No CAS"),INDEX('DEQ Pollutant List'!$A$7:$A$611,MATCH($D338,'DEQ Pollutant List'!$C$7:$C$611,0)),INDEX('DEQ Pollutant List'!$A$7:$A$611,MATCH($C338,'DEQ Pollutant List'!$B$7:$B$611,0))),"")</f>
        <v/>
      </c>
      <c r="F338" s="115"/>
      <c r="G338" s="116"/>
      <c r="H338" s="77"/>
      <c r="I338" s="76"/>
      <c r="J338" s="78"/>
      <c r="K338" s="32"/>
      <c r="L338" s="76"/>
      <c r="M338" s="78"/>
      <c r="N338" s="32"/>
    </row>
    <row r="339" spans="1:14" x14ac:dyDescent="0.25">
      <c r="A339" s="28"/>
      <c r="B339" s="97"/>
      <c r="C339" s="114"/>
      <c r="D339" s="30" t="str">
        <f>IFERROR(IF(C339="No CAS","",INDEX('DEQ Pollutant List'!$C$7:$C$611,MATCH('5. Pollutant Emissions - MB'!C339,'DEQ Pollutant List'!$B$7:$B$611,0))),"")</f>
        <v/>
      </c>
      <c r="E339" s="16" t="str">
        <f>IFERROR(IF(OR($C339="",$C339="No CAS"),INDEX('DEQ Pollutant List'!$A$7:$A$611,MATCH($D339,'DEQ Pollutant List'!$C$7:$C$611,0)),INDEX('DEQ Pollutant List'!$A$7:$A$611,MATCH($C339,'DEQ Pollutant List'!$B$7:$B$611,0))),"")</f>
        <v/>
      </c>
      <c r="F339" s="115"/>
      <c r="G339" s="116"/>
      <c r="H339" s="77"/>
      <c r="I339" s="76"/>
      <c r="J339" s="78"/>
      <c r="K339" s="32"/>
      <c r="L339" s="76"/>
      <c r="M339" s="78"/>
      <c r="N339" s="32"/>
    </row>
    <row r="340" spans="1:14" x14ac:dyDescent="0.25">
      <c r="A340" s="28"/>
      <c r="B340" s="97"/>
      <c r="C340" s="114"/>
      <c r="D340" s="30" t="str">
        <f>IFERROR(IF(C340="No CAS","",INDEX('DEQ Pollutant List'!$C$7:$C$611,MATCH('5. Pollutant Emissions - MB'!C340,'DEQ Pollutant List'!$B$7:$B$611,0))),"")</f>
        <v/>
      </c>
      <c r="E340" s="16" t="str">
        <f>IFERROR(IF(OR($C340="",$C340="No CAS"),INDEX('DEQ Pollutant List'!$A$7:$A$611,MATCH($D340,'DEQ Pollutant List'!$C$7:$C$611,0)),INDEX('DEQ Pollutant List'!$A$7:$A$611,MATCH($C340,'DEQ Pollutant List'!$B$7:$B$611,0))),"")</f>
        <v/>
      </c>
      <c r="F340" s="115"/>
      <c r="G340" s="116"/>
      <c r="H340" s="77"/>
      <c r="I340" s="76"/>
      <c r="J340" s="78"/>
      <c r="K340" s="32"/>
      <c r="L340" s="76"/>
      <c r="M340" s="78"/>
      <c r="N340" s="32"/>
    </row>
    <row r="341" spans="1:14" x14ac:dyDescent="0.25">
      <c r="A341" s="28"/>
      <c r="B341" s="97"/>
      <c r="C341" s="114"/>
      <c r="D341" s="30" t="str">
        <f>IFERROR(IF(C341="No CAS","",INDEX('DEQ Pollutant List'!$C$7:$C$611,MATCH('5. Pollutant Emissions - MB'!C341,'DEQ Pollutant List'!$B$7:$B$611,0))),"")</f>
        <v/>
      </c>
      <c r="E341" s="16" t="str">
        <f>IFERROR(IF(OR($C341="",$C341="No CAS"),INDEX('DEQ Pollutant List'!$A$7:$A$611,MATCH($D341,'DEQ Pollutant List'!$C$7:$C$611,0)),INDEX('DEQ Pollutant List'!$A$7:$A$611,MATCH($C341,'DEQ Pollutant List'!$B$7:$B$611,0))),"")</f>
        <v/>
      </c>
      <c r="F341" s="115"/>
      <c r="G341" s="116"/>
      <c r="H341" s="77"/>
      <c r="I341" s="76"/>
      <c r="J341" s="78"/>
      <c r="K341" s="32"/>
      <c r="L341" s="76"/>
      <c r="M341" s="78"/>
      <c r="N341" s="32"/>
    </row>
    <row r="342" spans="1:14" x14ac:dyDescent="0.25">
      <c r="A342" s="28"/>
      <c r="B342" s="97"/>
      <c r="C342" s="114"/>
      <c r="D342" s="30" t="str">
        <f>IFERROR(IF(C342="No CAS","",INDEX('DEQ Pollutant List'!$C$7:$C$611,MATCH('5. Pollutant Emissions - MB'!C342,'DEQ Pollutant List'!$B$7:$B$611,0))),"")</f>
        <v/>
      </c>
      <c r="E342" s="16" t="str">
        <f>IFERROR(IF(OR($C342="",$C342="No CAS"),INDEX('DEQ Pollutant List'!$A$7:$A$611,MATCH($D342,'DEQ Pollutant List'!$C$7:$C$611,0)),INDEX('DEQ Pollutant List'!$A$7:$A$611,MATCH($C342,'DEQ Pollutant List'!$B$7:$B$611,0))),"")</f>
        <v/>
      </c>
      <c r="F342" s="115"/>
      <c r="G342" s="116"/>
      <c r="H342" s="77"/>
      <c r="I342" s="76"/>
      <c r="J342" s="78"/>
      <c r="K342" s="32"/>
      <c r="L342" s="76"/>
      <c r="M342" s="78"/>
      <c r="N342" s="32"/>
    </row>
    <row r="343" spans="1:14" x14ac:dyDescent="0.25">
      <c r="A343" s="28"/>
      <c r="B343" s="97"/>
      <c r="C343" s="114"/>
      <c r="D343" s="30" t="str">
        <f>IFERROR(IF(C343="No CAS","",INDEX('DEQ Pollutant List'!$C$7:$C$611,MATCH('5. Pollutant Emissions - MB'!C343,'DEQ Pollutant List'!$B$7:$B$611,0))),"")</f>
        <v/>
      </c>
      <c r="E343" s="16" t="str">
        <f>IFERROR(IF(OR($C343="",$C343="No CAS"),INDEX('DEQ Pollutant List'!$A$7:$A$611,MATCH($D343,'DEQ Pollutant List'!$C$7:$C$611,0)),INDEX('DEQ Pollutant List'!$A$7:$A$611,MATCH($C343,'DEQ Pollutant List'!$B$7:$B$611,0))),"")</f>
        <v/>
      </c>
      <c r="F343" s="115"/>
      <c r="G343" s="116"/>
      <c r="H343" s="77"/>
      <c r="I343" s="76"/>
      <c r="J343" s="78"/>
      <c r="K343" s="32"/>
      <c r="L343" s="76"/>
      <c r="M343" s="78"/>
      <c r="N343" s="32"/>
    </row>
    <row r="344" spans="1:14" x14ac:dyDescent="0.25">
      <c r="A344" s="28"/>
      <c r="B344" s="97"/>
      <c r="C344" s="114"/>
      <c r="D344" s="30" t="str">
        <f>IFERROR(IF(C344="No CAS","",INDEX('DEQ Pollutant List'!$C$7:$C$611,MATCH('5. Pollutant Emissions - MB'!C344,'DEQ Pollutant List'!$B$7:$B$611,0))),"")</f>
        <v/>
      </c>
      <c r="E344" s="16" t="str">
        <f>IFERROR(IF(OR($C344="",$C344="No CAS"),INDEX('DEQ Pollutant List'!$A$7:$A$611,MATCH($D344,'DEQ Pollutant List'!$C$7:$C$611,0)),INDEX('DEQ Pollutant List'!$A$7:$A$611,MATCH($C344,'DEQ Pollutant List'!$B$7:$B$611,0))),"")</f>
        <v/>
      </c>
      <c r="F344" s="115"/>
      <c r="G344" s="116"/>
      <c r="H344" s="77"/>
      <c r="I344" s="76"/>
      <c r="J344" s="78"/>
      <c r="K344" s="32"/>
      <c r="L344" s="76"/>
      <c r="M344" s="78"/>
      <c r="N344" s="32"/>
    </row>
    <row r="345" spans="1:14" x14ac:dyDescent="0.25">
      <c r="A345" s="28"/>
      <c r="B345" s="97"/>
      <c r="C345" s="114"/>
      <c r="D345" s="30" t="str">
        <f>IFERROR(IF(C345="No CAS","",INDEX('DEQ Pollutant List'!$C$7:$C$611,MATCH('5. Pollutant Emissions - MB'!C345,'DEQ Pollutant List'!$B$7:$B$611,0))),"")</f>
        <v/>
      </c>
      <c r="E345" s="16" t="str">
        <f>IFERROR(IF(OR($C345="",$C345="No CAS"),INDEX('DEQ Pollutant List'!$A$7:$A$611,MATCH($D345,'DEQ Pollutant List'!$C$7:$C$611,0)),INDEX('DEQ Pollutant List'!$A$7:$A$611,MATCH($C345,'DEQ Pollutant List'!$B$7:$B$611,0))),"")</f>
        <v/>
      </c>
      <c r="F345" s="115"/>
      <c r="G345" s="116"/>
      <c r="H345" s="77"/>
      <c r="I345" s="76"/>
      <c r="J345" s="78"/>
      <c r="K345" s="32"/>
      <c r="L345" s="76"/>
      <c r="M345" s="78"/>
      <c r="N345" s="32"/>
    </row>
    <row r="346" spans="1:14" x14ac:dyDescent="0.25">
      <c r="A346" s="28"/>
      <c r="B346" s="97"/>
      <c r="C346" s="114"/>
      <c r="D346" s="30" t="str">
        <f>IFERROR(IF(C346="No CAS","",INDEX('DEQ Pollutant List'!$C$7:$C$611,MATCH('5. Pollutant Emissions - MB'!C346,'DEQ Pollutant List'!$B$7:$B$611,0))),"")</f>
        <v/>
      </c>
      <c r="E346" s="16" t="str">
        <f>IFERROR(IF(OR($C346="",$C346="No CAS"),INDEX('DEQ Pollutant List'!$A$7:$A$611,MATCH($D346,'DEQ Pollutant List'!$C$7:$C$611,0)),INDEX('DEQ Pollutant List'!$A$7:$A$611,MATCH($C346,'DEQ Pollutant List'!$B$7:$B$611,0))),"")</f>
        <v/>
      </c>
      <c r="F346" s="115"/>
      <c r="G346" s="116"/>
      <c r="H346" s="77"/>
      <c r="I346" s="76"/>
      <c r="J346" s="78"/>
      <c r="K346" s="32"/>
      <c r="L346" s="76"/>
      <c r="M346" s="78"/>
      <c r="N346" s="32"/>
    </row>
    <row r="347" spans="1:14" x14ac:dyDescent="0.25">
      <c r="A347" s="28"/>
      <c r="B347" s="97"/>
      <c r="C347" s="114"/>
      <c r="D347" s="30" t="str">
        <f>IFERROR(IF(C347="No CAS","",INDEX('DEQ Pollutant List'!$C$7:$C$611,MATCH('5. Pollutant Emissions - MB'!C347,'DEQ Pollutant List'!$B$7:$B$611,0))),"")</f>
        <v/>
      </c>
      <c r="E347" s="16" t="str">
        <f>IFERROR(IF(OR($C347="",$C347="No CAS"),INDEX('DEQ Pollutant List'!$A$7:$A$611,MATCH($D347,'DEQ Pollutant List'!$C$7:$C$611,0)),INDEX('DEQ Pollutant List'!$A$7:$A$611,MATCH($C347,'DEQ Pollutant List'!$B$7:$B$611,0))),"")</f>
        <v/>
      </c>
      <c r="F347" s="115"/>
      <c r="G347" s="116"/>
      <c r="H347" s="77"/>
      <c r="I347" s="76"/>
      <c r="J347" s="78"/>
      <c r="K347" s="32"/>
      <c r="L347" s="76"/>
      <c r="M347" s="78"/>
      <c r="N347" s="32"/>
    </row>
    <row r="348" spans="1:14" x14ac:dyDescent="0.25">
      <c r="A348" s="28"/>
      <c r="B348" s="97"/>
      <c r="C348" s="114"/>
      <c r="D348" s="30" t="str">
        <f>IFERROR(IF(C348="No CAS","",INDEX('DEQ Pollutant List'!$C$7:$C$611,MATCH('5. Pollutant Emissions - MB'!C348,'DEQ Pollutant List'!$B$7:$B$611,0))),"")</f>
        <v/>
      </c>
      <c r="E348" s="16" t="str">
        <f>IFERROR(IF(OR($C348="",$C348="No CAS"),INDEX('DEQ Pollutant List'!$A$7:$A$611,MATCH($D348,'DEQ Pollutant List'!$C$7:$C$611,0)),INDEX('DEQ Pollutant List'!$A$7:$A$611,MATCH($C348,'DEQ Pollutant List'!$B$7:$B$611,0))),"")</f>
        <v/>
      </c>
      <c r="F348" s="115"/>
      <c r="G348" s="116"/>
      <c r="H348" s="77"/>
      <c r="I348" s="76"/>
      <c r="J348" s="78"/>
      <c r="K348" s="32"/>
      <c r="L348" s="76"/>
      <c r="M348" s="78"/>
      <c r="N348" s="32"/>
    </row>
    <row r="349" spans="1:14" x14ac:dyDescent="0.25">
      <c r="A349" s="28"/>
      <c r="B349" s="97"/>
      <c r="C349" s="114"/>
      <c r="D349" s="30" t="str">
        <f>IFERROR(IF(C349="No CAS","",INDEX('DEQ Pollutant List'!$C$7:$C$611,MATCH('5. Pollutant Emissions - MB'!C349,'DEQ Pollutant List'!$B$7:$B$611,0))),"")</f>
        <v/>
      </c>
      <c r="E349" s="16" t="str">
        <f>IFERROR(IF(OR($C349="",$C349="No CAS"),INDEX('DEQ Pollutant List'!$A$7:$A$611,MATCH($D349,'DEQ Pollutant List'!$C$7:$C$611,0)),INDEX('DEQ Pollutant List'!$A$7:$A$611,MATCH($C349,'DEQ Pollutant List'!$B$7:$B$611,0))),"")</f>
        <v/>
      </c>
      <c r="F349" s="115"/>
      <c r="G349" s="116"/>
      <c r="H349" s="77"/>
      <c r="I349" s="76"/>
      <c r="J349" s="78"/>
      <c r="K349" s="32"/>
      <c r="L349" s="76"/>
      <c r="M349" s="78"/>
      <c r="N349" s="32"/>
    </row>
    <row r="350" spans="1:14" x14ac:dyDescent="0.25">
      <c r="A350" s="28"/>
      <c r="B350" s="97"/>
      <c r="C350" s="114"/>
      <c r="D350" s="30" t="str">
        <f>IFERROR(IF(C350="No CAS","",INDEX('DEQ Pollutant List'!$C$7:$C$611,MATCH('5. Pollutant Emissions - MB'!C350,'DEQ Pollutant List'!$B$7:$B$611,0))),"")</f>
        <v/>
      </c>
      <c r="E350" s="16" t="str">
        <f>IFERROR(IF(OR($C350="",$C350="No CAS"),INDEX('DEQ Pollutant List'!$A$7:$A$611,MATCH($D350,'DEQ Pollutant List'!$C$7:$C$611,0)),INDEX('DEQ Pollutant List'!$A$7:$A$611,MATCH($C350,'DEQ Pollutant List'!$B$7:$B$611,0))),"")</f>
        <v/>
      </c>
      <c r="F350" s="115"/>
      <c r="G350" s="116"/>
      <c r="H350" s="77"/>
      <c r="I350" s="76"/>
      <c r="J350" s="78"/>
      <c r="K350" s="32"/>
      <c r="L350" s="76"/>
      <c r="M350" s="78"/>
      <c r="N350" s="32"/>
    </row>
    <row r="351" spans="1:14" x14ac:dyDescent="0.25">
      <c r="A351" s="28"/>
      <c r="B351" s="97"/>
      <c r="C351" s="114"/>
      <c r="D351" s="30" t="str">
        <f>IFERROR(IF(C351="No CAS","",INDEX('DEQ Pollutant List'!$C$7:$C$611,MATCH('5. Pollutant Emissions - MB'!C351,'DEQ Pollutant List'!$B$7:$B$611,0))),"")</f>
        <v/>
      </c>
      <c r="E351" s="16" t="str">
        <f>IFERROR(IF(OR($C351="",$C351="No CAS"),INDEX('DEQ Pollutant List'!$A$7:$A$611,MATCH($D351,'DEQ Pollutant List'!$C$7:$C$611,0)),INDEX('DEQ Pollutant List'!$A$7:$A$611,MATCH($C351,'DEQ Pollutant List'!$B$7:$B$611,0))),"")</f>
        <v/>
      </c>
      <c r="F351" s="115"/>
      <c r="G351" s="116"/>
      <c r="H351" s="77"/>
      <c r="I351" s="76"/>
      <c r="J351" s="78"/>
      <c r="K351" s="32"/>
      <c r="L351" s="76"/>
      <c r="M351" s="78"/>
      <c r="N351" s="32"/>
    </row>
    <row r="352" spans="1:14" x14ac:dyDescent="0.25">
      <c r="A352" s="28"/>
      <c r="B352" s="97"/>
      <c r="C352" s="114"/>
      <c r="D352" s="30" t="str">
        <f>IFERROR(IF(C352="No CAS","",INDEX('DEQ Pollutant List'!$C$7:$C$611,MATCH('5. Pollutant Emissions - MB'!C352,'DEQ Pollutant List'!$B$7:$B$611,0))),"")</f>
        <v/>
      </c>
      <c r="E352" s="16" t="str">
        <f>IFERROR(IF(OR($C352="",$C352="No CAS"),INDEX('DEQ Pollutant List'!$A$7:$A$611,MATCH($D352,'DEQ Pollutant List'!$C$7:$C$611,0)),INDEX('DEQ Pollutant List'!$A$7:$A$611,MATCH($C352,'DEQ Pollutant List'!$B$7:$B$611,0))),"")</f>
        <v/>
      </c>
      <c r="F352" s="115"/>
      <c r="G352" s="116"/>
      <c r="H352" s="77"/>
      <c r="I352" s="76"/>
      <c r="J352" s="78"/>
      <c r="K352" s="32"/>
      <c r="L352" s="76"/>
      <c r="M352" s="78"/>
      <c r="N352" s="32"/>
    </row>
    <row r="353" spans="1:14" x14ac:dyDescent="0.25">
      <c r="A353" s="28"/>
      <c r="B353" s="97"/>
      <c r="C353" s="114"/>
      <c r="D353" s="30" t="str">
        <f>IFERROR(IF(C353="No CAS","",INDEX('DEQ Pollutant List'!$C$7:$C$611,MATCH('5. Pollutant Emissions - MB'!C353,'DEQ Pollutant List'!$B$7:$B$611,0))),"")</f>
        <v/>
      </c>
      <c r="E353" s="16" t="str">
        <f>IFERROR(IF(OR($C353="",$C353="No CAS"),INDEX('DEQ Pollutant List'!$A$7:$A$611,MATCH($D353,'DEQ Pollutant List'!$C$7:$C$611,0)),INDEX('DEQ Pollutant List'!$A$7:$A$611,MATCH($C353,'DEQ Pollutant List'!$B$7:$B$611,0))),"")</f>
        <v/>
      </c>
      <c r="F353" s="115"/>
      <c r="G353" s="116"/>
      <c r="H353" s="77"/>
      <c r="I353" s="76"/>
      <c r="J353" s="78"/>
      <c r="K353" s="32"/>
      <c r="L353" s="76"/>
      <c r="M353" s="78"/>
      <c r="N353" s="32"/>
    </row>
    <row r="354" spans="1:14" x14ac:dyDescent="0.25">
      <c r="A354" s="28"/>
      <c r="B354" s="97"/>
      <c r="C354" s="114"/>
      <c r="D354" s="30" t="str">
        <f>IFERROR(IF(C354="No CAS","",INDEX('DEQ Pollutant List'!$C$7:$C$611,MATCH('5. Pollutant Emissions - MB'!C354,'DEQ Pollutant List'!$B$7:$B$611,0))),"")</f>
        <v/>
      </c>
      <c r="E354" s="16" t="str">
        <f>IFERROR(IF(OR($C354="",$C354="No CAS"),INDEX('DEQ Pollutant List'!$A$7:$A$611,MATCH($D354,'DEQ Pollutant List'!$C$7:$C$611,0)),INDEX('DEQ Pollutant List'!$A$7:$A$611,MATCH($C354,'DEQ Pollutant List'!$B$7:$B$611,0))),"")</f>
        <v/>
      </c>
      <c r="F354" s="115"/>
      <c r="G354" s="116"/>
      <c r="H354" s="77"/>
      <c r="I354" s="76"/>
      <c r="J354" s="78"/>
      <c r="K354" s="32"/>
      <c r="L354" s="76"/>
      <c r="M354" s="78"/>
      <c r="N354" s="32"/>
    </row>
    <row r="355" spans="1:14" x14ac:dyDescent="0.25">
      <c r="A355" s="28"/>
      <c r="B355" s="97"/>
      <c r="C355" s="114"/>
      <c r="D355" s="30" t="str">
        <f>IFERROR(IF(C355="No CAS","",INDEX('DEQ Pollutant List'!$C$7:$C$611,MATCH('5. Pollutant Emissions - MB'!C355,'DEQ Pollutant List'!$B$7:$B$611,0))),"")</f>
        <v/>
      </c>
      <c r="E355" s="16" t="str">
        <f>IFERROR(IF(OR($C355="",$C355="No CAS"),INDEX('DEQ Pollutant List'!$A$7:$A$611,MATCH($D355,'DEQ Pollutant List'!$C$7:$C$611,0)),INDEX('DEQ Pollutant List'!$A$7:$A$611,MATCH($C355,'DEQ Pollutant List'!$B$7:$B$611,0))),"")</f>
        <v/>
      </c>
      <c r="F355" s="115"/>
      <c r="G355" s="116"/>
      <c r="H355" s="77"/>
      <c r="I355" s="76"/>
      <c r="J355" s="78"/>
      <c r="K355" s="32"/>
      <c r="L355" s="76"/>
      <c r="M355" s="78"/>
      <c r="N355" s="32"/>
    </row>
    <row r="356" spans="1:14" x14ac:dyDescent="0.25">
      <c r="A356" s="28"/>
      <c r="B356" s="97"/>
      <c r="C356" s="114"/>
      <c r="D356" s="30" t="str">
        <f>IFERROR(IF(C356="No CAS","",INDEX('DEQ Pollutant List'!$C$7:$C$611,MATCH('5. Pollutant Emissions - MB'!C356,'DEQ Pollutant List'!$B$7:$B$611,0))),"")</f>
        <v/>
      </c>
      <c r="E356" s="16" t="str">
        <f>IFERROR(IF(OR($C356="",$C356="No CAS"),INDEX('DEQ Pollutant List'!$A$7:$A$611,MATCH($D356,'DEQ Pollutant List'!$C$7:$C$611,0)),INDEX('DEQ Pollutant List'!$A$7:$A$611,MATCH($C356,'DEQ Pollutant List'!$B$7:$B$611,0))),"")</f>
        <v/>
      </c>
      <c r="F356" s="115"/>
      <c r="G356" s="116"/>
      <c r="H356" s="77"/>
      <c r="I356" s="76"/>
      <c r="J356" s="78"/>
      <c r="K356" s="32"/>
      <c r="L356" s="76"/>
      <c r="M356" s="78"/>
      <c r="N356" s="32"/>
    </row>
    <row r="357" spans="1:14" x14ac:dyDescent="0.25">
      <c r="A357" s="28"/>
      <c r="B357" s="97"/>
      <c r="C357" s="114"/>
      <c r="D357" s="30" t="str">
        <f>IFERROR(IF(C357="No CAS","",INDEX('DEQ Pollutant List'!$C$7:$C$611,MATCH('5. Pollutant Emissions - MB'!C357,'DEQ Pollutant List'!$B$7:$B$611,0))),"")</f>
        <v/>
      </c>
      <c r="E357" s="16" t="str">
        <f>IFERROR(IF(OR($C357="",$C357="No CAS"),INDEX('DEQ Pollutant List'!$A$7:$A$611,MATCH($D357,'DEQ Pollutant List'!$C$7:$C$611,0)),INDEX('DEQ Pollutant List'!$A$7:$A$611,MATCH($C357,'DEQ Pollutant List'!$B$7:$B$611,0))),"")</f>
        <v/>
      </c>
      <c r="F357" s="115"/>
      <c r="G357" s="116"/>
      <c r="H357" s="77"/>
      <c r="I357" s="76"/>
      <c r="J357" s="78"/>
      <c r="K357" s="32"/>
      <c r="L357" s="76"/>
      <c r="M357" s="78"/>
      <c r="N357" s="32"/>
    </row>
    <row r="358" spans="1:14" x14ac:dyDescent="0.25">
      <c r="A358" s="28"/>
      <c r="B358" s="97"/>
      <c r="C358" s="114"/>
      <c r="D358" s="30" t="str">
        <f>IFERROR(IF(C358="No CAS","",INDEX('DEQ Pollutant List'!$C$7:$C$611,MATCH('5. Pollutant Emissions - MB'!C358,'DEQ Pollutant List'!$B$7:$B$611,0))),"")</f>
        <v/>
      </c>
      <c r="E358" s="16" t="str">
        <f>IFERROR(IF(OR($C358="",$C358="No CAS"),INDEX('DEQ Pollutant List'!$A$7:$A$611,MATCH($D358,'DEQ Pollutant List'!$C$7:$C$611,0)),INDEX('DEQ Pollutant List'!$A$7:$A$611,MATCH($C358,'DEQ Pollutant List'!$B$7:$B$611,0))),"")</f>
        <v/>
      </c>
      <c r="F358" s="115"/>
      <c r="G358" s="116"/>
      <c r="H358" s="77"/>
      <c r="I358" s="76"/>
      <c r="J358" s="78"/>
      <c r="K358" s="32"/>
      <c r="L358" s="76"/>
      <c r="M358" s="78"/>
      <c r="N358" s="32"/>
    </row>
    <row r="359" spans="1:14" x14ac:dyDescent="0.25">
      <c r="A359" s="28"/>
      <c r="B359" s="97"/>
      <c r="C359" s="114"/>
      <c r="D359" s="30" t="str">
        <f>IFERROR(IF(C359="No CAS","",INDEX('DEQ Pollutant List'!$C$7:$C$611,MATCH('5. Pollutant Emissions - MB'!C359,'DEQ Pollutant List'!$B$7:$B$611,0))),"")</f>
        <v/>
      </c>
      <c r="E359" s="16" t="str">
        <f>IFERROR(IF(OR($C359="",$C359="No CAS"),INDEX('DEQ Pollutant List'!$A$7:$A$611,MATCH($D359,'DEQ Pollutant List'!$C$7:$C$611,0)),INDEX('DEQ Pollutant List'!$A$7:$A$611,MATCH($C359,'DEQ Pollutant List'!$B$7:$B$611,0))),"")</f>
        <v/>
      </c>
      <c r="F359" s="115"/>
      <c r="G359" s="116"/>
      <c r="H359" s="77"/>
      <c r="I359" s="76"/>
      <c r="J359" s="78"/>
      <c r="K359" s="32"/>
      <c r="L359" s="76"/>
      <c r="M359" s="78"/>
      <c r="N359" s="32"/>
    </row>
    <row r="360" spans="1:14" x14ac:dyDescent="0.25">
      <c r="A360" s="28"/>
      <c r="B360" s="97"/>
      <c r="C360" s="114"/>
      <c r="D360" s="30" t="str">
        <f>IFERROR(IF(C360="No CAS","",INDEX('DEQ Pollutant List'!$C$7:$C$611,MATCH('5. Pollutant Emissions - MB'!C360,'DEQ Pollutant List'!$B$7:$B$611,0))),"")</f>
        <v/>
      </c>
      <c r="E360" s="16" t="str">
        <f>IFERROR(IF(OR($C360="",$C360="No CAS"),INDEX('DEQ Pollutant List'!$A$7:$A$611,MATCH($D360,'DEQ Pollutant List'!$C$7:$C$611,0)),INDEX('DEQ Pollutant List'!$A$7:$A$611,MATCH($C360,'DEQ Pollutant List'!$B$7:$B$611,0))),"")</f>
        <v/>
      </c>
      <c r="F360" s="115"/>
      <c r="G360" s="116"/>
      <c r="H360" s="77"/>
      <c r="I360" s="76"/>
      <c r="J360" s="78"/>
      <c r="K360" s="32"/>
      <c r="L360" s="76"/>
      <c r="M360" s="78"/>
      <c r="N360" s="32"/>
    </row>
    <row r="361" spans="1:14" x14ac:dyDescent="0.25">
      <c r="A361" s="28"/>
      <c r="B361" s="97"/>
      <c r="C361" s="114"/>
      <c r="D361" s="30" t="str">
        <f>IFERROR(IF(C361="No CAS","",INDEX('DEQ Pollutant List'!$C$7:$C$611,MATCH('5. Pollutant Emissions - MB'!C361,'DEQ Pollutant List'!$B$7:$B$611,0))),"")</f>
        <v/>
      </c>
      <c r="E361" s="16" t="str">
        <f>IFERROR(IF(OR($C361="",$C361="No CAS"),INDEX('DEQ Pollutant List'!$A$7:$A$611,MATCH($D361,'DEQ Pollutant List'!$C$7:$C$611,0)),INDEX('DEQ Pollutant List'!$A$7:$A$611,MATCH($C361,'DEQ Pollutant List'!$B$7:$B$611,0))),"")</f>
        <v/>
      </c>
      <c r="F361" s="115"/>
      <c r="G361" s="116"/>
      <c r="H361" s="77"/>
      <c r="I361" s="76"/>
      <c r="J361" s="78"/>
      <c r="K361" s="32"/>
      <c r="L361" s="76"/>
      <c r="M361" s="78"/>
      <c r="N361" s="32"/>
    </row>
    <row r="362" spans="1:14" x14ac:dyDescent="0.25">
      <c r="A362" s="28"/>
      <c r="B362" s="97"/>
      <c r="C362" s="114"/>
      <c r="D362" s="30" t="str">
        <f>IFERROR(IF(C362="No CAS","",INDEX('DEQ Pollutant List'!$C$7:$C$611,MATCH('5. Pollutant Emissions - MB'!C362,'DEQ Pollutant List'!$B$7:$B$611,0))),"")</f>
        <v/>
      </c>
      <c r="E362" s="16" t="str">
        <f>IFERROR(IF(OR($C362="",$C362="No CAS"),INDEX('DEQ Pollutant List'!$A$7:$A$611,MATCH($D362,'DEQ Pollutant List'!$C$7:$C$611,0)),INDEX('DEQ Pollutant List'!$A$7:$A$611,MATCH($C362,'DEQ Pollutant List'!$B$7:$B$611,0))),"")</f>
        <v/>
      </c>
      <c r="F362" s="115"/>
      <c r="G362" s="116"/>
      <c r="H362" s="77"/>
      <c r="I362" s="76"/>
      <c r="J362" s="78"/>
      <c r="K362" s="32"/>
      <c r="L362" s="76"/>
      <c r="M362" s="78"/>
      <c r="N362" s="32"/>
    </row>
    <row r="363" spans="1:14" x14ac:dyDescent="0.25">
      <c r="A363" s="28"/>
      <c r="B363" s="97"/>
      <c r="C363" s="114"/>
      <c r="D363" s="30" t="str">
        <f>IFERROR(IF(C363="No CAS","",INDEX('DEQ Pollutant List'!$C$7:$C$611,MATCH('5. Pollutant Emissions - MB'!C363,'DEQ Pollutant List'!$B$7:$B$611,0))),"")</f>
        <v/>
      </c>
      <c r="E363" s="16" t="str">
        <f>IFERROR(IF(OR($C363="",$C363="No CAS"),INDEX('DEQ Pollutant List'!$A$7:$A$611,MATCH($D363,'DEQ Pollutant List'!$C$7:$C$611,0)),INDEX('DEQ Pollutant List'!$A$7:$A$611,MATCH($C363,'DEQ Pollutant List'!$B$7:$B$611,0))),"")</f>
        <v/>
      </c>
      <c r="F363" s="115"/>
      <c r="G363" s="116"/>
      <c r="H363" s="77"/>
      <c r="I363" s="76"/>
      <c r="J363" s="78"/>
      <c r="K363" s="32"/>
      <c r="L363" s="76"/>
      <c r="M363" s="78"/>
      <c r="N363" s="32"/>
    </row>
    <row r="364" spans="1:14" x14ac:dyDescent="0.25">
      <c r="A364" s="28"/>
      <c r="B364" s="97"/>
      <c r="C364" s="114"/>
      <c r="D364" s="30" t="str">
        <f>IFERROR(IF(C364="No CAS","",INDEX('DEQ Pollutant List'!$C$7:$C$611,MATCH('5. Pollutant Emissions - MB'!C364,'DEQ Pollutant List'!$B$7:$B$611,0))),"")</f>
        <v/>
      </c>
      <c r="E364" s="16" t="str">
        <f>IFERROR(IF(OR($C364="",$C364="No CAS"),INDEX('DEQ Pollutant List'!$A$7:$A$611,MATCH($D364,'DEQ Pollutant List'!$C$7:$C$611,0)),INDEX('DEQ Pollutant List'!$A$7:$A$611,MATCH($C364,'DEQ Pollutant List'!$B$7:$B$611,0))),"")</f>
        <v/>
      </c>
      <c r="F364" s="115"/>
      <c r="G364" s="116"/>
      <c r="H364" s="77"/>
      <c r="I364" s="76"/>
      <c r="J364" s="78"/>
      <c r="K364" s="32"/>
      <c r="L364" s="76"/>
      <c r="M364" s="78"/>
      <c r="N364" s="32"/>
    </row>
    <row r="365" spans="1:14" x14ac:dyDescent="0.25">
      <c r="A365" s="28"/>
      <c r="B365" s="97"/>
      <c r="C365" s="114"/>
      <c r="D365" s="30" t="str">
        <f>IFERROR(IF(C365="No CAS","",INDEX('DEQ Pollutant List'!$C$7:$C$611,MATCH('5. Pollutant Emissions - MB'!C365,'DEQ Pollutant List'!$B$7:$B$611,0))),"")</f>
        <v/>
      </c>
      <c r="E365" s="16" t="str">
        <f>IFERROR(IF(OR($C365="",$C365="No CAS"),INDEX('DEQ Pollutant List'!$A$7:$A$611,MATCH($D365,'DEQ Pollutant List'!$C$7:$C$611,0)),INDEX('DEQ Pollutant List'!$A$7:$A$611,MATCH($C365,'DEQ Pollutant List'!$B$7:$B$611,0))),"")</f>
        <v/>
      </c>
      <c r="F365" s="115"/>
      <c r="G365" s="116"/>
      <c r="H365" s="77"/>
      <c r="I365" s="76"/>
      <c r="J365" s="78"/>
      <c r="K365" s="32"/>
      <c r="L365" s="76"/>
      <c r="M365" s="78"/>
      <c r="N365" s="32"/>
    </row>
    <row r="366" spans="1:14" x14ac:dyDescent="0.25">
      <c r="A366" s="28"/>
      <c r="B366" s="97"/>
      <c r="C366" s="114"/>
      <c r="D366" s="30" t="str">
        <f>IFERROR(IF(C366="No CAS","",INDEX('DEQ Pollutant List'!$C$7:$C$611,MATCH('5. Pollutant Emissions - MB'!C366,'DEQ Pollutant List'!$B$7:$B$611,0))),"")</f>
        <v/>
      </c>
      <c r="E366" s="16" t="str">
        <f>IFERROR(IF(OR($C366="",$C366="No CAS"),INDEX('DEQ Pollutant List'!$A$7:$A$611,MATCH($D366,'DEQ Pollutant List'!$C$7:$C$611,0)),INDEX('DEQ Pollutant List'!$A$7:$A$611,MATCH($C366,'DEQ Pollutant List'!$B$7:$B$611,0))),"")</f>
        <v/>
      </c>
      <c r="F366" s="115"/>
      <c r="G366" s="116"/>
      <c r="H366" s="77"/>
      <c r="I366" s="76"/>
      <c r="J366" s="78"/>
      <c r="K366" s="32"/>
      <c r="L366" s="76"/>
      <c r="M366" s="78"/>
      <c r="N366" s="32"/>
    </row>
    <row r="367" spans="1:14" x14ac:dyDescent="0.25">
      <c r="A367" s="28"/>
      <c r="B367" s="97"/>
      <c r="C367" s="114"/>
      <c r="D367" s="30" t="str">
        <f>IFERROR(IF(C367="No CAS","",INDEX('DEQ Pollutant List'!$C$7:$C$611,MATCH('5. Pollutant Emissions - MB'!C367,'DEQ Pollutant List'!$B$7:$B$611,0))),"")</f>
        <v/>
      </c>
      <c r="E367" s="16" t="str">
        <f>IFERROR(IF(OR($C367="",$C367="No CAS"),INDEX('DEQ Pollutant List'!$A$7:$A$611,MATCH($D367,'DEQ Pollutant List'!$C$7:$C$611,0)),INDEX('DEQ Pollutant List'!$A$7:$A$611,MATCH($C367,'DEQ Pollutant List'!$B$7:$B$611,0))),"")</f>
        <v/>
      </c>
      <c r="F367" s="115"/>
      <c r="G367" s="116"/>
      <c r="H367" s="77"/>
      <c r="I367" s="76"/>
      <c r="J367" s="78"/>
      <c r="K367" s="32"/>
      <c r="L367" s="76"/>
      <c r="M367" s="78"/>
      <c r="N367" s="32"/>
    </row>
    <row r="368" spans="1:14" x14ac:dyDescent="0.25">
      <c r="A368" s="28"/>
      <c r="B368" s="97"/>
      <c r="C368" s="114"/>
      <c r="D368" s="30" t="str">
        <f>IFERROR(IF(C368="No CAS","",INDEX('DEQ Pollutant List'!$C$7:$C$611,MATCH('5. Pollutant Emissions - MB'!C368,'DEQ Pollutant List'!$B$7:$B$611,0))),"")</f>
        <v/>
      </c>
      <c r="E368" s="16" t="str">
        <f>IFERROR(IF(OR($C368="",$C368="No CAS"),INDEX('DEQ Pollutant List'!$A$7:$A$611,MATCH($D368,'DEQ Pollutant List'!$C$7:$C$611,0)),INDEX('DEQ Pollutant List'!$A$7:$A$611,MATCH($C368,'DEQ Pollutant List'!$B$7:$B$611,0))),"")</f>
        <v/>
      </c>
      <c r="F368" s="115"/>
      <c r="G368" s="116"/>
      <c r="H368" s="77"/>
      <c r="I368" s="76"/>
      <c r="J368" s="78"/>
      <c r="K368" s="32"/>
      <c r="L368" s="76"/>
      <c r="M368" s="78"/>
      <c r="N368" s="32"/>
    </row>
    <row r="369" spans="1:14" x14ac:dyDescent="0.25">
      <c r="A369" s="28"/>
      <c r="B369" s="97"/>
      <c r="C369" s="114"/>
      <c r="D369" s="30" t="str">
        <f>IFERROR(IF(C369="No CAS","",INDEX('DEQ Pollutant List'!$C$7:$C$611,MATCH('5. Pollutant Emissions - MB'!C369,'DEQ Pollutant List'!$B$7:$B$611,0))),"")</f>
        <v/>
      </c>
      <c r="E369" s="16" t="str">
        <f>IFERROR(IF(OR($C369="",$C369="No CAS"),INDEX('DEQ Pollutant List'!$A$7:$A$611,MATCH($D369,'DEQ Pollutant List'!$C$7:$C$611,0)),INDEX('DEQ Pollutant List'!$A$7:$A$611,MATCH($C369,'DEQ Pollutant List'!$B$7:$B$611,0))),"")</f>
        <v/>
      </c>
      <c r="F369" s="115"/>
      <c r="G369" s="116"/>
      <c r="H369" s="77"/>
      <c r="I369" s="76"/>
      <c r="J369" s="78"/>
      <c r="K369" s="32"/>
      <c r="L369" s="76"/>
      <c r="M369" s="78"/>
      <c r="N369" s="32"/>
    </row>
    <row r="370" spans="1:14" x14ac:dyDescent="0.25">
      <c r="A370" s="28"/>
      <c r="B370" s="97"/>
      <c r="C370" s="114"/>
      <c r="D370" s="30" t="str">
        <f>IFERROR(IF(C370="No CAS","",INDEX('DEQ Pollutant List'!$C$7:$C$611,MATCH('5. Pollutant Emissions - MB'!C370,'DEQ Pollutant List'!$B$7:$B$611,0))),"")</f>
        <v/>
      </c>
      <c r="E370" s="16" t="str">
        <f>IFERROR(IF(OR($C370="",$C370="No CAS"),INDEX('DEQ Pollutant List'!$A$7:$A$611,MATCH($D370,'DEQ Pollutant List'!$C$7:$C$611,0)),INDEX('DEQ Pollutant List'!$A$7:$A$611,MATCH($C370,'DEQ Pollutant List'!$B$7:$B$611,0))),"")</f>
        <v/>
      </c>
      <c r="F370" s="115"/>
      <c r="G370" s="116"/>
      <c r="H370" s="77"/>
      <c r="I370" s="76"/>
      <c r="J370" s="78"/>
      <c r="K370" s="32"/>
      <c r="L370" s="76"/>
      <c r="M370" s="78"/>
      <c r="N370" s="32"/>
    </row>
    <row r="371" spans="1:14" x14ac:dyDescent="0.25">
      <c r="A371" s="28"/>
      <c r="B371" s="97"/>
      <c r="C371" s="114"/>
      <c r="D371" s="30" t="str">
        <f>IFERROR(IF(C371="No CAS","",INDEX('DEQ Pollutant List'!$C$7:$C$611,MATCH('5. Pollutant Emissions - MB'!C371,'DEQ Pollutant List'!$B$7:$B$611,0))),"")</f>
        <v/>
      </c>
      <c r="E371" s="16" t="str">
        <f>IFERROR(IF(OR($C371="",$C371="No CAS"),INDEX('DEQ Pollutant List'!$A$7:$A$611,MATCH($D371,'DEQ Pollutant List'!$C$7:$C$611,0)),INDEX('DEQ Pollutant List'!$A$7:$A$611,MATCH($C371,'DEQ Pollutant List'!$B$7:$B$611,0))),"")</f>
        <v/>
      </c>
      <c r="F371" s="115"/>
      <c r="G371" s="116"/>
      <c r="H371" s="77"/>
      <c r="I371" s="76"/>
      <c r="J371" s="78"/>
      <c r="K371" s="32"/>
      <c r="L371" s="76"/>
      <c r="M371" s="78"/>
      <c r="N371" s="32"/>
    </row>
    <row r="372" spans="1:14" x14ac:dyDescent="0.25">
      <c r="A372" s="28"/>
      <c r="B372" s="97"/>
      <c r="C372" s="114"/>
      <c r="D372" s="30" t="str">
        <f>IFERROR(IF(C372="No CAS","",INDEX('DEQ Pollutant List'!$C$7:$C$611,MATCH('5. Pollutant Emissions - MB'!C372,'DEQ Pollutant List'!$B$7:$B$611,0))),"")</f>
        <v/>
      </c>
      <c r="E372" s="16" t="str">
        <f>IFERROR(IF(OR($C372="",$C372="No CAS"),INDEX('DEQ Pollutant List'!$A$7:$A$611,MATCH($D372,'DEQ Pollutant List'!$C$7:$C$611,0)),INDEX('DEQ Pollutant List'!$A$7:$A$611,MATCH($C372,'DEQ Pollutant List'!$B$7:$B$611,0))),"")</f>
        <v/>
      </c>
      <c r="F372" s="115"/>
      <c r="G372" s="116"/>
      <c r="H372" s="77"/>
      <c r="I372" s="76"/>
      <c r="J372" s="78"/>
      <c r="K372" s="32"/>
      <c r="L372" s="76"/>
      <c r="M372" s="78"/>
      <c r="N372" s="32"/>
    </row>
    <row r="373" spans="1:14" x14ac:dyDescent="0.25">
      <c r="A373" s="28"/>
      <c r="B373" s="97"/>
      <c r="C373" s="114"/>
      <c r="D373" s="30" t="str">
        <f>IFERROR(IF(C373="No CAS","",INDEX('DEQ Pollutant List'!$C$7:$C$611,MATCH('5. Pollutant Emissions - MB'!C373,'DEQ Pollutant List'!$B$7:$B$611,0))),"")</f>
        <v/>
      </c>
      <c r="E373" s="16" t="str">
        <f>IFERROR(IF(OR($C373="",$C373="No CAS"),INDEX('DEQ Pollutant List'!$A$7:$A$611,MATCH($D373,'DEQ Pollutant List'!$C$7:$C$611,0)),INDEX('DEQ Pollutant List'!$A$7:$A$611,MATCH($C373,'DEQ Pollutant List'!$B$7:$B$611,0))),"")</f>
        <v/>
      </c>
      <c r="F373" s="115"/>
      <c r="G373" s="116"/>
      <c r="H373" s="77"/>
      <c r="I373" s="76"/>
      <c r="J373" s="78"/>
      <c r="K373" s="32"/>
      <c r="L373" s="76"/>
      <c r="M373" s="78"/>
      <c r="N373" s="32"/>
    </row>
    <row r="374" spans="1:14" x14ac:dyDescent="0.25">
      <c r="A374" s="28"/>
      <c r="B374" s="97"/>
      <c r="C374" s="114"/>
      <c r="D374" s="30" t="str">
        <f>IFERROR(IF(C374="No CAS","",INDEX('DEQ Pollutant List'!$C$7:$C$611,MATCH('5. Pollutant Emissions - MB'!C374,'DEQ Pollutant List'!$B$7:$B$611,0))),"")</f>
        <v/>
      </c>
      <c r="E374" s="16" t="str">
        <f>IFERROR(IF(OR($C374="",$C374="No CAS"),INDEX('DEQ Pollutant List'!$A$7:$A$611,MATCH($D374,'DEQ Pollutant List'!$C$7:$C$611,0)),INDEX('DEQ Pollutant List'!$A$7:$A$611,MATCH($C374,'DEQ Pollutant List'!$B$7:$B$611,0))),"")</f>
        <v/>
      </c>
      <c r="F374" s="115"/>
      <c r="G374" s="116"/>
      <c r="H374" s="77"/>
      <c r="I374" s="76"/>
      <c r="J374" s="78"/>
      <c r="K374" s="32"/>
      <c r="L374" s="76"/>
      <c r="M374" s="78"/>
      <c r="N374" s="32"/>
    </row>
    <row r="375" spans="1:14" x14ac:dyDescent="0.25">
      <c r="A375" s="28"/>
      <c r="B375" s="97"/>
      <c r="C375" s="114"/>
      <c r="D375" s="30" t="str">
        <f>IFERROR(IF(C375="No CAS","",INDEX('DEQ Pollutant List'!$C$7:$C$611,MATCH('5. Pollutant Emissions - MB'!C375,'DEQ Pollutant List'!$B$7:$B$611,0))),"")</f>
        <v/>
      </c>
      <c r="E375" s="16" t="str">
        <f>IFERROR(IF(OR($C375="",$C375="No CAS"),INDEX('DEQ Pollutant List'!$A$7:$A$611,MATCH($D375,'DEQ Pollutant List'!$C$7:$C$611,0)),INDEX('DEQ Pollutant List'!$A$7:$A$611,MATCH($C375,'DEQ Pollutant List'!$B$7:$B$611,0))),"")</f>
        <v/>
      </c>
      <c r="F375" s="115"/>
      <c r="G375" s="116"/>
      <c r="H375" s="77"/>
      <c r="I375" s="76"/>
      <c r="J375" s="78"/>
      <c r="K375" s="32"/>
      <c r="L375" s="76"/>
      <c r="M375" s="78"/>
      <c r="N375" s="32"/>
    </row>
    <row r="376" spans="1:14" x14ac:dyDescent="0.25">
      <c r="A376" s="28"/>
      <c r="B376" s="97"/>
      <c r="C376" s="114"/>
      <c r="D376" s="30" t="str">
        <f>IFERROR(IF(C376="No CAS","",INDEX('DEQ Pollutant List'!$C$7:$C$611,MATCH('5. Pollutant Emissions - MB'!C376,'DEQ Pollutant List'!$B$7:$B$611,0))),"")</f>
        <v/>
      </c>
      <c r="E376" s="16" t="str">
        <f>IFERROR(IF(OR($C376="",$C376="No CAS"),INDEX('DEQ Pollutant List'!$A$7:$A$611,MATCH($D376,'DEQ Pollutant List'!$C$7:$C$611,0)),INDEX('DEQ Pollutant List'!$A$7:$A$611,MATCH($C376,'DEQ Pollutant List'!$B$7:$B$611,0))),"")</f>
        <v/>
      </c>
      <c r="F376" s="115"/>
      <c r="G376" s="116"/>
      <c r="H376" s="77"/>
      <c r="I376" s="76"/>
      <c r="J376" s="78"/>
      <c r="K376" s="32"/>
      <c r="L376" s="76"/>
      <c r="M376" s="78"/>
      <c r="N376" s="32"/>
    </row>
    <row r="377" spans="1:14" x14ac:dyDescent="0.25">
      <c r="A377" s="28"/>
      <c r="B377" s="97"/>
      <c r="C377" s="114"/>
      <c r="D377" s="30" t="str">
        <f>IFERROR(IF(C377="No CAS","",INDEX('DEQ Pollutant List'!$C$7:$C$611,MATCH('5. Pollutant Emissions - MB'!C377,'DEQ Pollutant List'!$B$7:$B$611,0))),"")</f>
        <v/>
      </c>
      <c r="E377" s="16" t="str">
        <f>IFERROR(IF(OR($C377="",$C377="No CAS"),INDEX('DEQ Pollutant List'!$A$7:$A$611,MATCH($D377,'DEQ Pollutant List'!$C$7:$C$611,0)),INDEX('DEQ Pollutant List'!$A$7:$A$611,MATCH($C377,'DEQ Pollutant List'!$B$7:$B$611,0))),"")</f>
        <v/>
      </c>
      <c r="F377" s="115"/>
      <c r="G377" s="116"/>
      <c r="H377" s="77"/>
      <c r="I377" s="76"/>
      <c r="J377" s="78"/>
      <c r="K377" s="32"/>
      <c r="L377" s="76"/>
      <c r="M377" s="78"/>
      <c r="N377" s="32"/>
    </row>
    <row r="378" spans="1:14" x14ac:dyDescent="0.25">
      <c r="A378" s="28"/>
      <c r="B378" s="97"/>
      <c r="C378" s="114"/>
      <c r="D378" s="30" t="str">
        <f>IFERROR(IF(C378="No CAS","",INDEX('DEQ Pollutant List'!$C$7:$C$611,MATCH('5. Pollutant Emissions - MB'!C378,'DEQ Pollutant List'!$B$7:$B$611,0))),"")</f>
        <v/>
      </c>
      <c r="E378" s="16" t="str">
        <f>IFERROR(IF(OR($C378="",$C378="No CAS"),INDEX('DEQ Pollutant List'!$A$7:$A$611,MATCH($D378,'DEQ Pollutant List'!$C$7:$C$611,0)),INDEX('DEQ Pollutant List'!$A$7:$A$611,MATCH($C378,'DEQ Pollutant List'!$B$7:$B$611,0))),"")</f>
        <v/>
      </c>
      <c r="F378" s="115"/>
      <c r="G378" s="116"/>
      <c r="H378" s="77"/>
      <c r="I378" s="76"/>
      <c r="J378" s="78"/>
      <c r="K378" s="32"/>
      <c r="L378" s="76"/>
      <c r="M378" s="78"/>
      <c r="N378" s="32"/>
    </row>
    <row r="379" spans="1:14" x14ac:dyDescent="0.25">
      <c r="A379" s="28"/>
      <c r="B379" s="97"/>
      <c r="C379" s="114"/>
      <c r="D379" s="30" t="str">
        <f>IFERROR(IF(C379="No CAS","",INDEX('DEQ Pollutant List'!$C$7:$C$611,MATCH('5. Pollutant Emissions - MB'!C379,'DEQ Pollutant List'!$B$7:$B$611,0))),"")</f>
        <v/>
      </c>
      <c r="E379" s="16" t="str">
        <f>IFERROR(IF(OR($C379="",$C379="No CAS"),INDEX('DEQ Pollutant List'!$A$7:$A$611,MATCH($D379,'DEQ Pollutant List'!$C$7:$C$611,0)),INDEX('DEQ Pollutant List'!$A$7:$A$611,MATCH($C379,'DEQ Pollutant List'!$B$7:$B$611,0))),"")</f>
        <v/>
      </c>
      <c r="F379" s="115"/>
      <c r="G379" s="116"/>
      <c r="H379" s="77"/>
      <c r="I379" s="76"/>
      <c r="J379" s="78"/>
      <c r="K379" s="32"/>
      <c r="L379" s="76"/>
      <c r="M379" s="78"/>
      <c r="N379" s="32"/>
    </row>
    <row r="380" spans="1:14" x14ac:dyDescent="0.25">
      <c r="A380" s="28"/>
      <c r="B380" s="97"/>
      <c r="C380" s="114"/>
      <c r="D380" s="30" t="str">
        <f>IFERROR(IF(C380="No CAS","",INDEX('DEQ Pollutant List'!$C$7:$C$611,MATCH('5. Pollutant Emissions - MB'!C380,'DEQ Pollutant List'!$B$7:$B$611,0))),"")</f>
        <v/>
      </c>
      <c r="E380" s="16" t="str">
        <f>IFERROR(IF(OR($C380="",$C380="No CAS"),INDEX('DEQ Pollutant List'!$A$7:$A$611,MATCH($D380,'DEQ Pollutant List'!$C$7:$C$611,0)),INDEX('DEQ Pollutant List'!$A$7:$A$611,MATCH($C380,'DEQ Pollutant List'!$B$7:$B$611,0))),"")</f>
        <v/>
      </c>
      <c r="F380" s="115"/>
      <c r="G380" s="116"/>
      <c r="H380" s="77"/>
      <c r="I380" s="76"/>
      <c r="J380" s="78"/>
      <c r="K380" s="32"/>
      <c r="L380" s="76"/>
      <c r="M380" s="78"/>
      <c r="N380" s="32"/>
    </row>
    <row r="381" spans="1:14" x14ac:dyDescent="0.25">
      <c r="A381" s="28"/>
      <c r="B381" s="97"/>
      <c r="C381" s="114"/>
      <c r="D381" s="30" t="str">
        <f>IFERROR(IF(C381="No CAS","",INDEX('DEQ Pollutant List'!$C$7:$C$611,MATCH('5. Pollutant Emissions - MB'!C381,'DEQ Pollutant List'!$B$7:$B$611,0))),"")</f>
        <v/>
      </c>
      <c r="E381" s="16" t="str">
        <f>IFERROR(IF(OR($C381="",$C381="No CAS"),INDEX('DEQ Pollutant List'!$A$7:$A$611,MATCH($D381,'DEQ Pollutant List'!$C$7:$C$611,0)),INDEX('DEQ Pollutant List'!$A$7:$A$611,MATCH($C381,'DEQ Pollutant List'!$B$7:$B$611,0))),"")</f>
        <v/>
      </c>
      <c r="F381" s="115"/>
      <c r="G381" s="116"/>
      <c r="H381" s="77"/>
      <c r="I381" s="76"/>
      <c r="J381" s="78"/>
      <c r="K381" s="32"/>
      <c r="L381" s="76"/>
      <c r="M381" s="78"/>
      <c r="N381" s="32"/>
    </row>
    <row r="382" spans="1:14" x14ac:dyDescent="0.25">
      <c r="A382" s="28"/>
      <c r="B382" s="97"/>
      <c r="C382" s="114"/>
      <c r="D382" s="30" t="str">
        <f>IFERROR(IF(C382="No CAS","",INDEX('DEQ Pollutant List'!$C$7:$C$611,MATCH('5. Pollutant Emissions - MB'!C382,'DEQ Pollutant List'!$B$7:$B$611,0))),"")</f>
        <v/>
      </c>
      <c r="E382" s="16" t="str">
        <f>IFERROR(IF(OR($C382="",$C382="No CAS"),INDEX('DEQ Pollutant List'!$A$7:$A$611,MATCH($D382,'DEQ Pollutant List'!$C$7:$C$611,0)),INDEX('DEQ Pollutant List'!$A$7:$A$611,MATCH($C382,'DEQ Pollutant List'!$B$7:$B$611,0))),"")</f>
        <v/>
      </c>
      <c r="F382" s="115"/>
      <c r="G382" s="116"/>
      <c r="H382" s="77"/>
      <c r="I382" s="76"/>
      <c r="J382" s="78"/>
      <c r="K382" s="32"/>
      <c r="L382" s="76"/>
      <c r="M382" s="78"/>
      <c r="N382" s="32"/>
    </row>
    <row r="383" spans="1:14" x14ac:dyDescent="0.25">
      <c r="A383" s="28"/>
      <c r="B383" s="97"/>
      <c r="C383" s="114"/>
      <c r="D383" s="30" t="str">
        <f>IFERROR(IF(C383="No CAS","",INDEX('DEQ Pollutant List'!$C$7:$C$611,MATCH('5. Pollutant Emissions - MB'!C383,'DEQ Pollutant List'!$B$7:$B$611,0))),"")</f>
        <v/>
      </c>
      <c r="E383" s="16" t="str">
        <f>IFERROR(IF(OR($C383="",$C383="No CAS"),INDEX('DEQ Pollutant List'!$A$7:$A$611,MATCH($D383,'DEQ Pollutant List'!$C$7:$C$611,0)),INDEX('DEQ Pollutant List'!$A$7:$A$611,MATCH($C383,'DEQ Pollutant List'!$B$7:$B$611,0))),"")</f>
        <v/>
      </c>
      <c r="F383" s="115"/>
      <c r="G383" s="116"/>
      <c r="H383" s="77"/>
      <c r="I383" s="76"/>
      <c r="J383" s="78"/>
      <c r="K383" s="32"/>
      <c r="L383" s="76"/>
      <c r="M383" s="78"/>
      <c r="N383" s="32"/>
    </row>
    <row r="384" spans="1:14" x14ac:dyDescent="0.25">
      <c r="A384" s="28"/>
      <c r="B384" s="97"/>
      <c r="C384" s="114"/>
      <c r="D384" s="30" t="str">
        <f>IFERROR(IF(C384="No CAS","",INDEX('DEQ Pollutant List'!$C$7:$C$611,MATCH('5. Pollutant Emissions - MB'!C384,'DEQ Pollutant List'!$B$7:$B$611,0))),"")</f>
        <v/>
      </c>
      <c r="E384" s="16" t="str">
        <f>IFERROR(IF(OR($C384="",$C384="No CAS"),INDEX('DEQ Pollutant List'!$A$7:$A$611,MATCH($D384,'DEQ Pollutant List'!$C$7:$C$611,0)),INDEX('DEQ Pollutant List'!$A$7:$A$611,MATCH($C384,'DEQ Pollutant List'!$B$7:$B$611,0))),"")</f>
        <v/>
      </c>
      <c r="F384" s="115"/>
      <c r="G384" s="116"/>
      <c r="H384" s="77"/>
      <c r="I384" s="76"/>
      <c r="J384" s="78"/>
      <c r="K384" s="32"/>
      <c r="L384" s="76"/>
      <c r="M384" s="78"/>
      <c r="N384" s="32"/>
    </row>
    <row r="385" spans="1:14" x14ac:dyDescent="0.25">
      <c r="A385" s="28"/>
      <c r="B385" s="97"/>
      <c r="C385" s="114"/>
      <c r="D385" s="30" t="str">
        <f>IFERROR(IF(C385="No CAS","",INDEX('DEQ Pollutant List'!$C$7:$C$611,MATCH('5. Pollutant Emissions - MB'!C385,'DEQ Pollutant List'!$B$7:$B$611,0))),"")</f>
        <v/>
      </c>
      <c r="E385" s="16" t="str">
        <f>IFERROR(IF(OR($C385="",$C385="No CAS"),INDEX('DEQ Pollutant List'!$A$7:$A$611,MATCH($D385,'DEQ Pollutant List'!$C$7:$C$611,0)),INDEX('DEQ Pollutant List'!$A$7:$A$611,MATCH($C385,'DEQ Pollutant List'!$B$7:$B$611,0))),"")</f>
        <v/>
      </c>
      <c r="F385" s="115"/>
      <c r="G385" s="116"/>
      <c r="H385" s="77"/>
      <c r="I385" s="76"/>
      <c r="J385" s="78"/>
      <c r="K385" s="32"/>
      <c r="L385" s="76"/>
      <c r="M385" s="78"/>
      <c r="N385" s="32"/>
    </row>
    <row r="386" spans="1:14" x14ac:dyDescent="0.25">
      <c r="A386" s="28"/>
      <c r="B386" s="97"/>
      <c r="C386" s="114"/>
      <c r="D386" s="30" t="str">
        <f>IFERROR(IF(C386="No CAS","",INDEX('DEQ Pollutant List'!$C$7:$C$611,MATCH('5. Pollutant Emissions - MB'!C386,'DEQ Pollutant List'!$B$7:$B$611,0))),"")</f>
        <v/>
      </c>
      <c r="E386" s="16" t="str">
        <f>IFERROR(IF(OR($C386="",$C386="No CAS"),INDEX('DEQ Pollutant List'!$A$7:$A$611,MATCH($D386,'DEQ Pollutant List'!$C$7:$C$611,0)),INDEX('DEQ Pollutant List'!$A$7:$A$611,MATCH($C386,'DEQ Pollutant List'!$B$7:$B$611,0))),"")</f>
        <v/>
      </c>
      <c r="F386" s="115"/>
      <c r="G386" s="116"/>
      <c r="H386" s="77"/>
      <c r="I386" s="76"/>
      <c r="J386" s="78"/>
      <c r="K386" s="32"/>
      <c r="L386" s="76"/>
      <c r="M386" s="78"/>
      <c r="N386" s="32"/>
    </row>
    <row r="387" spans="1:14" x14ac:dyDescent="0.25">
      <c r="A387" s="28"/>
      <c r="B387" s="97"/>
      <c r="C387" s="114"/>
      <c r="D387" s="30" t="str">
        <f>IFERROR(IF(C387="No CAS","",INDEX('DEQ Pollutant List'!$C$7:$C$611,MATCH('5. Pollutant Emissions - MB'!C387,'DEQ Pollutant List'!$B$7:$B$611,0))),"")</f>
        <v/>
      </c>
      <c r="E387" s="16" t="str">
        <f>IFERROR(IF(OR($C387="",$C387="No CAS"),INDEX('DEQ Pollutant List'!$A$7:$A$611,MATCH($D387,'DEQ Pollutant List'!$C$7:$C$611,0)),INDEX('DEQ Pollutant List'!$A$7:$A$611,MATCH($C387,'DEQ Pollutant List'!$B$7:$B$611,0))),"")</f>
        <v/>
      </c>
      <c r="F387" s="115"/>
      <c r="G387" s="116"/>
      <c r="H387" s="77"/>
      <c r="I387" s="76"/>
      <c r="J387" s="78"/>
      <c r="K387" s="32"/>
      <c r="L387" s="76"/>
      <c r="M387" s="78"/>
      <c r="N387" s="32"/>
    </row>
    <row r="388" spans="1:14" x14ac:dyDescent="0.25">
      <c r="A388" s="28"/>
      <c r="B388" s="97"/>
      <c r="C388" s="114"/>
      <c r="D388" s="30" t="str">
        <f>IFERROR(IF(C388="No CAS","",INDEX('DEQ Pollutant List'!$C$7:$C$611,MATCH('5. Pollutant Emissions - MB'!C388,'DEQ Pollutant List'!$B$7:$B$611,0))),"")</f>
        <v/>
      </c>
      <c r="E388" s="16" t="str">
        <f>IFERROR(IF(OR($C388="",$C388="No CAS"),INDEX('DEQ Pollutant List'!$A$7:$A$611,MATCH($D388,'DEQ Pollutant List'!$C$7:$C$611,0)),INDEX('DEQ Pollutant List'!$A$7:$A$611,MATCH($C388,'DEQ Pollutant List'!$B$7:$B$611,0))),"")</f>
        <v/>
      </c>
      <c r="F388" s="115"/>
      <c r="G388" s="116"/>
      <c r="H388" s="77"/>
      <c r="I388" s="76"/>
      <c r="J388" s="78"/>
      <c r="K388" s="32"/>
      <c r="L388" s="76"/>
      <c r="M388" s="78"/>
      <c r="N388" s="32"/>
    </row>
    <row r="389" spans="1:14" x14ac:dyDescent="0.25">
      <c r="A389" s="28"/>
      <c r="B389" s="97"/>
      <c r="C389" s="114"/>
      <c r="D389" s="30" t="str">
        <f>IFERROR(IF(C389="No CAS","",INDEX('DEQ Pollutant List'!$C$7:$C$611,MATCH('5. Pollutant Emissions - MB'!C389,'DEQ Pollutant List'!$B$7:$B$611,0))),"")</f>
        <v/>
      </c>
      <c r="E389" s="16" t="str">
        <f>IFERROR(IF(OR($C389="",$C389="No CAS"),INDEX('DEQ Pollutant List'!$A$7:$A$611,MATCH($D389,'DEQ Pollutant List'!$C$7:$C$611,0)),INDEX('DEQ Pollutant List'!$A$7:$A$611,MATCH($C389,'DEQ Pollutant List'!$B$7:$B$611,0))),"")</f>
        <v/>
      </c>
      <c r="F389" s="115"/>
      <c r="G389" s="116"/>
      <c r="H389" s="77"/>
      <c r="I389" s="76"/>
      <c r="J389" s="78"/>
      <c r="K389" s="32"/>
      <c r="L389" s="76"/>
      <c r="M389" s="78"/>
      <c r="N389" s="32"/>
    </row>
    <row r="390" spans="1:14" x14ac:dyDescent="0.25">
      <c r="A390" s="28"/>
      <c r="B390" s="97"/>
      <c r="C390" s="114"/>
      <c r="D390" s="30" t="str">
        <f>IFERROR(IF(C390="No CAS","",INDEX('DEQ Pollutant List'!$C$7:$C$611,MATCH('5. Pollutant Emissions - MB'!C390,'DEQ Pollutant List'!$B$7:$B$611,0))),"")</f>
        <v/>
      </c>
      <c r="E390" s="16" t="str">
        <f>IFERROR(IF(OR($C390="",$C390="No CAS"),INDEX('DEQ Pollutant List'!$A$7:$A$611,MATCH($D390,'DEQ Pollutant List'!$C$7:$C$611,0)),INDEX('DEQ Pollutant List'!$A$7:$A$611,MATCH($C390,'DEQ Pollutant List'!$B$7:$B$611,0))),"")</f>
        <v/>
      </c>
      <c r="F390" s="115"/>
      <c r="G390" s="116"/>
      <c r="H390" s="77"/>
      <c r="I390" s="76"/>
      <c r="J390" s="78"/>
      <c r="K390" s="32"/>
      <c r="L390" s="76"/>
      <c r="M390" s="78"/>
      <c r="N390" s="32"/>
    </row>
    <row r="391" spans="1:14" x14ac:dyDescent="0.25">
      <c r="A391" s="28"/>
      <c r="B391" s="97"/>
      <c r="C391" s="114"/>
      <c r="D391" s="30" t="str">
        <f>IFERROR(IF(C391="No CAS","",INDEX('DEQ Pollutant List'!$C$7:$C$611,MATCH('5. Pollutant Emissions - MB'!C391,'DEQ Pollutant List'!$B$7:$B$611,0))),"")</f>
        <v/>
      </c>
      <c r="E391" s="16" t="str">
        <f>IFERROR(IF(OR($C391="",$C391="No CAS"),INDEX('DEQ Pollutant List'!$A$7:$A$611,MATCH($D391,'DEQ Pollutant List'!$C$7:$C$611,0)),INDEX('DEQ Pollutant List'!$A$7:$A$611,MATCH($C391,'DEQ Pollutant List'!$B$7:$B$611,0))),"")</f>
        <v/>
      </c>
      <c r="F391" s="115"/>
      <c r="G391" s="116"/>
      <c r="H391" s="77"/>
      <c r="I391" s="76"/>
      <c r="J391" s="78"/>
      <c r="K391" s="32"/>
      <c r="L391" s="76"/>
      <c r="M391" s="78"/>
      <c r="N391" s="32"/>
    </row>
    <row r="392" spans="1:14" x14ac:dyDescent="0.25">
      <c r="A392" s="28"/>
      <c r="B392" s="97"/>
      <c r="C392" s="114"/>
      <c r="D392" s="30" t="str">
        <f>IFERROR(IF(C392="No CAS","",INDEX('DEQ Pollutant List'!$C$7:$C$611,MATCH('5. Pollutant Emissions - MB'!C392,'DEQ Pollutant List'!$B$7:$B$611,0))),"")</f>
        <v/>
      </c>
      <c r="E392" s="16" t="str">
        <f>IFERROR(IF(OR($C392="",$C392="No CAS"),INDEX('DEQ Pollutant List'!$A$7:$A$611,MATCH($D392,'DEQ Pollutant List'!$C$7:$C$611,0)),INDEX('DEQ Pollutant List'!$A$7:$A$611,MATCH($C392,'DEQ Pollutant List'!$B$7:$B$611,0))),"")</f>
        <v/>
      </c>
      <c r="F392" s="115"/>
      <c r="G392" s="116"/>
      <c r="H392" s="77"/>
      <c r="I392" s="76"/>
      <c r="J392" s="78"/>
      <c r="K392" s="32"/>
      <c r="L392" s="76"/>
      <c r="M392" s="78"/>
      <c r="N392" s="32"/>
    </row>
    <row r="393" spans="1:14" x14ac:dyDescent="0.25">
      <c r="A393" s="28"/>
      <c r="B393" s="97"/>
      <c r="C393" s="114"/>
      <c r="D393" s="30" t="str">
        <f>IFERROR(IF(C393="No CAS","",INDEX('DEQ Pollutant List'!$C$7:$C$611,MATCH('5. Pollutant Emissions - MB'!C393,'DEQ Pollutant List'!$B$7:$B$611,0))),"")</f>
        <v/>
      </c>
      <c r="E393" s="16" t="str">
        <f>IFERROR(IF(OR($C393="",$C393="No CAS"),INDEX('DEQ Pollutant List'!$A$7:$A$611,MATCH($D393,'DEQ Pollutant List'!$C$7:$C$611,0)),INDEX('DEQ Pollutant List'!$A$7:$A$611,MATCH($C393,'DEQ Pollutant List'!$B$7:$B$611,0))),"")</f>
        <v/>
      </c>
      <c r="F393" s="115"/>
      <c r="G393" s="116"/>
      <c r="H393" s="77"/>
      <c r="I393" s="76"/>
      <c r="J393" s="78"/>
      <c r="K393" s="32"/>
      <c r="L393" s="76"/>
      <c r="M393" s="78"/>
      <c r="N393" s="32"/>
    </row>
    <row r="394" spans="1:14" x14ac:dyDescent="0.25">
      <c r="A394" s="28"/>
      <c r="B394" s="97"/>
      <c r="C394" s="114"/>
      <c r="D394" s="30" t="str">
        <f>IFERROR(IF(C394="No CAS","",INDEX('DEQ Pollutant List'!$C$7:$C$611,MATCH('5. Pollutant Emissions - MB'!C394,'DEQ Pollutant List'!$B$7:$B$611,0))),"")</f>
        <v/>
      </c>
      <c r="E394" s="16" t="str">
        <f>IFERROR(IF(OR($C394="",$C394="No CAS"),INDEX('DEQ Pollutant List'!$A$7:$A$611,MATCH($D394,'DEQ Pollutant List'!$C$7:$C$611,0)),INDEX('DEQ Pollutant List'!$A$7:$A$611,MATCH($C394,'DEQ Pollutant List'!$B$7:$B$611,0))),"")</f>
        <v/>
      </c>
      <c r="F394" s="115"/>
      <c r="G394" s="116"/>
      <c r="H394" s="77"/>
      <c r="I394" s="76"/>
      <c r="J394" s="78"/>
      <c r="K394" s="32"/>
      <c r="L394" s="76"/>
      <c r="M394" s="78"/>
      <c r="N394" s="32"/>
    </row>
    <row r="395" spans="1:14" x14ac:dyDescent="0.25">
      <c r="A395" s="28"/>
      <c r="B395" s="97"/>
      <c r="C395" s="114"/>
      <c r="D395" s="30" t="str">
        <f>IFERROR(IF(C395="No CAS","",INDEX('DEQ Pollutant List'!$C$7:$C$611,MATCH('5. Pollutant Emissions - MB'!C395,'DEQ Pollutant List'!$B$7:$B$611,0))),"")</f>
        <v/>
      </c>
      <c r="E395" s="16" t="str">
        <f>IFERROR(IF(OR($C395="",$C395="No CAS"),INDEX('DEQ Pollutant List'!$A$7:$A$611,MATCH($D395,'DEQ Pollutant List'!$C$7:$C$611,0)),INDEX('DEQ Pollutant List'!$A$7:$A$611,MATCH($C395,'DEQ Pollutant List'!$B$7:$B$611,0))),"")</f>
        <v/>
      </c>
      <c r="F395" s="115"/>
      <c r="G395" s="116"/>
      <c r="H395" s="77"/>
      <c r="I395" s="76"/>
      <c r="J395" s="78"/>
      <c r="K395" s="32"/>
      <c r="L395" s="76"/>
      <c r="M395" s="78"/>
      <c r="N395" s="32"/>
    </row>
    <row r="396" spans="1:14" x14ac:dyDescent="0.25">
      <c r="A396" s="28"/>
      <c r="B396" s="97"/>
      <c r="C396" s="114"/>
      <c r="D396" s="30" t="str">
        <f>IFERROR(IF(C396="No CAS","",INDEX('DEQ Pollutant List'!$C$7:$C$611,MATCH('5. Pollutant Emissions - MB'!C396,'DEQ Pollutant List'!$B$7:$B$611,0))),"")</f>
        <v/>
      </c>
      <c r="E396" s="16" t="str">
        <f>IFERROR(IF(OR($C396="",$C396="No CAS"),INDEX('DEQ Pollutant List'!$A$7:$A$611,MATCH($D396,'DEQ Pollutant List'!$C$7:$C$611,0)),INDEX('DEQ Pollutant List'!$A$7:$A$611,MATCH($C396,'DEQ Pollutant List'!$B$7:$B$611,0))),"")</f>
        <v/>
      </c>
      <c r="F396" s="115"/>
      <c r="G396" s="116"/>
      <c r="H396" s="77"/>
      <c r="I396" s="76"/>
      <c r="J396" s="78"/>
      <c r="K396" s="32"/>
      <c r="L396" s="76"/>
      <c r="M396" s="78"/>
      <c r="N396" s="32"/>
    </row>
    <row r="397" spans="1:14" x14ac:dyDescent="0.25">
      <c r="A397" s="28"/>
      <c r="B397" s="97"/>
      <c r="C397" s="114"/>
      <c r="D397" s="30" t="str">
        <f>IFERROR(IF(C397="No CAS","",INDEX('DEQ Pollutant List'!$C$7:$C$611,MATCH('5. Pollutant Emissions - MB'!C397,'DEQ Pollutant List'!$B$7:$B$611,0))),"")</f>
        <v/>
      </c>
      <c r="E397" s="16" t="str">
        <f>IFERROR(IF(OR($C397="",$C397="No CAS"),INDEX('DEQ Pollutant List'!$A$7:$A$611,MATCH($D397,'DEQ Pollutant List'!$C$7:$C$611,0)),INDEX('DEQ Pollutant List'!$A$7:$A$611,MATCH($C397,'DEQ Pollutant List'!$B$7:$B$611,0))),"")</f>
        <v/>
      </c>
      <c r="F397" s="115"/>
      <c r="G397" s="116"/>
      <c r="H397" s="77"/>
      <c r="I397" s="76"/>
      <c r="J397" s="78"/>
      <c r="K397" s="32"/>
      <c r="L397" s="76"/>
      <c r="M397" s="78"/>
      <c r="N397" s="32"/>
    </row>
    <row r="398" spans="1:14" x14ac:dyDescent="0.25">
      <c r="A398" s="28"/>
      <c r="B398" s="97"/>
      <c r="C398" s="114"/>
      <c r="D398" s="30" t="str">
        <f>IFERROR(IF(C398="No CAS","",INDEX('DEQ Pollutant List'!$C$7:$C$611,MATCH('5. Pollutant Emissions - MB'!C398,'DEQ Pollutant List'!$B$7:$B$611,0))),"")</f>
        <v/>
      </c>
      <c r="E398" s="16" t="str">
        <f>IFERROR(IF(OR($C398="",$C398="No CAS"),INDEX('DEQ Pollutant List'!$A$7:$A$611,MATCH($D398,'DEQ Pollutant List'!$C$7:$C$611,0)),INDEX('DEQ Pollutant List'!$A$7:$A$611,MATCH($C398,'DEQ Pollutant List'!$B$7:$B$611,0))),"")</f>
        <v/>
      </c>
      <c r="F398" s="115"/>
      <c r="G398" s="116"/>
      <c r="H398" s="77"/>
      <c r="I398" s="76"/>
      <c r="J398" s="78"/>
      <c r="K398" s="32"/>
      <c r="L398" s="76"/>
      <c r="M398" s="78"/>
      <c r="N398" s="32"/>
    </row>
    <row r="399" spans="1:14" x14ac:dyDescent="0.25">
      <c r="A399" s="28"/>
      <c r="B399" s="97"/>
      <c r="C399" s="114"/>
      <c r="D399" s="30" t="str">
        <f>IFERROR(IF(C399="No CAS","",INDEX('DEQ Pollutant List'!$C$7:$C$611,MATCH('5. Pollutant Emissions - MB'!C399,'DEQ Pollutant List'!$B$7:$B$611,0))),"")</f>
        <v/>
      </c>
      <c r="E399" s="16" t="str">
        <f>IFERROR(IF(OR($C399="",$C399="No CAS"),INDEX('DEQ Pollutant List'!$A$7:$A$611,MATCH($D399,'DEQ Pollutant List'!$C$7:$C$611,0)),INDEX('DEQ Pollutant List'!$A$7:$A$611,MATCH($C399,'DEQ Pollutant List'!$B$7:$B$611,0))),"")</f>
        <v/>
      </c>
      <c r="F399" s="115"/>
      <c r="G399" s="116"/>
      <c r="H399" s="77"/>
      <c r="I399" s="76"/>
      <c r="J399" s="78"/>
      <c r="K399" s="32"/>
      <c r="L399" s="76"/>
      <c r="M399" s="78"/>
      <c r="N399" s="32"/>
    </row>
    <row r="400" spans="1:14" x14ac:dyDescent="0.25">
      <c r="A400" s="28"/>
      <c r="B400" s="97"/>
      <c r="C400" s="114"/>
      <c r="D400" s="30" t="str">
        <f>IFERROR(IF(C400="No CAS","",INDEX('DEQ Pollutant List'!$C$7:$C$611,MATCH('5. Pollutant Emissions - MB'!C400,'DEQ Pollutant List'!$B$7:$B$611,0))),"")</f>
        <v/>
      </c>
      <c r="E400" s="16" t="str">
        <f>IFERROR(IF(OR($C400="",$C400="No CAS"),INDEX('DEQ Pollutant List'!$A$7:$A$611,MATCH($D400,'DEQ Pollutant List'!$C$7:$C$611,0)),INDEX('DEQ Pollutant List'!$A$7:$A$611,MATCH($C400,'DEQ Pollutant List'!$B$7:$B$611,0))),"")</f>
        <v/>
      </c>
      <c r="F400" s="115"/>
      <c r="G400" s="116"/>
      <c r="H400" s="77"/>
      <c r="I400" s="76"/>
      <c r="J400" s="78"/>
      <c r="K400" s="32"/>
      <c r="L400" s="76"/>
      <c r="M400" s="78"/>
      <c r="N400" s="32"/>
    </row>
    <row r="401" spans="1:14" x14ac:dyDescent="0.25">
      <c r="A401" s="28"/>
      <c r="B401" s="97"/>
      <c r="C401" s="114"/>
      <c r="D401" s="30" t="str">
        <f>IFERROR(IF(C401="No CAS","",INDEX('DEQ Pollutant List'!$C$7:$C$611,MATCH('5. Pollutant Emissions - MB'!C401,'DEQ Pollutant List'!$B$7:$B$611,0))),"")</f>
        <v/>
      </c>
      <c r="E401" s="16" t="str">
        <f>IFERROR(IF(OR($C401="",$C401="No CAS"),INDEX('DEQ Pollutant List'!$A$7:$A$611,MATCH($D401,'DEQ Pollutant List'!$C$7:$C$611,0)),INDEX('DEQ Pollutant List'!$A$7:$A$611,MATCH($C401,'DEQ Pollutant List'!$B$7:$B$611,0))),"")</f>
        <v/>
      </c>
      <c r="F401" s="115"/>
      <c r="G401" s="116"/>
      <c r="H401" s="77"/>
      <c r="I401" s="76"/>
      <c r="J401" s="78"/>
      <c r="K401" s="32"/>
      <c r="L401" s="76"/>
      <c r="M401" s="78"/>
      <c r="N401" s="32"/>
    </row>
    <row r="402" spans="1:14" x14ac:dyDescent="0.25">
      <c r="A402" s="28"/>
      <c r="B402" s="97"/>
      <c r="C402" s="114"/>
      <c r="D402" s="30" t="str">
        <f>IFERROR(IF(C402="No CAS","",INDEX('DEQ Pollutant List'!$C$7:$C$611,MATCH('5. Pollutant Emissions - MB'!C402,'DEQ Pollutant List'!$B$7:$B$611,0))),"")</f>
        <v/>
      </c>
      <c r="E402" s="16" t="str">
        <f>IFERROR(IF(OR($C402="",$C402="No CAS"),INDEX('DEQ Pollutant List'!$A$7:$A$611,MATCH($D402,'DEQ Pollutant List'!$C$7:$C$611,0)),INDEX('DEQ Pollutant List'!$A$7:$A$611,MATCH($C402,'DEQ Pollutant List'!$B$7:$B$611,0))),"")</f>
        <v/>
      </c>
      <c r="F402" s="115"/>
      <c r="G402" s="116"/>
      <c r="H402" s="77"/>
      <c r="I402" s="76"/>
      <c r="J402" s="78"/>
      <c r="K402" s="32"/>
      <c r="L402" s="76"/>
      <c r="M402" s="78"/>
      <c r="N402" s="32"/>
    </row>
    <row r="403" spans="1:14" x14ac:dyDescent="0.25">
      <c r="A403" s="28"/>
      <c r="B403" s="97"/>
      <c r="C403" s="114"/>
      <c r="D403" s="30" t="str">
        <f>IFERROR(IF(C403="No CAS","",INDEX('DEQ Pollutant List'!$C$7:$C$611,MATCH('5. Pollutant Emissions - MB'!C403,'DEQ Pollutant List'!$B$7:$B$611,0))),"")</f>
        <v/>
      </c>
      <c r="E403" s="16" t="str">
        <f>IFERROR(IF(OR($C403="",$C403="No CAS"),INDEX('DEQ Pollutant List'!$A$7:$A$611,MATCH($D403,'DEQ Pollutant List'!$C$7:$C$611,0)),INDEX('DEQ Pollutant List'!$A$7:$A$611,MATCH($C403,'DEQ Pollutant List'!$B$7:$B$611,0))),"")</f>
        <v/>
      </c>
      <c r="F403" s="115"/>
      <c r="G403" s="116"/>
      <c r="H403" s="77"/>
      <c r="I403" s="76"/>
      <c r="J403" s="78"/>
      <c r="K403" s="32"/>
      <c r="L403" s="76"/>
      <c r="M403" s="78"/>
      <c r="N403" s="32"/>
    </row>
    <row r="404" spans="1:14" x14ac:dyDescent="0.25">
      <c r="A404" s="28"/>
      <c r="B404" s="97"/>
      <c r="C404" s="114"/>
      <c r="D404" s="30" t="str">
        <f>IFERROR(IF(C404="No CAS","",INDEX('DEQ Pollutant List'!$C$7:$C$611,MATCH('5. Pollutant Emissions - MB'!C404,'DEQ Pollutant List'!$B$7:$B$611,0))),"")</f>
        <v/>
      </c>
      <c r="E404" s="16" t="str">
        <f>IFERROR(IF(OR($C404="",$C404="No CAS"),INDEX('DEQ Pollutant List'!$A$7:$A$611,MATCH($D404,'DEQ Pollutant List'!$C$7:$C$611,0)),INDEX('DEQ Pollutant List'!$A$7:$A$611,MATCH($C404,'DEQ Pollutant List'!$B$7:$B$611,0))),"")</f>
        <v/>
      </c>
      <c r="F404" s="115"/>
      <c r="G404" s="116"/>
      <c r="H404" s="77"/>
      <c r="I404" s="76"/>
      <c r="J404" s="78"/>
      <c r="K404" s="32"/>
      <c r="L404" s="76"/>
      <c r="M404" s="78"/>
      <c r="N404" s="32"/>
    </row>
    <row r="405" spans="1:14" x14ac:dyDescent="0.25">
      <c r="A405" s="28"/>
      <c r="B405" s="97"/>
      <c r="C405" s="114"/>
      <c r="D405" s="30" t="str">
        <f>IFERROR(IF(C405="No CAS","",INDEX('DEQ Pollutant List'!$C$7:$C$611,MATCH('5. Pollutant Emissions - MB'!C405,'DEQ Pollutant List'!$B$7:$B$611,0))),"")</f>
        <v/>
      </c>
      <c r="E405" s="16" t="str">
        <f>IFERROR(IF(OR($C405="",$C405="No CAS"),INDEX('DEQ Pollutant List'!$A$7:$A$611,MATCH($D405,'DEQ Pollutant List'!$C$7:$C$611,0)),INDEX('DEQ Pollutant List'!$A$7:$A$611,MATCH($C405,'DEQ Pollutant List'!$B$7:$B$611,0))),"")</f>
        <v/>
      </c>
      <c r="F405" s="115"/>
      <c r="G405" s="116"/>
      <c r="H405" s="77"/>
      <c r="I405" s="76"/>
      <c r="J405" s="78"/>
      <c r="K405" s="32"/>
      <c r="L405" s="76"/>
      <c r="M405" s="78"/>
      <c r="N405" s="32"/>
    </row>
    <row r="406" spans="1:14" x14ac:dyDescent="0.25">
      <c r="A406" s="28"/>
      <c r="B406" s="97"/>
      <c r="C406" s="114"/>
      <c r="D406" s="30" t="str">
        <f>IFERROR(IF(C406="No CAS","",INDEX('DEQ Pollutant List'!$C$7:$C$611,MATCH('5. Pollutant Emissions - MB'!C406,'DEQ Pollutant List'!$B$7:$B$611,0))),"")</f>
        <v/>
      </c>
      <c r="E406" s="16" t="str">
        <f>IFERROR(IF(OR($C406="",$C406="No CAS"),INDEX('DEQ Pollutant List'!$A$7:$A$611,MATCH($D406,'DEQ Pollutant List'!$C$7:$C$611,0)),INDEX('DEQ Pollutant List'!$A$7:$A$611,MATCH($C406,'DEQ Pollutant List'!$B$7:$B$611,0))),"")</f>
        <v/>
      </c>
      <c r="F406" s="115"/>
      <c r="G406" s="116"/>
      <c r="H406" s="77"/>
      <c r="I406" s="76"/>
      <c r="J406" s="78"/>
      <c r="K406" s="32"/>
      <c r="L406" s="76"/>
      <c r="M406" s="78"/>
      <c r="N406" s="32"/>
    </row>
    <row r="407" spans="1:14" x14ac:dyDescent="0.25">
      <c r="A407" s="28"/>
      <c r="B407" s="97"/>
      <c r="C407" s="114"/>
      <c r="D407" s="30" t="str">
        <f>IFERROR(IF(C407="No CAS","",INDEX('DEQ Pollutant List'!$C$7:$C$611,MATCH('5. Pollutant Emissions - MB'!C407,'DEQ Pollutant List'!$B$7:$B$611,0))),"")</f>
        <v/>
      </c>
      <c r="E407" s="16" t="str">
        <f>IFERROR(IF(OR($C407="",$C407="No CAS"),INDEX('DEQ Pollutant List'!$A$7:$A$611,MATCH($D407,'DEQ Pollutant List'!$C$7:$C$611,0)),INDEX('DEQ Pollutant List'!$A$7:$A$611,MATCH($C407,'DEQ Pollutant List'!$B$7:$B$611,0))),"")</f>
        <v/>
      </c>
      <c r="F407" s="115"/>
      <c r="G407" s="116"/>
      <c r="H407" s="77"/>
      <c r="I407" s="76"/>
      <c r="J407" s="78"/>
      <c r="K407" s="32"/>
      <c r="L407" s="76"/>
      <c r="M407" s="78"/>
      <c r="N407" s="32"/>
    </row>
    <row r="408" spans="1:14" x14ac:dyDescent="0.25">
      <c r="A408" s="28"/>
      <c r="B408" s="97"/>
      <c r="C408" s="114"/>
      <c r="D408" s="30" t="str">
        <f>IFERROR(IF(C408="No CAS","",INDEX('DEQ Pollutant List'!$C$7:$C$611,MATCH('5. Pollutant Emissions - MB'!C408,'DEQ Pollutant List'!$B$7:$B$611,0))),"")</f>
        <v/>
      </c>
      <c r="E408" s="16" t="str">
        <f>IFERROR(IF(OR($C408="",$C408="No CAS"),INDEX('DEQ Pollutant List'!$A$7:$A$611,MATCH($D408,'DEQ Pollutant List'!$C$7:$C$611,0)),INDEX('DEQ Pollutant List'!$A$7:$A$611,MATCH($C408,'DEQ Pollutant List'!$B$7:$B$611,0))),"")</f>
        <v/>
      </c>
      <c r="F408" s="115"/>
      <c r="G408" s="116"/>
      <c r="H408" s="77"/>
      <c r="I408" s="76"/>
      <c r="J408" s="78"/>
      <c r="K408" s="32"/>
      <c r="L408" s="76"/>
      <c r="M408" s="78"/>
      <c r="N408" s="32"/>
    </row>
    <row r="409" spans="1:14" x14ac:dyDescent="0.25">
      <c r="A409" s="28"/>
      <c r="B409" s="97"/>
      <c r="C409" s="114"/>
      <c r="D409" s="30" t="str">
        <f>IFERROR(IF(C409="No CAS","",INDEX('DEQ Pollutant List'!$C$7:$C$611,MATCH('5. Pollutant Emissions - MB'!C409,'DEQ Pollutant List'!$B$7:$B$611,0))),"")</f>
        <v/>
      </c>
      <c r="E409" s="16" t="str">
        <f>IFERROR(IF(OR($C409="",$C409="No CAS"),INDEX('DEQ Pollutant List'!$A$7:$A$611,MATCH($D409,'DEQ Pollutant List'!$C$7:$C$611,0)),INDEX('DEQ Pollutant List'!$A$7:$A$611,MATCH($C409,'DEQ Pollutant List'!$B$7:$B$611,0))),"")</f>
        <v/>
      </c>
      <c r="F409" s="115"/>
      <c r="G409" s="116"/>
      <c r="H409" s="77"/>
      <c r="I409" s="76"/>
      <c r="J409" s="78"/>
      <c r="K409" s="32"/>
      <c r="L409" s="76"/>
      <c r="M409" s="78"/>
      <c r="N409" s="32"/>
    </row>
    <row r="410" spans="1:14" x14ac:dyDescent="0.25">
      <c r="A410" s="28"/>
      <c r="B410" s="97"/>
      <c r="C410" s="114"/>
      <c r="D410" s="30" t="str">
        <f>IFERROR(IF(C410="No CAS","",INDEX('DEQ Pollutant List'!$C$7:$C$611,MATCH('5. Pollutant Emissions - MB'!C410,'DEQ Pollutant List'!$B$7:$B$611,0))),"")</f>
        <v/>
      </c>
      <c r="E410" s="16" t="str">
        <f>IFERROR(IF(OR($C410="",$C410="No CAS"),INDEX('DEQ Pollutant List'!$A$7:$A$611,MATCH($D410,'DEQ Pollutant List'!$C$7:$C$611,0)),INDEX('DEQ Pollutant List'!$A$7:$A$611,MATCH($C410,'DEQ Pollutant List'!$B$7:$B$611,0))),"")</f>
        <v/>
      </c>
      <c r="F410" s="115"/>
      <c r="G410" s="116"/>
      <c r="H410" s="77"/>
      <c r="I410" s="76"/>
      <c r="J410" s="78"/>
      <c r="K410" s="32"/>
      <c r="L410" s="76"/>
      <c r="M410" s="78"/>
      <c r="N410" s="32"/>
    </row>
    <row r="411" spans="1:14" x14ac:dyDescent="0.25">
      <c r="A411" s="28"/>
      <c r="B411" s="97"/>
      <c r="C411" s="114"/>
      <c r="D411" s="30" t="str">
        <f>IFERROR(IF(C411="No CAS","",INDEX('DEQ Pollutant List'!$C$7:$C$611,MATCH('5. Pollutant Emissions - MB'!C411,'DEQ Pollutant List'!$B$7:$B$611,0))),"")</f>
        <v/>
      </c>
      <c r="E411" s="16" t="str">
        <f>IFERROR(IF(OR($C411="",$C411="No CAS"),INDEX('DEQ Pollutant List'!$A$7:$A$611,MATCH($D411,'DEQ Pollutant List'!$C$7:$C$611,0)),INDEX('DEQ Pollutant List'!$A$7:$A$611,MATCH($C411,'DEQ Pollutant List'!$B$7:$B$611,0))),"")</f>
        <v/>
      </c>
      <c r="F411" s="115"/>
      <c r="G411" s="116"/>
      <c r="H411" s="77"/>
      <c r="I411" s="76"/>
      <c r="J411" s="78"/>
      <c r="K411" s="32"/>
      <c r="L411" s="76"/>
      <c r="M411" s="78"/>
      <c r="N411" s="32"/>
    </row>
    <row r="412" spans="1:14" x14ac:dyDescent="0.25">
      <c r="A412" s="28"/>
      <c r="B412" s="97"/>
      <c r="C412" s="114"/>
      <c r="D412" s="30" t="str">
        <f>IFERROR(IF(C412="No CAS","",INDEX('DEQ Pollutant List'!$C$7:$C$611,MATCH('5. Pollutant Emissions - MB'!C412,'DEQ Pollutant List'!$B$7:$B$611,0))),"")</f>
        <v/>
      </c>
      <c r="E412" s="16" t="str">
        <f>IFERROR(IF(OR($C412="",$C412="No CAS"),INDEX('DEQ Pollutant List'!$A$7:$A$611,MATCH($D412,'DEQ Pollutant List'!$C$7:$C$611,0)),INDEX('DEQ Pollutant List'!$A$7:$A$611,MATCH($C412,'DEQ Pollutant List'!$B$7:$B$611,0))),"")</f>
        <v/>
      </c>
      <c r="F412" s="115"/>
      <c r="G412" s="116"/>
      <c r="H412" s="77"/>
      <c r="I412" s="76"/>
      <c r="J412" s="78"/>
      <c r="K412" s="32"/>
      <c r="L412" s="76"/>
      <c r="M412" s="78"/>
      <c r="N412" s="32"/>
    </row>
    <row r="413" spans="1:14" x14ac:dyDescent="0.25">
      <c r="A413" s="28"/>
      <c r="B413" s="97"/>
      <c r="C413" s="114"/>
      <c r="D413" s="30" t="str">
        <f>IFERROR(IF(C413="No CAS","",INDEX('DEQ Pollutant List'!$C$7:$C$611,MATCH('5. Pollutant Emissions - MB'!C413,'DEQ Pollutant List'!$B$7:$B$611,0))),"")</f>
        <v/>
      </c>
      <c r="E413" s="16" t="str">
        <f>IFERROR(IF(OR($C413="",$C413="No CAS"),INDEX('DEQ Pollutant List'!$A$7:$A$611,MATCH($D413,'DEQ Pollutant List'!$C$7:$C$611,0)),INDEX('DEQ Pollutant List'!$A$7:$A$611,MATCH($C413,'DEQ Pollutant List'!$B$7:$B$611,0))),"")</f>
        <v/>
      </c>
      <c r="F413" s="115"/>
      <c r="G413" s="116"/>
      <c r="H413" s="77"/>
      <c r="I413" s="76"/>
      <c r="J413" s="78"/>
      <c r="K413" s="32"/>
      <c r="L413" s="76"/>
      <c r="M413" s="78"/>
      <c r="N413" s="32"/>
    </row>
    <row r="414" spans="1:14" x14ac:dyDescent="0.25">
      <c r="A414" s="28"/>
      <c r="B414" s="97"/>
      <c r="C414" s="114"/>
      <c r="D414" s="30" t="str">
        <f>IFERROR(IF(C414="No CAS","",INDEX('DEQ Pollutant List'!$C$7:$C$611,MATCH('5. Pollutant Emissions - MB'!C414,'DEQ Pollutant List'!$B$7:$B$611,0))),"")</f>
        <v/>
      </c>
      <c r="E414" s="16" t="str">
        <f>IFERROR(IF(OR($C414="",$C414="No CAS"),INDEX('DEQ Pollutant List'!$A$7:$A$611,MATCH($D414,'DEQ Pollutant List'!$C$7:$C$611,0)),INDEX('DEQ Pollutant List'!$A$7:$A$611,MATCH($C414,'DEQ Pollutant List'!$B$7:$B$611,0))),"")</f>
        <v/>
      </c>
      <c r="F414" s="115"/>
      <c r="G414" s="116"/>
      <c r="H414" s="77"/>
      <c r="I414" s="76"/>
      <c r="J414" s="78"/>
      <c r="K414" s="32"/>
      <c r="L414" s="76"/>
      <c r="M414" s="78"/>
      <c r="N414" s="32"/>
    </row>
    <row r="415" spans="1:14" x14ac:dyDescent="0.25">
      <c r="A415" s="28"/>
      <c r="B415" s="97"/>
      <c r="C415" s="114"/>
      <c r="D415" s="30" t="str">
        <f>IFERROR(IF(C415="No CAS","",INDEX('DEQ Pollutant List'!$C$7:$C$611,MATCH('5. Pollutant Emissions - MB'!C415,'DEQ Pollutant List'!$B$7:$B$611,0))),"")</f>
        <v/>
      </c>
      <c r="E415" s="16" t="str">
        <f>IFERROR(IF(OR($C415="",$C415="No CAS"),INDEX('DEQ Pollutant List'!$A$7:$A$611,MATCH($D415,'DEQ Pollutant List'!$C$7:$C$611,0)),INDEX('DEQ Pollutant List'!$A$7:$A$611,MATCH($C415,'DEQ Pollutant List'!$B$7:$B$611,0))),"")</f>
        <v/>
      </c>
      <c r="F415" s="115"/>
      <c r="G415" s="116"/>
      <c r="H415" s="77"/>
      <c r="I415" s="76"/>
      <c r="J415" s="78"/>
      <c r="K415" s="32"/>
      <c r="L415" s="76"/>
      <c r="M415" s="78"/>
      <c r="N415" s="32"/>
    </row>
    <row r="416" spans="1:14" x14ac:dyDescent="0.25">
      <c r="A416" s="28"/>
      <c r="B416" s="97"/>
      <c r="C416" s="114"/>
      <c r="D416" s="30" t="str">
        <f>IFERROR(IF(C416="No CAS","",INDEX('DEQ Pollutant List'!$C$7:$C$611,MATCH('5. Pollutant Emissions - MB'!C416,'DEQ Pollutant List'!$B$7:$B$611,0))),"")</f>
        <v/>
      </c>
      <c r="E416" s="16" t="str">
        <f>IFERROR(IF(OR($C416="",$C416="No CAS"),INDEX('DEQ Pollutant List'!$A$7:$A$611,MATCH($D416,'DEQ Pollutant List'!$C$7:$C$611,0)),INDEX('DEQ Pollutant List'!$A$7:$A$611,MATCH($C416,'DEQ Pollutant List'!$B$7:$B$611,0))),"")</f>
        <v/>
      </c>
      <c r="F416" s="115"/>
      <c r="G416" s="116"/>
      <c r="H416" s="77"/>
      <c r="I416" s="76"/>
      <c r="J416" s="78"/>
      <c r="K416" s="32"/>
      <c r="L416" s="76"/>
      <c r="M416" s="78"/>
      <c r="N416" s="32"/>
    </row>
    <row r="417" spans="1:14" x14ac:dyDescent="0.25">
      <c r="A417" s="28"/>
      <c r="B417" s="97"/>
      <c r="C417" s="114"/>
      <c r="D417" s="30" t="str">
        <f>IFERROR(IF(C417="No CAS","",INDEX('DEQ Pollutant List'!$C$7:$C$611,MATCH('5. Pollutant Emissions - MB'!C417,'DEQ Pollutant List'!$B$7:$B$611,0))),"")</f>
        <v/>
      </c>
      <c r="E417" s="16" t="str">
        <f>IFERROR(IF(OR($C417="",$C417="No CAS"),INDEX('DEQ Pollutant List'!$A$7:$A$611,MATCH($D417,'DEQ Pollutant List'!$C$7:$C$611,0)),INDEX('DEQ Pollutant List'!$A$7:$A$611,MATCH($C417,'DEQ Pollutant List'!$B$7:$B$611,0))),"")</f>
        <v/>
      </c>
      <c r="F417" s="115"/>
      <c r="G417" s="116"/>
      <c r="H417" s="77"/>
      <c r="I417" s="76"/>
      <c r="J417" s="78"/>
      <c r="K417" s="32"/>
      <c r="L417" s="76"/>
      <c r="M417" s="78"/>
      <c r="N417" s="32"/>
    </row>
    <row r="418" spans="1:14" x14ac:dyDescent="0.25">
      <c r="A418" s="28"/>
      <c r="B418" s="97"/>
      <c r="C418" s="114"/>
      <c r="D418" s="30" t="str">
        <f>IFERROR(IF(C418="No CAS","",INDEX('DEQ Pollutant List'!$C$7:$C$611,MATCH('5. Pollutant Emissions - MB'!C418,'DEQ Pollutant List'!$B$7:$B$611,0))),"")</f>
        <v/>
      </c>
      <c r="E418" s="16" t="str">
        <f>IFERROR(IF(OR($C418="",$C418="No CAS"),INDEX('DEQ Pollutant List'!$A$7:$A$611,MATCH($D418,'DEQ Pollutant List'!$C$7:$C$611,0)),INDEX('DEQ Pollutant List'!$A$7:$A$611,MATCH($C418,'DEQ Pollutant List'!$B$7:$B$611,0))),"")</f>
        <v/>
      </c>
      <c r="F418" s="115"/>
      <c r="G418" s="116"/>
      <c r="H418" s="77"/>
      <c r="I418" s="76"/>
      <c r="J418" s="78"/>
      <c r="K418" s="32"/>
      <c r="L418" s="76"/>
      <c r="M418" s="78"/>
      <c r="N418" s="32"/>
    </row>
    <row r="419" spans="1:14" x14ac:dyDescent="0.25">
      <c r="A419" s="28"/>
      <c r="B419" s="97"/>
      <c r="C419" s="114"/>
      <c r="D419" s="30" t="str">
        <f>IFERROR(IF(C419="No CAS","",INDEX('DEQ Pollutant List'!$C$7:$C$611,MATCH('5. Pollutant Emissions - MB'!C419,'DEQ Pollutant List'!$B$7:$B$611,0))),"")</f>
        <v/>
      </c>
      <c r="E419" s="16" t="str">
        <f>IFERROR(IF(OR($C419="",$C419="No CAS"),INDEX('DEQ Pollutant List'!$A$7:$A$611,MATCH($D419,'DEQ Pollutant List'!$C$7:$C$611,0)),INDEX('DEQ Pollutant List'!$A$7:$A$611,MATCH($C419,'DEQ Pollutant List'!$B$7:$B$611,0))),"")</f>
        <v/>
      </c>
      <c r="F419" s="115"/>
      <c r="G419" s="116"/>
      <c r="H419" s="77"/>
      <c r="I419" s="76"/>
      <c r="J419" s="78"/>
      <c r="K419" s="32"/>
      <c r="L419" s="76"/>
      <c r="M419" s="78"/>
      <c r="N419" s="32"/>
    </row>
    <row r="420" spans="1:14" x14ac:dyDescent="0.25">
      <c r="A420" s="28"/>
      <c r="B420" s="97"/>
      <c r="C420" s="114"/>
      <c r="D420" s="30" t="str">
        <f>IFERROR(IF(C420="No CAS","",INDEX('DEQ Pollutant List'!$C$7:$C$611,MATCH('5. Pollutant Emissions - MB'!C420,'DEQ Pollutant List'!$B$7:$B$611,0))),"")</f>
        <v/>
      </c>
      <c r="E420" s="16" t="str">
        <f>IFERROR(IF(OR($C420="",$C420="No CAS"),INDEX('DEQ Pollutant List'!$A$7:$A$611,MATCH($D420,'DEQ Pollutant List'!$C$7:$C$611,0)),INDEX('DEQ Pollutant List'!$A$7:$A$611,MATCH($C420,'DEQ Pollutant List'!$B$7:$B$611,0))),"")</f>
        <v/>
      </c>
      <c r="F420" s="115"/>
      <c r="G420" s="116"/>
      <c r="H420" s="77"/>
      <c r="I420" s="76"/>
      <c r="J420" s="78"/>
      <c r="K420" s="32"/>
      <c r="L420" s="76"/>
      <c r="M420" s="78"/>
      <c r="N420" s="32"/>
    </row>
    <row r="421" spans="1:14" x14ac:dyDescent="0.25">
      <c r="A421" s="28"/>
      <c r="B421" s="97"/>
      <c r="C421" s="114"/>
      <c r="D421" s="30" t="str">
        <f>IFERROR(IF(C421="No CAS","",INDEX('DEQ Pollutant List'!$C$7:$C$611,MATCH('5. Pollutant Emissions - MB'!C421,'DEQ Pollutant List'!$B$7:$B$611,0))),"")</f>
        <v/>
      </c>
      <c r="E421" s="16" t="str">
        <f>IFERROR(IF(OR($C421="",$C421="No CAS"),INDEX('DEQ Pollutant List'!$A$7:$A$611,MATCH($D421,'DEQ Pollutant List'!$C$7:$C$611,0)),INDEX('DEQ Pollutant List'!$A$7:$A$611,MATCH($C421,'DEQ Pollutant List'!$B$7:$B$611,0))),"")</f>
        <v/>
      </c>
      <c r="F421" s="115"/>
      <c r="G421" s="116"/>
      <c r="H421" s="77"/>
      <c r="I421" s="76"/>
      <c r="J421" s="78"/>
      <c r="K421" s="32"/>
      <c r="L421" s="76"/>
      <c r="M421" s="78"/>
      <c r="N421" s="32"/>
    </row>
    <row r="422" spans="1:14" x14ac:dyDescent="0.25">
      <c r="A422" s="28"/>
      <c r="B422" s="97"/>
      <c r="C422" s="114"/>
      <c r="D422" s="30" t="str">
        <f>IFERROR(IF(C422="No CAS","",INDEX('DEQ Pollutant List'!$C$7:$C$611,MATCH('5. Pollutant Emissions - MB'!C422,'DEQ Pollutant List'!$B$7:$B$611,0))),"")</f>
        <v/>
      </c>
      <c r="E422" s="16" t="str">
        <f>IFERROR(IF(OR($C422="",$C422="No CAS"),INDEX('DEQ Pollutant List'!$A$7:$A$611,MATCH($D422,'DEQ Pollutant List'!$C$7:$C$611,0)),INDEX('DEQ Pollutant List'!$A$7:$A$611,MATCH($C422,'DEQ Pollutant List'!$B$7:$B$611,0))),"")</f>
        <v/>
      </c>
      <c r="F422" s="115"/>
      <c r="G422" s="116"/>
      <c r="H422" s="77"/>
      <c r="I422" s="76"/>
      <c r="J422" s="78"/>
      <c r="K422" s="32"/>
      <c r="L422" s="76"/>
      <c r="M422" s="78"/>
      <c r="N422" s="32"/>
    </row>
    <row r="423" spans="1:14" x14ac:dyDescent="0.25">
      <c r="A423" s="28"/>
      <c r="B423" s="97"/>
      <c r="C423" s="114"/>
      <c r="D423" s="30" t="str">
        <f>IFERROR(IF(C423="No CAS","",INDEX('DEQ Pollutant List'!$C$7:$C$611,MATCH('5. Pollutant Emissions - MB'!C423,'DEQ Pollutant List'!$B$7:$B$611,0))),"")</f>
        <v/>
      </c>
      <c r="E423" s="16" t="str">
        <f>IFERROR(IF(OR($C423="",$C423="No CAS"),INDEX('DEQ Pollutant List'!$A$7:$A$611,MATCH($D423,'DEQ Pollutant List'!$C$7:$C$611,0)),INDEX('DEQ Pollutant List'!$A$7:$A$611,MATCH($C423,'DEQ Pollutant List'!$B$7:$B$611,0))),"")</f>
        <v/>
      </c>
      <c r="F423" s="115"/>
      <c r="G423" s="116"/>
      <c r="H423" s="77"/>
      <c r="I423" s="76"/>
      <c r="J423" s="78"/>
      <c r="K423" s="32"/>
      <c r="L423" s="76"/>
      <c r="M423" s="78"/>
      <c r="N423" s="32"/>
    </row>
    <row r="424" spans="1:14" x14ac:dyDescent="0.25">
      <c r="A424" s="28"/>
      <c r="B424" s="97"/>
      <c r="C424" s="114"/>
      <c r="D424" s="30" t="str">
        <f>IFERROR(IF(C424="No CAS","",INDEX('DEQ Pollutant List'!$C$7:$C$611,MATCH('5. Pollutant Emissions - MB'!C424,'DEQ Pollutant List'!$B$7:$B$611,0))),"")</f>
        <v/>
      </c>
      <c r="E424" s="16" t="str">
        <f>IFERROR(IF(OR($C424="",$C424="No CAS"),INDEX('DEQ Pollutant List'!$A$7:$A$611,MATCH($D424,'DEQ Pollutant List'!$C$7:$C$611,0)),INDEX('DEQ Pollutant List'!$A$7:$A$611,MATCH($C424,'DEQ Pollutant List'!$B$7:$B$611,0))),"")</f>
        <v/>
      </c>
      <c r="F424" s="115"/>
      <c r="G424" s="116"/>
      <c r="H424" s="77"/>
      <c r="I424" s="76"/>
      <c r="J424" s="78"/>
      <c r="K424" s="32"/>
      <c r="L424" s="76"/>
      <c r="M424" s="78"/>
      <c r="N424" s="32"/>
    </row>
    <row r="425" spans="1:14" x14ac:dyDescent="0.25">
      <c r="A425" s="28"/>
      <c r="B425" s="97"/>
      <c r="C425" s="114"/>
      <c r="D425" s="30" t="str">
        <f>IFERROR(IF(C425="No CAS","",INDEX('DEQ Pollutant List'!$C$7:$C$611,MATCH('5. Pollutant Emissions - MB'!C425,'DEQ Pollutant List'!$B$7:$B$611,0))),"")</f>
        <v/>
      </c>
      <c r="E425" s="16" t="str">
        <f>IFERROR(IF(OR($C425="",$C425="No CAS"),INDEX('DEQ Pollutant List'!$A$7:$A$611,MATCH($D425,'DEQ Pollutant List'!$C$7:$C$611,0)),INDEX('DEQ Pollutant List'!$A$7:$A$611,MATCH($C425,'DEQ Pollutant List'!$B$7:$B$611,0))),"")</f>
        <v/>
      </c>
      <c r="F425" s="115"/>
      <c r="G425" s="116"/>
      <c r="H425" s="77"/>
      <c r="I425" s="76"/>
      <c r="J425" s="78"/>
      <c r="K425" s="32"/>
      <c r="L425" s="76"/>
      <c r="M425" s="78"/>
      <c r="N425" s="32"/>
    </row>
    <row r="426" spans="1:14" x14ac:dyDescent="0.25">
      <c r="A426" s="28"/>
      <c r="B426" s="97"/>
      <c r="C426" s="114"/>
      <c r="D426" s="30" t="str">
        <f>IFERROR(IF(C426="No CAS","",INDEX('DEQ Pollutant List'!$C$7:$C$611,MATCH('5. Pollutant Emissions - MB'!C426,'DEQ Pollutant List'!$B$7:$B$611,0))),"")</f>
        <v/>
      </c>
      <c r="E426" s="16" t="str">
        <f>IFERROR(IF(OR($C426="",$C426="No CAS"),INDEX('DEQ Pollutant List'!$A$7:$A$611,MATCH($D426,'DEQ Pollutant List'!$C$7:$C$611,0)),INDEX('DEQ Pollutant List'!$A$7:$A$611,MATCH($C426,'DEQ Pollutant List'!$B$7:$B$611,0))),"")</f>
        <v/>
      </c>
      <c r="F426" s="115"/>
      <c r="G426" s="116"/>
      <c r="H426" s="77"/>
      <c r="I426" s="76"/>
      <c r="J426" s="78"/>
      <c r="K426" s="32"/>
      <c r="L426" s="76"/>
      <c r="M426" s="78"/>
      <c r="N426" s="32"/>
    </row>
    <row r="427" spans="1:14" x14ac:dyDescent="0.25">
      <c r="A427" s="28"/>
      <c r="B427" s="97"/>
      <c r="C427" s="114"/>
      <c r="D427" s="30" t="str">
        <f>IFERROR(IF(C427="No CAS","",INDEX('DEQ Pollutant List'!$C$7:$C$611,MATCH('5. Pollutant Emissions - MB'!C427,'DEQ Pollutant List'!$B$7:$B$611,0))),"")</f>
        <v/>
      </c>
      <c r="E427" s="16" t="str">
        <f>IFERROR(IF(OR($C427="",$C427="No CAS"),INDEX('DEQ Pollutant List'!$A$7:$A$611,MATCH($D427,'DEQ Pollutant List'!$C$7:$C$611,0)),INDEX('DEQ Pollutant List'!$A$7:$A$611,MATCH($C427,'DEQ Pollutant List'!$B$7:$B$611,0))),"")</f>
        <v/>
      </c>
      <c r="F427" s="115"/>
      <c r="G427" s="116"/>
      <c r="H427" s="77"/>
      <c r="I427" s="76"/>
      <c r="J427" s="78"/>
      <c r="K427" s="32"/>
      <c r="L427" s="76"/>
      <c r="M427" s="78"/>
      <c r="N427" s="32"/>
    </row>
    <row r="428" spans="1:14" x14ac:dyDescent="0.25">
      <c r="A428" s="28"/>
      <c r="B428" s="97"/>
      <c r="C428" s="114"/>
      <c r="D428" s="30" t="str">
        <f>IFERROR(IF(C428="No CAS","",INDEX('DEQ Pollutant List'!$C$7:$C$611,MATCH('5. Pollutant Emissions - MB'!C428,'DEQ Pollutant List'!$B$7:$B$611,0))),"")</f>
        <v/>
      </c>
      <c r="E428" s="16" t="str">
        <f>IFERROR(IF(OR($C428="",$C428="No CAS"),INDEX('DEQ Pollutant List'!$A$7:$A$611,MATCH($D428,'DEQ Pollutant List'!$C$7:$C$611,0)),INDEX('DEQ Pollutant List'!$A$7:$A$611,MATCH($C428,'DEQ Pollutant List'!$B$7:$B$611,0))),"")</f>
        <v/>
      </c>
      <c r="F428" s="115"/>
      <c r="G428" s="116"/>
      <c r="H428" s="77"/>
      <c r="I428" s="76"/>
      <c r="J428" s="78"/>
      <c r="K428" s="32"/>
      <c r="L428" s="76"/>
      <c r="M428" s="78"/>
      <c r="N428" s="32"/>
    </row>
    <row r="429" spans="1:14" x14ac:dyDescent="0.25">
      <c r="A429" s="28"/>
      <c r="B429" s="97"/>
      <c r="C429" s="114"/>
      <c r="D429" s="30" t="str">
        <f>IFERROR(IF(C429="No CAS","",INDEX('DEQ Pollutant List'!$C$7:$C$611,MATCH('5. Pollutant Emissions - MB'!C429,'DEQ Pollutant List'!$B$7:$B$611,0))),"")</f>
        <v/>
      </c>
      <c r="E429" s="16" t="str">
        <f>IFERROR(IF(OR($C429="",$C429="No CAS"),INDEX('DEQ Pollutant List'!$A$7:$A$611,MATCH($D429,'DEQ Pollutant List'!$C$7:$C$611,0)),INDEX('DEQ Pollutant List'!$A$7:$A$611,MATCH($C429,'DEQ Pollutant List'!$B$7:$B$611,0))),"")</f>
        <v/>
      </c>
      <c r="F429" s="115"/>
      <c r="G429" s="116"/>
      <c r="H429" s="77"/>
      <c r="I429" s="76"/>
      <c r="J429" s="78"/>
      <c r="K429" s="32"/>
      <c r="L429" s="76"/>
      <c r="M429" s="78"/>
      <c r="N429" s="32"/>
    </row>
    <row r="430" spans="1:14" x14ac:dyDescent="0.25">
      <c r="A430" s="28"/>
      <c r="B430" s="97"/>
      <c r="C430" s="114"/>
      <c r="D430" s="30" t="str">
        <f>IFERROR(IF(C430="No CAS","",INDEX('DEQ Pollutant List'!$C$7:$C$611,MATCH('5. Pollutant Emissions - MB'!C430,'DEQ Pollutant List'!$B$7:$B$611,0))),"")</f>
        <v/>
      </c>
      <c r="E430" s="16" t="str">
        <f>IFERROR(IF(OR($C430="",$C430="No CAS"),INDEX('DEQ Pollutant List'!$A$7:$A$611,MATCH($D430,'DEQ Pollutant List'!$C$7:$C$611,0)),INDEX('DEQ Pollutant List'!$A$7:$A$611,MATCH($C430,'DEQ Pollutant List'!$B$7:$B$611,0))),"")</f>
        <v/>
      </c>
      <c r="F430" s="115"/>
      <c r="G430" s="116"/>
      <c r="H430" s="77"/>
      <c r="I430" s="76"/>
      <c r="J430" s="78"/>
      <c r="K430" s="32"/>
      <c r="L430" s="76"/>
      <c r="M430" s="78"/>
      <c r="N430" s="32"/>
    </row>
    <row r="431" spans="1:14" x14ac:dyDescent="0.25">
      <c r="A431" s="28"/>
      <c r="B431" s="97"/>
      <c r="C431" s="114"/>
      <c r="D431" s="30" t="str">
        <f>IFERROR(IF(C431="No CAS","",INDEX('DEQ Pollutant List'!$C$7:$C$611,MATCH('5. Pollutant Emissions - MB'!C431,'DEQ Pollutant List'!$B$7:$B$611,0))),"")</f>
        <v/>
      </c>
      <c r="E431" s="16" t="str">
        <f>IFERROR(IF(OR($C431="",$C431="No CAS"),INDEX('DEQ Pollutant List'!$A$7:$A$611,MATCH($D431,'DEQ Pollutant List'!$C$7:$C$611,0)),INDEX('DEQ Pollutant List'!$A$7:$A$611,MATCH($C431,'DEQ Pollutant List'!$B$7:$B$611,0))),"")</f>
        <v/>
      </c>
      <c r="F431" s="115"/>
      <c r="G431" s="116"/>
      <c r="H431" s="77"/>
      <c r="I431" s="76"/>
      <c r="J431" s="78"/>
      <c r="K431" s="32"/>
      <c r="L431" s="76"/>
      <c r="M431" s="78"/>
      <c r="N431" s="32"/>
    </row>
    <row r="432" spans="1:14" x14ac:dyDescent="0.25">
      <c r="A432" s="28"/>
      <c r="B432" s="97"/>
      <c r="C432" s="114"/>
      <c r="D432" s="30" t="str">
        <f>IFERROR(IF(C432="No CAS","",INDEX('DEQ Pollutant List'!$C$7:$C$611,MATCH('5. Pollutant Emissions - MB'!C432,'DEQ Pollutant List'!$B$7:$B$611,0))),"")</f>
        <v/>
      </c>
      <c r="E432" s="16" t="str">
        <f>IFERROR(IF(OR($C432="",$C432="No CAS"),INDEX('DEQ Pollutant List'!$A$7:$A$611,MATCH($D432,'DEQ Pollutant List'!$C$7:$C$611,0)),INDEX('DEQ Pollutant List'!$A$7:$A$611,MATCH($C432,'DEQ Pollutant List'!$B$7:$B$611,0))),"")</f>
        <v/>
      </c>
      <c r="F432" s="115"/>
      <c r="G432" s="116"/>
      <c r="H432" s="77"/>
      <c r="I432" s="76"/>
      <c r="J432" s="78"/>
      <c r="K432" s="32"/>
      <c r="L432" s="76"/>
      <c r="M432" s="78"/>
      <c r="N432" s="32"/>
    </row>
    <row r="433" spans="1:14" x14ac:dyDescent="0.25">
      <c r="A433" s="28"/>
      <c r="B433" s="97"/>
      <c r="C433" s="114"/>
      <c r="D433" s="30" t="str">
        <f>IFERROR(IF(C433="No CAS","",INDEX('DEQ Pollutant List'!$C$7:$C$611,MATCH('5. Pollutant Emissions - MB'!C433,'DEQ Pollutant List'!$B$7:$B$611,0))),"")</f>
        <v/>
      </c>
      <c r="E433" s="16" t="str">
        <f>IFERROR(IF(OR($C433="",$C433="No CAS"),INDEX('DEQ Pollutant List'!$A$7:$A$611,MATCH($D433,'DEQ Pollutant List'!$C$7:$C$611,0)),INDEX('DEQ Pollutant List'!$A$7:$A$611,MATCH($C433,'DEQ Pollutant List'!$B$7:$B$611,0))),"")</f>
        <v/>
      </c>
      <c r="F433" s="115"/>
      <c r="G433" s="116"/>
      <c r="H433" s="77"/>
      <c r="I433" s="76"/>
      <c r="J433" s="78"/>
      <c r="K433" s="32"/>
      <c r="L433" s="76"/>
      <c r="M433" s="78"/>
      <c r="N433" s="32"/>
    </row>
    <row r="434" spans="1:14" x14ac:dyDescent="0.25">
      <c r="A434" s="28"/>
      <c r="B434" s="97"/>
      <c r="C434" s="114"/>
      <c r="D434" s="30" t="str">
        <f>IFERROR(IF(C434="No CAS","",INDEX('DEQ Pollutant List'!$C$7:$C$611,MATCH('5. Pollutant Emissions - MB'!C434,'DEQ Pollutant List'!$B$7:$B$611,0))),"")</f>
        <v/>
      </c>
      <c r="E434" s="16" t="str">
        <f>IFERROR(IF(OR($C434="",$C434="No CAS"),INDEX('DEQ Pollutant List'!$A$7:$A$611,MATCH($D434,'DEQ Pollutant List'!$C$7:$C$611,0)),INDEX('DEQ Pollutant List'!$A$7:$A$611,MATCH($C434,'DEQ Pollutant List'!$B$7:$B$611,0))),"")</f>
        <v/>
      </c>
      <c r="F434" s="115"/>
      <c r="G434" s="116"/>
      <c r="H434" s="77"/>
      <c r="I434" s="76"/>
      <c r="J434" s="78"/>
      <c r="K434" s="32"/>
      <c r="L434" s="76"/>
      <c r="M434" s="78"/>
      <c r="N434" s="32"/>
    </row>
    <row r="435" spans="1:14" x14ac:dyDescent="0.25">
      <c r="A435" s="28"/>
      <c r="B435" s="97"/>
      <c r="C435" s="114"/>
      <c r="D435" s="30" t="str">
        <f>IFERROR(IF(C435="No CAS","",INDEX('DEQ Pollutant List'!$C$7:$C$611,MATCH('5. Pollutant Emissions - MB'!C435,'DEQ Pollutant List'!$B$7:$B$611,0))),"")</f>
        <v/>
      </c>
      <c r="E435" s="16" t="str">
        <f>IFERROR(IF(OR($C435="",$C435="No CAS"),INDEX('DEQ Pollutant List'!$A$7:$A$611,MATCH($D435,'DEQ Pollutant List'!$C$7:$C$611,0)),INDEX('DEQ Pollutant List'!$A$7:$A$611,MATCH($C435,'DEQ Pollutant List'!$B$7:$B$611,0))),"")</f>
        <v/>
      </c>
      <c r="F435" s="115"/>
      <c r="G435" s="116"/>
      <c r="H435" s="77"/>
      <c r="I435" s="76"/>
      <c r="J435" s="78"/>
      <c r="K435" s="32"/>
      <c r="L435" s="76"/>
      <c r="M435" s="78"/>
      <c r="N435" s="32"/>
    </row>
    <row r="436" spans="1:14" x14ac:dyDescent="0.25">
      <c r="A436" s="28"/>
      <c r="B436" s="97"/>
      <c r="C436" s="114"/>
      <c r="D436" s="30" t="str">
        <f>IFERROR(IF(C436="No CAS","",INDEX('DEQ Pollutant List'!$C$7:$C$611,MATCH('5. Pollutant Emissions - MB'!C436,'DEQ Pollutant List'!$B$7:$B$611,0))),"")</f>
        <v/>
      </c>
      <c r="E436" s="16" t="str">
        <f>IFERROR(IF(OR($C436="",$C436="No CAS"),INDEX('DEQ Pollutant List'!$A$7:$A$611,MATCH($D436,'DEQ Pollutant List'!$C$7:$C$611,0)),INDEX('DEQ Pollutant List'!$A$7:$A$611,MATCH($C436,'DEQ Pollutant List'!$B$7:$B$611,0))),"")</f>
        <v/>
      </c>
      <c r="F436" s="115"/>
      <c r="G436" s="116"/>
      <c r="H436" s="77"/>
      <c r="I436" s="76"/>
      <c r="J436" s="78"/>
      <c r="K436" s="32"/>
      <c r="L436" s="76"/>
      <c r="M436" s="78"/>
      <c r="N436" s="32"/>
    </row>
    <row r="437" spans="1:14" x14ac:dyDescent="0.25">
      <c r="A437" s="28"/>
      <c r="B437" s="97"/>
      <c r="C437" s="114"/>
      <c r="D437" s="30" t="str">
        <f>IFERROR(IF(C437="No CAS","",INDEX('DEQ Pollutant List'!$C$7:$C$611,MATCH('5. Pollutant Emissions - MB'!C437,'DEQ Pollutant List'!$B$7:$B$611,0))),"")</f>
        <v/>
      </c>
      <c r="E437" s="16" t="str">
        <f>IFERROR(IF(OR($C437="",$C437="No CAS"),INDEX('DEQ Pollutant List'!$A$7:$A$611,MATCH($D437,'DEQ Pollutant List'!$C$7:$C$611,0)),INDEX('DEQ Pollutant List'!$A$7:$A$611,MATCH($C437,'DEQ Pollutant List'!$B$7:$B$611,0))),"")</f>
        <v/>
      </c>
      <c r="F437" s="115"/>
      <c r="G437" s="116"/>
      <c r="H437" s="77"/>
      <c r="I437" s="76"/>
      <c r="J437" s="78"/>
      <c r="K437" s="32"/>
      <c r="L437" s="76"/>
      <c r="M437" s="78"/>
      <c r="N437" s="32"/>
    </row>
    <row r="438" spans="1:14" x14ac:dyDescent="0.25">
      <c r="A438" s="28"/>
      <c r="B438" s="97"/>
      <c r="C438" s="114"/>
      <c r="D438" s="30" t="str">
        <f>IFERROR(IF(C438="No CAS","",INDEX('DEQ Pollutant List'!$C$7:$C$611,MATCH('5. Pollutant Emissions - MB'!C438,'DEQ Pollutant List'!$B$7:$B$611,0))),"")</f>
        <v/>
      </c>
      <c r="E438" s="16" t="str">
        <f>IFERROR(IF(OR($C438="",$C438="No CAS"),INDEX('DEQ Pollutant List'!$A$7:$A$611,MATCH($D438,'DEQ Pollutant List'!$C$7:$C$611,0)),INDEX('DEQ Pollutant List'!$A$7:$A$611,MATCH($C438,'DEQ Pollutant List'!$B$7:$B$611,0))),"")</f>
        <v/>
      </c>
      <c r="F438" s="115"/>
      <c r="G438" s="116"/>
      <c r="H438" s="77"/>
      <c r="I438" s="76"/>
      <c r="J438" s="78"/>
      <c r="K438" s="32"/>
      <c r="L438" s="76"/>
      <c r="M438" s="78"/>
      <c r="N438" s="32"/>
    </row>
    <row r="439" spans="1:14" x14ac:dyDescent="0.25">
      <c r="A439" s="28"/>
      <c r="B439" s="97"/>
      <c r="C439" s="114"/>
      <c r="D439" s="30" t="str">
        <f>IFERROR(IF(C439="No CAS","",INDEX('DEQ Pollutant List'!$C$7:$C$611,MATCH('5. Pollutant Emissions - MB'!C439,'DEQ Pollutant List'!$B$7:$B$611,0))),"")</f>
        <v/>
      </c>
      <c r="E439" s="16" t="str">
        <f>IFERROR(IF(OR($C439="",$C439="No CAS"),INDEX('DEQ Pollutant List'!$A$7:$A$611,MATCH($D439,'DEQ Pollutant List'!$C$7:$C$611,0)),INDEX('DEQ Pollutant List'!$A$7:$A$611,MATCH($C439,'DEQ Pollutant List'!$B$7:$B$611,0))),"")</f>
        <v/>
      </c>
      <c r="F439" s="115"/>
      <c r="G439" s="116"/>
      <c r="H439" s="77"/>
      <c r="I439" s="76"/>
      <c r="J439" s="78"/>
      <c r="K439" s="32"/>
      <c r="L439" s="76"/>
      <c r="M439" s="78"/>
      <c r="N439" s="32"/>
    </row>
    <row r="440" spans="1:14" x14ac:dyDescent="0.25">
      <c r="A440" s="28"/>
      <c r="B440" s="97"/>
      <c r="C440" s="114"/>
      <c r="D440" s="30" t="str">
        <f>IFERROR(IF(C440="No CAS","",INDEX('DEQ Pollutant List'!$C$7:$C$611,MATCH('5. Pollutant Emissions - MB'!C440,'DEQ Pollutant List'!$B$7:$B$611,0))),"")</f>
        <v/>
      </c>
      <c r="E440" s="16" t="str">
        <f>IFERROR(IF(OR($C440="",$C440="No CAS"),INDEX('DEQ Pollutant List'!$A$7:$A$611,MATCH($D440,'DEQ Pollutant List'!$C$7:$C$611,0)),INDEX('DEQ Pollutant List'!$A$7:$A$611,MATCH($C440,'DEQ Pollutant List'!$B$7:$B$611,0))),"")</f>
        <v/>
      </c>
      <c r="F440" s="115"/>
      <c r="G440" s="116"/>
      <c r="H440" s="77"/>
      <c r="I440" s="76"/>
      <c r="J440" s="78"/>
      <c r="K440" s="32"/>
      <c r="L440" s="76"/>
      <c r="M440" s="78"/>
      <c r="N440" s="32"/>
    </row>
    <row r="441" spans="1:14" x14ac:dyDescent="0.25">
      <c r="A441" s="28"/>
      <c r="B441" s="97"/>
      <c r="C441" s="114"/>
      <c r="D441" s="30" t="str">
        <f>IFERROR(IF(C441="No CAS","",INDEX('DEQ Pollutant List'!$C$7:$C$611,MATCH('5. Pollutant Emissions - MB'!C441,'DEQ Pollutant List'!$B$7:$B$611,0))),"")</f>
        <v/>
      </c>
      <c r="E441" s="16" t="str">
        <f>IFERROR(IF(OR($C441="",$C441="No CAS"),INDEX('DEQ Pollutant List'!$A$7:$A$611,MATCH($D441,'DEQ Pollutant List'!$C$7:$C$611,0)),INDEX('DEQ Pollutant List'!$A$7:$A$611,MATCH($C441,'DEQ Pollutant List'!$B$7:$B$611,0))),"")</f>
        <v/>
      </c>
      <c r="F441" s="115"/>
      <c r="G441" s="116"/>
      <c r="H441" s="77"/>
      <c r="I441" s="76"/>
      <c r="J441" s="78"/>
      <c r="K441" s="32"/>
      <c r="L441" s="76"/>
      <c r="M441" s="78"/>
      <c r="N441" s="32"/>
    </row>
    <row r="442" spans="1:14" x14ac:dyDescent="0.25">
      <c r="A442" s="28"/>
      <c r="B442" s="97"/>
      <c r="C442" s="114"/>
      <c r="D442" s="30" t="str">
        <f>IFERROR(IF(C442="No CAS","",INDEX('DEQ Pollutant List'!$C$7:$C$611,MATCH('5. Pollutant Emissions - MB'!C442,'DEQ Pollutant List'!$B$7:$B$611,0))),"")</f>
        <v/>
      </c>
      <c r="E442" s="16" t="str">
        <f>IFERROR(IF(OR($C442="",$C442="No CAS"),INDEX('DEQ Pollutant List'!$A$7:$A$611,MATCH($D442,'DEQ Pollutant List'!$C$7:$C$611,0)),INDEX('DEQ Pollutant List'!$A$7:$A$611,MATCH($C442,'DEQ Pollutant List'!$B$7:$B$611,0))),"")</f>
        <v/>
      </c>
      <c r="F442" s="115"/>
      <c r="G442" s="116"/>
      <c r="H442" s="77"/>
      <c r="I442" s="76"/>
      <c r="J442" s="78"/>
      <c r="K442" s="32"/>
      <c r="L442" s="76"/>
      <c r="M442" s="78"/>
      <c r="N442" s="32"/>
    </row>
    <row r="443" spans="1:14" x14ac:dyDescent="0.25">
      <c r="A443" s="28"/>
      <c r="B443" s="97"/>
      <c r="C443" s="114"/>
      <c r="D443" s="30" t="str">
        <f>IFERROR(IF(C443="No CAS","",INDEX('DEQ Pollutant List'!$C$7:$C$611,MATCH('5. Pollutant Emissions - MB'!C443,'DEQ Pollutant List'!$B$7:$B$611,0))),"")</f>
        <v/>
      </c>
      <c r="E443" s="16" t="str">
        <f>IFERROR(IF(OR($C443="",$C443="No CAS"),INDEX('DEQ Pollutant List'!$A$7:$A$611,MATCH($D443,'DEQ Pollutant List'!$C$7:$C$611,0)),INDEX('DEQ Pollutant List'!$A$7:$A$611,MATCH($C443,'DEQ Pollutant List'!$B$7:$B$611,0))),"")</f>
        <v/>
      </c>
      <c r="F443" s="115"/>
      <c r="G443" s="116"/>
      <c r="H443" s="77"/>
      <c r="I443" s="76"/>
      <c r="J443" s="78"/>
      <c r="K443" s="32"/>
      <c r="L443" s="76"/>
      <c r="M443" s="78"/>
      <c r="N443" s="32"/>
    </row>
    <row r="444" spans="1:14" x14ac:dyDescent="0.25">
      <c r="A444" s="28"/>
      <c r="B444" s="97"/>
      <c r="C444" s="114"/>
      <c r="D444" s="30" t="str">
        <f>IFERROR(IF(C444="No CAS","",INDEX('DEQ Pollutant List'!$C$7:$C$611,MATCH('5. Pollutant Emissions - MB'!C444,'DEQ Pollutant List'!$B$7:$B$611,0))),"")</f>
        <v/>
      </c>
      <c r="E444" s="16" t="str">
        <f>IFERROR(IF(OR($C444="",$C444="No CAS"),INDEX('DEQ Pollutant List'!$A$7:$A$611,MATCH($D444,'DEQ Pollutant List'!$C$7:$C$611,0)),INDEX('DEQ Pollutant List'!$A$7:$A$611,MATCH($C444,'DEQ Pollutant List'!$B$7:$B$611,0))),"")</f>
        <v/>
      </c>
      <c r="F444" s="115"/>
      <c r="G444" s="116"/>
      <c r="H444" s="77"/>
      <c r="I444" s="76"/>
      <c r="J444" s="78"/>
      <c r="K444" s="32"/>
      <c r="L444" s="76"/>
      <c r="M444" s="78"/>
      <c r="N444" s="32"/>
    </row>
    <row r="445" spans="1:14" x14ac:dyDescent="0.25">
      <c r="A445" s="28"/>
      <c r="B445" s="97"/>
      <c r="C445" s="114"/>
      <c r="D445" s="30" t="str">
        <f>IFERROR(IF(C445="No CAS","",INDEX('DEQ Pollutant List'!$C$7:$C$611,MATCH('5. Pollutant Emissions - MB'!C445,'DEQ Pollutant List'!$B$7:$B$611,0))),"")</f>
        <v/>
      </c>
      <c r="E445" s="16" t="str">
        <f>IFERROR(IF(OR($C445="",$C445="No CAS"),INDEX('DEQ Pollutant List'!$A$7:$A$611,MATCH($D445,'DEQ Pollutant List'!$C$7:$C$611,0)),INDEX('DEQ Pollutant List'!$A$7:$A$611,MATCH($C445,'DEQ Pollutant List'!$B$7:$B$611,0))),"")</f>
        <v/>
      </c>
      <c r="F445" s="115"/>
      <c r="G445" s="116"/>
      <c r="H445" s="77"/>
      <c r="I445" s="76"/>
      <c r="J445" s="78"/>
      <c r="K445" s="32"/>
      <c r="L445" s="76"/>
      <c r="M445" s="78"/>
      <c r="N445" s="32"/>
    </row>
    <row r="446" spans="1:14" x14ac:dyDescent="0.25">
      <c r="A446" s="28"/>
      <c r="B446" s="97"/>
      <c r="C446" s="114"/>
      <c r="D446" s="30" t="str">
        <f>IFERROR(IF(C446="No CAS","",INDEX('DEQ Pollutant List'!$C$7:$C$611,MATCH('5. Pollutant Emissions - MB'!C446,'DEQ Pollutant List'!$B$7:$B$611,0))),"")</f>
        <v/>
      </c>
      <c r="E446" s="16" t="str">
        <f>IFERROR(IF(OR($C446="",$C446="No CAS"),INDEX('DEQ Pollutant List'!$A$7:$A$611,MATCH($D446,'DEQ Pollutant List'!$C$7:$C$611,0)),INDEX('DEQ Pollutant List'!$A$7:$A$611,MATCH($C446,'DEQ Pollutant List'!$B$7:$B$611,0))),"")</f>
        <v/>
      </c>
      <c r="F446" s="115"/>
      <c r="G446" s="116"/>
      <c r="H446" s="77"/>
      <c r="I446" s="76"/>
      <c r="J446" s="78"/>
      <c r="K446" s="32"/>
      <c r="L446" s="76"/>
      <c r="M446" s="78"/>
      <c r="N446" s="32"/>
    </row>
    <row r="447" spans="1:14" x14ac:dyDescent="0.25">
      <c r="A447" s="28"/>
      <c r="B447" s="97"/>
      <c r="C447" s="114"/>
      <c r="D447" s="30" t="str">
        <f>IFERROR(IF(C447="No CAS","",INDEX('DEQ Pollutant List'!$C$7:$C$611,MATCH('5. Pollutant Emissions - MB'!C447,'DEQ Pollutant List'!$B$7:$B$611,0))),"")</f>
        <v/>
      </c>
      <c r="E447" s="16" t="str">
        <f>IFERROR(IF(OR($C447="",$C447="No CAS"),INDEX('DEQ Pollutant List'!$A$7:$A$611,MATCH($D447,'DEQ Pollutant List'!$C$7:$C$611,0)),INDEX('DEQ Pollutant List'!$A$7:$A$611,MATCH($C447,'DEQ Pollutant List'!$B$7:$B$611,0))),"")</f>
        <v/>
      </c>
      <c r="F447" s="115"/>
      <c r="G447" s="116"/>
      <c r="H447" s="77"/>
      <c r="I447" s="76"/>
      <c r="J447" s="78"/>
      <c r="K447" s="32"/>
      <c r="L447" s="76"/>
      <c r="M447" s="78"/>
      <c r="N447" s="32"/>
    </row>
    <row r="448" spans="1:14" x14ac:dyDescent="0.25">
      <c r="A448" s="28"/>
      <c r="B448" s="97"/>
      <c r="C448" s="114"/>
      <c r="D448" s="30" t="str">
        <f>IFERROR(IF(C448="No CAS","",INDEX('DEQ Pollutant List'!$C$7:$C$611,MATCH('5. Pollutant Emissions - MB'!C448,'DEQ Pollutant List'!$B$7:$B$611,0))),"")</f>
        <v/>
      </c>
      <c r="E448" s="16" t="str">
        <f>IFERROR(IF(OR($C448="",$C448="No CAS"),INDEX('DEQ Pollutant List'!$A$7:$A$611,MATCH($D448,'DEQ Pollutant List'!$C$7:$C$611,0)),INDEX('DEQ Pollutant List'!$A$7:$A$611,MATCH($C448,'DEQ Pollutant List'!$B$7:$B$611,0))),"")</f>
        <v/>
      </c>
      <c r="F448" s="115"/>
      <c r="G448" s="116"/>
      <c r="H448" s="77"/>
      <c r="I448" s="76"/>
      <c r="J448" s="78"/>
      <c r="K448" s="32"/>
      <c r="L448" s="76"/>
      <c r="M448" s="78"/>
      <c r="N448" s="32"/>
    </row>
    <row r="449" spans="1:14" x14ac:dyDescent="0.25">
      <c r="A449" s="28"/>
      <c r="B449" s="97"/>
      <c r="C449" s="114"/>
      <c r="D449" s="30" t="str">
        <f>IFERROR(IF(C449="No CAS","",INDEX('DEQ Pollutant List'!$C$7:$C$611,MATCH('5. Pollutant Emissions - MB'!C449,'DEQ Pollutant List'!$B$7:$B$611,0))),"")</f>
        <v/>
      </c>
      <c r="E449" s="16" t="str">
        <f>IFERROR(IF(OR($C449="",$C449="No CAS"),INDEX('DEQ Pollutant List'!$A$7:$A$611,MATCH($D449,'DEQ Pollutant List'!$C$7:$C$611,0)),INDEX('DEQ Pollutant List'!$A$7:$A$611,MATCH($C449,'DEQ Pollutant List'!$B$7:$B$611,0))),"")</f>
        <v/>
      </c>
      <c r="F449" s="115"/>
      <c r="G449" s="116"/>
      <c r="H449" s="77"/>
      <c r="I449" s="76"/>
      <c r="J449" s="78"/>
      <c r="K449" s="32"/>
      <c r="L449" s="76"/>
      <c r="M449" s="78"/>
      <c r="N449" s="32"/>
    </row>
    <row r="450" spans="1:14" x14ac:dyDescent="0.25">
      <c r="A450" s="28"/>
      <c r="B450" s="97"/>
      <c r="C450" s="114"/>
      <c r="D450" s="30" t="str">
        <f>IFERROR(IF(C450="No CAS","",INDEX('DEQ Pollutant List'!$C$7:$C$611,MATCH('5. Pollutant Emissions - MB'!C450,'DEQ Pollutant List'!$B$7:$B$611,0))),"")</f>
        <v/>
      </c>
      <c r="E450" s="16" t="str">
        <f>IFERROR(IF(OR($C450="",$C450="No CAS"),INDEX('DEQ Pollutant List'!$A$7:$A$611,MATCH($D450,'DEQ Pollutant List'!$C$7:$C$611,0)),INDEX('DEQ Pollutant List'!$A$7:$A$611,MATCH($C450,'DEQ Pollutant List'!$B$7:$B$611,0))),"")</f>
        <v/>
      </c>
      <c r="F450" s="115"/>
      <c r="G450" s="116"/>
      <c r="H450" s="77"/>
      <c r="I450" s="76"/>
      <c r="J450" s="78"/>
      <c r="K450" s="32"/>
      <c r="L450" s="76"/>
      <c r="M450" s="78"/>
      <c r="N450" s="32"/>
    </row>
    <row r="451" spans="1:14" x14ac:dyDescent="0.25">
      <c r="A451" s="28"/>
      <c r="B451" s="97"/>
      <c r="C451" s="114"/>
      <c r="D451" s="30" t="str">
        <f>IFERROR(IF(C451="No CAS","",INDEX('DEQ Pollutant List'!$C$7:$C$611,MATCH('5. Pollutant Emissions - MB'!C451,'DEQ Pollutant List'!$B$7:$B$611,0))),"")</f>
        <v/>
      </c>
      <c r="E451" s="16" t="str">
        <f>IFERROR(IF(OR($C451="",$C451="No CAS"),INDEX('DEQ Pollutant List'!$A$7:$A$611,MATCH($D451,'DEQ Pollutant List'!$C$7:$C$611,0)),INDEX('DEQ Pollutant List'!$A$7:$A$611,MATCH($C451,'DEQ Pollutant List'!$B$7:$B$611,0))),"")</f>
        <v/>
      </c>
      <c r="F451" s="115"/>
      <c r="G451" s="116"/>
      <c r="H451" s="77"/>
      <c r="I451" s="76"/>
      <c r="J451" s="78"/>
      <c r="K451" s="32"/>
      <c r="L451" s="76"/>
      <c r="M451" s="78"/>
      <c r="N451" s="32"/>
    </row>
    <row r="452" spans="1:14" x14ac:dyDescent="0.25">
      <c r="A452" s="28"/>
      <c r="B452" s="97"/>
      <c r="C452" s="114"/>
      <c r="D452" s="30" t="str">
        <f>IFERROR(IF(C452="No CAS","",INDEX('DEQ Pollutant List'!$C$7:$C$611,MATCH('5. Pollutant Emissions - MB'!C452,'DEQ Pollutant List'!$B$7:$B$611,0))),"")</f>
        <v/>
      </c>
      <c r="E452" s="16" t="str">
        <f>IFERROR(IF(OR($C452="",$C452="No CAS"),INDEX('DEQ Pollutant List'!$A$7:$A$611,MATCH($D452,'DEQ Pollutant List'!$C$7:$C$611,0)),INDEX('DEQ Pollutant List'!$A$7:$A$611,MATCH($C452,'DEQ Pollutant List'!$B$7:$B$611,0))),"")</f>
        <v/>
      </c>
      <c r="F452" s="115"/>
      <c r="G452" s="116"/>
      <c r="H452" s="77"/>
      <c r="I452" s="76"/>
      <c r="J452" s="78"/>
      <c r="K452" s="32"/>
      <c r="L452" s="76"/>
      <c r="M452" s="78"/>
      <c r="N452" s="32"/>
    </row>
    <row r="453" spans="1:14" x14ac:dyDescent="0.25">
      <c r="A453" s="28"/>
      <c r="B453" s="97"/>
      <c r="C453" s="114"/>
      <c r="D453" s="30" t="str">
        <f>IFERROR(IF(C453="No CAS","",INDEX('DEQ Pollutant List'!$C$7:$C$611,MATCH('5. Pollutant Emissions - MB'!C453,'DEQ Pollutant List'!$B$7:$B$611,0))),"")</f>
        <v/>
      </c>
      <c r="E453" s="16" t="str">
        <f>IFERROR(IF(OR($C453="",$C453="No CAS"),INDEX('DEQ Pollutant List'!$A$7:$A$611,MATCH($D453,'DEQ Pollutant List'!$C$7:$C$611,0)),INDEX('DEQ Pollutant List'!$A$7:$A$611,MATCH($C453,'DEQ Pollutant List'!$B$7:$B$611,0))),"")</f>
        <v/>
      </c>
      <c r="F453" s="115"/>
      <c r="G453" s="116"/>
      <c r="H453" s="77"/>
      <c r="I453" s="76"/>
      <c r="J453" s="78"/>
      <c r="K453" s="32"/>
      <c r="L453" s="76"/>
      <c r="M453" s="78"/>
      <c r="N453" s="32"/>
    </row>
    <row r="454" spans="1:14" x14ac:dyDescent="0.25">
      <c r="A454" s="28"/>
      <c r="B454" s="97"/>
      <c r="C454" s="114"/>
      <c r="D454" s="30" t="str">
        <f>IFERROR(IF(C454="No CAS","",INDEX('DEQ Pollutant List'!$C$7:$C$611,MATCH('5. Pollutant Emissions - MB'!C454,'DEQ Pollutant List'!$B$7:$B$611,0))),"")</f>
        <v/>
      </c>
      <c r="E454" s="16" t="str">
        <f>IFERROR(IF(OR($C454="",$C454="No CAS"),INDEX('DEQ Pollutant List'!$A$7:$A$611,MATCH($D454,'DEQ Pollutant List'!$C$7:$C$611,0)),INDEX('DEQ Pollutant List'!$A$7:$A$611,MATCH($C454,'DEQ Pollutant List'!$B$7:$B$611,0))),"")</f>
        <v/>
      </c>
      <c r="F454" s="115"/>
      <c r="G454" s="116"/>
      <c r="H454" s="77"/>
      <c r="I454" s="76"/>
      <c r="J454" s="78"/>
      <c r="K454" s="32"/>
      <c r="L454" s="76"/>
      <c r="M454" s="78"/>
      <c r="N454" s="32"/>
    </row>
    <row r="455" spans="1:14" x14ac:dyDescent="0.25">
      <c r="A455" s="28"/>
      <c r="B455" s="97"/>
      <c r="C455" s="114"/>
      <c r="D455" s="30" t="str">
        <f>IFERROR(IF(C455="No CAS","",INDEX('DEQ Pollutant List'!$C$7:$C$611,MATCH('5. Pollutant Emissions - MB'!C455,'DEQ Pollutant List'!$B$7:$B$611,0))),"")</f>
        <v/>
      </c>
      <c r="E455" s="16" t="str">
        <f>IFERROR(IF(OR($C455="",$C455="No CAS"),INDEX('DEQ Pollutant List'!$A$7:$A$611,MATCH($D455,'DEQ Pollutant List'!$C$7:$C$611,0)),INDEX('DEQ Pollutant List'!$A$7:$A$611,MATCH($C455,'DEQ Pollutant List'!$B$7:$B$611,0))),"")</f>
        <v/>
      </c>
      <c r="F455" s="115"/>
      <c r="G455" s="116"/>
      <c r="H455" s="77"/>
      <c r="I455" s="76"/>
      <c r="J455" s="78"/>
      <c r="K455" s="32"/>
      <c r="L455" s="76"/>
      <c r="M455" s="78"/>
      <c r="N455" s="32"/>
    </row>
    <row r="456" spans="1:14" x14ac:dyDescent="0.25">
      <c r="A456" s="28"/>
      <c r="B456" s="97"/>
      <c r="C456" s="114"/>
      <c r="D456" s="30" t="str">
        <f>IFERROR(IF(C456="No CAS","",INDEX('DEQ Pollutant List'!$C$7:$C$611,MATCH('5. Pollutant Emissions - MB'!C456,'DEQ Pollutant List'!$B$7:$B$611,0))),"")</f>
        <v/>
      </c>
      <c r="E456" s="16" t="str">
        <f>IFERROR(IF(OR($C456="",$C456="No CAS"),INDEX('DEQ Pollutant List'!$A$7:$A$611,MATCH($D456,'DEQ Pollutant List'!$C$7:$C$611,0)),INDEX('DEQ Pollutant List'!$A$7:$A$611,MATCH($C456,'DEQ Pollutant List'!$B$7:$B$611,0))),"")</f>
        <v/>
      </c>
      <c r="F456" s="115"/>
      <c r="G456" s="116"/>
      <c r="H456" s="77"/>
      <c r="I456" s="76"/>
      <c r="J456" s="78"/>
      <c r="K456" s="32"/>
      <c r="L456" s="76"/>
      <c r="M456" s="78"/>
      <c r="N456" s="32"/>
    </row>
    <row r="457" spans="1:14" x14ac:dyDescent="0.25">
      <c r="A457" s="28"/>
      <c r="B457" s="97"/>
      <c r="C457" s="114"/>
      <c r="D457" s="30" t="str">
        <f>IFERROR(IF(C457="No CAS","",INDEX('DEQ Pollutant List'!$C$7:$C$611,MATCH('5. Pollutant Emissions - MB'!C457,'DEQ Pollutant List'!$B$7:$B$611,0))),"")</f>
        <v/>
      </c>
      <c r="E457" s="16" t="str">
        <f>IFERROR(IF(OR($C457="",$C457="No CAS"),INDEX('DEQ Pollutant List'!$A$7:$A$611,MATCH($D457,'DEQ Pollutant List'!$C$7:$C$611,0)),INDEX('DEQ Pollutant List'!$A$7:$A$611,MATCH($C457,'DEQ Pollutant List'!$B$7:$B$611,0))),"")</f>
        <v/>
      </c>
      <c r="F457" s="115"/>
      <c r="G457" s="116"/>
      <c r="H457" s="77"/>
      <c r="I457" s="76"/>
      <c r="J457" s="78"/>
      <c r="K457" s="32"/>
      <c r="L457" s="76"/>
      <c r="M457" s="78"/>
      <c r="N457" s="32"/>
    </row>
    <row r="458" spans="1:14" x14ac:dyDescent="0.25">
      <c r="A458" s="28"/>
      <c r="B458" s="97"/>
      <c r="C458" s="114"/>
      <c r="D458" s="30" t="str">
        <f>IFERROR(IF(C458="No CAS","",INDEX('DEQ Pollutant List'!$C$7:$C$611,MATCH('5. Pollutant Emissions - MB'!C458,'DEQ Pollutant List'!$B$7:$B$611,0))),"")</f>
        <v/>
      </c>
      <c r="E458" s="16" t="str">
        <f>IFERROR(IF(OR($C458="",$C458="No CAS"),INDEX('DEQ Pollutant List'!$A$7:$A$611,MATCH($D458,'DEQ Pollutant List'!$C$7:$C$611,0)),INDEX('DEQ Pollutant List'!$A$7:$A$611,MATCH($C458,'DEQ Pollutant List'!$B$7:$B$611,0))),"")</f>
        <v/>
      </c>
      <c r="F458" s="115"/>
      <c r="G458" s="116"/>
      <c r="H458" s="77"/>
      <c r="I458" s="76"/>
      <c r="J458" s="78"/>
      <c r="K458" s="32"/>
      <c r="L458" s="76"/>
      <c r="M458" s="78"/>
      <c r="N458" s="32"/>
    </row>
    <row r="459" spans="1:14" x14ac:dyDescent="0.25">
      <c r="A459" s="28"/>
      <c r="B459" s="97"/>
      <c r="C459" s="114"/>
      <c r="D459" s="30" t="str">
        <f>IFERROR(IF(C459="No CAS","",INDEX('DEQ Pollutant List'!$C$7:$C$611,MATCH('5. Pollutant Emissions - MB'!C459,'DEQ Pollutant List'!$B$7:$B$611,0))),"")</f>
        <v/>
      </c>
      <c r="E459" s="16" t="str">
        <f>IFERROR(IF(OR($C459="",$C459="No CAS"),INDEX('DEQ Pollutant List'!$A$7:$A$611,MATCH($D459,'DEQ Pollutant List'!$C$7:$C$611,0)),INDEX('DEQ Pollutant List'!$A$7:$A$611,MATCH($C459,'DEQ Pollutant List'!$B$7:$B$611,0))),"")</f>
        <v/>
      </c>
      <c r="F459" s="115"/>
      <c r="G459" s="116"/>
      <c r="H459" s="77"/>
      <c r="I459" s="76"/>
      <c r="J459" s="78"/>
      <c r="K459" s="32"/>
      <c r="L459" s="76"/>
      <c r="M459" s="78"/>
      <c r="N459" s="32"/>
    </row>
    <row r="460" spans="1:14" x14ac:dyDescent="0.25">
      <c r="A460" s="28"/>
      <c r="B460" s="97"/>
      <c r="C460" s="114"/>
      <c r="D460" s="30" t="str">
        <f>IFERROR(IF(C460="No CAS","",INDEX('DEQ Pollutant List'!$C$7:$C$611,MATCH('5. Pollutant Emissions - MB'!C460,'DEQ Pollutant List'!$B$7:$B$611,0))),"")</f>
        <v/>
      </c>
      <c r="E460" s="16" t="str">
        <f>IFERROR(IF(OR($C460="",$C460="No CAS"),INDEX('DEQ Pollutant List'!$A$7:$A$611,MATCH($D460,'DEQ Pollutant List'!$C$7:$C$611,0)),INDEX('DEQ Pollutant List'!$A$7:$A$611,MATCH($C460,'DEQ Pollutant List'!$B$7:$B$611,0))),"")</f>
        <v/>
      </c>
      <c r="F460" s="115"/>
      <c r="G460" s="116"/>
      <c r="H460" s="77"/>
      <c r="I460" s="76"/>
      <c r="J460" s="78"/>
      <c r="K460" s="32"/>
      <c r="L460" s="76"/>
      <c r="M460" s="78"/>
      <c r="N460" s="32"/>
    </row>
    <row r="461" spans="1:14" x14ac:dyDescent="0.25">
      <c r="A461" s="28"/>
      <c r="B461" s="97"/>
      <c r="C461" s="114"/>
      <c r="D461" s="30" t="str">
        <f>IFERROR(IF(C461="No CAS","",INDEX('DEQ Pollutant List'!$C$7:$C$611,MATCH('5. Pollutant Emissions - MB'!C461,'DEQ Pollutant List'!$B$7:$B$611,0))),"")</f>
        <v/>
      </c>
      <c r="E461" s="16" t="str">
        <f>IFERROR(IF(OR($C461="",$C461="No CAS"),INDEX('DEQ Pollutant List'!$A$7:$A$611,MATCH($D461,'DEQ Pollutant List'!$C$7:$C$611,0)),INDEX('DEQ Pollutant List'!$A$7:$A$611,MATCH($C461,'DEQ Pollutant List'!$B$7:$B$611,0))),"")</f>
        <v/>
      </c>
      <c r="F461" s="115"/>
      <c r="G461" s="116"/>
      <c r="H461" s="77"/>
      <c r="I461" s="76"/>
      <c r="J461" s="78"/>
      <c r="K461" s="32"/>
      <c r="L461" s="76"/>
      <c r="M461" s="78"/>
      <c r="N461" s="32"/>
    </row>
    <row r="462" spans="1:14" x14ac:dyDescent="0.25">
      <c r="A462" s="28"/>
      <c r="B462" s="97"/>
      <c r="C462" s="114"/>
      <c r="D462" s="30" t="str">
        <f>IFERROR(IF(C462="No CAS","",INDEX('DEQ Pollutant List'!$C$7:$C$611,MATCH('5. Pollutant Emissions - MB'!C462,'DEQ Pollutant List'!$B$7:$B$611,0))),"")</f>
        <v/>
      </c>
      <c r="E462" s="16" t="str">
        <f>IFERROR(IF(OR($C462="",$C462="No CAS"),INDEX('DEQ Pollutant List'!$A$7:$A$611,MATCH($D462,'DEQ Pollutant List'!$C$7:$C$611,0)),INDEX('DEQ Pollutant List'!$A$7:$A$611,MATCH($C462,'DEQ Pollutant List'!$B$7:$B$611,0))),"")</f>
        <v/>
      </c>
      <c r="F462" s="115"/>
      <c r="G462" s="116"/>
      <c r="H462" s="77"/>
      <c r="I462" s="76"/>
      <c r="J462" s="78"/>
      <c r="K462" s="32"/>
      <c r="L462" s="76"/>
      <c r="M462" s="78"/>
      <c r="N462" s="32"/>
    </row>
    <row r="463" spans="1:14" x14ac:dyDescent="0.25">
      <c r="A463" s="28"/>
      <c r="B463" s="97"/>
      <c r="C463" s="114"/>
      <c r="D463" s="30" t="str">
        <f>IFERROR(IF(C463="No CAS","",INDEX('DEQ Pollutant List'!$C$7:$C$611,MATCH('5. Pollutant Emissions - MB'!C463,'DEQ Pollutant List'!$B$7:$B$611,0))),"")</f>
        <v/>
      </c>
      <c r="E463" s="16" t="str">
        <f>IFERROR(IF(OR($C463="",$C463="No CAS"),INDEX('DEQ Pollutant List'!$A$7:$A$611,MATCH($D463,'DEQ Pollutant List'!$C$7:$C$611,0)),INDEX('DEQ Pollutant List'!$A$7:$A$611,MATCH($C463,'DEQ Pollutant List'!$B$7:$B$611,0))),"")</f>
        <v/>
      </c>
      <c r="F463" s="115"/>
      <c r="G463" s="116"/>
      <c r="H463" s="77"/>
      <c r="I463" s="76"/>
      <c r="J463" s="78"/>
      <c r="K463" s="32"/>
      <c r="L463" s="76"/>
      <c r="M463" s="78"/>
      <c r="N463" s="32"/>
    </row>
    <row r="464" spans="1:14" x14ac:dyDescent="0.25">
      <c r="A464" s="28"/>
      <c r="B464" s="97"/>
      <c r="C464" s="114"/>
      <c r="D464" s="30" t="str">
        <f>IFERROR(IF(C464="No CAS","",INDEX('DEQ Pollutant List'!$C$7:$C$611,MATCH('5. Pollutant Emissions - MB'!C464,'DEQ Pollutant List'!$B$7:$B$611,0))),"")</f>
        <v/>
      </c>
      <c r="E464" s="16" t="str">
        <f>IFERROR(IF(OR($C464="",$C464="No CAS"),INDEX('DEQ Pollutant List'!$A$7:$A$611,MATCH($D464,'DEQ Pollutant List'!$C$7:$C$611,0)),INDEX('DEQ Pollutant List'!$A$7:$A$611,MATCH($C464,'DEQ Pollutant List'!$B$7:$B$611,0))),"")</f>
        <v/>
      </c>
      <c r="F464" s="115"/>
      <c r="G464" s="116"/>
      <c r="H464" s="77"/>
      <c r="I464" s="76"/>
      <c r="J464" s="78"/>
      <c r="K464" s="32"/>
      <c r="L464" s="76"/>
      <c r="M464" s="78"/>
      <c r="N464" s="32"/>
    </row>
    <row r="465" spans="1:14" x14ac:dyDescent="0.25">
      <c r="A465" s="28"/>
      <c r="B465" s="97"/>
      <c r="C465" s="114"/>
      <c r="D465" s="30" t="str">
        <f>IFERROR(IF(C465="No CAS","",INDEX('DEQ Pollutant List'!$C$7:$C$611,MATCH('5. Pollutant Emissions - MB'!C465,'DEQ Pollutant List'!$B$7:$B$611,0))),"")</f>
        <v/>
      </c>
      <c r="E465" s="16" t="str">
        <f>IFERROR(IF(OR($C465="",$C465="No CAS"),INDEX('DEQ Pollutant List'!$A$7:$A$611,MATCH($D465,'DEQ Pollutant List'!$C$7:$C$611,0)),INDEX('DEQ Pollutant List'!$A$7:$A$611,MATCH($C465,'DEQ Pollutant List'!$B$7:$B$611,0))),"")</f>
        <v/>
      </c>
      <c r="F465" s="115"/>
      <c r="G465" s="116"/>
      <c r="H465" s="77"/>
      <c r="I465" s="76"/>
      <c r="J465" s="78"/>
      <c r="K465" s="32"/>
      <c r="L465" s="76"/>
      <c r="M465" s="78"/>
      <c r="N465" s="32"/>
    </row>
    <row r="466" spans="1:14" x14ac:dyDescent="0.25">
      <c r="A466" s="28"/>
      <c r="B466" s="97"/>
      <c r="C466" s="114"/>
      <c r="D466" s="30" t="str">
        <f>IFERROR(IF(C466="No CAS","",INDEX('DEQ Pollutant List'!$C$7:$C$611,MATCH('5. Pollutant Emissions - MB'!C466,'DEQ Pollutant List'!$B$7:$B$611,0))),"")</f>
        <v/>
      </c>
      <c r="E466" s="16" t="str">
        <f>IFERROR(IF(OR($C466="",$C466="No CAS"),INDEX('DEQ Pollutant List'!$A$7:$A$611,MATCH($D466,'DEQ Pollutant List'!$C$7:$C$611,0)),INDEX('DEQ Pollutant List'!$A$7:$A$611,MATCH($C466,'DEQ Pollutant List'!$B$7:$B$611,0))),"")</f>
        <v/>
      </c>
      <c r="F466" s="115"/>
      <c r="G466" s="116"/>
      <c r="H466" s="77"/>
      <c r="I466" s="76"/>
      <c r="J466" s="78"/>
      <c r="K466" s="32"/>
      <c r="L466" s="76"/>
      <c r="M466" s="78"/>
      <c r="N466" s="32"/>
    </row>
    <row r="467" spans="1:14" x14ac:dyDescent="0.25">
      <c r="A467" s="28"/>
      <c r="B467" s="97"/>
      <c r="C467" s="114"/>
      <c r="D467" s="30" t="str">
        <f>IFERROR(IF(C467="No CAS","",INDEX('DEQ Pollutant List'!$C$7:$C$611,MATCH('5. Pollutant Emissions - MB'!C467,'DEQ Pollutant List'!$B$7:$B$611,0))),"")</f>
        <v/>
      </c>
      <c r="E467" s="16" t="str">
        <f>IFERROR(IF(OR($C467="",$C467="No CAS"),INDEX('DEQ Pollutant List'!$A$7:$A$611,MATCH($D467,'DEQ Pollutant List'!$C$7:$C$611,0)),INDEX('DEQ Pollutant List'!$A$7:$A$611,MATCH($C467,'DEQ Pollutant List'!$B$7:$B$611,0))),"")</f>
        <v/>
      </c>
      <c r="F467" s="115"/>
      <c r="G467" s="116"/>
      <c r="H467" s="77"/>
      <c r="I467" s="76"/>
      <c r="J467" s="78"/>
      <c r="K467" s="32"/>
      <c r="L467" s="76"/>
      <c r="M467" s="78"/>
      <c r="N467" s="32"/>
    </row>
    <row r="468" spans="1:14" x14ac:dyDescent="0.25">
      <c r="A468" s="28"/>
      <c r="B468" s="97"/>
      <c r="C468" s="114"/>
      <c r="D468" s="30" t="str">
        <f>IFERROR(IF(C468="No CAS","",INDEX('DEQ Pollutant List'!$C$7:$C$611,MATCH('5. Pollutant Emissions - MB'!C468,'DEQ Pollutant List'!$B$7:$B$611,0))),"")</f>
        <v/>
      </c>
      <c r="E468" s="16" t="str">
        <f>IFERROR(IF(OR($C468="",$C468="No CAS"),INDEX('DEQ Pollutant List'!$A$7:$A$611,MATCH($D468,'DEQ Pollutant List'!$C$7:$C$611,0)),INDEX('DEQ Pollutant List'!$A$7:$A$611,MATCH($C468,'DEQ Pollutant List'!$B$7:$B$611,0))),"")</f>
        <v/>
      </c>
      <c r="F468" s="115"/>
      <c r="G468" s="116"/>
      <c r="H468" s="77"/>
      <c r="I468" s="76"/>
      <c r="J468" s="78"/>
      <c r="K468" s="32"/>
      <c r="L468" s="76"/>
      <c r="M468" s="78"/>
      <c r="N468" s="32"/>
    </row>
    <row r="469" spans="1:14" x14ac:dyDescent="0.25">
      <c r="A469" s="28"/>
      <c r="B469" s="97"/>
      <c r="C469" s="114"/>
      <c r="D469" s="30" t="str">
        <f>IFERROR(IF(C469="No CAS","",INDEX('DEQ Pollutant List'!$C$7:$C$611,MATCH('5. Pollutant Emissions - MB'!C469,'DEQ Pollutant List'!$B$7:$B$611,0))),"")</f>
        <v/>
      </c>
      <c r="E469" s="16" t="str">
        <f>IFERROR(IF(OR($C469="",$C469="No CAS"),INDEX('DEQ Pollutant List'!$A$7:$A$611,MATCH($D469,'DEQ Pollutant List'!$C$7:$C$611,0)),INDEX('DEQ Pollutant List'!$A$7:$A$611,MATCH($C469,'DEQ Pollutant List'!$B$7:$B$611,0))),"")</f>
        <v/>
      </c>
      <c r="F469" s="115"/>
      <c r="G469" s="116"/>
      <c r="H469" s="77"/>
      <c r="I469" s="76"/>
      <c r="J469" s="78"/>
      <c r="K469" s="32"/>
      <c r="L469" s="76"/>
      <c r="M469" s="78"/>
      <c r="N469" s="32"/>
    </row>
    <row r="470" spans="1:14" x14ac:dyDescent="0.25">
      <c r="A470" s="28"/>
      <c r="B470" s="97"/>
      <c r="C470" s="114"/>
      <c r="D470" s="30" t="str">
        <f>IFERROR(IF(C470="No CAS","",INDEX('DEQ Pollutant List'!$C$7:$C$611,MATCH('5. Pollutant Emissions - MB'!C470,'DEQ Pollutant List'!$B$7:$B$611,0))),"")</f>
        <v/>
      </c>
      <c r="E470" s="16" t="str">
        <f>IFERROR(IF(OR($C470="",$C470="No CAS"),INDEX('DEQ Pollutant List'!$A$7:$A$611,MATCH($D470,'DEQ Pollutant List'!$C$7:$C$611,0)),INDEX('DEQ Pollutant List'!$A$7:$A$611,MATCH($C470,'DEQ Pollutant List'!$B$7:$B$611,0))),"")</f>
        <v/>
      </c>
      <c r="F470" s="115"/>
      <c r="G470" s="116"/>
      <c r="H470" s="77"/>
      <c r="I470" s="76"/>
      <c r="J470" s="78"/>
      <c r="K470" s="32"/>
      <c r="L470" s="76"/>
      <c r="M470" s="78"/>
      <c r="N470" s="32"/>
    </row>
    <row r="471" spans="1:14" x14ac:dyDescent="0.25">
      <c r="A471" s="28"/>
      <c r="B471" s="97"/>
      <c r="C471" s="114"/>
      <c r="D471" s="30" t="str">
        <f>IFERROR(IF(C471="No CAS","",INDEX('DEQ Pollutant List'!$C$7:$C$611,MATCH('5. Pollutant Emissions - MB'!C471,'DEQ Pollutant List'!$B$7:$B$611,0))),"")</f>
        <v/>
      </c>
      <c r="E471" s="16" t="str">
        <f>IFERROR(IF(OR($C471="",$C471="No CAS"),INDEX('DEQ Pollutant List'!$A$7:$A$611,MATCH($D471,'DEQ Pollutant List'!$C$7:$C$611,0)),INDEX('DEQ Pollutant List'!$A$7:$A$611,MATCH($C471,'DEQ Pollutant List'!$B$7:$B$611,0))),"")</f>
        <v/>
      </c>
      <c r="F471" s="115"/>
      <c r="G471" s="116"/>
      <c r="H471" s="77"/>
      <c r="I471" s="76"/>
      <c r="J471" s="78"/>
      <c r="K471" s="32"/>
      <c r="L471" s="76"/>
      <c r="M471" s="78"/>
      <c r="N471" s="32"/>
    </row>
    <row r="472" spans="1:14" x14ac:dyDescent="0.25">
      <c r="A472" s="28"/>
      <c r="B472" s="97"/>
      <c r="C472" s="114"/>
      <c r="D472" s="30" t="str">
        <f>IFERROR(IF(C472="No CAS","",INDEX('DEQ Pollutant List'!$C$7:$C$611,MATCH('5. Pollutant Emissions - MB'!C472,'DEQ Pollutant List'!$B$7:$B$611,0))),"")</f>
        <v/>
      </c>
      <c r="E472" s="16" t="str">
        <f>IFERROR(IF(OR($C472="",$C472="No CAS"),INDEX('DEQ Pollutant List'!$A$7:$A$611,MATCH($D472,'DEQ Pollutant List'!$C$7:$C$611,0)),INDEX('DEQ Pollutant List'!$A$7:$A$611,MATCH($C472,'DEQ Pollutant List'!$B$7:$B$611,0))),"")</f>
        <v/>
      </c>
      <c r="F472" s="115"/>
      <c r="G472" s="116"/>
      <c r="H472" s="77"/>
      <c r="I472" s="76"/>
      <c r="J472" s="78"/>
      <c r="K472" s="32"/>
      <c r="L472" s="76"/>
      <c r="M472" s="78"/>
      <c r="N472" s="32"/>
    </row>
    <row r="473" spans="1:14" x14ac:dyDescent="0.25">
      <c r="A473" s="28"/>
      <c r="B473" s="97"/>
      <c r="C473" s="114"/>
      <c r="D473" s="30" t="str">
        <f>IFERROR(IF(C473="No CAS","",INDEX('DEQ Pollutant List'!$C$7:$C$611,MATCH('5. Pollutant Emissions - MB'!C473,'DEQ Pollutant List'!$B$7:$B$611,0))),"")</f>
        <v/>
      </c>
      <c r="E473" s="16" t="str">
        <f>IFERROR(IF(OR($C473="",$C473="No CAS"),INDEX('DEQ Pollutant List'!$A$7:$A$611,MATCH($D473,'DEQ Pollutant List'!$C$7:$C$611,0)),INDEX('DEQ Pollutant List'!$A$7:$A$611,MATCH($C473,'DEQ Pollutant List'!$B$7:$B$611,0))),"")</f>
        <v/>
      </c>
      <c r="F473" s="115"/>
      <c r="G473" s="116"/>
      <c r="H473" s="77"/>
      <c r="I473" s="76"/>
      <c r="J473" s="78"/>
      <c r="K473" s="32"/>
      <c r="L473" s="76"/>
      <c r="M473" s="78"/>
      <c r="N473" s="32"/>
    </row>
    <row r="474" spans="1:14" x14ac:dyDescent="0.25">
      <c r="A474" s="28"/>
      <c r="B474" s="97"/>
      <c r="C474" s="114"/>
      <c r="D474" s="30" t="str">
        <f>IFERROR(IF(C474="No CAS","",INDEX('DEQ Pollutant List'!$C$7:$C$611,MATCH('5. Pollutant Emissions - MB'!C474,'DEQ Pollutant List'!$B$7:$B$611,0))),"")</f>
        <v/>
      </c>
      <c r="E474" s="16" t="str">
        <f>IFERROR(IF(OR($C474="",$C474="No CAS"),INDEX('DEQ Pollutant List'!$A$7:$A$611,MATCH($D474,'DEQ Pollutant List'!$C$7:$C$611,0)),INDEX('DEQ Pollutant List'!$A$7:$A$611,MATCH($C474,'DEQ Pollutant List'!$B$7:$B$611,0))),"")</f>
        <v/>
      </c>
      <c r="F474" s="115"/>
      <c r="G474" s="116"/>
      <c r="H474" s="77"/>
      <c r="I474" s="76"/>
      <c r="J474" s="78"/>
      <c r="K474" s="32"/>
      <c r="L474" s="76"/>
      <c r="M474" s="78"/>
      <c r="N474" s="32"/>
    </row>
    <row r="475" spans="1:14" x14ac:dyDescent="0.25">
      <c r="A475" s="28"/>
      <c r="B475" s="97"/>
      <c r="C475" s="114"/>
      <c r="D475" s="30" t="str">
        <f>IFERROR(IF(C475="No CAS","",INDEX('DEQ Pollutant List'!$C$7:$C$611,MATCH('5. Pollutant Emissions - MB'!C475,'DEQ Pollutant List'!$B$7:$B$611,0))),"")</f>
        <v/>
      </c>
      <c r="E475" s="16" t="str">
        <f>IFERROR(IF(OR($C475="",$C475="No CAS"),INDEX('DEQ Pollutant List'!$A$7:$A$611,MATCH($D475,'DEQ Pollutant List'!$C$7:$C$611,0)),INDEX('DEQ Pollutant List'!$A$7:$A$611,MATCH($C475,'DEQ Pollutant List'!$B$7:$B$611,0))),"")</f>
        <v/>
      </c>
      <c r="F475" s="115"/>
      <c r="G475" s="116"/>
      <c r="H475" s="77"/>
      <c r="I475" s="76"/>
      <c r="J475" s="78"/>
      <c r="K475" s="32"/>
      <c r="L475" s="76"/>
      <c r="M475" s="78"/>
      <c r="N475" s="32"/>
    </row>
    <row r="476" spans="1:14" x14ac:dyDescent="0.25">
      <c r="A476" s="28"/>
      <c r="B476" s="97"/>
      <c r="C476" s="114"/>
      <c r="D476" s="30" t="str">
        <f>IFERROR(IF(C476="No CAS","",INDEX('DEQ Pollutant List'!$C$7:$C$611,MATCH('5. Pollutant Emissions - MB'!C476,'DEQ Pollutant List'!$B$7:$B$611,0))),"")</f>
        <v/>
      </c>
      <c r="E476" s="16" t="str">
        <f>IFERROR(IF(OR($C476="",$C476="No CAS"),INDEX('DEQ Pollutant List'!$A$7:$A$611,MATCH($D476,'DEQ Pollutant List'!$C$7:$C$611,0)),INDEX('DEQ Pollutant List'!$A$7:$A$611,MATCH($C476,'DEQ Pollutant List'!$B$7:$B$611,0))),"")</f>
        <v/>
      </c>
      <c r="F476" s="115"/>
      <c r="G476" s="116"/>
      <c r="H476" s="77"/>
      <c r="I476" s="76"/>
      <c r="J476" s="78"/>
      <c r="K476" s="32"/>
      <c r="L476" s="76"/>
      <c r="M476" s="78"/>
      <c r="N476" s="32"/>
    </row>
    <row r="477" spans="1:14" x14ac:dyDescent="0.25">
      <c r="A477" s="28"/>
      <c r="B477" s="97"/>
      <c r="C477" s="114"/>
      <c r="D477" s="30" t="str">
        <f>IFERROR(IF(C477="No CAS","",INDEX('DEQ Pollutant List'!$C$7:$C$611,MATCH('5. Pollutant Emissions - MB'!C477,'DEQ Pollutant List'!$B$7:$B$611,0))),"")</f>
        <v/>
      </c>
      <c r="E477" s="16" t="str">
        <f>IFERROR(IF(OR($C477="",$C477="No CAS"),INDEX('DEQ Pollutant List'!$A$7:$A$611,MATCH($D477,'DEQ Pollutant List'!$C$7:$C$611,0)),INDEX('DEQ Pollutant List'!$A$7:$A$611,MATCH($C477,'DEQ Pollutant List'!$B$7:$B$611,0))),"")</f>
        <v/>
      </c>
      <c r="F477" s="115"/>
      <c r="G477" s="116"/>
      <c r="H477" s="77"/>
      <c r="I477" s="76"/>
      <c r="J477" s="78"/>
      <c r="K477" s="32"/>
      <c r="L477" s="76"/>
      <c r="M477" s="78"/>
      <c r="N477" s="32"/>
    </row>
    <row r="478" spans="1:14" x14ac:dyDescent="0.25">
      <c r="A478" s="28"/>
      <c r="B478" s="97"/>
      <c r="C478" s="114"/>
      <c r="D478" s="30" t="str">
        <f>IFERROR(IF(C478="No CAS","",INDEX('DEQ Pollutant List'!$C$7:$C$611,MATCH('5. Pollutant Emissions - MB'!C478,'DEQ Pollutant List'!$B$7:$B$611,0))),"")</f>
        <v/>
      </c>
      <c r="E478" s="16" t="str">
        <f>IFERROR(IF(OR($C478="",$C478="No CAS"),INDEX('DEQ Pollutant List'!$A$7:$A$611,MATCH($D478,'DEQ Pollutant List'!$C$7:$C$611,0)),INDEX('DEQ Pollutant List'!$A$7:$A$611,MATCH($C478,'DEQ Pollutant List'!$B$7:$B$611,0))),"")</f>
        <v/>
      </c>
      <c r="F478" s="115"/>
      <c r="G478" s="116"/>
      <c r="H478" s="77"/>
      <c r="I478" s="76"/>
      <c r="J478" s="78"/>
      <c r="K478" s="32"/>
      <c r="L478" s="76"/>
      <c r="M478" s="78"/>
      <c r="N478" s="32"/>
    </row>
    <row r="479" spans="1:14" x14ac:dyDescent="0.25">
      <c r="A479" s="28"/>
      <c r="B479" s="97"/>
      <c r="C479" s="114"/>
      <c r="D479" s="30" t="str">
        <f>IFERROR(IF(C479="No CAS","",INDEX('DEQ Pollutant List'!$C$7:$C$611,MATCH('5. Pollutant Emissions - MB'!C479,'DEQ Pollutant List'!$B$7:$B$611,0))),"")</f>
        <v/>
      </c>
      <c r="E479" s="16" t="str">
        <f>IFERROR(IF(OR($C479="",$C479="No CAS"),INDEX('DEQ Pollutant List'!$A$7:$A$611,MATCH($D479,'DEQ Pollutant List'!$C$7:$C$611,0)),INDEX('DEQ Pollutant List'!$A$7:$A$611,MATCH($C479,'DEQ Pollutant List'!$B$7:$B$611,0))),"")</f>
        <v/>
      </c>
      <c r="F479" s="115"/>
      <c r="G479" s="116"/>
      <c r="H479" s="77"/>
      <c r="I479" s="76"/>
      <c r="J479" s="78"/>
      <c r="K479" s="32"/>
      <c r="L479" s="76"/>
      <c r="M479" s="78"/>
      <c r="N479" s="32"/>
    </row>
    <row r="480" spans="1:14" x14ac:dyDescent="0.25">
      <c r="A480" s="28"/>
      <c r="B480" s="97"/>
      <c r="C480" s="114"/>
      <c r="D480" s="30" t="str">
        <f>IFERROR(IF(C480="No CAS","",INDEX('DEQ Pollutant List'!$C$7:$C$611,MATCH('5. Pollutant Emissions - MB'!C480,'DEQ Pollutant List'!$B$7:$B$611,0))),"")</f>
        <v/>
      </c>
      <c r="E480" s="16" t="str">
        <f>IFERROR(IF(OR($C480="",$C480="No CAS"),INDEX('DEQ Pollutant List'!$A$7:$A$611,MATCH($D480,'DEQ Pollutant List'!$C$7:$C$611,0)),INDEX('DEQ Pollutant List'!$A$7:$A$611,MATCH($C480,'DEQ Pollutant List'!$B$7:$B$611,0))),"")</f>
        <v/>
      </c>
      <c r="F480" s="115"/>
      <c r="G480" s="116"/>
      <c r="H480" s="77"/>
      <c r="I480" s="76"/>
      <c r="J480" s="78"/>
      <c r="K480" s="32"/>
      <c r="L480" s="76"/>
      <c r="M480" s="78"/>
      <c r="N480" s="32"/>
    </row>
    <row r="481" spans="1:14" x14ac:dyDescent="0.25">
      <c r="A481" s="28"/>
      <c r="B481" s="97"/>
      <c r="C481" s="114"/>
      <c r="D481" s="30" t="str">
        <f>IFERROR(IF(C481="No CAS","",INDEX('DEQ Pollutant List'!$C$7:$C$611,MATCH('5. Pollutant Emissions - MB'!C481,'DEQ Pollutant List'!$B$7:$B$611,0))),"")</f>
        <v/>
      </c>
      <c r="E481" s="16" t="str">
        <f>IFERROR(IF(OR($C481="",$C481="No CAS"),INDEX('DEQ Pollutant List'!$A$7:$A$611,MATCH($D481,'DEQ Pollutant List'!$C$7:$C$611,0)),INDEX('DEQ Pollutant List'!$A$7:$A$611,MATCH($C481,'DEQ Pollutant List'!$B$7:$B$611,0))),"")</f>
        <v/>
      </c>
      <c r="F481" s="115"/>
      <c r="G481" s="116"/>
      <c r="H481" s="77"/>
      <c r="I481" s="76"/>
      <c r="J481" s="78"/>
      <c r="K481" s="32"/>
      <c r="L481" s="76"/>
      <c r="M481" s="78"/>
      <c r="N481" s="32"/>
    </row>
    <row r="482" spans="1:14" x14ac:dyDescent="0.25">
      <c r="A482" s="28"/>
      <c r="B482" s="97"/>
      <c r="C482" s="114"/>
      <c r="D482" s="30" t="str">
        <f>IFERROR(IF(C482="No CAS","",INDEX('DEQ Pollutant List'!$C$7:$C$611,MATCH('5. Pollutant Emissions - MB'!C482,'DEQ Pollutant List'!$B$7:$B$611,0))),"")</f>
        <v/>
      </c>
      <c r="E482" s="16" t="str">
        <f>IFERROR(IF(OR($C482="",$C482="No CAS"),INDEX('DEQ Pollutant List'!$A$7:$A$611,MATCH($D482,'DEQ Pollutant List'!$C$7:$C$611,0)),INDEX('DEQ Pollutant List'!$A$7:$A$611,MATCH($C482,'DEQ Pollutant List'!$B$7:$B$611,0))),"")</f>
        <v/>
      </c>
      <c r="F482" s="115"/>
      <c r="G482" s="116"/>
      <c r="H482" s="77"/>
      <c r="I482" s="76"/>
      <c r="J482" s="78"/>
      <c r="K482" s="32"/>
      <c r="L482" s="76"/>
      <c r="M482" s="78"/>
      <c r="N482" s="32"/>
    </row>
    <row r="483" spans="1:14" x14ac:dyDescent="0.25">
      <c r="A483" s="28"/>
      <c r="B483" s="97"/>
      <c r="C483" s="114"/>
      <c r="D483" s="30" t="str">
        <f>IFERROR(IF(C483="No CAS","",INDEX('DEQ Pollutant List'!$C$7:$C$611,MATCH('5. Pollutant Emissions - MB'!C483,'DEQ Pollutant List'!$B$7:$B$611,0))),"")</f>
        <v/>
      </c>
      <c r="E483" s="16" t="str">
        <f>IFERROR(IF(OR($C483="",$C483="No CAS"),INDEX('DEQ Pollutant List'!$A$7:$A$611,MATCH($D483,'DEQ Pollutant List'!$C$7:$C$611,0)),INDEX('DEQ Pollutant List'!$A$7:$A$611,MATCH($C483,'DEQ Pollutant List'!$B$7:$B$611,0))),"")</f>
        <v/>
      </c>
      <c r="F483" s="115"/>
      <c r="G483" s="116"/>
      <c r="H483" s="77"/>
      <c r="I483" s="76"/>
      <c r="J483" s="78"/>
      <c r="K483" s="32"/>
      <c r="L483" s="76"/>
      <c r="M483" s="78"/>
      <c r="N483" s="32"/>
    </row>
    <row r="484" spans="1:14" x14ac:dyDescent="0.25">
      <c r="A484" s="28"/>
      <c r="B484" s="97"/>
      <c r="C484" s="114"/>
      <c r="D484" s="30" t="str">
        <f>IFERROR(IF(C484="No CAS","",INDEX('DEQ Pollutant List'!$C$7:$C$611,MATCH('5. Pollutant Emissions - MB'!C484,'DEQ Pollutant List'!$B$7:$B$611,0))),"")</f>
        <v/>
      </c>
      <c r="E484" s="16" t="str">
        <f>IFERROR(IF(OR($C484="",$C484="No CAS"),INDEX('DEQ Pollutant List'!$A$7:$A$611,MATCH($D484,'DEQ Pollutant List'!$C$7:$C$611,0)),INDEX('DEQ Pollutant List'!$A$7:$A$611,MATCH($C484,'DEQ Pollutant List'!$B$7:$B$611,0))),"")</f>
        <v/>
      </c>
      <c r="F484" s="115"/>
      <c r="G484" s="116"/>
      <c r="H484" s="77"/>
      <c r="I484" s="76"/>
      <c r="J484" s="78"/>
      <c r="K484" s="32"/>
      <c r="L484" s="76"/>
      <c r="M484" s="78"/>
      <c r="N484" s="32"/>
    </row>
    <row r="485" spans="1:14" x14ac:dyDescent="0.25">
      <c r="A485" s="28"/>
      <c r="B485" s="97"/>
      <c r="C485" s="114"/>
      <c r="D485" s="30" t="str">
        <f>IFERROR(IF(C485="No CAS","",INDEX('DEQ Pollutant List'!$C$7:$C$611,MATCH('5. Pollutant Emissions - MB'!C485,'DEQ Pollutant List'!$B$7:$B$611,0))),"")</f>
        <v/>
      </c>
      <c r="E485" s="16" t="str">
        <f>IFERROR(IF(OR($C485="",$C485="No CAS"),INDEX('DEQ Pollutant List'!$A$7:$A$611,MATCH($D485,'DEQ Pollutant List'!$C$7:$C$611,0)),INDEX('DEQ Pollutant List'!$A$7:$A$611,MATCH($C485,'DEQ Pollutant List'!$B$7:$B$611,0))),"")</f>
        <v/>
      </c>
      <c r="F485" s="115"/>
      <c r="G485" s="116"/>
      <c r="H485" s="77"/>
      <c r="I485" s="76"/>
      <c r="J485" s="78"/>
      <c r="K485" s="32"/>
      <c r="L485" s="76"/>
      <c r="M485" s="78"/>
      <c r="N485" s="32"/>
    </row>
    <row r="486" spans="1:14" x14ac:dyDescent="0.25">
      <c r="A486" s="28"/>
      <c r="B486" s="97"/>
      <c r="C486" s="114"/>
      <c r="D486" s="30" t="str">
        <f>IFERROR(IF(C486="No CAS","",INDEX('DEQ Pollutant List'!$C$7:$C$611,MATCH('5. Pollutant Emissions - MB'!C486,'DEQ Pollutant List'!$B$7:$B$611,0))),"")</f>
        <v/>
      </c>
      <c r="E486" s="16" t="str">
        <f>IFERROR(IF(OR($C486="",$C486="No CAS"),INDEX('DEQ Pollutant List'!$A$7:$A$611,MATCH($D486,'DEQ Pollutant List'!$C$7:$C$611,0)),INDEX('DEQ Pollutant List'!$A$7:$A$611,MATCH($C486,'DEQ Pollutant List'!$B$7:$B$611,0))),"")</f>
        <v/>
      </c>
      <c r="F486" s="115"/>
      <c r="G486" s="116"/>
      <c r="H486" s="77"/>
      <c r="I486" s="76"/>
      <c r="J486" s="78"/>
      <c r="K486" s="32"/>
      <c r="L486" s="76"/>
      <c r="M486" s="78"/>
      <c r="N486" s="32"/>
    </row>
    <row r="487" spans="1:14" x14ac:dyDescent="0.25">
      <c r="A487" s="28"/>
      <c r="B487" s="97"/>
      <c r="C487" s="114"/>
      <c r="D487" s="30" t="str">
        <f>IFERROR(IF(C487="No CAS","",INDEX('DEQ Pollutant List'!$C$7:$C$611,MATCH('5. Pollutant Emissions - MB'!C487,'DEQ Pollutant List'!$B$7:$B$611,0))),"")</f>
        <v/>
      </c>
      <c r="E487" s="16" t="str">
        <f>IFERROR(IF(OR($C487="",$C487="No CAS"),INDEX('DEQ Pollutant List'!$A$7:$A$611,MATCH($D487,'DEQ Pollutant List'!$C$7:$C$611,0)),INDEX('DEQ Pollutant List'!$A$7:$A$611,MATCH($C487,'DEQ Pollutant List'!$B$7:$B$611,0))),"")</f>
        <v/>
      </c>
      <c r="F487" s="115"/>
      <c r="G487" s="116"/>
      <c r="H487" s="77"/>
      <c r="I487" s="76"/>
      <c r="J487" s="78"/>
      <c r="K487" s="32"/>
      <c r="L487" s="76"/>
      <c r="M487" s="78"/>
      <c r="N487" s="32"/>
    </row>
    <row r="488" spans="1:14" x14ac:dyDescent="0.25">
      <c r="A488" s="28"/>
      <c r="B488" s="97"/>
      <c r="C488" s="114"/>
      <c r="D488" s="30" t="str">
        <f>IFERROR(IF(C488="No CAS","",INDEX('DEQ Pollutant List'!$C$7:$C$611,MATCH('5. Pollutant Emissions - MB'!C488,'DEQ Pollutant List'!$B$7:$B$611,0))),"")</f>
        <v/>
      </c>
      <c r="E488" s="16" t="str">
        <f>IFERROR(IF(OR($C488="",$C488="No CAS"),INDEX('DEQ Pollutant List'!$A$7:$A$611,MATCH($D488,'DEQ Pollutant List'!$C$7:$C$611,0)),INDEX('DEQ Pollutant List'!$A$7:$A$611,MATCH($C488,'DEQ Pollutant List'!$B$7:$B$611,0))),"")</f>
        <v/>
      </c>
      <c r="F488" s="115"/>
      <c r="G488" s="116"/>
      <c r="H488" s="77"/>
      <c r="I488" s="76"/>
      <c r="J488" s="78"/>
      <c r="K488" s="32"/>
      <c r="L488" s="76"/>
      <c r="M488" s="78"/>
      <c r="N488" s="32"/>
    </row>
    <row r="489" spans="1:14" x14ac:dyDescent="0.25">
      <c r="A489" s="28"/>
      <c r="B489" s="97"/>
      <c r="C489" s="114"/>
      <c r="D489" s="30" t="str">
        <f>IFERROR(IF(C489="No CAS","",INDEX('DEQ Pollutant List'!$C$7:$C$611,MATCH('5. Pollutant Emissions - MB'!C489,'DEQ Pollutant List'!$B$7:$B$611,0))),"")</f>
        <v/>
      </c>
      <c r="E489" s="16" t="str">
        <f>IFERROR(IF(OR($C489="",$C489="No CAS"),INDEX('DEQ Pollutant List'!$A$7:$A$611,MATCH($D489,'DEQ Pollutant List'!$C$7:$C$611,0)),INDEX('DEQ Pollutant List'!$A$7:$A$611,MATCH($C489,'DEQ Pollutant List'!$B$7:$B$611,0))),"")</f>
        <v/>
      </c>
      <c r="F489" s="115"/>
      <c r="G489" s="116"/>
      <c r="H489" s="77"/>
      <c r="I489" s="76"/>
      <c r="J489" s="78"/>
      <c r="K489" s="32"/>
      <c r="L489" s="76"/>
      <c r="M489" s="78"/>
      <c r="N489" s="32"/>
    </row>
    <row r="490" spans="1:14" x14ac:dyDescent="0.25">
      <c r="A490" s="28"/>
      <c r="B490" s="97"/>
      <c r="C490" s="114"/>
      <c r="D490" s="30" t="str">
        <f>IFERROR(IF(C490="No CAS","",INDEX('DEQ Pollutant List'!$C$7:$C$611,MATCH('5. Pollutant Emissions - MB'!C490,'DEQ Pollutant List'!$B$7:$B$611,0))),"")</f>
        <v/>
      </c>
      <c r="E490" s="16" t="str">
        <f>IFERROR(IF(OR($C490="",$C490="No CAS"),INDEX('DEQ Pollutant List'!$A$7:$A$611,MATCH($D490,'DEQ Pollutant List'!$C$7:$C$611,0)),INDEX('DEQ Pollutant List'!$A$7:$A$611,MATCH($C490,'DEQ Pollutant List'!$B$7:$B$611,0))),"")</f>
        <v/>
      </c>
      <c r="F490" s="115"/>
      <c r="G490" s="116"/>
      <c r="H490" s="77"/>
      <c r="I490" s="76"/>
      <c r="J490" s="78"/>
      <c r="K490" s="32"/>
      <c r="L490" s="76"/>
      <c r="M490" s="78"/>
      <c r="N490" s="32"/>
    </row>
    <row r="491" spans="1:14" x14ac:dyDescent="0.25">
      <c r="A491" s="28"/>
      <c r="B491" s="97"/>
      <c r="C491" s="114"/>
      <c r="D491" s="30" t="str">
        <f>IFERROR(IF(C491="No CAS","",INDEX('DEQ Pollutant List'!$C$7:$C$611,MATCH('5. Pollutant Emissions - MB'!C491,'DEQ Pollutant List'!$B$7:$B$611,0))),"")</f>
        <v/>
      </c>
      <c r="E491" s="16" t="str">
        <f>IFERROR(IF(OR($C491="",$C491="No CAS"),INDEX('DEQ Pollutant List'!$A$7:$A$611,MATCH($D491,'DEQ Pollutant List'!$C$7:$C$611,0)),INDEX('DEQ Pollutant List'!$A$7:$A$611,MATCH($C491,'DEQ Pollutant List'!$B$7:$B$611,0))),"")</f>
        <v/>
      </c>
      <c r="F491" s="115"/>
      <c r="G491" s="116"/>
      <c r="H491" s="77"/>
      <c r="I491" s="76"/>
      <c r="J491" s="78"/>
      <c r="K491" s="32"/>
      <c r="L491" s="76"/>
      <c r="M491" s="78"/>
      <c r="N491" s="32"/>
    </row>
    <row r="492" spans="1:14" x14ac:dyDescent="0.25">
      <c r="A492" s="28"/>
      <c r="B492" s="97"/>
      <c r="C492" s="114"/>
      <c r="D492" s="30" t="str">
        <f>IFERROR(IF(C492="No CAS","",INDEX('DEQ Pollutant List'!$C$7:$C$611,MATCH('5. Pollutant Emissions - MB'!C492,'DEQ Pollutant List'!$B$7:$B$611,0))),"")</f>
        <v/>
      </c>
      <c r="E492" s="16" t="str">
        <f>IFERROR(IF(OR($C492="",$C492="No CAS"),INDEX('DEQ Pollutant List'!$A$7:$A$611,MATCH($D492,'DEQ Pollutant List'!$C$7:$C$611,0)),INDEX('DEQ Pollutant List'!$A$7:$A$611,MATCH($C492,'DEQ Pollutant List'!$B$7:$B$611,0))),"")</f>
        <v/>
      </c>
      <c r="F492" s="115"/>
      <c r="G492" s="116"/>
      <c r="H492" s="77"/>
      <c r="I492" s="76"/>
      <c r="J492" s="78"/>
      <c r="K492" s="32"/>
      <c r="L492" s="76"/>
      <c r="M492" s="78"/>
      <c r="N492" s="32"/>
    </row>
    <row r="493" spans="1:14" x14ac:dyDescent="0.25">
      <c r="A493" s="28"/>
      <c r="B493" s="97"/>
      <c r="C493" s="114"/>
      <c r="D493" s="30" t="str">
        <f>IFERROR(IF(C493="No CAS","",INDEX('DEQ Pollutant List'!$C$7:$C$611,MATCH('5. Pollutant Emissions - MB'!C493,'DEQ Pollutant List'!$B$7:$B$611,0))),"")</f>
        <v/>
      </c>
      <c r="E493" s="16" t="str">
        <f>IFERROR(IF(OR($C493="",$C493="No CAS"),INDEX('DEQ Pollutant List'!$A$7:$A$611,MATCH($D493,'DEQ Pollutant List'!$C$7:$C$611,0)),INDEX('DEQ Pollutant List'!$A$7:$A$611,MATCH($C493,'DEQ Pollutant List'!$B$7:$B$611,0))),"")</f>
        <v/>
      </c>
      <c r="F493" s="115"/>
      <c r="G493" s="116"/>
      <c r="H493" s="77"/>
      <c r="I493" s="76"/>
      <c r="J493" s="78"/>
      <c r="K493" s="32"/>
      <c r="L493" s="76"/>
      <c r="M493" s="78"/>
      <c r="N493" s="32"/>
    </row>
    <row r="494" spans="1:14" x14ac:dyDescent="0.25">
      <c r="A494" s="28"/>
      <c r="B494" s="97"/>
      <c r="C494" s="114"/>
      <c r="D494" s="30" t="str">
        <f>IFERROR(IF(C494="No CAS","",INDEX('DEQ Pollutant List'!$C$7:$C$611,MATCH('5. Pollutant Emissions - MB'!C494,'DEQ Pollutant List'!$B$7:$B$611,0))),"")</f>
        <v/>
      </c>
      <c r="E494" s="16" t="str">
        <f>IFERROR(IF(OR($C494="",$C494="No CAS"),INDEX('DEQ Pollutant List'!$A$7:$A$611,MATCH($D494,'DEQ Pollutant List'!$C$7:$C$611,0)),INDEX('DEQ Pollutant List'!$A$7:$A$611,MATCH($C494,'DEQ Pollutant List'!$B$7:$B$611,0))),"")</f>
        <v/>
      </c>
      <c r="F494" s="115"/>
      <c r="G494" s="116"/>
      <c r="H494" s="77"/>
      <c r="I494" s="76"/>
      <c r="J494" s="78"/>
      <c r="K494" s="32"/>
      <c r="L494" s="76"/>
      <c r="M494" s="78"/>
      <c r="N494" s="32"/>
    </row>
    <row r="495" spans="1:14" x14ac:dyDescent="0.25">
      <c r="A495" s="28"/>
      <c r="B495" s="97"/>
      <c r="C495" s="114"/>
      <c r="D495" s="30" t="str">
        <f>IFERROR(IF(C495="No CAS","",INDEX('DEQ Pollutant List'!$C$7:$C$611,MATCH('5. Pollutant Emissions - MB'!C495,'DEQ Pollutant List'!$B$7:$B$611,0))),"")</f>
        <v/>
      </c>
      <c r="E495" s="16" t="str">
        <f>IFERROR(IF(OR($C495="",$C495="No CAS"),INDEX('DEQ Pollutant List'!$A$7:$A$611,MATCH($D495,'DEQ Pollutant List'!$C$7:$C$611,0)),INDEX('DEQ Pollutant List'!$A$7:$A$611,MATCH($C495,'DEQ Pollutant List'!$B$7:$B$611,0))),"")</f>
        <v/>
      </c>
      <c r="F495" s="115"/>
      <c r="G495" s="116"/>
      <c r="H495" s="77"/>
      <c r="I495" s="76"/>
      <c r="J495" s="78"/>
      <c r="K495" s="32"/>
      <c r="L495" s="76"/>
      <c r="M495" s="78"/>
      <c r="N495" s="32"/>
    </row>
    <row r="496" spans="1:14" ht="15.75" thickBot="1" x14ac:dyDescent="0.3">
      <c r="A496" s="36"/>
      <c r="B496" s="99"/>
      <c r="C496" s="117"/>
      <c r="D496" s="30" t="str">
        <f>IFERROR(IF(C496="No CAS","",INDEX('DEQ Pollutant List'!$C$7:$C$611,MATCH('5. Pollutant Emissions - MB'!C496,'DEQ Pollutant List'!$B$7:$B$611,0))),"")</f>
        <v/>
      </c>
      <c r="E496" s="16" t="str">
        <f>IFERROR(IF(OR($C496="",$C496="No CAS"),INDEX('DEQ Pollutant List'!$A$7:$A$611,MATCH($D496,'DEQ Pollutant List'!$C$7:$C$611,0)),INDEX('DEQ Pollutant List'!$A$7:$A$611,MATCH($C496,'DEQ Pollutant List'!$B$7:$B$611,0))),"")</f>
        <v/>
      </c>
      <c r="F496" s="118"/>
      <c r="G496" s="119"/>
      <c r="H496" s="81"/>
      <c r="I496" s="80"/>
      <c r="J496" s="82"/>
      <c r="K496" s="40"/>
      <c r="L496" s="80"/>
      <c r="M496" s="82"/>
      <c r="N496" s="40"/>
    </row>
    <row r="497" spans="1:14" x14ac:dyDescent="0.25">
      <c r="A497" s="790" t="s">
        <v>767</v>
      </c>
      <c r="B497" s="791"/>
      <c r="C497" s="791"/>
      <c r="D497" s="791"/>
      <c r="E497" s="791"/>
      <c r="F497" s="791"/>
      <c r="G497" s="791"/>
      <c r="H497" s="791"/>
      <c r="I497" s="791"/>
      <c r="J497" s="791"/>
      <c r="K497" s="791"/>
      <c r="L497" s="791"/>
      <c r="M497" s="791"/>
      <c r="N497" s="791"/>
    </row>
    <row r="498" spans="1:14" x14ac:dyDescent="0.25">
      <c r="A498" s="793"/>
      <c r="B498" s="794"/>
      <c r="C498" s="794"/>
      <c r="D498" s="794"/>
      <c r="E498" s="794"/>
      <c r="F498" s="794"/>
      <c r="G498" s="794"/>
      <c r="H498" s="794"/>
      <c r="I498" s="794"/>
      <c r="J498" s="794"/>
      <c r="K498" s="794"/>
      <c r="L498" s="794"/>
      <c r="M498" s="794"/>
      <c r="N498" s="794"/>
    </row>
    <row r="499" spans="1:14" ht="15.75" thickBot="1" x14ac:dyDescent="0.3">
      <c r="A499" s="796"/>
      <c r="B499" s="797"/>
      <c r="C499" s="797"/>
      <c r="D499" s="797"/>
      <c r="E499" s="797"/>
      <c r="F499" s="797"/>
      <c r="G499" s="797"/>
      <c r="H499" s="797"/>
      <c r="I499" s="797"/>
      <c r="J499" s="797"/>
      <c r="K499" s="797"/>
      <c r="L499" s="797"/>
      <c r="M499" s="797"/>
      <c r="N499" s="797"/>
    </row>
  </sheetData>
  <sheetProtection insertRows="0"/>
  <mergeCells count="8">
    <mergeCell ref="A497:N499"/>
    <mergeCell ref="I9:N9"/>
    <mergeCell ref="A10:A11"/>
    <mergeCell ref="B10:B11"/>
    <mergeCell ref="C10:E10"/>
    <mergeCell ref="F10:H10"/>
    <mergeCell ref="I10:K10"/>
    <mergeCell ref="L10:N10"/>
  </mergeCells>
  <phoneticPr fontId="28" type="noConversion"/>
  <conditionalFormatting sqref="E12:E496">
    <cfRule type="containsBlanks" dxfId="0" priority="1">
      <formula>LEN(TRIM(E12))=0</formula>
    </cfRule>
  </conditionalFormatting>
  <pageMargins left="0.7" right="0.7" top="0.75" bottom="0.75" header="0.3" footer="0.3"/>
  <pageSetup orientation="portrait" r:id="rId1"/>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F2381-EC6A-44FC-ACCF-E7C71D608E89}">
  <sheetPr>
    <tabColor theme="1"/>
  </sheetPr>
  <dimension ref="A1"/>
  <sheetViews>
    <sheetView workbookViewId="0"/>
  </sheetViews>
  <sheetFormatPr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E091-BBAF-4121-9494-20139A992CD4}">
  <dimension ref="A6:B611"/>
  <sheetViews>
    <sheetView workbookViewId="0"/>
  </sheetViews>
  <sheetFormatPr defaultColWidth="8.85546875" defaultRowHeight="16.5" x14ac:dyDescent="0.3"/>
  <cols>
    <col min="1" max="1" width="11.85546875" style="176" bestFit="1" customWidth="1"/>
    <col min="2" max="2" width="59.85546875" style="176" customWidth="1"/>
    <col min="3" max="16384" width="8.85546875" style="177"/>
  </cols>
  <sheetData>
    <row r="6" spans="1:2" ht="18" x14ac:dyDescent="0.3">
      <c r="A6" s="180" t="s">
        <v>815</v>
      </c>
      <c r="B6" s="180" t="s">
        <v>112</v>
      </c>
    </row>
    <row r="7" spans="1:2" x14ac:dyDescent="0.3">
      <c r="A7" s="179" t="s">
        <v>816</v>
      </c>
      <c r="B7" s="181" t="s">
        <v>817</v>
      </c>
    </row>
    <row r="8" spans="1:2" x14ac:dyDescent="0.3">
      <c r="A8" s="179" t="s">
        <v>818</v>
      </c>
      <c r="B8" s="181" t="s">
        <v>819</v>
      </c>
    </row>
    <row r="9" spans="1:2" x14ac:dyDescent="0.3">
      <c r="A9" s="179" t="s">
        <v>741</v>
      </c>
      <c r="B9" s="182" t="s">
        <v>314</v>
      </c>
    </row>
    <row r="10" spans="1:2" x14ac:dyDescent="0.3">
      <c r="A10" s="179" t="s">
        <v>820</v>
      </c>
      <c r="B10" s="182" t="s">
        <v>821</v>
      </c>
    </row>
    <row r="11" spans="1:2" x14ac:dyDescent="0.3">
      <c r="A11" s="179" t="s">
        <v>822</v>
      </c>
      <c r="B11" s="182" t="s">
        <v>823</v>
      </c>
    </row>
    <row r="12" spans="1:2" x14ac:dyDescent="0.3">
      <c r="A12" s="179" t="s">
        <v>824</v>
      </c>
      <c r="B12" s="182" t="s">
        <v>825</v>
      </c>
    </row>
    <row r="13" spans="1:2" x14ac:dyDescent="0.3">
      <c r="A13" s="179" t="s">
        <v>826</v>
      </c>
      <c r="B13" s="181" t="s">
        <v>827</v>
      </c>
    </row>
    <row r="14" spans="1:2" x14ac:dyDescent="0.3">
      <c r="A14" s="179" t="s">
        <v>828</v>
      </c>
      <c r="B14" s="182" t="s">
        <v>829</v>
      </c>
    </row>
    <row r="15" spans="1:2" x14ac:dyDescent="0.3">
      <c r="A15" s="179" t="s">
        <v>830</v>
      </c>
      <c r="B15" s="182" t="s">
        <v>831</v>
      </c>
    </row>
    <row r="16" spans="1:2" x14ac:dyDescent="0.3">
      <c r="A16" s="179" t="s">
        <v>832</v>
      </c>
      <c r="B16" s="182" t="s">
        <v>833</v>
      </c>
    </row>
    <row r="17" spans="1:2" x14ac:dyDescent="0.3">
      <c r="A17" s="179" t="s">
        <v>834</v>
      </c>
      <c r="B17" s="182" t="s">
        <v>835</v>
      </c>
    </row>
    <row r="18" spans="1:2" x14ac:dyDescent="0.3">
      <c r="A18" s="179" t="s">
        <v>836</v>
      </c>
      <c r="B18" s="182" t="s">
        <v>837</v>
      </c>
    </row>
    <row r="19" spans="1:2" x14ac:dyDescent="0.3">
      <c r="A19" s="179" t="s">
        <v>838</v>
      </c>
      <c r="B19" s="182" t="s">
        <v>839</v>
      </c>
    </row>
    <row r="20" spans="1:2" x14ac:dyDescent="0.3">
      <c r="A20" s="179" t="s">
        <v>840</v>
      </c>
      <c r="B20" s="182" t="s">
        <v>841</v>
      </c>
    </row>
    <row r="21" spans="1:2" x14ac:dyDescent="0.3">
      <c r="A21" s="179" t="s">
        <v>842</v>
      </c>
      <c r="B21" s="182" t="s">
        <v>843</v>
      </c>
    </row>
    <row r="22" spans="1:2" x14ac:dyDescent="0.3">
      <c r="A22" s="179" t="s">
        <v>844</v>
      </c>
      <c r="B22" s="182" t="s">
        <v>845</v>
      </c>
    </row>
    <row r="23" spans="1:2" x14ac:dyDescent="0.3">
      <c r="A23" s="179" t="s">
        <v>846</v>
      </c>
      <c r="B23" s="182" t="s">
        <v>847</v>
      </c>
    </row>
    <row r="24" spans="1:2" x14ac:dyDescent="0.3">
      <c r="A24" s="179" t="s">
        <v>848</v>
      </c>
      <c r="B24" s="182" t="s">
        <v>849</v>
      </c>
    </row>
    <row r="25" spans="1:2" x14ac:dyDescent="0.3">
      <c r="A25" s="179" t="s">
        <v>850</v>
      </c>
      <c r="B25" s="182" t="s">
        <v>851</v>
      </c>
    </row>
    <row r="26" spans="1:2" x14ac:dyDescent="0.3">
      <c r="A26" s="179" t="s">
        <v>852</v>
      </c>
      <c r="B26" s="182" t="s">
        <v>853</v>
      </c>
    </row>
    <row r="27" spans="1:2" x14ac:dyDescent="0.3">
      <c r="A27" s="179" t="s">
        <v>854</v>
      </c>
      <c r="B27" s="182" t="s">
        <v>855</v>
      </c>
    </row>
    <row r="28" spans="1:2" x14ac:dyDescent="0.3">
      <c r="A28" s="179" t="s">
        <v>856</v>
      </c>
      <c r="B28" s="182" t="s">
        <v>857</v>
      </c>
    </row>
    <row r="29" spans="1:2" x14ac:dyDescent="0.3">
      <c r="A29" s="179" t="s">
        <v>445</v>
      </c>
      <c r="B29" s="182" t="s">
        <v>858</v>
      </c>
    </row>
    <row r="30" spans="1:2" x14ac:dyDescent="0.3">
      <c r="A30" s="179" t="s">
        <v>859</v>
      </c>
      <c r="B30" s="182" t="s">
        <v>860</v>
      </c>
    </row>
    <row r="31" spans="1:2" x14ac:dyDescent="0.3">
      <c r="A31" s="179" t="s">
        <v>861</v>
      </c>
      <c r="B31" s="182" t="s">
        <v>862</v>
      </c>
    </row>
    <row r="32" spans="1:2" x14ac:dyDescent="0.3">
      <c r="A32" s="179" t="s">
        <v>863</v>
      </c>
      <c r="B32" s="182" t="s">
        <v>864</v>
      </c>
    </row>
    <row r="33" spans="1:2" x14ac:dyDescent="0.3">
      <c r="A33" s="179" t="s">
        <v>865</v>
      </c>
      <c r="B33" s="181" t="s">
        <v>866</v>
      </c>
    </row>
    <row r="34" spans="1:2" x14ac:dyDescent="0.3">
      <c r="A34" s="179" t="s">
        <v>867</v>
      </c>
      <c r="B34" s="182" t="s">
        <v>868</v>
      </c>
    </row>
    <row r="35" spans="1:2" x14ac:dyDescent="0.3">
      <c r="A35" s="179" t="s">
        <v>869</v>
      </c>
      <c r="B35" s="182" t="s">
        <v>870</v>
      </c>
    </row>
    <row r="36" spans="1:2" x14ac:dyDescent="0.3">
      <c r="A36" s="179" t="s">
        <v>871</v>
      </c>
      <c r="B36" s="182" t="s">
        <v>872</v>
      </c>
    </row>
    <row r="37" spans="1:2" x14ac:dyDescent="0.3">
      <c r="A37" s="179" t="s">
        <v>873</v>
      </c>
      <c r="B37" s="182" t="s">
        <v>874</v>
      </c>
    </row>
    <row r="38" spans="1:2" x14ac:dyDescent="0.3">
      <c r="A38" s="179" t="s">
        <v>579</v>
      </c>
      <c r="B38" s="182" t="s">
        <v>875</v>
      </c>
    </row>
    <row r="39" spans="1:2" x14ac:dyDescent="0.3">
      <c r="A39" s="179" t="s">
        <v>876</v>
      </c>
      <c r="B39" s="182" t="s">
        <v>877</v>
      </c>
    </row>
    <row r="40" spans="1:2" x14ac:dyDescent="0.3">
      <c r="A40" s="179" t="s">
        <v>878</v>
      </c>
      <c r="B40" s="182" t="s">
        <v>879</v>
      </c>
    </row>
    <row r="41" spans="1:2" x14ac:dyDescent="0.3">
      <c r="A41" s="179" t="s">
        <v>880</v>
      </c>
      <c r="B41" s="182" t="s">
        <v>881</v>
      </c>
    </row>
    <row r="42" spans="1:2" x14ac:dyDescent="0.3">
      <c r="A42" s="179" t="s">
        <v>882</v>
      </c>
      <c r="B42" s="182" t="s">
        <v>883</v>
      </c>
    </row>
    <row r="43" spans="1:2" x14ac:dyDescent="0.3">
      <c r="A43" s="179" t="s">
        <v>884</v>
      </c>
      <c r="B43" s="182" t="s">
        <v>885</v>
      </c>
    </row>
    <row r="44" spans="1:2" x14ac:dyDescent="0.3">
      <c r="A44" s="179" t="s">
        <v>886</v>
      </c>
      <c r="B44" s="182" t="s">
        <v>887</v>
      </c>
    </row>
    <row r="45" spans="1:2" x14ac:dyDescent="0.3">
      <c r="A45" s="179" t="s">
        <v>888</v>
      </c>
      <c r="B45" s="181" t="s">
        <v>889</v>
      </c>
    </row>
    <row r="46" spans="1:2" x14ac:dyDescent="0.3">
      <c r="A46" s="179" t="s">
        <v>890</v>
      </c>
      <c r="B46" s="181" t="s">
        <v>891</v>
      </c>
    </row>
    <row r="47" spans="1:2" x14ac:dyDescent="0.3">
      <c r="A47" s="179" t="s">
        <v>892</v>
      </c>
      <c r="B47" s="182" t="s">
        <v>893</v>
      </c>
    </row>
    <row r="48" spans="1:2" x14ac:dyDescent="0.3">
      <c r="A48" s="179" t="s">
        <v>894</v>
      </c>
      <c r="B48" s="181" t="s">
        <v>895</v>
      </c>
    </row>
    <row r="49" spans="1:2" x14ac:dyDescent="0.3">
      <c r="A49" s="179" t="s">
        <v>896</v>
      </c>
      <c r="B49" s="183" t="s">
        <v>897</v>
      </c>
    </row>
    <row r="50" spans="1:2" x14ac:dyDescent="0.3">
      <c r="A50" s="179" t="s">
        <v>898</v>
      </c>
      <c r="B50" s="183" t="s">
        <v>899</v>
      </c>
    </row>
    <row r="51" spans="1:2" x14ac:dyDescent="0.3">
      <c r="A51" s="179" t="s">
        <v>900</v>
      </c>
      <c r="B51" s="182" t="s">
        <v>901</v>
      </c>
    </row>
    <row r="52" spans="1:2" x14ac:dyDescent="0.3">
      <c r="A52" s="179" t="s">
        <v>592</v>
      </c>
      <c r="B52" s="182" t="s">
        <v>902</v>
      </c>
    </row>
    <row r="53" spans="1:2" x14ac:dyDescent="0.3">
      <c r="A53" s="179" t="s">
        <v>903</v>
      </c>
      <c r="B53" s="182" t="s">
        <v>904</v>
      </c>
    </row>
    <row r="54" spans="1:2" x14ac:dyDescent="0.3">
      <c r="A54" s="179" t="s">
        <v>905</v>
      </c>
      <c r="B54" s="182" t="s">
        <v>906</v>
      </c>
    </row>
    <row r="55" spans="1:2" x14ac:dyDescent="0.3">
      <c r="A55" s="179" t="s">
        <v>907</v>
      </c>
      <c r="B55" s="182" t="s">
        <v>908</v>
      </c>
    </row>
    <row r="56" spans="1:2" x14ac:dyDescent="0.3">
      <c r="A56" s="179" t="s">
        <v>909</v>
      </c>
      <c r="B56" s="182" t="s">
        <v>910</v>
      </c>
    </row>
    <row r="57" spans="1:2" x14ac:dyDescent="0.3">
      <c r="A57" s="179" t="s">
        <v>911</v>
      </c>
      <c r="B57" s="182" t="s">
        <v>912</v>
      </c>
    </row>
    <row r="58" spans="1:2" x14ac:dyDescent="0.3">
      <c r="A58" s="179" t="s">
        <v>913</v>
      </c>
      <c r="B58" s="182" t="s">
        <v>914</v>
      </c>
    </row>
    <row r="59" spans="1:2" x14ac:dyDescent="0.3">
      <c r="A59" s="179" t="s">
        <v>915</v>
      </c>
      <c r="B59" s="182" t="s">
        <v>916</v>
      </c>
    </row>
    <row r="60" spans="1:2" x14ac:dyDescent="0.3">
      <c r="A60" s="179" t="s">
        <v>917</v>
      </c>
      <c r="B60" s="182" t="s">
        <v>918</v>
      </c>
    </row>
    <row r="61" spans="1:2" x14ac:dyDescent="0.3">
      <c r="A61" s="179" t="s">
        <v>919</v>
      </c>
      <c r="B61" s="184" t="s">
        <v>920</v>
      </c>
    </row>
    <row r="62" spans="1:2" x14ac:dyDescent="0.3">
      <c r="A62" s="185" t="s">
        <v>921</v>
      </c>
      <c r="B62" s="181" t="s">
        <v>922</v>
      </c>
    </row>
    <row r="63" spans="1:2" x14ac:dyDescent="0.3">
      <c r="A63" s="179" t="s">
        <v>923</v>
      </c>
      <c r="B63" s="181" t="s">
        <v>924</v>
      </c>
    </row>
    <row r="64" spans="1:2" x14ac:dyDescent="0.3">
      <c r="A64" s="179" t="s">
        <v>925</v>
      </c>
      <c r="B64" s="182" t="s">
        <v>926</v>
      </c>
    </row>
    <row r="65" spans="1:2" x14ac:dyDescent="0.3">
      <c r="A65" s="179" t="s">
        <v>927</v>
      </c>
      <c r="B65" s="181" t="s">
        <v>928</v>
      </c>
    </row>
    <row r="66" spans="1:2" x14ac:dyDescent="0.3">
      <c r="A66" s="179" t="s">
        <v>929</v>
      </c>
      <c r="B66" s="182" t="s">
        <v>930</v>
      </c>
    </row>
    <row r="67" spans="1:2" x14ac:dyDescent="0.3">
      <c r="A67" s="179" t="s">
        <v>931</v>
      </c>
      <c r="B67" s="182" t="s">
        <v>932</v>
      </c>
    </row>
    <row r="68" spans="1:2" x14ac:dyDescent="0.3">
      <c r="A68" s="179" t="s">
        <v>933</v>
      </c>
      <c r="B68" s="182" t="s">
        <v>934</v>
      </c>
    </row>
    <row r="69" spans="1:2" x14ac:dyDescent="0.3">
      <c r="A69" s="179" t="s">
        <v>935</v>
      </c>
      <c r="B69" s="182" t="s">
        <v>936</v>
      </c>
    </row>
    <row r="70" spans="1:2" x14ac:dyDescent="0.3">
      <c r="A70" s="179" t="s">
        <v>937</v>
      </c>
      <c r="B70" s="182" t="s">
        <v>938</v>
      </c>
    </row>
    <row r="71" spans="1:2" x14ac:dyDescent="0.3">
      <c r="A71" s="179" t="s">
        <v>939</v>
      </c>
      <c r="B71" s="182" t="s">
        <v>940</v>
      </c>
    </row>
    <row r="72" spans="1:2" x14ac:dyDescent="0.3">
      <c r="A72" s="179" t="s">
        <v>941</v>
      </c>
      <c r="B72" s="181" t="s">
        <v>942</v>
      </c>
    </row>
    <row r="73" spans="1:2" x14ac:dyDescent="0.3">
      <c r="A73" s="179" t="s">
        <v>943</v>
      </c>
      <c r="B73" s="181" t="s">
        <v>944</v>
      </c>
    </row>
    <row r="74" spans="1:2" x14ac:dyDescent="0.3">
      <c r="A74" s="179" t="s">
        <v>945</v>
      </c>
      <c r="B74" s="181" t="s">
        <v>946</v>
      </c>
    </row>
    <row r="75" spans="1:2" x14ac:dyDescent="0.3">
      <c r="A75" s="179" t="s">
        <v>947</v>
      </c>
      <c r="B75" s="182" t="s">
        <v>948</v>
      </c>
    </row>
    <row r="76" spans="1:2" x14ac:dyDescent="0.3">
      <c r="A76" s="179" t="s">
        <v>949</v>
      </c>
      <c r="B76" s="182" t="s">
        <v>950</v>
      </c>
    </row>
    <row r="77" spans="1:2" x14ac:dyDescent="0.3">
      <c r="A77" s="179" t="s">
        <v>951</v>
      </c>
      <c r="B77" s="182" t="s">
        <v>952</v>
      </c>
    </row>
    <row r="78" spans="1:2" x14ac:dyDescent="0.3">
      <c r="A78" s="179" t="s">
        <v>953</v>
      </c>
      <c r="B78" s="182" t="s">
        <v>954</v>
      </c>
    </row>
    <row r="79" spans="1:2" x14ac:dyDescent="0.3">
      <c r="A79" s="179" t="s">
        <v>955</v>
      </c>
      <c r="B79" s="182" t="s">
        <v>956</v>
      </c>
    </row>
    <row r="80" spans="1:2" x14ac:dyDescent="0.3">
      <c r="A80" s="179" t="s">
        <v>957</v>
      </c>
      <c r="B80" s="181" t="s">
        <v>958</v>
      </c>
    </row>
    <row r="81" spans="1:2" x14ac:dyDescent="0.3">
      <c r="A81" s="179" t="s">
        <v>959</v>
      </c>
      <c r="B81" s="182" t="s">
        <v>960</v>
      </c>
    </row>
    <row r="82" spans="1:2" x14ac:dyDescent="0.3">
      <c r="A82" s="179" t="s">
        <v>961</v>
      </c>
      <c r="B82" s="182" t="s">
        <v>962</v>
      </c>
    </row>
    <row r="83" spans="1:2" x14ac:dyDescent="0.3">
      <c r="A83" s="179" t="s">
        <v>963</v>
      </c>
      <c r="B83" s="181" t="s">
        <v>964</v>
      </c>
    </row>
    <row r="84" spans="1:2" x14ac:dyDescent="0.3">
      <c r="A84" s="179" t="s">
        <v>965</v>
      </c>
      <c r="B84" s="182" t="s">
        <v>966</v>
      </c>
    </row>
    <row r="85" spans="1:2" x14ac:dyDescent="0.3">
      <c r="A85" s="179" t="s">
        <v>967</v>
      </c>
      <c r="B85" s="182" t="s">
        <v>968</v>
      </c>
    </row>
    <row r="86" spans="1:2" x14ac:dyDescent="0.3">
      <c r="A86" s="179" t="s">
        <v>814</v>
      </c>
      <c r="B86" s="182" t="s">
        <v>969</v>
      </c>
    </row>
    <row r="87" spans="1:2" x14ac:dyDescent="0.3">
      <c r="A87" s="179" t="s">
        <v>970</v>
      </c>
      <c r="B87" s="182" t="s">
        <v>971</v>
      </c>
    </row>
    <row r="88" spans="1:2" x14ac:dyDescent="0.3">
      <c r="A88" s="179" t="s">
        <v>972</v>
      </c>
      <c r="B88" s="182" t="s">
        <v>973</v>
      </c>
    </row>
    <row r="89" spans="1:2" x14ac:dyDescent="0.3">
      <c r="A89" s="179" t="s">
        <v>974</v>
      </c>
      <c r="B89" s="182" t="s">
        <v>975</v>
      </c>
    </row>
    <row r="90" spans="1:2" x14ac:dyDescent="0.3">
      <c r="A90" s="179" t="s">
        <v>976</v>
      </c>
      <c r="B90" s="181" t="s">
        <v>977</v>
      </c>
    </row>
    <row r="91" spans="1:2" x14ac:dyDescent="0.3">
      <c r="A91" s="179" t="s">
        <v>978</v>
      </c>
      <c r="B91" s="181" t="s">
        <v>979</v>
      </c>
    </row>
    <row r="92" spans="1:2" x14ac:dyDescent="0.3">
      <c r="A92" s="179" t="s">
        <v>980</v>
      </c>
      <c r="B92" s="182" t="s">
        <v>981</v>
      </c>
    </row>
    <row r="93" spans="1:2" x14ac:dyDescent="0.3">
      <c r="A93" s="179" t="s">
        <v>982</v>
      </c>
      <c r="B93" s="181" t="s">
        <v>983</v>
      </c>
    </row>
    <row r="94" spans="1:2" x14ac:dyDescent="0.3">
      <c r="A94" s="179" t="s">
        <v>984</v>
      </c>
      <c r="B94" s="181" t="s">
        <v>985</v>
      </c>
    </row>
    <row r="95" spans="1:2" x14ac:dyDescent="0.3">
      <c r="A95" s="179" t="s">
        <v>986</v>
      </c>
      <c r="B95" s="181" t="s">
        <v>987</v>
      </c>
    </row>
    <row r="96" spans="1:2" x14ac:dyDescent="0.3">
      <c r="A96" s="179" t="s">
        <v>988</v>
      </c>
      <c r="B96" s="182" t="s">
        <v>989</v>
      </c>
    </row>
    <row r="97" spans="1:2" x14ac:dyDescent="0.3">
      <c r="A97" s="179" t="s">
        <v>990</v>
      </c>
      <c r="B97" s="182" t="s">
        <v>991</v>
      </c>
    </row>
    <row r="98" spans="1:2" x14ac:dyDescent="0.3">
      <c r="A98" s="179" t="s">
        <v>992</v>
      </c>
      <c r="B98" s="181" t="s">
        <v>993</v>
      </c>
    </row>
    <row r="99" spans="1:2" x14ac:dyDescent="0.3">
      <c r="A99" s="179" t="s">
        <v>994</v>
      </c>
      <c r="B99" s="181" t="s">
        <v>995</v>
      </c>
    </row>
    <row r="100" spans="1:2" x14ac:dyDescent="0.3">
      <c r="A100" s="179" t="s">
        <v>996</v>
      </c>
      <c r="B100" s="182" t="s">
        <v>997</v>
      </c>
    </row>
    <row r="101" spans="1:2" x14ac:dyDescent="0.3">
      <c r="A101" s="179" t="s">
        <v>998</v>
      </c>
      <c r="B101" s="181" t="s">
        <v>999</v>
      </c>
    </row>
    <row r="102" spans="1:2" x14ac:dyDescent="0.3">
      <c r="A102" s="179" t="s">
        <v>1000</v>
      </c>
      <c r="B102" s="181" t="s">
        <v>1001</v>
      </c>
    </row>
    <row r="103" spans="1:2" x14ac:dyDescent="0.3">
      <c r="A103" s="179" t="s">
        <v>1002</v>
      </c>
      <c r="B103" s="182" t="s">
        <v>1003</v>
      </c>
    </row>
    <row r="104" spans="1:2" x14ac:dyDescent="0.3">
      <c r="A104" s="179" t="s">
        <v>1004</v>
      </c>
      <c r="B104" s="182" t="s">
        <v>1005</v>
      </c>
    </row>
    <row r="105" spans="1:2" x14ac:dyDescent="0.3">
      <c r="A105" s="179" t="s">
        <v>1006</v>
      </c>
      <c r="B105" s="182" t="s">
        <v>1007</v>
      </c>
    </row>
    <row r="106" spans="1:2" x14ac:dyDescent="0.3">
      <c r="A106" s="179" t="s">
        <v>1008</v>
      </c>
      <c r="B106" s="182" t="s">
        <v>1009</v>
      </c>
    </row>
    <row r="107" spans="1:2" x14ac:dyDescent="0.3">
      <c r="A107" s="179" t="s">
        <v>1010</v>
      </c>
      <c r="B107" s="182" t="s">
        <v>1011</v>
      </c>
    </row>
    <row r="108" spans="1:2" x14ac:dyDescent="0.3">
      <c r="A108" s="179" t="s">
        <v>1012</v>
      </c>
      <c r="B108" s="182" t="s">
        <v>1013</v>
      </c>
    </row>
    <row r="109" spans="1:2" x14ac:dyDescent="0.3">
      <c r="A109" s="179" t="s">
        <v>1014</v>
      </c>
      <c r="B109" s="182" t="s">
        <v>1015</v>
      </c>
    </row>
    <row r="110" spans="1:2" x14ac:dyDescent="0.3">
      <c r="A110" s="179" t="s">
        <v>1016</v>
      </c>
      <c r="B110" s="184" t="s">
        <v>1017</v>
      </c>
    </row>
    <row r="111" spans="1:2" x14ac:dyDescent="0.3">
      <c r="A111" s="179" t="s">
        <v>812</v>
      </c>
      <c r="B111" s="182" t="s">
        <v>1018</v>
      </c>
    </row>
    <row r="112" spans="1:2" x14ac:dyDescent="0.3">
      <c r="A112" s="179" t="s">
        <v>1019</v>
      </c>
      <c r="B112" s="182" t="s">
        <v>1020</v>
      </c>
    </row>
    <row r="113" spans="1:2" x14ac:dyDescent="0.3">
      <c r="A113" s="179" t="s">
        <v>1021</v>
      </c>
      <c r="B113" s="182" t="s">
        <v>1022</v>
      </c>
    </row>
    <row r="114" spans="1:2" x14ac:dyDescent="0.3">
      <c r="A114" s="179" t="s">
        <v>1023</v>
      </c>
      <c r="B114" s="181" t="s">
        <v>1024</v>
      </c>
    </row>
    <row r="115" spans="1:2" x14ac:dyDescent="0.3">
      <c r="A115" s="186" t="s">
        <v>1025</v>
      </c>
      <c r="B115" s="182" t="s">
        <v>1026</v>
      </c>
    </row>
    <row r="116" spans="1:2" x14ac:dyDescent="0.3">
      <c r="A116" s="179" t="s">
        <v>1027</v>
      </c>
      <c r="B116" s="182" t="s">
        <v>1028</v>
      </c>
    </row>
    <row r="117" spans="1:2" x14ac:dyDescent="0.3">
      <c r="A117" s="179" t="s">
        <v>1029</v>
      </c>
      <c r="B117" s="182" t="s">
        <v>1030</v>
      </c>
    </row>
    <row r="118" spans="1:2" x14ac:dyDescent="0.3">
      <c r="A118" s="179" t="s">
        <v>1031</v>
      </c>
      <c r="B118" s="181" t="s">
        <v>1032</v>
      </c>
    </row>
    <row r="119" spans="1:2" x14ac:dyDescent="0.3">
      <c r="A119" s="179" t="s">
        <v>743</v>
      </c>
      <c r="B119" s="182" t="s">
        <v>316</v>
      </c>
    </row>
    <row r="120" spans="1:2" x14ac:dyDescent="0.3">
      <c r="A120" s="179" t="s">
        <v>744</v>
      </c>
      <c r="B120" s="182" t="s">
        <v>317</v>
      </c>
    </row>
    <row r="121" spans="1:2" x14ac:dyDescent="0.3">
      <c r="A121" s="179" t="s">
        <v>576</v>
      </c>
      <c r="B121" s="182" t="s">
        <v>544</v>
      </c>
    </row>
    <row r="122" spans="1:2" x14ac:dyDescent="0.3">
      <c r="A122" s="179" t="s">
        <v>1033</v>
      </c>
      <c r="B122" s="182" t="s">
        <v>1034</v>
      </c>
    </row>
    <row r="123" spans="1:2" x14ac:dyDescent="0.3">
      <c r="A123" s="179" t="s">
        <v>135</v>
      </c>
      <c r="B123" s="182" t="s">
        <v>134</v>
      </c>
    </row>
    <row r="124" spans="1:2" x14ac:dyDescent="0.3">
      <c r="A124" s="179" t="s">
        <v>1035</v>
      </c>
      <c r="B124" s="182" t="s">
        <v>1036</v>
      </c>
    </row>
    <row r="125" spans="1:2" x14ac:dyDescent="0.3">
      <c r="A125" s="179" t="s">
        <v>1037</v>
      </c>
      <c r="B125" s="182" t="s">
        <v>1038</v>
      </c>
    </row>
    <row r="126" spans="1:2" x14ac:dyDescent="0.3">
      <c r="A126" s="179" t="s">
        <v>1039</v>
      </c>
      <c r="B126" s="182" t="s">
        <v>1040</v>
      </c>
    </row>
    <row r="127" spans="1:2" x14ac:dyDescent="0.3">
      <c r="A127" s="179" t="s">
        <v>1041</v>
      </c>
      <c r="B127" s="182" t="s">
        <v>1042</v>
      </c>
    </row>
    <row r="128" spans="1:2" x14ac:dyDescent="0.3">
      <c r="A128" s="179" t="s">
        <v>1043</v>
      </c>
      <c r="B128" s="182" t="s">
        <v>1044</v>
      </c>
    </row>
    <row r="129" spans="1:2" x14ac:dyDescent="0.3">
      <c r="A129" s="179" t="s">
        <v>1045</v>
      </c>
      <c r="B129" s="182" t="s">
        <v>1046</v>
      </c>
    </row>
    <row r="130" spans="1:2" x14ac:dyDescent="0.3">
      <c r="A130" s="179" t="s">
        <v>1047</v>
      </c>
      <c r="B130" s="181" t="s">
        <v>1048</v>
      </c>
    </row>
    <row r="131" spans="1:2" x14ac:dyDescent="0.3">
      <c r="A131" s="179" t="s">
        <v>1049</v>
      </c>
      <c r="B131" s="181" t="s">
        <v>1050</v>
      </c>
    </row>
    <row r="132" spans="1:2" x14ac:dyDescent="0.3">
      <c r="A132" s="179" t="s">
        <v>1051</v>
      </c>
      <c r="B132" s="181" t="s">
        <v>1052</v>
      </c>
    </row>
    <row r="133" spans="1:2" x14ac:dyDescent="0.3">
      <c r="A133" s="179" t="s">
        <v>1053</v>
      </c>
      <c r="B133" s="182" t="s">
        <v>1054</v>
      </c>
    </row>
    <row r="134" spans="1:2" x14ac:dyDescent="0.3">
      <c r="A134" s="179" t="s">
        <v>1055</v>
      </c>
      <c r="B134" s="182" t="s">
        <v>1056</v>
      </c>
    </row>
    <row r="135" spans="1:2" x14ac:dyDescent="0.3">
      <c r="A135" s="179" t="s">
        <v>172</v>
      </c>
      <c r="B135" s="182" t="s">
        <v>33</v>
      </c>
    </row>
    <row r="136" spans="1:2" x14ac:dyDescent="0.3">
      <c r="A136" s="179" t="s">
        <v>36</v>
      </c>
      <c r="B136" s="182" t="s">
        <v>1057</v>
      </c>
    </row>
    <row r="137" spans="1:2" x14ac:dyDescent="0.3">
      <c r="A137" s="179" t="s">
        <v>738</v>
      </c>
      <c r="B137" s="182" t="s">
        <v>1058</v>
      </c>
    </row>
    <row r="138" spans="1:2" x14ac:dyDescent="0.3">
      <c r="A138" s="179" t="s">
        <v>1059</v>
      </c>
      <c r="B138" s="182" t="s">
        <v>1060</v>
      </c>
    </row>
    <row r="139" spans="1:2" x14ac:dyDescent="0.3">
      <c r="A139" s="179" t="s">
        <v>1061</v>
      </c>
      <c r="B139" s="181" t="s">
        <v>1062</v>
      </c>
    </row>
    <row r="140" spans="1:2" x14ac:dyDescent="0.3">
      <c r="A140" s="179" t="s">
        <v>1063</v>
      </c>
      <c r="B140" s="182" t="s">
        <v>1064</v>
      </c>
    </row>
    <row r="141" spans="1:2" x14ac:dyDescent="0.3">
      <c r="A141" s="179" t="s">
        <v>1065</v>
      </c>
      <c r="B141" s="182" t="s">
        <v>1066</v>
      </c>
    </row>
    <row r="142" spans="1:2" x14ac:dyDescent="0.3">
      <c r="A142" s="179" t="s">
        <v>1067</v>
      </c>
      <c r="B142" s="182" t="s">
        <v>1068</v>
      </c>
    </row>
    <row r="143" spans="1:2" x14ac:dyDescent="0.3">
      <c r="A143" s="179" t="s">
        <v>1069</v>
      </c>
      <c r="B143" s="182" t="s">
        <v>1070</v>
      </c>
    </row>
    <row r="144" spans="1:2" x14ac:dyDescent="0.3">
      <c r="A144" s="179" t="s">
        <v>577</v>
      </c>
      <c r="B144" s="182" t="s">
        <v>318</v>
      </c>
    </row>
    <row r="145" spans="1:2" x14ac:dyDescent="0.3">
      <c r="A145" s="179" t="s">
        <v>267</v>
      </c>
      <c r="B145" s="182" t="s">
        <v>73</v>
      </c>
    </row>
    <row r="146" spans="1:2" x14ac:dyDescent="0.3">
      <c r="A146" s="179" t="s">
        <v>1071</v>
      </c>
      <c r="B146" s="182" t="s">
        <v>1072</v>
      </c>
    </row>
    <row r="147" spans="1:2" x14ac:dyDescent="0.3">
      <c r="A147" s="179" t="s">
        <v>1073</v>
      </c>
      <c r="B147" s="181" t="s">
        <v>1074</v>
      </c>
    </row>
    <row r="148" spans="1:2" x14ac:dyDescent="0.3">
      <c r="A148" s="179" t="s">
        <v>262</v>
      </c>
      <c r="B148" s="182" t="s">
        <v>39</v>
      </c>
    </row>
    <row r="149" spans="1:2" x14ac:dyDescent="0.3">
      <c r="A149" s="179" t="s">
        <v>1075</v>
      </c>
      <c r="B149" s="182" t="s">
        <v>1076</v>
      </c>
    </row>
    <row r="150" spans="1:2" x14ac:dyDescent="0.3">
      <c r="A150" s="179" t="s">
        <v>1077</v>
      </c>
      <c r="B150" s="182" t="s">
        <v>1078</v>
      </c>
    </row>
    <row r="151" spans="1:2" x14ac:dyDescent="0.3">
      <c r="A151" s="179" t="s">
        <v>1079</v>
      </c>
      <c r="B151" s="181" t="s">
        <v>1080</v>
      </c>
    </row>
    <row r="152" spans="1:2" x14ac:dyDescent="0.3">
      <c r="A152" s="179" t="s">
        <v>1081</v>
      </c>
      <c r="B152" s="181" t="s">
        <v>1082</v>
      </c>
    </row>
    <row r="153" spans="1:2" x14ac:dyDescent="0.3">
      <c r="A153" s="179" t="s">
        <v>1083</v>
      </c>
      <c r="B153" s="181" t="s">
        <v>1084</v>
      </c>
    </row>
    <row r="154" spans="1:2" x14ac:dyDescent="0.3">
      <c r="A154" s="179" t="s">
        <v>1085</v>
      </c>
      <c r="B154" s="181" t="s">
        <v>1086</v>
      </c>
    </row>
    <row r="155" spans="1:2" x14ac:dyDescent="0.3">
      <c r="A155" s="179" t="s">
        <v>137</v>
      </c>
      <c r="B155" s="182" t="s">
        <v>41</v>
      </c>
    </row>
    <row r="156" spans="1:2" x14ac:dyDescent="0.3">
      <c r="A156" s="179" t="s">
        <v>746</v>
      </c>
      <c r="B156" s="182" t="s">
        <v>320</v>
      </c>
    </row>
    <row r="157" spans="1:2" x14ac:dyDescent="0.3">
      <c r="A157" s="179" t="s">
        <v>439</v>
      </c>
      <c r="B157" s="182" t="s">
        <v>321</v>
      </c>
    </row>
    <row r="158" spans="1:2" x14ac:dyDescent="0.3">
      <c r="A158" s="179" t="s">
        <v>1087</v>
      </c>
      <c r="B158" s="182" t="s">
        <v>1088</v>
      </c>
    </row>
    <row r="159" spans="1:2" x14ac:dyDescent="0.3">
      <c r="A159" s="179" t="s">
        <v>1089</v>
      </c>
      <c r="B159" s="182" t="s">
        <v>1090</v>
      </c>
    </row>
    <row r="160" spans="1:2" x14ac:dyDescent="0.3">
      <c r="A160" s="179" t="s">
        <v>747</v>
      </c>
      <c r="B160" s="182" t="s">
        <v>322</v>
      </c>
    </row>
    <row r="161" spans="1:2" x14ac:dyDescent="0.3">
      <c r="A161" s="179" t="s">
        <v>1091</v>
      </c>
      <c r="B161" s="182" t="s">
        <v>1092</v>
      </c>
    </row>
    <row r="162" spans="1:2" x14ac:dyDescent="0.3">
      <c r="A162" s="179" t="s">
        <v>1093</v>
      </c>
      <c r="B162" s="182" t="s">
        <v>1094</v>
      </c>
    </row>
    <row r="163" spans="1:2" x14ac:dyDescent="0.3">
      <c r="A163" s="179" t="s">
        <v>440</v>
      </c>
      <c r="B163" s="182" t="s">
        <v>323</v>
      </c>
    </row>
    <row r="164" spans="1:2" x14ac:dyDescent="0.3">
      <c r="A164" s="179" t="s">
        <v>1095</v>
      </c>
      <c r="B164" s="182" t="s">
        <v>1096</v>
      </c>
    </row>
    <row r="165" spans="1:2" x14ac:dyDescent="0.3">
      <c r="A165" s="179" t="s">
        <v>1097</v>
      </c>
      <c r="B165" s="182" t="s">
        <v>1098</v>
      </c>
    </row>
    <row r="166" spans="1:2" x14ac:dyDescent="0.3">
      <c r="A166" s="179" t="s">
        <v>1099</v>
      </c>
      <c r="B166" s="182" t="s">
        <v>1100</v>
      </c>
    </row>
    <row r="167" spans="1:2" x14ac:dyDescent="0.3">
      <c r="A167" s="179" t="s">
        <v>1101</v>
      </c>
      <c r="B167" s="182" t="s">
        <v>1102</v>
      </c>
    </row>
    <row r="168" spans="1:2" x14ac:dyDescent="0.3">
      <c r="A168" s="179" t="s">
        <v>1103</v>
      </c>
      <c r="B168" s="182" t="s">
        <v>1104</v>
      </c>
    </row>
    <row r="169" spans="1:2" x14ac:dyDescent="0.3">
      <c r="A169" s="179" t="s">
        <v>1105</v>
      </c>
      <c r="B169" s="182" t="s">
        <v>1106</v>
      </c>
    </row>
    <row r="170" spans="1:2" x14ac:dyDescent="0.3">
      <c r="A170" s="179" t="s">
        <v>1107</v>
      </c>
      <c r="B170" s="182" t="s">
        <v>1108</v>
      </c>
    </row>
    <row r="171" spans="1:2" x14ac:dyDescent="0.3">
      <c r="A171" s="179" t="s">
        <v>1109</v>
      </c>
      <c r="B171" s="181" t="s">
        <v>1110</v>
      </c>
    </row>
    <row r="172" spans="1:2" x14ac:dyDescent="0.3">
      <c r="A172" s="179" t="s">
        <v>263</v>
      </c>
      <c r="B172" s="182" t="s">
        <v>43</v>
      </c>
    </row>
    <row r="173" spans="1:2" x14ac:dyDescent="0.3">
      <c r="A173" s="179" t="s">
        <v>1111</v>
      </c>
      <c r="B173" s="181" t="s">
        <v>1112</v>
      </c>
    </row>
    <row r="174" spans="1:2" x14ac:dyDescent="0.3">
      <c r="A174" s="179" t="s">
        <v>1113</v>
      </c>
      <c r="B174" s="181" t="s">
        <v>1114</v>
      </c>
    </row>
    <row r="175" spans="1:2" x14ac:dyDescent="0.3">
      <c r="A175" s="179" t="s">
        <v>1115</v>
      </c>
      <c r="B175" s="181" t="s">
        <v>1116</v>
      </c>
    </row>
    <row r="176" spans="1:2" x14ac:dyDescent="0.3">
      <c r="A176" s="179" t="s">
        <v>1117</v>
      </c>
      <c r="B176" s="182" t="s">
        <v>1118</v>
      </c>
    </row>
    <row r="177" spans="1:2" x14ac:dyDescent="0.3">
      <c r="A177" s="179" t="s">
        <v>1119</v>
      </c>
      <c r="B177" s="182" t="s">
        <v>1120</v>
      </c>
    </row>
    <row r="178" spans="1:2" x14ac:dyDescent="0.3">
      <c r="A178" s="179" t="s">
        <v>578</v>
      </c>
      <c r="B178" s="182" t="s">
        <v>545</v>
      </c>
    </row>
    <row r="179" spans="1:2" x14ac:dyDescent="0.3">
      <c r="A179" s="179" t="s">
        <v>1121</v>
      </c>
      <c r="B179" s="182" t="s">
        <v>1122</v>
      </c>
    </row>
    <row r="180" spans="1:2" x14ac:dyDescent="0.3">
      <c r="A180" s="179" t="s">
        <v>1123</v>
      </c>
      <c r="B180" s="182" t="s">
        <v>1124</v>
      </c>
    </row>
    <row r="181" spans="1:2" x14ac:dyDescent="0.3">
      <c r="A181" s="179" t="s">
        <v>1125</v>
      </c>
      <c r="B181" s="182" t="s">
        <v>1126</v>
      </c>
    </row>
    <row r="182" spans="1:2" x14ac:dyDescent="0.3">
      <c r="A182" s="179" t="s">
        <v>1127</v>
      </c>
      <c r="B182" s="182" t="s">
        <v>1128</v>
      </c>
    </row>
    <row r="183" spans="1:2" x14ac:dyDescent="0.3">
      <c r="A183" s="179" t="s">
        <v>1129</v>
      </c>
      <c r="B183" s="182" t="s">
        <v>1130</v>
      </c>
    </row>
    <row r="184" spans="1:2" x14ac:dyDescent="0.3">
      <c r="A184" s="179" t="s">
        <v>1131</v>
      </c>
      <c r="B184" s="182" t="s">
        <v>1132</v>
      </c>
    </row>
    <row r="185" spans="1:2" x14ac:dyDescent="0.3">
      <c r="A185" s="179" t="s">
        <v>1133</v>
      </c>
      <c r="B185" s="181" t="s">
        <v>1134</v>
      </c>
    </row>
    <row r="186" spans="1:2" x14ac:dyDescent="0.3">
      <c r="A186" s="179" t="s">
        <v>1135</v>
      </c>
      <c r="B186" s="182" t="s">
        <v>1136</v>
      </c>
    </row>
    <row r="187" spans="1:2" x14ac:dyDescent="0.3">
      <c r="A187" s="179" t="s">
        <v>1137</v>
      </c>
      <c r="B187" s="182" t="s">
        <v>1138</v>
      </c>
    </row>
    <row r="188" spans="1:2" x14ac:dyDescent="0.3">
      <c r="A188" s="179" t="s">
        <v>1139</v>
      </c>
      <c r="B188" s="182" t="s">
        <v>1140</v>
      </c>
    </row>
    <row r="189" spans="1:2" x14ac:dyDescent="0.3">
      <c r="A189" s="179" t="s">
        <v>1141</v>
      </c>
      <c r="B189" s="182" t="s">
        <v>1142</v>
      </c>
    </row>
    <row r="190" spans="1:2" x14ac:dyDescent="0.3">
      <c r="A190" s="179" t="s">
        <v>1143</v>
      </c>
      <c r="B190" s="181" t="s">
        <v>1144</v>
      </c>
    </row>
    <row r="191" spans="1:2" x14ac:dyDescent="0.3">
      <c r="A191" s="179" t="s">
        <v>1145</v>
      </c>
      <c r="B191" s="181" t="s">
        <v>1146</v>
      </c>
    </row>
    <row r="192" spans="1:2" x14ac:dyDescent="0.3">
      <c r="A192" s="179" t="s">
        <v>264</v>
      </c>
      <c r="B192" s="182" t="s">
        <v>45</v>
      </c>
    </row>
    <row r="193" spans="1:2" x14ac:dyDescent="0.3">
      <c r="A193" s="179" t="s">
        <v>1147</v>
      </c>
      <c r="B193" s="182" t="s">
        <v>1148</v>
      </c>
    </row>
    <row r="194" spans="1:2" x14ac:dyDescent="0.3">
      <c r="A194" s="179" t="s">
        <v>1149</v>
      </c>
      <c r="B194" s="182" t="s">
        <v>1150</v>
      </c>
    </row>
    <row r="195" spans="1:2" x14ac:dyDescent="0.3">
      <c r="A195" s="186" t="s">
        <v>1151</v>
      </c>
      <c r="B195" s="182" t="s">
        <v>1152</v>
      </c>
    </row>
    <row r="196" spans="1:2" x14ac:dyDescent="0.3">
      <c r="A196" s="179" t="s">
        <v>1153</v>
      </c>
      <c r="B196" s="182" t="s">
        <v>1154</v>
      </c>
    </row>
    <row r="197" spans="1:2" x14ac:dyDescent="0.3">
      <c r="A197" s="179" t="s">
        <v>1155</v>
      </c>
      <c r="B197" s="182" t="s">
        <v>1156</v>
      </c>
    </row>
    <row r="198" spans="1:2" x14ac:dyDescent="0.3">
      <c r="A198" s="179" t="s">
        <v>1157</v>
      </c>
      <c r="B198" s="182" t="s">
        <v>1158</v>
      </c>
    </row>
    <row r="199" spans="1:2" x14ac:dyDescent="0.3">
      <c r="A199" s="179">
        <v>89</v>
      </c>
      <c r="B199" s="182" t="s">
        <v>1159</v>
      </c>
    </row>
    <row r="200" spans="1:2" x14ac:dyDescent="0.3">
      <c r="A200" s="179" t="s">
        <v>580</v>
      </c>
      <c r="B200" s="182" t="s">
        <v>547</v>
      </c>
    </row>
    <row r="201" spans="1:2" x14ac:dyDescent="0.3">
      <c r="A201" s="179" t="s">
        <v>1160</v>
      </c>
      <c r="B201" s="182" t="s">
        <v>1161</v>
      </c>
    </row>
    <row r="202" spans="1:2" x14ac:dyDescent="0.3">
      <c r="A202" s="179" t="s">
        <v>581</v>
      </c>
      <c r="B202" s="182" t="s">
        <v>548</v>
      </c>
    </row>
    <row r="203" spans="1:2" x14ac:dyDescent="0.3">
      <c r="A203" s="186" t="s">
        <v>1162</v>
      </c>
      <c r="B203" s="182" t="s">
        <v>1163</v>
      </c>
    </row>
    <row r="204" spans="1:2" x14ac:dyDescent="0.3">
      <c r="A204" s="179" t="s">
        <v>1164</v>
      </c>
      <c r="B204" s="182" t="s">
        <v>1165</v>
      </c>
    </row>
    <row r="205" spans="1:2" x14ac:dyDescent="0.3">
      <c r="A205" s="179">
        <v>351</v>
      </c>
      <c r="B205" s="182" t="s">
        <v>1166</v>
      </c>
    </row>
    <row r="206" spans="1:2" x14ac:dyDescent="0.3">
      <c r="A206" s="179" t="s">
        <v>1167</v>
      </c>
      <c r="B206" s="182" t="s">
        <v>1168</v>
      </c>
    </row>
    <row r="207" spans="1:2" x14ac:dyDescent="0.3">
      <c r="A207" s="179" t="s">
        <v>1169</v>
      </c>
      <c r="B207" s="181" t="s">
        <v>1170</v>
      </c>
    </row>
    <row r="208" spans="1:2" x14ac:dyDescent="0.3">
      <c r="A208" s="179" t="s">
        <v>1171</v>
      </c>
      <c r="B208" s="182" t="s">
        <v>1172</v>
      </c>
    </row>
    <row r="209" spans="1:2" x14ac:dyDescent="0.3">
      <c r="A209" s="179" t="s">
        <v>1173</v>
      </c>
      <c r="B209" s="181" t="s">
        <v>1174</v>
      </c>
    </row>
    <row r="210" spans="1:2" x14ac:dyDescent="0.3">
      <c r="A210" s="179" t="s">
        <v>1175</v>
      </c>
      <c r="B210" s="181" t="s">
        <v>1176</v>
      </c>
    </row>
    <row r="211" spans="1:2" x14ac:dyDescent="0.3">
      <c r="A211" s="179" t="s">
        <v>1177</v>
      </c>
      <c r="B211" s="182" t="s">
        <v>1178</v>
      </c>
    </row>
    <row r="212" spans="1:2" x14ac:dyDescent="0.3">
      <c r="A212" s="179" t="s">
        <v>1179</v>
      </c>
      <c r="B212" s="182" t="s">
        <v>1180</v>
      </c>
    </row>
    <row r="213" spans="1:2" x14ac:dyDescent="0.3">
      <c r="A213" s="179" t="s">
        <v>1181</v>
      </c>
      <c r="B213" s="182" t="s">
        <v>1182</v>
      </c>
    </row>
    <row r="214" spans="1:2" x14ac:dyDescent="0.3">
      <c r="A214" s="179" t="s">
        <v>1183</v>
      </c>
      <c r="B214" s="182" t="s">
        <v>1184</v>
      </c>
    </row>
    <row r="215" spans="1:2" x14ac:dyDescent="0.3">
      <c r="A215" s="179" t="s">
        <v>1185</v>
      </c>
      <c r="B215" s="182" t="s">
        <v>1186</v>
      </c>
    </row>
    <row r="216" spans="1:2" x14ac:dyDescent="0.3">
      <c r="A216" s="179" t="s">
        <v>1187</v>
      </c>
      <c r="B216" s="181" t="s">
        <v>1188</v>
      </c>
    </row>
    <row r="217" spans="1:2" x14ac:dyDescent="0.3">
      <c r="A217" s="179" t="s">
        <v>1189</v>
      </c>
      <c r="B217" s="182" t="s">
        <v>1190</v>
      </c>
    </row>
    <row r="218" spans="1:2" x14ac:dyDescent="0.3">
      <c r="A218" s="179" t="s">
        <v>1191</v>
      </c>
      <c r="B218" s="182" t="s">
        <v>1192</v>
      </c>
    </row>
    <row r="219" spans="1:2" x14ac:dyDescent="0.3">
      <c r="A219" s="179" t="s">
        <v>1193</v>
      </c>
      <c r="B219" s="182" t="s">
        <v>1194</v>
      </c>
    </row>
    <row r="220" spans="1:2" x14ac:dyDescent="0.3">
      <c r="A220" s="179" t="s">
        <v>130</v>
      </c>
      <c r="B220" s="182" t="s">
        <v>1195</v>
      </c>
    </row>
    <row r="221" spans="1:2" x14ac:dyDescent="0.3">
      <c r="A221" s="179" t="s">
        <v>1196</v>
      </c>
      <c r="B221" s="182" t="s">
        <v>1197</v>
      </c>
    </row>
    <row r="222" spans="1:2" x14ac:dyDescent="0.3">
      <c r="A222" s="179" t="s">
        <v>1198</v>
      </c>
      <c r="B222" s="182" t="s">
        <v>1199</v>
      </c>
    </row>
    <row r="223" spans="1:2" x14ac:dyDescent="0.3">
      <c r="A223" s="179" t="s">
        <v>1200</v>
      </c>
      <c r="B223" s="182" t="s">
        <v>1201</v>
      </c>
    </row>
    <row r="224" spans="1:2" x14ac:dyDescent="0.3">
      <c r="A224" s="179" t="s">
        <v>1202</v>
      </c>
      <c r="B224" s="182" t="s">
        <v>1203</v>
      </c>
    </row>
    <row r="225" spans="1:2" x14ac:dyDescent="0.3">
      <c r="A225" s="179" t="s">
        <v>1204</v>
      </c>
      <c r="B225" s="182" t="s">
        <v>1205</v>
      </c>
    </row>
    <row r="226" spans="1:2" x14ac:dyDescent="0.3">
      <c r="A226" s="179" t="s">
        <v>1206</v>
      </c>
      <c r="B226" s="181" t="s">
        <v>1207</v>
      </c>
    </row>
    <row r="227" spans="1:2" x14ac:dyDescent="0.3">
      <c r="A227" s="179" t="s">
        <v>1208</v>
      </c>
      <c r="B227" s="181" t="s">
        <v>1209</v>
      </c>
    </row>
    <row r="228" spans="1:2" x14ac:dyDescent="0.3">
      <c r="A228" s="179" t="s">
        <v>1210</v>
      </c>
      <c r="B228" s="184" t="s">
        <v>1211</v>
      </c>
    </row>
    <row r="229" spans="1:2" x14ac:dyDescent="0.3">
      <c r="A229" s="179" t="s">
        <v>55</v>
      </c>
      <c r="B229" s="184" t="s">
        <v>204</v>
      </c>
    </row>
    <row r="230" spans="1:2" x14ac:dyDescent="0.3">
      <c r="A230" s="179" t="s">
        <v>443</v>
      </c>
      <c r="B230" s="182" t="s">
        <v>325</v>
      </c>
    </row>
    <row r="231" spans="1:2" x14ac:dyDescent="0.3">
      <c r="A231" s="179" t="s">
        <v>1212</v>
      </c>
      <c r="B231" s="181" t="s">
        <v>1213</v>
      </c>
    </row>
    <row r="232" spans="1:2" x14ac:dyDescent="0.3">
      <c r="A232" s="179" t="s">
        <v>142</v>
      </c>
      <c r="B232" s="182" t="s">
        <v>47</v>
      </c>
    </row>
    <row r="233" spans="1:2" x14ac:dyDescent="0.3">
      <c r="A233" s="179">
        <v>148</v>
      </c>
      <c r="B233" s="182" t="s">
        <v>1214</v>
      </c>
    </row>
    <row r="234" spans="1:2" x14ac:dyDescent="0.3">
      <c r="A234" s="179" t="s">
        <v>185</v>
      </c>
      <c r="B234" s="182" t="s">
        <v>50</v>
      </c>
    </row>
    <row r="235" spans="1:2" x14ac:dyDescent="0.3">
      <c r="A235" s="179">
        <v>150</v>
      </c>
      <c r="B235" s="182" t="s">
        <v>1215</v>
      </c>
    </row>
    <row r="236" spans="1:2" x14ac:dyDescent="0.3">
      <c r="A236" s="179" t="s">
        <v>582</v>
      </c>
      <c r="B236" s="182" t="s">
        <v>1216</v>
      </c>
    </row>
    <row r="237" spans="1:2" x14ac:dyDescent="0.3">
      <c r="A237" s="179" t="s">
        <v>1217</v>
      </c>
      <c r="B237" s="182" t="s">
        <v>1218</v>
      </c>
    </row>
    <row r="238" spans="1:2" x14ac:dyDescent="0.3">
      <c r="A238" s="179" t="s">
        <v>1219</v>
      </c>
      <c r="B238" s="182" t="s">
        <v>1220</v>
      </c>
    </row>
    <row r="239" spans="1:2" x14ac:dyDescent="0.3">
      <c r="A239" s="179" t="s">
        <v>1221</v>
      </c>
      <c r="B239" s="182" t="s">
        <v>1222</v>
      </c>
    </row>
    <row r="240" spans="1:2" x14ac:dyDescent="0.3">
      <c r="A240" s="179" t="s">
        <v>1223</v>
      </c>
      <c r="B240" s="182" t="s">
        <v>1224</v>
      </c>
    </row>
    <row r="241" spans="1:2" x14ac:dyDescent="0.3">
      <c r="A241" s="179" t="s">
        <v>1225</v>
      </c>
      <c r="B241" s="182" t="s">
        <v>512</v>
      </c>
    </row>
    <row r="242" spans="1:2" x14ac:dyDescent="0.3">
      <c r="A242" s="179" t="s">
        <v>1226</v>
      </c>
      <c r="B242" s="182" t="s">
        <v>1227</v>
      </c>
    </row>
    <row r="243" spans="1:2" x14ac:dyDescent="0.3">
      <c r="A243" s="179" t="s">
        <v>1228</v>
      </c>
      <c r="B243" s="182" t="s">
        <v>1229</v>
      </c>
    </row>
    <row r="244" spans="1:2" x14ac:dyDescent="0.3">
      <c r="A244" s="179" t="s">
        <v>1230</v>
      </c>
      <c r="B244" s="182" t="s">
        <v>1231</v>
      </c>
    </row>
    <row r="245" spans="1:2" x14ac:dyDescent="0.3">
      <c r="A245" s="179" t="s">
        <v>1232</v>
      </c>
      <c r="B245" s="181" t="s">
        <v>1233</v>
      </c>
    </row>
    <row r="246" spans="1:2" x14ac:dyDescent="0.3">
      <c r="A246" s="179" t="s">
        <v>1234</v>
      </c>
      <c r="B246" s="181" t="s">
        <v>1235</v>
      </c>
    </row>
    <row r="247" spans="1:2" x14ac:dyDescent="0.3">
      <c r="A247" s="186" t="s">
        <v>1236</v>
      </c>
      <c r="B247" s="181" t="s">
        <v>1237</v>
      </c>
    </row>
    <row r="248" spans="1:2" x14ac:dyDescent="0.3">
      <c r="A248" s="186" t="s">
        <v>1238</v>
      </c>
      <c r="B248" s="181" t="s">
        <v>1239</v>
      </c>
    </row>
    <row r="249" spans="1:2" x14ac:dyDescent="0.3">
      <c r="A249" s="179" t="s">
        <v>1240</v>
      </c>
      <c r="B249" s="181" t="s">
        <v>1241</v>
      </c>
    </row>
    <row r="250" spans="1:2" x14ac:dyDescent="0.3">
      <c r="A250" s="185" t="s">
        <v>1242</v>
      </c>
      <c r="B250" s="181" t="s">
        <v>1243</v>
      </c>
    </row>
    <row r="251" spans="1:2" x14ac:dyDescent="0.3">
      <c r="A251" s="179" t="s">
        <v>1244</v>
      </c>
      <c r="B251" s="181" t="s">
        <v>1245</v>
      </c>
    </row>
    <row r="252" spans="1:2" x14ac:dyDescent="0.3">
      <c r="A252" s="179" t="s">
        <v>1246</v>
      </c>
      <c r="B252" s="181" t="s">
        <v>1247</v>
      </c>
    </row>
    <row r="253" spans="1:2" x14ac:dyDescent="0.3">
      <c r="A253" s="179" t="s">
        <v>1248</v>
      </c>
      <c r="B253" s="182" t="s">
        <v>1249</v>
      </c>
    </row>
    <row r="254" spans="1:2" x14ac:dyDescent="0.3">
      <c r="A254" s="179" t="s">
        <v>1250</v>
      </c>
      <c r="B254" s="182" t="s">
        <v>1251</v>
      </c>
    </row>
    <row r="255" spans="1:2" x14ac:dyDescent="0.3">
      <c r="A255" s="179" t="s">
        <v>748</v>
      </c>
      <c r="B255" s="182" t="s">
        <v>326</v>
      </c>
    </row>
    <row r="256" spans="1:2" x14ac:dyDescent="0.3">
      <c r="A256" s="179" t="s">
        <v>1252</v>
      </c>
      <c r="B256" s="182" t="s">
        <v>1253</v>
      </c>
    </row>
    <row r="257" spans="1:2" x14ac:dyDescent="0.3">
      <c r="A257" s="179" t="s">
        <v>1254</v>
      </c>
      <c r="B257" s="183" t="s">
        <v>1255</v>
      </c>
    </row>
    <row r="258" spans="1:2" x14ac:dyDescent="0.3">
      <c r="A258" s="179" t="s">
        <v>1256</v>
      </c>
      <c r="B258" s="182" t="s">
        <v>1257</v>
      </c>
    </row>
    <row r="259" spans="1:2" x14ac:dyDescent="0.3">
      <c r="A259" s="179" t="s">
        <v>1258</v>
      </c>
      <c r="B259" s="182" t="s">
        <v>1259</v>
      </c>
    </row>
    <row r="260" spans="1:2" x14ac:dyDescent="0.3">
      <c r="A260" s="179" t="s">
        <v>1260</v>
      </c>
      <c r="B260" s="182" t="s">
        <v>1261</v>
      </c>
    </row>
    <row r="261" spans="1:2" x14ac:dyDescent="0.3">
      <c r="A261" s="179" t="s">
        <v>1262</v>
      </c>
      <c r="B261" s="182" t="s">
        <v>1263</v>
      </c>
    </row>
    <row r="262" spans="1:2" x14ac:dyDescent="0.3">
      <c r="A262" s="179" t="s">
        <v>1264</v>
      </c>
      <c r="B262" s="182" t="s">
        <v>1265</v>
      </c>
    </row>
    <row r="263" spans="1:2" x14ac:dyDescent="0.3">
      <c r="A263" s="179" t="s">
        <v>1266</v>
      </c>
      <c r="B263" s="181" t="s">
        <v>1267</v>
      </c>
    </row>
    <row r="264" spans="1:2" x14ac:dyDescent="0.3">
      <c r="A264" s="179" t="s">
        <v>1268</v>
      </c>
      <c r="B264" s="182" t="s">
        <v>1269</v>
      </c>
    </row>
    <row r="265" spans="1:2" x14ac:dyDescent="0.3">
      <c r="A265" s="179" t="s">
        <v>1270</v>
      </c>
      <c r="B265" s="182" t="s">
        <v>1271</v>
      </c>
    </row>
    <row r="266" spans="1:2" x14ac:dyDescent="0.3">
      <c r="A266" s="179" t="s">
        <v>1272</v>
      </c>
      <c r="B266" s="182" t="s">
        <v>1273</v>
      </c>
    </row>
    <row r="267" spans="1:2" x14ac:dyDescent="0.3">
      <c r="A267" s="179" t="s">
        <v>595</v>
      </c>
      <c r="B267" s="182" t="s">
        <v>1274</v>
      </c>
    </row>
    <row r="268" spans="1:2" x14ac:dyDescent="0.3">
      <c r="A268" s="179" t="s">
        <v>1275</v>
      </c>
      <c r="B268" s="182" t="s">
        <v>1276</v>
      </c>
    </row>
    <row r="269" spans="1:2" x14ac:dyDescent="0.3">
      <c r="A269" s="179" t="s">
        <v>1277</v>
      </c>
      <c r="B269" s="182" t="s">
        <v>1278</v>
      </c>
    </row>
    <row r="270" spans="1:2" x14ac:dyDescent="0.3">
      <c r="A270" s="179" t="s">
        <v>1279</v>
      </c>
      <c r="B270" s="182" t="s">
        <v>1280</v>
      </c>
    </row>
    <row r="271" spans="1:2" x14ac:dyDescent="0.3">
      <c r="A271" s="179" t="s">
        <v>1281</v>
      </c>
      <c r="B271" s="184" t="s">
        <v>1282</v>
      </c>
    </row>
    <row r="272" spans="1:2" x14ac:dyDescent="0.3">
      <c r="A272" s="179" t="s">
        <v>1283</v>
      </c>
      <c r="B272" s="181" t="s">
        <v>1284</v>
      </c>
    </row>
    <row r="273" spans="1:2" x14ac:dyDescent="0.3">
      <c r="A273" s="179">
        <v>200</v>
      </c>
      <c r="B273" s="181" t="s">
        <v>1285</v>
      </c>
    </row>
    <row r="274" spans="1:2" x14ac:dyDescent="0.3">
      <c r="A274" s="179" t="s">
        <v>589</v>
      </c>
      <c r="B274" s="182" t="s">
        <v>1286</v>
      </c>
    </row>
    <row r="275" spans="1:2" x14ac:dyDescent="0.3">
      <c r="A275" s="179" t="s">
        <v>1287</v>
      </c>
      <c r="B275" s="182" t="s">
        <v>1288</v>
      </c>
    </row>
    <row r="276" spans="1:2" x14ac:dyDescent="0.3">
      <c r="A276" s="179" t="s">
        <v>1289</v>
      </c>
      <c r="B276" s="182" t="s">
        <v>1290</v>
      </c>
    </row>
    <row r="277" spans="1:2" x14ac:dyDescent="0.3">
      <c r="A277" s="179" t="s">
        <v>1291</v>
      </c>
      <c r="B277" s="182" t="s">
        <v>1292</v>
      </c>
    </row>
    <row r="278" spans="1:2" x14ac:dyDescent="0.3">
      <c r="A278" s="179" t="s">
        <v>1293</v>
      </c>
      <c r="B278" s="182" t="s">
        <v>1294</v>
      </c>
    </row>
    <row r="279" spans="1:2" x14ac:dyDescent="0.3">
      <c r="A279" s="179" t="s">
        <v>1295</v>
      </c>
      <c r="B279" s="182" t="s">
        <v>1296</v>
      </c>
    </row>
    <row r="280" spans="1:2" x14ac:dyDescent="0.3">
      <c r="A280" s="179" t="s">
        <v>1297</v>
      </c>
      <c r="B280" s="182" t="s">
        <v>1298</v>
      </c>
    </row>
    <row r="281" spans="1:2" x14ac:dyDescent="0.3">
      <c r="A281" s="179" t="s">
        <v>1299</v>
      </c>
      <c r="B281" s="181" t="s">
        <v>1300</v>
      </c>
    </row>
    <row r="282" spans="1:2" x14ac:dyDescent="0.3">
      <c r="A282" s="179" t="s">
        <v>1301</v>
      </c>
      <c r="B282" s="184" t="s">
        <v>1302</v>
      </c>
    </row>
    <row r="283" spans="1:2" x14ac:dyDescent="0.3">
      <c r="A283" s="179" t="s">
        <v>1303</v>
      </c>
      <c r="B283" s="181" t="s">
        <v>1304</v>
      </c>
    </row>
    <row r="284" spans="1:2" x14ac:dyDescent="0.3">
      <c r="A284" s="179" t="s">
        <v>1305</v>
      </c>
      <c r="B284" s="181" t="s">
        <v>1306</v>
      </c>
    </row>
    <row r="285" spans="1:2" x14ac:dyDescent="0.3">
      <c r="A285" s="179" t="s">
        <v>1307</v>
      </c>
      <c r="B285" s="182" t="s">
        <v>1308</v>
      </c>
    </row>
    <row r="286" spans="1:2" x14ac:dyDescent="0.3">
      <c r="A286" s="179" t="s">
        <v>1309</v>
      </c>
      <c r="B286" s="182" t="s">
        <v>1310</v>
      </c>
    </row>
    <row r="287" spans="1:2" x14ac:dyDescent="0.3">
      <c r="A287" s="179" t="s">
        <v>1311</v>
      </c>
      <c r="B287" s="182" t="s">
        <v>1312</v>
      </c>
    </row>
    <row r="288" spans="1:2" x14ac:dyDescent="0.3">
      <c r="A288" s="179" t="s">
        <v>1313</v>
      </c>
      <c r="B288" s="182" t="s">
        <v>1314</v>
      </c>
    </row>
    <row r="289" spans="1:2" x14ac:dyDescent="0.3">
      <c r="A289" s="179" t="s">
        <v>1315</v>
      </c>
      <c r="B289" s="182" t="s">
        <v>1316</v>
      </c>
    </row>
    <row r="290" spans="1:2" x14ac:dyDescent="0.3">
      <c r="A290" s="179" t="s">
        <v>1317</v>
      </c>
      <c r="B290" s="181" t="s">
        <v>1318</v>
      </c>
    </row>
    <row r="291" spans="1:2" x14ac:dyDescent="0.3">
      <c r="A291" s="179" t="s">
        <v>1319</v>
      </c>
      <c r="B291" s="182" t="s">
        <v>1320</v>
      </c>
    </row>
    <row r="292" spans="1:2" x14ac:dyDescent="0.3">
      <c r="A292" s="179" t="s">
        <v>1321</v>
      </c>
      <c r="B292" s="182" t="s">
        <v>1322</v>
      </c>
    </row>
    <row r="293" spans="1:2" x14ac:dyDescent="0.3">
      <c r="A293" s="179" t="s">
        <v>1323</v>
      </c>
      <c r="B293" s="182" t="s">
        <v>1324</v>
      </c>
    </row>
    <row r="294" spans="1:2" x14ac:dyDescent="0.3">
      <c r="A294" s="179" t="s">
        <v>1325</v>
      </c>
      <c r="B294" s="182" t="s">
        <v>1326</v>
      </c>
    </row>
    <row r="295" spans="1:2" x14ac:dyDescent="0.3">
      <c r="A295" s="179" t="s">
        <v>1327</v>
      </c>
      <c r="B295" s="182" t="s">
        <v>1328</v>
      </c>
    </row>
    <row r="296" spans="1:2" x14ac:dyDescent="0.3">
      <c r="A296" s="179" t="s">
        <v>1329</v>
      </c>
      <c r="B296" s="182" t="s">
        <v>1330</v>
      </c>
    </row>
    <row r="297" spans="1:2" x14ac:dyDescent="0.3">
      <c r="A297" s="179" t="s">
        <v>1331</v>
      </c>
      <c r="B297" s="181" t="s">
        <v>1332</v>
      </c>
    </row>
    <row r="298" spans="1:2" x14ac:dyDescent="0.3">
      <c r="A298" s="179" t="s">
        <v>1333</v>
      </c>
      <c r="B298" s="181" t="s">
        <v>1334</v>
      </c>
    </row>
    <row r="299" spans="1:2" x14ac:dyDescent="0.3">
      <c r="A299" s="179" t="s">
        <v>1335</v>
      </c>
      <c r="B299" s="182" t="s">
        <v>1336</v>
      </c>
    </row>
    <row r="300" spans="1:2" x14ac:dyDescent="0.3">
      <c r="A300" s="179">
        <v>227</v>
      </c>
      <c r="B300" s="182" t="s">
        <v>1337</v>
      </c>
    </row>
    <row r="301" spans="1:2" x14ac:dyDescent="0.3">
      <c r="A301" s="179" t="s">
        <v>1338</v>
      </c>
      <c r="B301" s="182" t="s">
        <v>1339</v>
      </c>
    </row>
    <row r="302" spans="1:2" x14ac:dyDescent="0.3">
      <c r="A302" s="179" t="s">
        <v>1340</v>
      </c>
      <c r="B302" s="182" t="s">
        <v>1341</v>
      </c>
    </row>
    <row r="303" spans="1:2" x14ac:dyDescent="0.3">
      <c r="A303" s="179" t="s">
        <v>145</v>
      </c>
      <c r="B303" s="182" t="s">
        <v>327</v>
      </c>
    </row>
    <row r="304" spans="1:2" x14ac:dyDescent="0.3">
      <c r="A304" s="179" t="s">
        <v>1342</v>
      </c>
      <c r="B304" s="182" t="s">
        <v>1343</v>
      </c>
    </row>
    <row r="305" spans="1:2" x14ac:dyDescent="0.3">
      <c r="A305" s="179" t="s">
        <v>587</v>
      </c>
      <c r="B305" s="182" t="s">
        <v>1344</v>
      </c>
    </row>
    <row r="306" spans="1:2" x14ac:dyDescent="0.3">
      <c r="A306" s="179" t="s">
        <v>588</v>
      </c>
      <c r="B306" s="182" t="s">
        <v>1345</v>
      </c>
    </row>
    <row r="307" spans="1:2" x14ac:dyDescent="0.3">
      <c r="A307" s="179" t="s">
        <v>590</v>
      </c>
      <c r="B307" s="182" t="s">
        <v>556</v>
      </c>
    </row>
    <row r="308" spans="1:2" x14ac:dyDescent="0.3">
      <c r="A308" s="179" t="s">
        <v>1346</v>
      </c>
      <c r="B308" s="182" t="s">
        <v>1347</v>
      </c>
    </row>
    <row r="309" spans="1:2" x14ac:dyDescent="0.3">
      <c r="A309" s="179" t="s">
        <v>1348</v>
      </c>
      <c r="B309" s="182" t="s">
        <v>1349</v>
      </c>
    </row>
    <row r="310" spans="1:2" x14ac:dyDescent="0.3">
      <c r="A310" s="179" t="s">
        <v>1350</v>
      </c>
      <c r="B310" s="182" t="s">
        <v>1351</v>
      </c>
    </row>
    <row r="311" spans="1:2" x14ac:dyDescent="0.3">
      <c r="A311" s="179" t="s">
        <v>1352</v>
      </c>
      <c r="B311" s="182" t="s">
        <v>1353</v>
      </c>
    </row>
    <row r="312" spans="1:2" x14ac:dyDescent="0.3">
      <c r="A312" s="179" t="s">
        <v>1354</v>
      </c>
      <c r="B312" s="182" t="s">
        <v>1355</v>
      </c>
    </row>
    <row r="313" spans="1:2" x14ac:dyDescent="0.3">
      <c r="A313" s="179" t="s">
        <v>1356</v>
      </c>
      <c r="B313" s="182" t="s">
        <v>1357</v>
      </c>
    </row>
    <row r="314" spans="1:2" x14ac:dyDescent="0.3">
      <c r="A314" s="179" t="s">
        <v>1358</v>
      </c>
      <c r="B314" s="182" t="s">
        <v>1359</v>
      </c>
    </row>
    <row r="315" spans="1:2" x14ac:dyDescent="0.3">
      <c r="A315" s="179" t="s">
        <v>1360</v>
      </c>
      <c r="B315" s="182" t="s">
        <v>1361</v>
      </c>
    </row>
    <row r="316" spans="1:2" x14ac:dyDescent="0.3">
      <c r="A316" s="179" t="s">
        <v>1362</v>
      </c>
      <c r="B316" s="182" t="s">
        <v>1363</v>
      </c>
    </row>
    <row r="317" spans="1:2" x14ac:dyDescent="0.3">
      <c r="A317" s="179" t="s">
        <v>1364</v>
      </c>
      <c r="B317" s="182" t="s">
        <v>1365</v>
      </c>
    </row>
    <row r="318" spans="1:2" x14ac:dyDescent="0.3">
      <c r="A318" s="179" t="s">
        <v>1366</v>
      </c>
      <c r="B318" s="182" t="s">
        <v>1367</v>
      </c>
    </row>
    <row r="319" spans="1:2" x14ac:dyDescent="0.3">
      <c r="A319" s="179" t="s">
        <v>1368</v>
      </c>
      <c r="B319" s="181" t="s">
        <v>1369</v>
      </c>
    </row>
    <row r="320" spans="1:2" x14ac:dyDescent="0.3">
      <c r="A320" s="179" t="s">
        <v>749</v>
      </c>
      <c r="B320" s="182" t="s">
        <v>328</v>
      </c>
    </row>
    <row r="321" spans="1:2" x14ac:dyDescent="0.3">
      <c r="A321" s="179" t="s">
        <v>750</v>
      </c>
      <c r="B321" s="182" t="s">
        <v>329</v>
      </c>
    </row>
    <row r="322" spans="1:2" x14ac:dyDescent="0.3">
      <c r="A322" s="179">
        <v>239</v>
      </c>
      <c r="B322" s="182" t="s">
        <v>202</v>
      </c>
    </row>
    <row r="323" spans="1:2" x14ac:dyDescent="0.3">
      <c r="A323" s="179" t="s">
        <v>1370</v>
      </c>
      <c r="B323" s="181" t="s">
        <v>1371</v>
      </c>
    </row>
    <row r="324" spans="1:2" x14ac:dyDescent="0.3">
      <c r="A324" s="179" t="s">
        <v>751</v>
      </c>
      <c r="B324" s="182" t="s">
        <v>330</v>
      </c>
    </row>
    <row r="325" spans="1:2" x14ac:dyDescent="0.3">
      <c r="A325" s="179" t="s">
        <v>1372</v>
      </c>
      <c r="B325" s="182" t="s">
        <v>1373</v>
      </c>
    </row>
    <row r="326" spans="1:2" x14ac:dyDescent="0.3">
      <c r="A326" s="179" t="s">
        <v>1374</v>
      </c>
      <c r="B326" s="181" t="s">
        <v>1375</v>
      </c>
    </row>
    <row r="327" spans="1:2" x14ac:dyDescent="0.3">
      <c r="A327" s="179" t="s">
        <v>1376</v>
      </c>
      <c r="B327" s="181" t="s">
        <v>1377</v>
      </c>
    </row>
    <row r="328" spans="1:2" x14ac:dyDescent="0.3">
      <c r="A328" s="179" t="s">
        <v>1378</v>
      </c>
      <c r="B328" s="182" t="s">
        <v>1379</v>
      </c>
    </row>
    <row r="329" spans="1:2" x14ac:dyDescent="0.3">
      <c r="A329" s="179">
        <v>352</v>
      </c>
      <c r="B329" s="182" t="s">
        <v>1380</v>
      </c>
    </row>
    <row r="330" spans="1:2" x14ac:dyDescent="0.3">
      <c r="A330" s="179" t="s">
        <v>1381</v>
      </c>
      <c r="B330" s="181" t="s">
        <v>1382</v>
      </c>
    </row>
    <row r="331" spans="1:2" x14ac:dyDescent="0.3">
      <c r="A331" s="179" t="s">
        <v>1383</v>
      </c>
      <c r="B331" s="181" t="s">
        <v>1384</v>
      </c>
    </row>
    <row r="332" spans="1:2" x14ac:dyDescent="0.3">
      <c r="A332" s="179" t="s">
        <v>1385</v>
      </c>
      <c r="B332" s="182" t="s">
        <v>1386</v>
      </c>
    </row>
    <row r="333" spans="1:2" x14ac:dyDescent="0.3">
      <c r="A333" s="179" t="s">
        <v>1387</v>
      </c>
      <c r="B333" s="181" t="s">
        <v>1388</v>
      </c>
    </row>
    <row r="334" spans="1:2" x14ac:dyDescent="0.3">
      <c r="A334" s="179" t="s">
        <v>1389</v>
      </c>
      <c r="B334" s="181" t="s">
        <v>1390</v>
      </c>
    </row>
    <row r="335" spans="1:2" x14ac:dyDescent="0.3">
      <c r="A335" s="179" t="s">
        <v>1391</v>
      </c>
      <c r="B335" s="182" t="s">
        <v>1392</v>
      </c>
    </row>
    <row r="336" spans="1:2" x14ac:dyDescent="0.3">
      <c r="A336" s="179" t="s">
        <v>1393</v>
      </c>
      <c r="B336" s="181" t="s">
        <v>1394</v>
      </c>
    </row>
    <row r="337" spans="1:2" x14ac:dyDescent="0.3">
      <c r="A337" s="179" t="s">
        <v>1395</v>
      </c>
      <c r="B337" s="182" t="s">
        <v>1396</v>
      </c>
    </row>
    <row r="338" spans="1:2" x14ac:dyDescent="0.3">
      <c r="A338" s="179" t="s">
        <v>1397</v>
      </c>
      <c r="B338" s="182" t="s">
        <v>1398</v>
      </c>
    </row>
    <row r="339" spans="1:2" x14ac:dyDescent="0.3">
      <c r="A339" s="179" t="s">
        <v>1399</v>
      </c>
      <c r="B339" s="182" t="s">
        <v>1400</v>
      </c>
    </row>
    <row r="340" spans="1:2" x14ac:dyDescent="0.3">
      <c r="A340" s="179" t="s">
        <v>1401</v>
      </c>
      <c r="B340" s="182" t="s">
        <v>1402</v>
      </c>
    </row>
    <row r="341" spans="1:2" x14ac:dyDescent="0.3">
      <c r="A341" s="179" t="s">
        <v>1403</v>
      </c>
      <c r="B341" s="182" t="s">
        <v>1404</v>
      </c>
    </row>
    <row r="342" spans="1:2" x14ac:dyDescent="0.3">
      <c r="A342" s="179" t="s">
        <v>1405</v>
      </c>
      <c r="B342" s="182" t="s">
        <v>1406</v>
      </c>
    </row>
    <row r="343" spans="1:2" x14ac:dyDescent="0.3">
      <c r="A343" s="179" t="s">
        <v>1407</v>
      </c>
      <c r="B343" s="182" t="s">
        <v>1408</v>
      </c>
    </row>
    <row r="344" spans="1:2" x14ac:dyDescent="0.3">
      <c r="A344" s="179" t="s">
        <v>441</v>
      </c>
      <c r="B344" s="182" t="s">
        <v>1409</v>
      </c>
    </row>
    <row r="345" spans="1:2" x14ac:dyDescent="0.3">
      <c r="A345" s="179" t="s">
        <v>1410</v>
      </c>
      <c r="B345" s="182" t="s">
        <v>1411</v>
      </c>
    </row>
    <row r="346" spans="1:2" x14ac:dyDescent="0.3">
      <c r="A346" s="179" t="s">
        <v>1412</v>
      </c>
      <c r="B346" s="181" t="s">
        <v>1413</v>
      </c>
    </row>
    <row r="347" spans="1:2" x14ac:dyDescent="0.3">
      <c r="A347" s="179" t="s">
        <v>1414</v>
      </c>
      <c r="B347" s="182" t="s">
        <v>1415</v>
      </c>
    </row>
    <row r="348" spans="1:2" x14ac:dyDescent="0.3">
      <c r="A348" s="179" t="s">
        <v>1416</v>
      </c>
      <c r="B348" s="182" t="s">
        <v>1417</v>
      </c>
    </row>
    <row r="349" spans="1:2" x14ac:dyDescent="0.3">
      <c r="A349" s="179" t="s">
        <v>591</v>
      </c>
      <c r="B349" s="182" t="s">
        <v>557</v>
      </c>
    </row>
    <row r="350" spans="1:2" x14ac:dyDescent="0.3">
      <c r="A350" s="186" t="s">
        <v>1418</v>
      </c>
      <c r="B350" s="182" t="s">
        <v>1419</v>
      </c>
    </row>
    <row r="351" spans="1:2" x14ac:dyDescent="0.3">
      <c r="A351" s="179" t="s">
        <v>1420</v>
      </c>
      <c r="B351" s="182" t="s">
        <v>1421</v>
      </c>
    </row>
    <row r="352" spans="1:2" x14ac:dyDescent="0.3">
      <c r="A352" s="179" t="s">
        <v>752</v>
      </c>
      <c r="B352" s="182" t="s">
        <v>331</v>
      </c>
    </row>
    <row r="353" spans="1:2" x14ac:dyDescent="0.3">
      <c r="A353" s="179" t="s">
        <v>1422</v>
      </c>
      <c r="B353" s="182" t="s">
        <v>1423</v>
      </c>
    </row>
    <row r="354" spans="1:2" x14ac:dyDescent="0.3">
      <c r="A354" s="179" t="s">
        <v>1424</v>
      </c>
      <c r="B354" s="182" t="s">
        <v>1425</v>
      </c>
    </row>
    <row r="355" spans="1:2" x14ac:dyDescent="0.3">
      <c r="A355" s="179" t="s">
        <v>1426</v>
      </c>
      <c r="B355" s="182" t="s">
        <v>1427</v>
      </c>
    </row>
    <row r="356" spans="1:2" x14ac:dyDescent="0.3">
      <c r="A356" s="179" t="s">
        <v>1428</v>
      </c>
      <c r="B356" s="182" t="s">
        <v>1429</v>
      </c>
    </row>
    <row r="357" spans="1:2" x14ac:dyDescent="0.3">
      <c r="A357" s="179" t="s">
        <v>1430</v>
      </c>
      <c r="B357" s="182" t="s">
        <v>1431</v>
      </c>
    </row>
    <row r="358" spans="1:2" x14ac:dyDescent="0.3">
      <c r="A358" s="179" t="s">
        <v>586</v>
      </c>
      <c r="B358" s="182" t="s">
        <v>1432</v>
      </c>
    </row>
    <row r="359" spans="1:2" x14ac:dyDescent="0.3">
      <c r="A359" s="179" t="s">
        <v>1433</v>
      </c>
      <c r="B359" s="181" t="s">
        <v>1434</v>
      </c>
    </row>
    <row r="360" spans="1:2" x14ac:dyDescent="0.3">
      <c r="A360" s="179" t="s">
        <v>266</v>
      </c>
      <c r="B360" s="182" t="s">
        <v>71</v>
      </c>
    </row>
    <row r="361" spans="1:2" x14ac:dyDescent="0.3">
      <c r="A361" s="179" t="s">
        <v>1435</v>
      </c>
      <c r="B361" s="181" t="s">
        <v>1436</v>
      </c>
    </row>
    <row r="362" spans="1:2" x14ac:dyDescent="0.3">
      <c r="A362" s="179" t="s">
        <v>1437</v>
      </c>
      <c r="B362" s="182" t="s">
        <v>1438</v>
      </c>
    </row>
    <row r="363" spans="1:2" x14ac:dyDescent="0.3">
      <c r="A363" s="179" t="s">
        <v>169</v>
      </c>
      <c r="B363" s="182" t="s">
        <v>60</v>
      </c>
    </row>
    <row r="364" spans="1:2" x14ac:dyDescent="0.3">
      <c r="A364" s="179" t="s">
        <v>583</v>
      </c>
      <c r="B364" s="182" t="s">
        <v>1439</v>
      </c>
    </row>
    <row r="365" spans="1:2" x14ac:dyDescent="0.3">
      <c r="A365" s="179" t="s">
        <v>1440</v>
      </c>
      <c r="B365" s="181" t="s">
        <v>1441</v>
      </c>
    </row>
    <row r="366" spans="1:2" x14ac:dyDescent="0.3">
      <c r="A366" s="186" t="s">
        <v>1442</v>
      </c>
      <c r="B366" s="181" t="s">
        <v>1443</v>
      </c>
    </row>
    <row r="367" spans="1:2" x14ac:dyDescent="0.3">
      <c r="A367" s="179" t="s">
        <v>265</v>
      </c>
      <c r="B367" s="182" t="s">
        <v>57</v>
      </c>
    </row>
    <row r="368" spans="1:2" x14ac:dyDescent="0.3">
      <c r="A368" s="179" t="s">
        <v>594</v>
      </c>
      <c r="B368" s="182" t="s">
        <v>1444</v>
      </c>
    </row>
    <row r="369" spans="1:2" x14ac:dyDescent="0.3">
      <c r="A369" s="179" t="s">
        <v>1445</v>
      </c>
      <c r="B369" s="182" t="s">
        <v>1446</v>
      </c>
    </row>
    <row r="370" spans="1:2" x14ac:dyDescent="0.3">
      <c r="A370" s="179" t="s">
        <v>1447</v>
      </c>
      <c r="B370" s="182" t="s">
        <v>1448</v>
      </c>
    </row>
    <row r="371" spans="1:2" x14ac:dyDescent="0.3">
      <c r="A371" s="179" t="s">
        <v>1449</v>
      </c>
      <c r="B371" s="182" t="s">
        <v>1450</v>
      </c>
    </row>
    <row r="372" spans="1:2" x14ac:dyDescent="0.3">
      <c r="A372" s="179" t="s">
        <v>596</v>
      </c>
      <c r="B372" s="182" t="s">
        <v>1451</v>
      </c>
    </row>
    <row r="373" spans="1:2" x14ac:dyDescent="0.3">
      <c r="A373" s="179" t="s">
        <v>1452</v>
      </c>
      <c r="B373" s="182" t="s">
        <v>1453</v>
      </c>
    </row>
    <row r="374" spans="1:2" x14ac:dyDescent="0.3">
      <c r="A374" s="179" t="s">
        <v>1454</v>
      </c>
      <c r="B374" s="182" t="s">
        <v>1455</v>
      </c>
    </row>
    <row r="375" spans="1:2" x14ac:dyDescent="0.3">
      <c r="A375" s="179" t="s">
        <v>1456</v>
      </c>
      <c r="B375" s="181" t="s">
        <v>1457</v>
      </c>
    </row>
    <row r="376" spans="1:2" x14ac:dyDescent="0.3">
      <c r="A376" s="179" t="s">
        <v>597</v>
      </c>
      <c r="B376" s="182" t="s">
        <v>1458</v>
      </c>
    </row>
    <row r="377" spans="1:2" x14ac:dyDescent="0.3">
      <c r="A377" s="179" t="s">
        <v>593</v>
      </c>
      <c r="B377" s="182" t="s">
        <v>1459</v>
      </c>
    </row>
    <row r="378" spans="1:2" x14ac:dyDescent="0.3">
      <c r="A378" s="179" t="s">
        <v>1460</v>
      </c>
      <c r="B378" s="182" t="s">
        <v>1461</v>
      </c>
    </row>
    <row r="379" spans="1:2" x14ac:dyDescent="0.3">
      <c r="A379" s="179" t="s">
        <v>1462</v>
      </c>
      <c r="B379" s="181" t="s">
        <v>1463</v>
      </c>
    </row>
    <row r="380" spans="1:2" x14ac:dyDescent="0.3">
      <c r="A380" s="179" t="s">
        <v>1464</v>
      </c>
      <c r="B380" s="182" t="s">
        <v>1465</v>
      </c>
    </row>
    <row r="381" spans="1:2" x14ac:dyDescent="0.3">
      <c r="A381" s="179">
        <v>349</v>
      </c>
      <c r="B381" s="182" t="s">
        <v>1466</v>
      </c>
    </row>
    <row r="382" spans="1:2" x14ac:dyDescent="0.3">
      <c r="A382" s="179">
        <v>350</v>
      </c>
      <c r="B382" s="182" t="s">
        <v>1467</v>
      </c>
    </row>
    <row r="383" spans="1:2" x14ac:dyDescent="0.3">
      <c r="A383" s="179" t="s">
        <v>1468</v>
      </c>
      <c r="B383" s="181" t="s">
        <v>1469</v>
      </c>
    </row>
    <row r="384" spans="1:2" x14ac:dyDescent="0.3">
      <c r="A384" s="179" t="s">
        <v>1470</v>
      </c>
      <c r="B384" s="181" t="s">
        <v>1471</v>
      </c>
    </row>
    <row r="385" spans="1:2" x14ac:dyDescent="0.3">
      <c r="A385" s="179" t="s">
        <v>65</v>
      </c>
      <c r="B385" s="182" t="s">
        <v>1472</v>
      </c>
    </row>
    <row r="386" spans="1:2" x14ac:dyDescent="0.3">
      <c r="A386" s="179" t="s">
        <v>1473</v>
      </c>
      <c r="B386" s="181" t="s">
        <v>1474</v>
      </c>
    </row>
    <row r="387" spans="1:2" x14ac:dyDescent="0.3">
      <c r="A387" s="179" t="s">
        <v>604</v>
      </c>
      <c r="B387" s="182" t="s">
        <v>1475</v>
      </c>
    </row>
    <row r="388" spans="1:2" x14ac:dyDescent="0.3">
      <c r="A388" s="179" t="s">
        <v>1476</v>
      </c>
      <c r="B388" s="184" t="s">
        <v>1477</v>
      </c>
    </row>
    <row r="389" spans="1:2" x14ac:dyDescent="0.3">
      <c r="A389" s="179" t="s">
        <v>1478</v>
      </c>
      <c r="B389" s="182" t="s">
        <v>1479</v>
      </c>
    </row>
    <row r="390" spans="1:2" x14ac:dyDescent="0.3">
      <c r="A390" s="179" t="s">
        <v>1480</v>
      </c>
      <c r="B390" s="181" t="s">
        <v>1481</v>
      </c>
    </row>
    <row r="391" spans="1:2" x14ac:dyDescent="0.3">
      <c r="A391" s="179" t="s">
        <v>442</v>
      </c>
      <c r="B391" s="182" t="s">
        <v>332</v>
      </c>
    </row>
    <row r="392" spans="1:2" x14ac:dyDescent="0.3">
      <c r="A392" s="179" t="s">
        <v>1482</v>
      </c>
      <c r="B392" s="182" t="s">
        <v>1483</v>
      </c>
    </row>
    <row r="393" spans="1:2" x14ac:dyDescent="0.3">
      <c r="A393" s="179" t="s">
        <v>1484</v>
      </c>
      <c r="B393" s="182" t="s">
        <v>1485</v>
      </c>
    </row>
    <row r="394" spans="1:2" x14ac:dyDescent="0.3">
      <c r="A394" s="179" t="s">
        <v>192</v>
      </c>
      <c r="B394" s="182" t="s">
        <v>67</v>
      </c>
    </row>
    <row r="395" spans="1:2" x14ac:dyDescent="0.3">
      <c r="A395" s="179" t="s">
        <v>1486</v>
      </c>
      <c r="B395" s="182" t="s">
        <v>1487</v>
      </c>
    </row>
    <row r="396" spans="1:2" x14ac:dyDescent="0.3">
      <c r="A396" s="179" t="s">
        <v>1488</v>
      </c>
      <c r="B396" s="182" t="s">
        <v>1489</v>
      </c>
    </row>
    <row r="397" spans="1:2" x14ac:dyDescent="0.3">
      <c r="A397" s="179" t="s">
        <v>1490</v>
      </c>
      <c r="B397" s="182" t="s">
        <v>1491</v>
      </c>
    </row>
    <row r="398" spans="1:2" x14ac:dyDescent="0.3">
      <c r="A398" s="179" t="s">
        <v>1492</v>
      </c>
      <c r="B398" s="182" t="s">
        <v>1493</v>
      </c>
    </row>
    <row r="399" spans="1:2" x14ac:dyDescent="0.3">
      <c r="A399" s="179">
        <v>365</v>
      </c>
      <c r="B399" s="182" t="s">
        <v>1494</v>
      </c>
    </row>
    <row r="400" spans="1:2" x14ac:dyDescent="0.3">
      <c r="A400" s="179">
        <v>368</v>
      </c>
      <c r="B400" s="182" t="s">
        <v>1495</v>
      </c>
    </row>
    <row r="401" spans="1:2" x14ac:dyDescent="0.3">
      <c r="A401" s="179" t="s">
        <v>1496</v>
      </c>
      <c r="B401" s="182" t="s">
        <v>1497</v>
      </c>
    </row>
    <row r="402" spans="1:2" x14ac:dyDescent="0.3">
      <c r="A402" s="179" t="s">
        <v>1498</v>
      </c>
      <c r="B402" s="182" t="s">
        <v>1499</v>
      </c>
    </row>
    <row r="403" spans="1:2" x14ac:dyDescent="0.3">
      <c r="A403" s="179" t="s">
        <v>1500</v>
      </c>
      <c r="B403" s="182" t="s">
        <v>1501</v>
      </c>
    </row>
    <row r="404" spans="1:2" x14ac:dyDescent="0.3">
      <c r="A404" s="179" t="s">
        <v>1502</v>
      </c>
      <c r="B404" s="182" t="s">
        <v>1503</v>
      </c>
    </row>
    <row r="405" spans="1:2" x14ac:dyDescent="0.3">
      <c r="A405" s="179" t="s">
        <v>1504</v>
      </c>
      <c r="B405" s="182" t="s">
        <v>1505</v>
      </c>
    </row>
    <row r="406" spans="1:2" x14ac:dyDescent="0.3">
      <c r="A406" s="179" t="s">
        <v>1506</v>
      </c>
      <c r="B406" s="182" t="s">
        <v>1507</v>
      </c>
    </row>
    <row r="407" spans="1:2" x14ac:dyDescent="0.3">
      <c r="A407" s="179" t="s">
        <v>1508</v>
      </c>
      <c r="B407" s="182" t="s">
        <v>1509</v>
      </c>
    </row>
    <row r="408" spans="1:2" x14ac:dyDescent="0.3">
      <c r="A408" s="179" t="s">
        <v>1510</v>
      </c>
      <c r="B408" s="182" t="s">
        <v>1511</v>
      </c>
    </row>
    <row r="409" spans="1:2" x14ac:dyDescent="0.3">
      <c r="A409" s="179" t="s">
        <v>1512</v>
      </c>
      <c r="B409" s="181" t="s">
        <v>1513</v>
      </c>
    </row>
    <row r="410" spans="1:2" x14ac:dyDescent="0.3">
      <c r="A410" s="179" t="s">
        <v>1514</v>
      </c>
      <c r="B410" s="182" t="s">
        <v>1515</v>
      </c>
    </row>
    <row r="411" spans="1:2" x14ac:dyDescent="0.3">
      <c r="A411" s="179" t="s">
        <v>1516</v>
      </c>
      <c r="B411" s="182" t="s">
        <v>1517</v>
      </c>
    </row>
    <row r="412" spans="1:2" x14ac:dyDescent="0.3">
      <c r="A412" s="179" t="s">
        <v>1518</v>
      </c>
      <c r="B412" s="181" t="s">
        <v>1519</v>
      </c>
    </row>
    <row r="413" spans="1:2" x14ac:dyDescent="0.3">
      <c r="A413" s="179" t="s">
        <v>1520</v>
      </c>
      <c r="B413" s="182" t="s">
        <v>1521</v>
      </c>
    </row>
    <row r="414" spans="1:2" x14ac:dyDescent="0.3">
      <c r="A414" s="179" t="s">
        <v>1522</v>
      </c>
      <c r="B414" s="181" t="s">
        <v>1523</v>
      </c>
    </row>
    <row r="415" spans="1:2" x14ac:dyDescent="0.3">
      <c r="A415" s="179" t="s">
        <v>1524</v>
      </c>
      <c r="B415" s="181" t="s">
        <v>1525</v>
      </c>
    </row>
    <row r="416" spans="1:2" x14ac:dyDescent="0.3">
      <c r="A416" s="179" t="s">
        <v>1526</v>
      </c>
      <c r="B416" s="182" t="s">
        <v>1527</v>
      </c>
    </row>
    <row r="417" spans="1:2" x14ac:dyDescent="0.3">
      <c r="A417" s="179" t="s">
        <v>1528</v>
      </c>
      <c r="B417" s="181" t="s">
        <v>1529</v>
      </c>
    </row>
    <row r="418" spans="1:2" x14ac:dyDescent="0.3">
      <c r="A418" s="179" t="s">
        <v>1530</v>
      </c>
      <c r="B418" s="182" t="s">
        <v>1531</v>
      </c>
    </row>
    <row r="419" spans="1:2" x14ac:dyDescent="0.3">
      <c r="A419" s="179" t="s">
        <v>1532</v>
      </c>
      <c r="B419" s="182" t="s">
        <v>1533</v>
      </c>
    </row>
    <row r="420" spans="1:2" x14ac:dyDescent="0.3">
      <c r="A420" s="179" t="s">
        <v>1534</v>
      </c>
      <c r="B420" s="182" t="s">
        <v>1535</v>
      </c>
    </row>
    <row r="421" spans="1:2" x14ac:dyDescent="0.3">
      <c r="A421" s="179" t="s">
        <v>1536</v>
      </c>
      <c r="B421" s="182" t="s">
        <v>1537</v>
      </c>
    </row>
    <row r="422" spans="1:2" x14ac:dyDescent="0.3">
      <c r="A422" s="179" t="s">
        <v>1538</v>
      </c>
      <c r="B422" s="182" t="s">
        <v>1539</v>
      </c>
    </row>
    <row r="423" spans="1:2" x14ac:dyDescent="0.3">
      <c r="A423" s="179" t="s">
        <v>1540</v>
      </c>
      <c r="B423" s="182" t="s">
        <v>1541</v>
      </c>
    </row>
    <row r="424" spans="1:2" x14ac:dyDescent="0.3">
      <c r="A424" s="179" t="s">
        <v>1542</v>
      </c>
      <c r="B424" s="182" t="s">
        <v>1543</v>
      </c>
    </row>
    <row r="425" spans="1:2" x14ac:dyDescent="0.3">
      <c r="A425" s="179" t="s">
        <v>1544</v>
      </c>
      <c r="B425" s="182" t="s">
        <v>1545</v>
      </c>
    </row>
    <row r="426" spans="1:2" x14ac:dyDescent="0.3">
      <c r="A426" s="179" t="s">
        <v>1546</v>
      </c>
      <c r="B426" s="181" t="s">
        <v>1547</v>
      </c>
    </row>
    <row r="427" spans="1:2" x14ac:dyDescent="0.3">
      <c r="A427" s="179" t="s">
        <v>1548</v>
      </c>
      <c r="B427" s="182" t="s">
        <v>1549</v>
      </c>
    </row>
    <row r="428" spans="1:2" x14ac:dyDescent="0.3">
      <c r="A428" s="179" t="s">
        <v>1550</v>
      </c>
      <c r="B428" s="181" t="s">
        <v>1551</v>
      </c>
    </row>
    <row r="429" spans="1:2" x14ac:dyDescent="0.3">
      <c r="A429" s="179" t="s">
        <v>1552</v>
      </c>
      <c r="B429" s="181" t="s">
        <v>1553</v>
      </c>
    </row>
    <row r="430" spans="1:2" x14ac:dyDescent="0.3">
      <c r="A430" s="179" t="s">
        <v>1554</v>
      </c>
      <c r="B430" s="182" t="s">
        <v>1555</v>
      </c>
    </row>
    <row r="431" spans="1:2" x14ac:dyDescent="0.3">
      <c r="A431" s="179" t="s">
        <v>1556</v>
      </c>
      <c r="B431" s="182" t="s">
        <v>1557</v>
      </c>
    </row>
    <row r="432" spans="1:2" x14ac:dyDescent="0.3">
      <c r="A432" s="179" t="s">
        <v>1558</v>
      </c>
      <c r="B432" s="182" t="s">
        <v>1559</v>
      </c>
    </row>
    <row r="433" spans="1:2" x14ac:dyDescent="0.3">
      <c r="A433" s="179" t="s">
        <v>1560</v>
      </c>
      <c r="B433" s="181" t="s">
        <v>1561</v>
      </c>
    </row>
    <row r="434" spans="1:2" x14ac:dyDescent="0.3">
      <c r="A434" s="179" t="s">
        <v>584</v>
      </c>
      <c r="B434" s="182" t="s">
        <v>1562</v>
      </c>
    </row>
    <row r="435" spans="1:2" x14ac:dyDescent="0.3">
      <c r="A435" s="179" t="s">
        <v>1563</v>
      </c>
      <c r="B435" s="182" t="s">
        <v>1564</v>
      </c>
    </row>
    <row r="436" spans="1:2" x14ac:dyDescent="0.3">
      <c r="A436" s="179" t="s">
        <v>753</v>
      </c>
      <c r="B436" s="182" t="s">
        <v>333</v>
      </c>
    </row>
    <row r="437" spans="1:2" x14ac:dyDescent="0.3">
      <c r="A437" s="179" t="s">
        <v>1565</v>
      </c>
      <c r="B437" s="182" t="s">
        <v>1566</v>
      </c>
    </row>
    <row r="438" spans="1:2" x14ac:dyDescent="0.3">
      <c r="A438" s="179" t="s">
        <v>1567</v>
      </c>
      <c r="B438" s="181" t="s">
        <v>1568</v>
      </c>
    </row>
    <row r="439" spans="1:2" x14ac:dyDescent="0.3">
      <c r="A439" s="179" t="s">
        <v>1569</v>
      </c>
      <c r="B439" s="181" t="s">
        <v>1570</v>
      </c>
    </row>
    <row r="440" spans="1:2" x14ac:dyDescent="0.3">
      <c r="A440" s="179" t="s">
        <v>1571</v>
      </c>
      <c r="B440" s="182" t="s">
        <v>1572</v>
      </c>
    </row>
    <row r="441" spans="1:2" x14ac:dyDescent="0.3">
      <c r="A441" s="179" t="s">
        <v>1573</v>
      </c>
      <c r="B441" s="181" t="s">
        <v>1574</v>
      </c>
    </row>
    <row r="442" spans="1:2" x14ac:dyDescent="0.3">
      <c r="A442" s="179" t="s">
        <v>605</v>
      </c>
      <c r="B442" s="182" t="s">
        <v>1575</v>
      </c>
    </row>
    <row r="443" spans="1:2" x14ac:dyDescent="0.3">
      <c r="A443" s="179" t="s">
        <v>1576</v>
      </c>
      <c r="B443" s="182" t="s">
        <v>1577</v>
      </c>
    </row>
    <row r="444" spans="1:2" x14ac:dyDescent="0.3">
      <c r="A444" s="179" t="s">
        <v>1578</v>
      </c>
      <c r="B444" s="184" t="s">
        <v>1579</v>
      </c>
    </row>
    <row r="445" spans="1:2" x14ac:dyDescent="0.3">
      <c r="A445" s="179" t="s">
        <v>1580</v>
      </c>
      <c r="B445" s="184" t="s">
        <v>1581</v>
      </c>
    </row>
    <row r="446" spans="1:2" x14ac:dyDescent="0.3">
      <c r="A446" s="179" t="s">
        <v>1582</v>
      </c>
      <c r="B446" s="184" t="s">
        <v>1583</v>
      </c>
    </row>
    <row r="447" spans="1:2" x14ac:dyDescent="0.3">
      <c r="A447" s="179" t="s">
        <v>1584</v>
      </c>
      <c r="B447" s="184" t="s">
        <v>1585</v>
      </c>
    </row>
    <row r="448" spans="1:2" x14ac:dyDescent="0.3">
      <c r="A448" s="179" t="s">
        <v>1586</v>
      </c>
      <c r="B448" s="184" t="s">
        <v>1587</v>
      </c>
    </row>
    <row r="449" spans="1:2" x14ac:dyDescent="0.3">
      <c r="A449" s="179" t="s">
        <v>1588</v>
      </c>
      <c r="B449" s="184" t="s">
        <v>1589</v>
      </c>
    </row>
    <row r="450" spans="1:2" x14ac:dyDescent="0.3">
      <c r="A450" s="179" t="s">
        <v>1590</v>
      </c>
      <c r="B450" s="184" t="s">
        <v>1591</v>
      </c>
    </row>
    <row r="451" spans="1:2" x14ac:dyDescent="0.3">
      <c r="A451" s="179" t="s">
        <v>1592</v>
      </c>
      <c r="B451" s="184" t="s">
        <v>1593</v>
      </c>
    </row>
    <row r="452" spans="1:2" x14ac:dyDescent="0.3">
      <c r="A452" s="179" t="s">
        <v>1594</v>
      </c>
      <c r="B452" s="187" t="s">
        <v>1595</v>
      </c>
    </row>
    <row r="453" spans="1:2" x14ac:dyDescent="0.3">
      <c r="A453" s="179" t="s">
        <v>1596</v>
      </c>
      <c r="B453" s="187" t="s">
        <v>1597</v>
      </c>
    </row>
    <row r="454" spans="1:2" x14ac:dyDescent="0.3">
      <c r="A454" s="179" t="s">
        <v>1598</v>
      </c>
      <c r="B454" s="187" t="s">
        <v>1599</v>
      </c>
    </row>
    <row r="455" spans="1:2" x14ac:dyDescent="0.3">
      <c r="A455" s="179" t="s">
        <v>1600</v>
      </c>
      <c r="B455" s="187" t="s">
        <v>1601</v>
      </c>
    </row>
    <row r="456" spans="1:2" x14ac:dyDescent="0.3">
      <c r="A456" s="179" t="s">
        <v>1602</v>
      </c>
      <c r="B456" s="187" t="s">
        <v>1603</v>
      </c>
    </row>
    <row r="457" spans="1:2" x14ac:dyDescent="0.3">
      <c r="A457" s="179" t="s">
        <v>1604</v>
      </c>
      <c r="B457" s="187" t="s">
        <v>1605</v>
      </c>
    </row>
    <row r="458" spans="1:2" x14ac:dyDescent="0.3">
      <c r="A458" s="179" t="s">
        <v>1606</v>
      </c>
      <c r="B458" s="187" t="s">
        <v>1607</v>
      </c>
    </row>
    <row r="459" spans="1:2" x14ac:dyDescent="0.3">
      <c r="A459" s="179" t="s">
        <v>1608</v>
      </c>
      <c r="B459" s="187" t="s">
        <v>1609</v>
      </c>
    </row>
    <row r="460" spans="1:2" x14ac:dyDescent="0.3">
      <c r="A460" s="179" t="s">
        <v>1610</v>
      </c>
      <c r="B460" s="187" t="s">
        <v>1611</v>
      </c>
    </row>
    <row r="461" spans="1:2" x14ac:dyDescent="0.3">
      <c r="A461" s="179" t="s">
        <v>1612</v>
      </c>
      <c r="B461" s="184" t="s">
        <v>1613</v>
      </c>
    </row>
    <row r="462" spans="1:2" x14ac:dyDescent="0.3">
      <c r="A462" s="179" t="s">
        <v>1614</v>
      </c>
      <c r="B462" s="187" t="s">
        <v>1615</v>
      </c>
    </row>
    <row r="463" spans="1:2" x14ac:dyDescent="0.3">
      <c r="A463" s="179" t="s">
        <v>1616</v>
      </c>
      <c r="B463" s="187" t="s">
        <v>1617</v>
      </c>
    </row>
    <row r="464" spans="1:2" x14ac:dyDescent="0.3">
      <c r="A464" s="179" t="s">
        <v>1618</v>
      </c>
      <c r="B464" s="187" t="s">
        <v>1619</v>
      </c>
    </row>
    <row r="465" spans="1:2" x14ac:dyDescent="0.3">
      <c r="A465" s="179" t="s">
        <v>1620</v>
      </c>
      <c r="B465" s="184" t="s">
        <v>1621</v>
      </c>
    </row>
    <row r="466" spans="1:2" x14ac:dyDescent="0.3">
      <c r="A466" s="179" t="s">
        <v>1622</v>
      </c>
      <c r="B466" s="184" t="s">
        <v>1623</v>
      </c>
    </row>
    <row r="467" spans="1:2" x14ac:dyDescent="0.3">
      <c r="A467" s="179" t="s">
        <v>1624</v>
      </c>
      <c r="B467" s="184" t="s">
        <v>1625</v>
      </c>
    </row>
    <row r="468" spans="1:2" x14ac:dyDescent="0.3">
      <c r="A468" s="179" t="s">
        <v>1626</v>
      </c>
      <c r="B468" s="184" t="s">
        <v>1627</v>
      </c>
    </row>
    <row r="469" spans="1:2" x14ac:dyDescent="0.3">
      <c r="A469" s="179" t="s">
        <v>1628</v>
      </c>
      <c r="B469" s="184" t="s">
        <v>1629</v>
      </c>
    </row>
    <row r="470" spans="1:2" x14ac:dyDescent="0.3">
      <c r="A470" s="179" t="s">
        <v>1630</v>
      </c>
      <c r="B470" s="184" t="s">
        <v>1631</v>
      </c>
    </row>
    <row r="471" spans="1:2" x14ac:dyDescent="0.3">
      <c r="A471" s="179" t="s">
        <v>1632</v>
      </c>
      <c r="B471" s="184" t="s">
        <v>1633</v>
      </c>
    </row>
    <row r="472" spans="1:2" x14ac:dyDescent="0.3">
      <c r="A472" s="179" t="s">
        <v>1634</v>
      </c>
      <c r="B472" s="184" t="s">
        <v>1635</v>
      </c>
    </row>
    <row r="473" spans="1:2" x14ac:dyDescent="0.3">
      <c r="A473" s="179" t="s">
        <v>1636</v>
      </c>
      <c r="B473" s="184" t="s">
        <v>1637</v>
      </c>
    </row>
    <row r="474" spans="1:2" x14ac:dyDescent="0.3">
      <c r="A474" s="179" t="s">
        <v>1638</v>
      </c>
      <c r="B474" s="184" t="s">
        <v>1639</v>
      </c>
    </row>
    <row r="475" spans="1:2" x14ac:dyDescent="0.3">
      <c r="A475" s="179" t="s">
        <v>1640</v>
      </c>
      <c r="B475" s="184" t="s">
        <v>1641</v>
      </c>
    </row>
    <row r="476" spans="1:2" x14ac:dyDescent="0.3">
      <c r="A476" s="179" t="s">
        <v>1642</v>
      </c>
      <c r="B476" s="184" t="s">
        <v>1643</v>
      </c>
    </row>
    <row r="477" spans="1:2" x14ac:dyDescent="0.3">
      <c r="A477" s="179" t="s">
        <v>1644</v>
      </c>
      <c r="B477" s="184" t="s">
        <v>1645</v>
      </c>
    </row>
    <row r="478" spans="1:2" x14ac:dyDescent="0.3">
      <c r="A478" s="179" t="s">
        <v>1646</v>
      </c>
      <c r="B478" s="184" t="s">
        <v>1647</v>
      </c>
    </row>
    <row r="479" spans="1:2" x14ac:dyDescent="0.3">
      <c r="A479" s="179" t="s">
        <v>1648</v>
      </c>
      <c r="B479" s="184" t="s">
        <v>1649</v>
      </c>
    </row>
    <row r="480" spans="1:2" x14ac:dyDescent="0.3">
      <c r="A480" s="179" t="s">
        <v>1650</v>
      </c>
      <c r="B480" s="182" t="s">
        <v>1651</v>
      </c>
    </row>
    <row r="481" spans="1:2" x14ac:dyDescent="0.3">
      <c r="A481" s="179" t="s">
        <v>1652</v>
      </c>
      <c r="B481" s="182" t="s">
        <v>1653</v>
      </c>
    </row>
    <row r="482" spans="1:2" x14ac:dyDescent="0.3">
      <c r="A482" s="179" t="s">
        <v>1654</v>
      </c>
      <c r="B482" s="182" t="s">
        <v>1655</v>
      </c>
    </row>
    <row r="483" spans="1:2" x14ac:dyDescent="0.3">
      <c r="A483" s="179" t="s">
        <v>585</v>
      </c>
      <c r="B483" s="182" t="s">
        <v>1656</v>
      </c>
    </row>
    <row r="484" spans="1:2" x14ac:dyDescent="0.3">
      <c r="A484" s="179" t="s">
        <v>1657</v>
      </c>
      <c r="B484" s="182" t="s">
        <v>1658</v>
      </c>
    </row>
    <row r="485" spans="1:2" x14ac:dyDescent="0.3">
      <c r="A485" s="179" t="s">
        <v>1659</v>
      </c>
      <c r="B485" s="181" t="s">
        <v>1660</v>
      </c>
    </row>
    <row r="486" spans="1:2" x14ac:dyDescent="0.3">
      <c r="A486" s="179" t="s">
        <v>1661</v>
      </c>
      <c r="B486" s="182" t="s">
        <v>1662</v>
      </c>
    </row>
    <row r="487" spans="1:2" x14ac:dyDescent="0.3">
      <c r="A487" s="179" t="s">
        <v>1663</v>
      </c>
      <c r="B487" s="182" t="s">
        <v>1664</v>
      </c>
    </row>
    <row r="488" spans="1:2" x14ac:dyDescent="0.3">
      <c r="A488" s="179" t="s">
        <v>1665</v>
      </c>
      <c r="B488" s="182" t="s">
        <v>1666</v>
      </c>
    </row>
    <row r="489" spans="1:2" x14ac:dyDescent="0.3">
      <c r="A489" s="179">
        <v>489</v>
      </c>
      <c r="B489" s="182" t="s">
        <v>1667</v>
      </c>
    </row>
    <row r="490" spans="1:2" x14ac:dyDescent="0.3">
      <c r="A490" s="179" t="s">
        <v>1668</v>
      </c>
      <c r="B490" s="182" t="s">
        <v>1669</v>
      </c>
    </row>
    <row r="491" spans="1:2" x14ac:dyDescent="0.3">
      <c r="A491" s="179" t="s">
        <v>1670</v>
      </c>
      <c r="B491" s="182" t="s">
        <v>1671</v>
      </c>
    </row>
    <row r="492" spans="1:2" x14ac:dyDescent="0.3">
      <c r="A492" s="179" t="s">
        <v>1672</v>
      </c>
      <c r="B492" s="182" t="s">
        <v>1673</v>
      </c>
    </row>
    <row r="493" spans="1:2" x14ac:dyDescent="0.3">
      <c r="A493" s="179" t="s">
        <v>1674</v>
      </c>
      <c r="B493" s="181" t="s">
        <v>1675</v>
      </c>
    </row>
    <row r="494" spans="1:2" x14ac:dyDescent="0.3">
      <c r="A494" s="179" t="s">
        <v>598</v>
      </c>
      <c r="B494" s="182" t="s">
        <v>336</v>
      </c>
    </row>
    <row r="495" spans="1:2" x14ac:dyDescent="0.3">
      <c r="A495" s="179" t="s">
        <v>1676</v>
      </c>
      <c r="B495" s="181" t="s">
        <v>1677</v>
      </c>
    </row>
    <row r="496" spans="1:2" x14ac:dyDescent="0.3">
      <c r="A496" s="179" t="s">
        <v>1678</v>
      </c>
      <c r="B496" s="181" t="s">
        <v>1679</v>
      </c>
    </row>
    <row r="497" spans="1:2" x14ac:dyDescent="0.3">
      <c r="A497" s="186" t="s">
        <v>1680</v>
      </c>
      <c r="B497" s="181" t="s">
        <v>1681</v>
      </c>
    </row>
    <row r="498" spans="1:2" x14ac:dyDescent="0.3">
      <c r="A498" s="179" t="s">
        <v>1682</v>
      </c>
      <c r="B498" s="181" t="s">
        <v>1683</v>
      </c>
    </row>
    <row r="499" spans="1:2" x14ac:dyDescent="0.3">
      <c r="A499" s="179" t="s">
        <v>599</v>
      </c>
      <c r="B499" s="182" t="s">
        <v>565</v>
      </c>
    </row>
    <row r="500" spans="1:2" x14ac:dyDescent="0.3">
      <c r="A500" s="179" t="s">
        <v>1684</v>
      </c>
      <c r="B500" s="181" t="s">
        <v>1685</v>
      </c>
    </row>
    <row r="501" spans="1:2" x14ac:dyDescent="0.3">
      <c r="A501" s="179" t="s">
        <v>1686</v>
      </c>
      <c r="B501" s="181" t="s">
        <v>1687</v>
      </c>
    </row>
    <row r="502" spans="1:2" x14ac:dyDescent="0.3">
      <c r="A502" s="179" t="s">
        <v>1688</v>
      </c>
      <c r="B502" s="182" t="s">
        <v>1689</v>
      </c>
    </row>
    <row r="503" spans="1:2" x14ac:dyDescent="0.3">
      <c r="A503" s="179" t="s">
        <v>1690</v>
      </c>
      <c r="B503" s="182" t="s">
        <v>1691</v>
      </c>
    </row>
    <row r="504" spans="1:2" x14ac:dyDescent="0.3">
      <c r="A504" s="179" t="s">
        <v>1692</v>
      </c>
      <c r="B504" s="182" t="s">
        <v>1693</v>
      </c>
    </row>
    <row r="505" spans="1:2" x14ac:dyDescent="0.3">
      <c r="A505" s="178">
        <v>504</v>
      </c>
      <c r="B505" s="182" t="s">
        <v>69</v>
      </c>
    </row>
    <row r="506" spans="1:2" x14ac:dyDescent="0.3">
      <c r="A506" s="179" t="s">
        <v>1694</v>
      </c>
      <c r="B506" s="182" t="s">
        <v>1695</v>
      </c>
    </row>
    <row r="507" spans="1:2" x14ac:dyDescent="0.3">
      <c r="A507" s="179" t="s">
        <v>1696</v>
      </c>
      <c r="B507" s="182" t="s">
        <v>1697</v>
      </c>
    </row>
    <row r="508" spans="1:2" x14ac:dyDescent="0.3">
      <c r="A508" s="179" t="s">
        <v>272</v>
      </c>
      <c r="B508" s="182" t="s">
        <v>1698</v>
      </c>
    </row>
    <row r="509" spans="1:2" x14ac:dyDescent="0.3">
      <c r="A509" s="186" t="s">
        <v>1699</v>
      </c>
      <c r="B509" s="182" t="s">
        <v>1700</v>
      </c>
    </row>
    <row r="510" spans="1:2" x14ac:dyDescent="0.3">
      <c r="A510" s="179" t="s">
        <v>1701</v>
      </c>
      <c r="B510" s="182" t="s">
        <v>1702</v>
      </c>
    </row>
    <row r="511" spans="1:2" x14ac:dyDescent="0.3">
      <c r="A511" s="179">
        <v>518</v>
      </c>
      <c r="B511" s="182" t="s">
        <v>1703</v>
      </c>
    </row>
    <row r="512" spans="1:2" x14ac:dyDescent="0.3">
      <c r="A512" s="179" t="s">
        <v>1704</v>
      </c>
      <c r="B512" s="182" t="s">
        <v>1705</v>
      </c>
    </row>
    <row r="513" spans="1:2" x14ac:dyDescent="0.3">
      <c r="A513" s="179" t="s">
        <v>1706</v>
      </c>
      <c r="B513" s="182" t="s">
        <v>1707</v>
      </c>
    </row>
    <row r="514" spans="1:2" x14ac:dyDescent="0.3">
      <c r="A514" s="179">
        <v>447</v>
      </c>
      <c r="B514" s="182" t="s">
        <v>1708</v>
      </c>
    </row>
    <row r="515" spans="1:2" x14ac:dyDescent="0.3">
      <c r="A515" s="179" t="s">
        <v>754</v>
      </c>
      <c r="B515" s="182" t="s">
        <v>335</v>
      </c>
    </row>
    <row r="516" spans="1:2" x14ac:dyDescent="0.3">
      <c r="A516" s="179">
        <v>645</v>
      </c>
      <c r="B516" s="182" t="s">
        <v>1709</v>
      </c>
    </row>
    <row r="517" spans="1:2" x14ac:dyDescent="0.3">
      <c r="A517" s="179">
        <v>646</v>
      </c>
      <c r="B517" s="182" t="s">
        <v>1710</v>
      </c>
    </row>
    <row r="518" spans="1:2" x14ac:dyDescent="0.3">
      <c r="A518" s="179">
        <v>432</v>
      </c>
      <c r="B518" s="182" t="s">
        <v>1711</v>
      </c>
    </row>
    <row r="519" spans="1:2" x14ac:dyDescent="0.3">
      <c r="A519" s="179">
        <v>401</v>
      </c>
      <c r="B519" s="182" t="s">
        <v>1712</v>
      </c>
    </row>
    <row r="520" spans="1:2" x14ac:dyDescent="0.3">
      <c r="A520" s="186" t="s">
        <v>1713</v>
      </c>
      <c r="B520" s="181" t="s">
        <v>1714</v>
      </c>
    </row>
    <row r="521" spans="1:2" x14ac:dyDescent="0.3">
      <c r="A521" s="179" t="s">
        <v>1715</v>
      </c>
      <c r="B521" s="181" t="s">
        <v>1716</v>
      </c>
    </row>
    <row r="522" spans="1:2" x14ac:dyDescent="0.3">
      <c r="A522" s="186" t="s">
        <v>1717</v>
      </c>
      <c r="B522" s="182" t="s">
        <v>1718</v>
      </c>
    </row>
    <row r="523" spans="1:2" x14ac:dyDescent="0.3">
      <c r="A523" s="179" t="s">
        <v>1719</v>
      </c>
      <c r="B523" s="182" t="s">
        <v>1720</v>
      </c>
    </row>
    <row r="524" spans="1:2" x14ac:dyDescent="0.3">
      <c r="A524" s="179" t="s">
        <v>1721</v>
      </c>
      <c r="B524" s="181" t="s">
        <v>1722</v>
      </c>
    </row>
    <row r="525" spans="1:2" x14ac:dyDescent="0.3">
      <c r="A525" s="179" t="s">
        <v>1723</v>
      </c>
      <c r="B525" s="181" t="s">
        <v>1724</v>
      </c>
    </row>
    <row r="526" spans="1:2" x14ac:dyDescent="0.3">
      <c r="A526" s="179" t="s">
        <v>1725</v>
      </c>
      <c r="B526" s="182" t="s">
        <v>1726</v>
      </c>
    </row>
    <row r="527" spans="1:2" x14ac:dyDescent="0.3">
      <c r="A527" s="179" t="s">
        <v>1727</v>
      </c>
      <c r="B527" s="182" t="s">
        <v>1728</v>
      </c>
    </row>
    <row r="528" spans="1:2" x14ac:dyDescent="0.3">
      <c r="A528" s="179" t="s">
        <v>1729</v>
      </c>
      <c r="B528" s="182" t="s">
        <v>1730</v>
      </c>
    </row>
    <row r="529" spans="1:2" x14ac:dyDescent="0.3">
      <c r="A529" s="179" t="s">
        <v>1731</v>
      </c>
      <c r="B529" s="181" t="s">
        <v>1732</v>
      </c>
    </row>
    <row r="530" spans="1:2" x14ac:dyDescent="0.3">
      <c r="A530" s="179" t="s">
        <v>1733</v>
      </c>
      <c r="B530" s="182" t="s">
        <v>1734</v>
      </c>
    </row>
    <row r="531" spans="1:2" x14ac:dyDescent="0.3">
      <c r="A531" s="179" t="s">
        <v>1735</v>
      </c>
      <c r="B531" s="182" t="s">
        <v>1736</v>
      </c>
    </row>
    <row r="532" spans="1:2" x14ac:dyDescent="0.3">
      <c r="A532" s="179" t="s">
        <v>600</v>
      </c>
      <c r="B532" s="182" t="s">
        <v>566</v>
      </c>
    </row>
    <row r="533" spans="1:2" x14ac:dyDescent="0.3">
      <c r="A533" s="179" t="s">
        <v>1737</v>
      </c>
      <c r="B533" s="181" t="s">
        <v>1738</v>
      </c>
    </row>
    <row r="534" spans="1:2" x14ac:dyDescent="0.3">
      <c r="A534" s="179" t="s">
        <v>606</v>
      </c>
      <c r="B534" s="182" t="s">
        <v>1739</v>
      </c>
    </row>
    <row r="535" spans="1:2" x14ac:dyDescent="0.3">
      <c r="A535" s="179" t="s">
        <v>755</v>
      </c>
      <c r="B535" s="182" t="s">
        <v>337</v>
      </c>
    </row>
    <row r="536" spans="1:2" x14ac:dyDescent="0.3">
      <c r="A536" s="179" t="s">
        <v>1740</v>
      </c>
      <c r="B536" s="182" t="s">
        <v>1741</v>
      </c>
    </row>
    <row r="537" spans="1:2" x14ac:dyDescent="0.3">
      <c r="A537" s="179" t="s">
        <v>1742</v>
      </c>
      <c r="B537" s="182" t="s">
        <v>1743</v>
      </c>
    </row>
    <row r="538" spans="1:2" x14ac:dyDescent="0.3">
      <c r="A538" s="179" t="s">
        <v>1744</v>
      </c>
      <c r="B538" s="182" t="s">
        <v>1745</v>
      </c>
    </row>
    <row r="539" spans="1:2" x14ac:dyDescent="0.3">
      <c r="A539" s="179">
        <v>571</v>
      </c>
      <c r="B539" s="182" t="s">
        <v>1746</v>
      </c>
    </row>
    <row r="540" spans="1:2" x14ac:dyDescent="0.3">
      <c r="A540" s="179">
        <v>572</v>
      </c>
      <c r="B540" s="182" t="s">
        <v>1747</v>
      </c>
    </row>
    <row r="541" spans="1:2" x14ac:dyDescent="0.3">
      <c r="A541" s="179" t="s">
        <v>1748</v>
      </c>
      <c r="B541" s="182" t="s">
        <v>1749</v>
      </c>
    </row>
    <row r="542" spans="1:2" x14ac:dyDescent="0.3">
      <c r="A542" s="179">
        <v>353</v>
      </c>
      <c r="B542" s="182" t="s">
        <v>1750</v>
      </c>
    </row>
    <row r="543" spans="1:2" x14ac:dyDescent="0.3">
      <c r="A543" s="179" t="s">
        <v>1751</v>
      </c>
      <c r="B543" s="181" t="s">
        <v>1752</v>
      </c>
    </row>
    <row r="544" spans="1:2" x14ac:dyDescent="0.3">
      <c r="A544" s="179" t="s">
        <v>1753</v>
      </c>
      <c r="B544" s="182" t="s">
        <v>1754</v>
      </c>
    </row>
    <row r="545" spans="1:2" x14ac:dyDescent="0.3">
      <c r="A545" s="186" t="s">
        <v>1755</v>
      </c>
      <c r="B545" s="182" t="s">
        <v>1756</v>
      </c>
    </row>
    <row r="546" spans="1:2" x14ac:dyDescent="0.3">
      <c r="A546" s="179" t="s">
        <v>268</v>
      </c>
      <c r="B546" s="182" t="s">
        <v>75</v>
      </c>
    </row>
    <row r="547" spans="1:2" x14ac:dyDescent="0.3">
      <c r="A547" s="179" t="s">
        <v>1757</v>
      </c>
      <c r="B547" s="182" t="s">
        <v>1758</v>
      </c>
    </row>
    <row r="548" spans="1:2" x14ac:dyDescent="0.3">
      <c r="A548" s="179" t="s">
        <v>171</v>
      </c>
      <c r="B548" s="181" t="s">
        <v>87</v>
      </c>
    </row>
    <row r="549" spans="1:2" x14ac:dyDescent="0.3">
      <c r="A549" s="179" t="s">
        <v>261</v>
      </c>
      <c r="B549" s="182" t="s">
        <v>30</v>
      </c>
    </row>
    <row r="550" spans="1:2" x14ac:dyDescent="0.3">
      <c r="A550" s="179">
        <v>354</v>
      </c>
      <c r="B550" s="182" t="s">
        <v>1759</v>
      </c>
    </row>
    <row r="551" spans="1:2" x14ac:dyDescent="0.3">
      <c r="A551" s="179" t="s">
        <v>1760</v>
      </c>
      <c r="B551" s="182" t="s">
        <v>1761</v>
      </c>
    </row>
    <row r="552" spans="1:2" x14ac:dyDescent="0.3">
      <c r="A552" s="179" t="s">
        <v>1762</v>
      </c>
      <c r="B552" s="181" t="s">
        <v>1763</v>
      </c>
    </row>
    <row r="553" spans="1:2" x14ac:dyDescent="0.3">
      <c r="A553" s="179" t="s">
        <v>1764</v>
      </c>
      <c r="B553" s="181" t="s">
        <v>1765</v>
      </c>
    </row>
    <row r="554" spans="1:2" x14ac:dyDescent="0.3">
      <c r="A554" s="179" t="s">
        <v>601</v>
      </c>
      <c r="B554" s="182" t="s">
        <v>567</v>
      </c>
    </row>
    <row r="555" spans="1:2" x14ac:dyDescent="0.3">
      <c r="A555" s="179" t="s">
        <v>1766</v>
      </c>
      <c r="B555" s="182" t="s">
        <v>1767</v>
      </c>
    </row>
    <row r="556" spans="1:2" x14ac:dyDescent="0.3">
      <c r="A556" s="179" t="s">
        <v>1768</v>
      </c>
      <c r="B556" s="181" t="s">
        <v>1769</v>
      </c>
    </row>
    <row r="557" spans="1:2" x14ac:dyDescent="0.3">
      <c r="A557" s="179" t="s">
        <v>1770</v>
      </c>
      <c r="B557" s="181" t="s">
        <v>1771</v>
      </c>
    </row>
    <row r="558" spans="1:2" x14ac:dyDescent="0.3">
      <c r="A558" s="186" t="s">
        <v>273</v>
      </c>
      <c r="B558" s="182" t="s">
        <v>89</v>
      </c>
    </row>
    <row r="559" spans="1:2" x14ac:dyDescent="0.3">
      <c r="A559" s="179" t="s">
        <v>1772</v>
      </c>
      <c r="B559" s="182" t="s">
        <v>1773</v>
      </c>
    </row>
    <row r="560" spans="1:2" x14ac:dyDescent="0.3">
      <c r="A560" s="179">
        <v>358</v>
      </c>
      <c r="B560" s="182" t="s">
        <v>1774</v>
      </c>
    </row>
    <row r="561" spans="1:2" x14ac:dyDescent="0.3">
      <c r="A561" s="179" t="s">
        <v>1775</v>
      </c>
      <c r="B561" s="182" t="s">
        <v>1776</v>
      </c>
    </row>
    <row r="562" spans="1:2" x14ac:dyDescent="0.3">
      <c r="A562" s="179" t="s">
        <v>1777</v>
      </c>
      <c r="B562" s="182" t="s">
        <v>1778</v>
      </c>
    </row>
    <row r="563" spans="1:2" x14ac:dyDescent="0.3">
      <c r="A563" s="179" t="s">
        <v>1779</v>
      </c>
      <c r="B563" s="182" t="s">
        <v>1780</v>
      </c>
    </row>
    <row r="564" spans="1:2" x14ac:dyDescent="0.3">
      <c r="A564" s="179" t="s">
        <v>1781</v>
      </c>
      <c r="B564" s="181" t="s">
        <v>1782</v>
      </c>
    </row>
    <row r="565" spans="1:2" x14ac:dyDescent="0.3">
      <c r="A565" s="179" t="s">
        <v>124</v>
      </c>
      <c r="B565" s="182" t="s">
        <v>1783</v>
      </c>
    </row>
    <row r="566" spans="1:2" x14ac:dyDescent="0.3">
      <c r="A566" s="179" t="s">
        <v>270</v>
      </c>
      <c r="B566" s="182" t="s">
        <v>269</v>
      </c>
    </row>
    <row r="567" spans="1:2" x14ac:dyDescent="0.3">
      <c r="A567" s="179" t="s">
        <v>1784</v>
      </c>
      <c r="B567" s="182" t="s">
        <v>1785</v>
      </c>
    </row>
    <row r="568" spans="1:2" x14ac:dyDescent="0.3">
      <c r="A568" s="179" t="s">
        <v>1786</v>
      </c>
      <c r="B568" s="182" t="s">
        <v>1787</v>
      </c>
    </row>
    <row r="569" spans="1:2" x14ac:dyDescent="0.3">
      <c r="A569" s="179" t="s">
        <v>1788</v>
      </c>
      <c r="B569" s="182" t="s">
        <v>1789</v>
      </c>
    </row>
    <row r="570" spans="1:2" x14ac:dyDescent="0.3">
      <c r="A570" s="179" t="s">
        <v>444</v>
      </c>
      <c r="B570" s="182" t="s">
        <v>338</v>
      </c>
    </row>
    <row r="571" spans="1:2" x14ac:dyDescent="0.3">
      <c r="A571" s="179" t="s">
        <v>603</v>
      </c>
      <c r="B571" s="182" t="s">
        <v>1790</v>
      </c>
    </row>
    <row r="572" spans="1:2" x14ac:dyDescent="0.3">
      <c r="A572" s="179" t="s">
        <v>1791</v>
      </c>
      <c r="B572" s="182" t="s">
        <v>1792</v>
      </c>
    </row>
    <row r="573" spans="1:2" x14ac:dyDescent="0.3">
      <c r="A573" s="179" t="s">
        <v>1793</v>
      </c>
      <c r="B573" s="182" t="s">
        <v>1794</v>
      </c>
    </row>
    <row r="574" spans="1:2" x14ac:dyDescent="0.3">
      <c r="A574" s="179" t="s">
        <v>1795</v>
      </c>
      <c r="B574" s="182" t="s">
        <v>1796</v>
      </c>
    </row>
    <row r="575" spans="1:2" x14ac:dyDescent="0.3">
      <c r="A575" s="179" t="s">
        <v>1797</v>
      </c>
      <c r="B575" s="182" t="s">
        <v>1798</v>
      </c>
    </row>
    <row r="576" spans="1:2" x14ac:dyDescent="0.3">
      <c r="A576" s="179" t="s">
        <v>1799</v>
      </c>
      <c r="B576" s="182" t="s">
        <v>1800</v>
      </c>
    </row>
    <row r="577" spans="1:2" x14ac:dyDescent="0.3">
      <c r="A577" s="179" t="s">
        <v>1801</v>
      </c>
      <c r="B577" s="182" t="s">
        <v>1802</v>
      </c>
    </row>
    <row r="578" spans="1:2" x14ac:dyDescent="0.3">
      <c r="A578" s="179" t="s">
        <v>1803</v>
      </c>
      <c r="B578" s="182" t="s">
        <v>1804</v>
      </c>
    </row>
    <row r="579" spans="1:2" x14ac:dyDescent="0.3">
      <c r="A579" s="179" t="s">
        <v>1805</v>
      </c>
      <c r="B579" s="182" t="s">
        <v>1806</v>
      </c>
    </row>
    <row r="580" spans="1:2" x14ac:dyDescent="0.3">
      <c r="A580" s="179" t="s">
        <v>1807</v>
      </c>
      <c r="B580" s="182" t="s">
        <v>1808</v>
      </c>
    </row>
    <row r="581" spans="1:2" x14ac:dyDescent="0.3">
      <c r="A581" s="179" t="s">
        <v>1809</v>
      </c>
      <c r="B581" s="182" t="s">
        <v>1810</v>
      </c>
    </row>
    <row r="582" spans="1:2" x14ac:dyDescent="0.3">
      <c r="A582" s="179" t="s">
        <v>1811</v>
      </c>
      <c r="B582" s="182" t="s">
        <v>1812</v>
      </c>
    </row>
    <row r="583" spans="1:2" x14ac:dyDescent="0.3">
      <c r="A583" s="179" t="s">
        <v>1813</v>
      </c>
      <c r="B583" s="181" t="s">
        <v>1814</v>
      </c>
    </row>
    <row r="584" spans="1:2" x14ac:dyDescent="0.3">
      <c r="A584" s="179" t="s">
        <v>1815</v>
      </c>
      <c r="B584" s="181" t="s">
        <v>1816</v>
      </c>
    </row>
    <row r="585" spans="1:2" x14ac:dyDescent="0.3">
      <c r="A585" s="179" t="s">
        <v>1817</v>
      </c>
      <c r="B585" s="184" t="s">
        <v>1818</v>
      </c>
    </row>
    <row r="586" spans="1:2" x14ac:dyDescent="0.3">
      <c r="A586" s="179" t="s">
        <v>1819</v>
      </c>
      <c r="B586" s="182" t="s">
        <v>1820</v>
      </c>
    </row>
    <row r="587" spans="1:2" x14ac:dyDescent="0.3">
      <c r="A587" s="179" t="s">
        <v>1821</v>
      </c>
      <c r="B587" s="182" t="s">
        <v>1822</v>
      </c>
    </row>
    <row r="588" spans="1:2" x14ac:dyDescent="0.3">
      <c r="A588" s="179" t="s">
        <v>1823</v>
      </c>
      <c r="B588" s="182" t="s">
        <v>1824</v>
      </c>
    </row>
    <row r="589" spans="1:2" x14ac:dyDescent="0.3">
      <c r="A589" s="179" t="s">
        <v>1825</v>
      </c>
      <c r="B589" s="182" t="s">
        <v>1826</v>
      </c>
    </row>
    <row r="590" spans="1:2" x14ac:dyDescent="0.3">
      <c r="A590" s="179" t="s">
        <v>1827</v>
      </c>
      <c r="B590" s="182" t="s">
        <v>1828</v>
      </c>
    </row>
    <row r="591" spans="1:2" x14ac:dyDescent="0.3">
      <c r="A591" s="179" t="s">
        <v>1829</v>
      </c>
      <c r="B591" s="182" t="s">
        <v>1830</v>
      </c>
    </row>
    <row r="592" spans="1:2" x14ac:dyDescent="0.3">
      <c r="A592" s="179" t="s">
        <v>1831</v>
      </c>
      <c r="B592" s="182" t="s">
        <v>1832</v>
      </c>
    </row>
    <row r="593" spans="1:2" x14ac:dyDescent="0.3">
      <c r="A593" s="179" t="s">
        <v>1833</v>
      </c>
      <c r="B593" s="182" t="s">
        <v>1834</v>
      </c>
    </row>
    <row r="594" spans="1:2" x14ac:dyDescent="0.3">
      <c r="A594" s="179" t="s">
        <v>1835</v>
      </c>
      <c r="B594" s="182" t="s">
        <v>1836</v>
      </c>
    </row>
    <row r="595" spans="1:2" x14ac:dyDescent="0.3">
      <c r="A595" s="179" t="s">
        <v>1837</v>
      </c>
      <c r="B595" s="182" t="s">
        <v>1838</v>
      </c>
    </row>
    <row r="596" spans="1:2" x14ac:dyDescent="0.3">
      <c r="A596" s="179" t="s">
        <v>1839</v>
      </c>
      <c r="B596" s="182" t="s">
        <v>1840</v>
      </c>
    </row>
    <row r="597" spans="1:2" x14ac:dyDescent="0.3">
      <c r="A597" s="179" t="s">
        <v>1841</v>
      </c>
      <c r="B597" s="181" t="s">
        <v>1842</v>
      </c>
    </row>
    <row r="598" spans="1:2" x14ac:dyDescent="0.3">
      <c r="A598" s="179" t="s">
        <v>1843</v>
      </c>
      <c r="B598" s="181" t="s">
        <v>1844</v>
      </c>
    </row>
    <row r="599" spans="1:2" x14ac:dyDescent="0.3">
      <c r="A599" s="179" t="s">
        <v>1845</v>
      </c>
      <c r="B599" s="181" t="s">
        <v>1846</v>
      </c>
    </row>
    <row r="600" spans="1:2" x14ac:dyDescent="0.3">
      <c r="A600" s="179" t="s">
        <v>1847</v>
      </c>
      <c r="B600" s="181" t="s">
        <v>1848</v>
      </c>
    </row>
    <row r="601" spans="1:2" x14ac:dyDescent="0.3">
      <c r="A601" s="179" t="s">
        <v>1849</v>
      </c>
      <c r="B601" s="182" t="s">
        <v>1850</v>
      </c>
    </row>
    <row r="602" spans="1:2" x14ac:dyDescent="0.3">
      <c r="A602" s="179" t="s">
        <v>194</v>
      </c>
      <c r="B602" s="182" t="s">
        <v>78</v>
      </c>
    </row>
    <row r="603" spans="1:2" x14ac:dyDescent="0.3">
      <c r="A603" s="179" t="s">
        <v>274</v>
      </c>
      <c r="B603" s="182" t="s">
        <v>91</v>
      </c>
    </row>
    <row r="604" spans="1:2" x14ac:dyDescent="0.3">
      <c r="A604" s="179" t="s">
        <v>1851</v>
      </c>
      <c r="B604" s="182" t="s">
        <v>1852</v>
      </c>
    </row>
    <row r="605" spans="1:2" x14ac:dyDescent="0.3">
      <c r="A605" s="179" t="s">
        <v>1853</v>
      </c>
      <c r="B605" s="182" t="s">
        <v>1854</v>
      </c>
    </row>
    <row r="606" spans="1:2" x14ac:dyDescent="0.3">
      <c r="A606" s="179" t="s">
        <v>1855</v>
      </c>
      <c r="B606" s="182" t="s">
        <v>1856</v>
      </c>
    </row>
    <row r="607" spans="1:2" x14ac:dyDescent="0.3">
      <c r="A607" s="179" t="s">
        <v>1857</v>
      </c>
      <c r="B607" s="182" t="s">
        <v>1858</v>
      </c>
    </row>
    <row r="608" spans="1:2" x14ac:dyDescent="0.3">
      <c r="A608" s="179" t="s">
        <v>1859</v>
      </c>
      <c r="B608" s="182" t="s">
        <v>1860</v>
      </c>
    </row>
    <row r="609" spans="1:2" x14ac:dyDescent="0.3">
      <c r="A609" s="179" t="s">
        <v>139</v>
      </c>
      <c r="B609" s="182" t="s">
        <v>334</v>
      </c>
    </row>
    <row r="610" spans="1:2" x14ac:dyDescent="0.3">
      <c r="A610" s="179" t="s">
        <v>271</v>
      </c>
      <c r="B610" s="182" t="s">
        <v>81</v>
      </c>
    </row>
    <row r="611" spans="1:2" x14ac:dyDescent="0.3">
      <c r="A611" s="179" t="s">
        <v>120</v>
      </c>
      <c r="B611" s="182" t="s">
        <v>119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95408-B155-47B8-BDC8-9244698508F4}">
  <dimension ref="A2:M37"/>
  <sheetViews>
    <sheetView workbookViewId="0"/>
  </sheetViews>
  <sheetFormatPr defaultColWidth="8.85546875" defaultRowHeight="12.75" x14ac:dyDescent="0.2"/>
  <cols>
    <col min="1" max="1" width="8.85546875" style="419"/>
    <col min="2" max="2" width="15.7109375" style="462" customWidth="1"/>
    <col min="3" max="3" width="27.28515625" style="462" customWidth="1"/>
    <col min="4" max="4" width="25.7109375" style="462" customWidth="1"/>
    <col min="5" max="5" width="16.85546875" style="479" customWidth="1"/>
    <col min="6" max="6" width="19" style="479" customWidth="1"/>
    <col min="7" max="7" width="19.85546875" style="464" customWidth="1"/>
    <col min="8" max="8" width="19.42578125" style="464" customWidth="1"/>
    <col min="9" max="9" width="17.5703125" style="464" customWidth="1"/>
    <col min="10" max="10" width="19.5703125" style="464" customWidth="1"/>
    <col min="11" max="11" width="21" style="464" customWidth="1"/>
    <col min="12" max="12" width="31" style="464" customWidth="1"/>
    <col min="13" max="13" width="29.28515625" style="399" customWidth="1"/>
    <col min="14" max="14" width="8.85546875" style="419"/>
    <col min="15" max="15" width="31.28515625" style="419" customWidth="1"/>
    <col min="16" max="20" width="8.85546875" style="419"/>
    <col min="21" max="21" width="23.7109375" style="419" customWidth="1"/>
    <col min="22" max="29" width="8.85546875" style="419"/>
    <col min="30" max="30" width="30.7109375" style="419" customWidth="1"/>
    <col min="31" max="16384" width="8.85546875" style="419"/>
  </cols>
  <sheetData>
    <row r="2" spans="2:13" x14ac:dyDescent="0.2">
      <c r="B2" s="461" t="s">
        <v>18</v>
      </c>
      <c r="E2" s="462"/>
      <c r="F2" s="462"/>
      <c r="G2" s="463"/>
    </row>
    <row r="3" spans="2:13" s="468" customFormat="1" ht="14.25" x14ac:dyDescent="0.25">
      <c r="B3" s="465" t="s">
        <v>19</v>
      </c>
      <c r="C3" s="465" t="s">
        <v>3</v>
      </c>
      <c r="D3" s="465" t="s">
        <v>20</v>
      </c>
      <c r="E3" s="465" t="s">
        <v>21</v>
      </c>
      <c r="F3" s="465" t="s">
        <v>22</v>
      </c>
      <c r="G3" s="465" t="s">
        <v>1876</v>
      </c>
      <c r="H3" s="466" t="s">
        <v>23</v>
      </c>
      <c r="I3" s="465" t="s">
        <v>24</v>
      </c>
      <c r="J3" s="467" t="s">
        <v>1877</v>
      </c>
      <c r="K3" s="465" t="s">
        <v>25</v>
      </c>
      <c r="L3" s="465" t="s">
        <v>26</v>
      </c>
      <c r="M3" s="465" t="s">
        <v>27</v>
      </c>
    </row>
    <row r="4" spans="2:13" x14ac:dyDescent="0.2">
      <c r="B4" s="469" t="s">
        <v>28</v>
      </c>
      <c r="C4" s="469" t="s">
        <v>29</v>
      </c>
      <c r="D4" s="469" t="s">
        <v>30</v>
      </c>
      <c r="E4" s="469" t="str">
        <f>INDEX('DEQ Pollutant List'!$A$7:$A$611, MATCH(D4, 'DEQ Pollutant List'!$B$7:$B$611,0))</f>
        <v>7440-22-4</v>
      </c>
      <c r="F4" s="469" t="str">
        <f>IF(ISNUMBER(MATCH(E4, 'DEQ Pollutant List'!A:A, 0)), "Yes", "No")</f>
        <v>Yes</v>
      </c>
      <c r="G4" s="470" t="s">
        <v>31</v>
      </c>
      <c r="H4" s="471">
        <f>0.05/2</f>
        <v>2.5000000000000001E-2</v>
      </c>
      <c r="I4" s="472">
        <f t="shared" ref="I4:I15" si="0">H4/$C$34/100</f>
        <v>2.5000000000000002E-8</v>
      </c>
      <c r="J4" s="471" t="s">
        <v>31</v>
      </c>
      <c r="K4" s="471">
        <f>0.05/2</f>
        <v>2.5000000000000001E-2</v>
      </c>
      <c r="L4" s="473">
        <f t="shared" ref="L4:L15" si="1">K4/$C$34/100</f>
        <v>2.5000000000000002E-8</v>
      </c>
      <c r="M4" s="474">
        <f>MAX(I4,L4)</f>
        <v>2.5000000000000002E-8</v>
      </c>
    </row>
    <row r="5" spans="2:13" x14ac:dyDescent="0.2">
      <c r="B5" s="469" t="s">
        <v>32</v>
      </c>
      <c r="C5" s="469" t="s">
        <v>29</v>
      </c>
      <c r="D5" s="469" t="s">
        <v>33</v>
      </c>
      <c r="E5" s="469" t="str">
        <f>INDEX('DEQ Pollutant List'!$A$7:$A$611, MATCH(D5, 'DEQ Pollutant List'!$B$7:$B$611,0))</f>
        <v>7429-90-5</v>
      </c>
      <c r="F5" s="469" t="str">
        <f>IF(ISNUMBER(MATCH(E5, 'DEQ Pollutant List'!A:A, 0)), "Yes", "No")</f>
        <v>Yes</v>
      </c>
      <c r="G5" s="470">
        <v>62446</v>
      </c>
      <c r="H5" s="471">
        <f t="shared" ref="H5:H9" si="2">IF(ISNUMBER(G5),G5,FALSE)</f>
        <v>62446</v>
      </c>
      <c r="I5" s="472">
        <f t="shared" si="0"/>
        <v>6.2446000000000002E-2</v>
      </c>
      <c r="J5" s="471">
        <v>63725</v>
      </c>
      <c r="K5" s="471">
        <f t="shared" ref="K5:K9" si="3">IF(ISNUMBER(J5),J5,FALSE)</f>
        <v>63725</v>
      </c>
      <c r="L5" s="473">
        <f t="shared" si="1"/>
        <v>6.372499999999999E-2</v>
      </c>
      <c r="M5" s="474">
        <f t="shared" ref="M5:M30" si="4">MAX(I5,L5)</f>
        <v>6.372499999999999E-2</v>
      </c>
    </row>
    <row r="6" spans="2:13" x14ac:dyDescent="0.2">
      <c r="B6" s="469" t="s">
        <v>38</v>
      </c>
      <c r="C6" s="469" t="s">
        <v>29</v>
      </c>
      <c r="D6" s="469" t="s">
        <v>39</v>
      </c>
      <c r="E6" s="469" t="str">
        <f>INDEX('DEQ Pollutant List'!$A$7:$A$611, MATCH(D6, 'DEQ Pollutant List'!$B$7:$B$611,0))</f>
        <v>7440-38-2</v>
      </c>
      <c r="F6" s="469" t="str">
        <f>IF(ISNUMBER(MATCH(E6, 'DEQ Pollutant List'!A:A, 0)), "Yes", "No")</f>
        <v>Yes</v>
      </c>
      <c r="G6" s="470">
        <v>2.6</v>
      </c>
      <c r="H6" s="471">
        <f t="shared" si="2"/>
        <v>2.6</v>
      </c>
      <c r="I6" s="472">
        <f t="shared" si="0"/>
        <v>2.6000000000000005E-6</v>
      </c>
      <c r="J6" s="471">
        <v>1.4</v>
      </c>
      <c r="K6" s="471">
        <f t="shared" si="3"/>
        <v>1.4</v>
      </c>
      <c r="L6" s="473">
        <f t="shared" si="1"/>
        <v>1.3999999999999999E-6</v>
      </c>
      <c r="M6" s="474">
        <f t="shared" si="4"/>
        <v>2.6000000000000005E-6</v>
      </c>
    </row>
    <row r="7" spans="2:13" x14ac:dyDescent="0.2">
      <c r="B7" s="469" t="s">
        <v>40</v>
      </c>
      <c r="C7" s="469" t="s">
        <v>29</v>
      </c>
      <c r="D7" s="469" t="s">
        <v>41</v>
      </c>
      <c r="E7" s="469" t="str">
        <f>INDEX('DEQ Pollutant List'!$A$7:$A$611, MATCH(D7, 'DEQ Pollutant List'!$B$7:$B$611,0))</f>
        <v>7440-39-3</v>
      </c>
      <c r="F7" s="469" t="str">
        <f>IF(ISNUMBER(MATCH(E7, 'DEQ Pollutant List'!A:A, 0)), "Yes", "No")</f>
        <v>Yes</v>
      </c>
      <c r="G7" s="470">
        <v>278</v>
      </c>
      <c r="H7" s="471">
        <f t="shared" si="2"/>
        <v>278</v>
      </c>
      <c r="I7" s="472">
        <f t="shared" si="0"/>
        <v>2.7799999999999998E-4</v>
      </c>
      <c r="J7" s="471">
        <v>280</v>
      </c>
      <c r="K7" s="471">
        <f t="shared" si="3"/>
        <v>280</v>
      </c>
      <c r="L7" s="473">
        <f t="shared" si="1"/>
        <v>2.8000000000000003E-4</v>
      </c>
      <c r="M7" s="474">
        <f t="shared" si="4"/>
        <v>2.8000000000000003E-4</v>
      </c>
    </row>
    <row r="8" spans="2:13" x14ac:dyDescent="0.2">
      <c r="B8" s="469" t="s">
        <v>42</v>
      </c>
      <c r="C8" s="469" t="s">
        <v>29</v>
      </c>
      <c r="D8" s="469" t="s">
        <v>43</v>
      </c>
      <c r="E8" s="469" t="str">
        <f>INDEX('DEQ Pollutant List'!$A$7:$A$611, MATCH(D8, 'DEQ Pollutant List'!$B$7:$B$611,0))</f>
        <v>7440-41-7</v>
      </c>
      <c r="F8" s="469" t="str">
        <f>IF(ISNUMBER(MATCH(E8, 'DEQ Pollutant List'!A:A, 0)), "Yes", "No")</f>
        <v>Yes</v>
      </c>
      <c r="G8" s="470">
        <v>3.03</v>
      </c>
      <c r="H8" s="471">
        <f t="shared" si="2"/>
        <v>3.03</v>
      </c>
      <c r="I8" s="472">
        <f t="shared" si="0"/>
        <v>3.0299999999999998E-6</v>
      </c>
      <c r="J8" s="471">
        <v>3.06</v>
      </c>
      <c r="K8" s="471">
        <f t="shared" si="3"/>
        <v>3.06</v>
      </c>
      <c r="L8" s="473">
        <f t="shared" si="1"/>
        <v>3.0599999999999999E-6</v>
      </c>
      <c r="M8" s="474">
        <f t="shared" si="4"/>
        <v>3.0599999999999999E-6</v>
      </c>
    </row>
    <row r="9" spans="2:13" x14ac:dyDescent="0.2">
      <c r="B9" s="469" t="s">
        <v>44</v>
      </c>
      <c r="C9" s="469" t="s">
        <v>29</v>
      </c>
      <c r="D9" s="469" t="s">
        <v>45</v>
      </c>
      <c r="E9" s="469" t="str">
        <f>INDEX('DEQ Pollutant List'!$A$7:$A$611, MATCH(D9, 'DEQ Pollutant List'!$B$7:$B$611,0))</f>
        <v>7440-43-9</v>
      </c>
      <c r="F9" s="469" t="str">
        <f>IF(ISNUMBER(MATCH(E9, 'DEQ Pollutant List'!A:A, 0)), "Yes", "No")</f>
        <v>Yes</v>
      </c>
      <c r="G9" s="470">
        <v>0.08</v>
      </c>
      <c r="H9" s="471">
        <f t="shared" si="2"/>
        <v>0.08</v>
      </c>
      <c r="I9" s="472">
        <f t="shared" si="0"/>
        <v>8.0000000000000002E-8</v>
      </c>
      <c r="J9" s="471">
        <v>7.0000000000000007E-2</v>
      </c>
      <c r="K9" s="471">
        <f t="shared" si="3"/>
        <v>7.0000000000000007E-2</v>
      </c>
      <c r="L9" s="473">
        <f t="shared" si="1"/>
        <v>7.0000000000000005E-8</v>
      </c>
      <c r="M9" s="474">
        <f t="shared" si="4"/>
        <v>8.0000000000000002E-8</v>
      </c>
    </row>
    <row r="10" spans="2:13" x14ac:dyDescent="0.2">
      <c r="B10" s="469" t="s">
        <v>46</v>
      </c>
      <c r="C10" s="469" t="s">
        <v>29</v>
      </c>
      <c r="D10" s="469" t="s">
        <v>47</v>
      </c>
      <c r="E10" s="469" t="str">
        <f>INDEX('DEQ Pollutant List'!$A$7:$A$611, MATCH(D10, 'DEQ Pollutant List'!$B$7:$B$611,0))</f>
        <v>7440-48-4</v>
      </c>
      <c r="F10" s="469" t="str">
        <f>IF(ISNUMBER(MATCH(E10, 'DEQ Pollutant List'!A:A, 0)), "Yes", "No")</f>
        <v>Yes</v>
      </c>
      <c r="G10" s="470" t="s">
        <v>48</v>
      </c>
      <c r="H10" s="471">
        <f>0.2/2</f>
        <v>0.1</v>
      </c>
      <c r="I10" s="472">
        <f t="shared" si="0"/>
        <v>1.0000000000000001E-7</v>
      </c>
      <c r="J10" s="471" t="s">
        <v>48</v>
      </c>
      <c r="K10" s="471">
        <f>0.2/2</f>
        <v>0.1</v>
      </c>
      <c r="L10" s="473">
        <f t="shared" si="1"/>
        <v>1.0000000000000001E-7</v>
      </c>
      <c r="M10" s="474">
        <f t="shared" si="4"/>
        <v>1.0000000000000001E-7</v>
      </c>
    </row>
    <row r="11" spans="2:13" x14ac:dyDescent="0.2">
      <c r="B11" s="469" t="s">
        <v>49</v>
      </c>
      <c r="C11" s="469" t="s">
        <v>29</v>
      </c>
      <c r="D11" s="469" t="s">
        <v>50</v>
      </c>
      <c r="E11" s="469" t="str">
        <f>INDEX('DEQ Pollutant List'!$A$7:$A$611, MATCH(D11, 'DEQ Pollutant List'!$B$7:$B$611,0))</f>
        <v>7440-50-8</v>
      </c>
      <c r="F11" s="469" t="str">
        <f>IF(ISNUMBER(MATCH(E11, 'DEQ Pollutant List'!A:A, 0)), "Yes", "No")</f>
        <v>Yes</v>
      </c>
      <c r="G11" s="470">
        <v>5.2</v>
      </c>
      <c r="H11" s="471">
        <f t="shared" ref="H11:H23" si="5">IF(ISNUMBER(G11),G11,FALSE)</f>
        <v>5.2</v>
      </c>
      <c r="I11" s="472">
        <f t="shared" si="0"/>
        <v>5.200000000000001E-6</v>
      </c>
      <c r="J11" s="471">
        <v>3.6</v>
      </c>
      <c r="K11" s="471">
        <f>IF(ISNUMBER(J11),J11,FALSE)</f>
        <v>3.6</v>
      </c>
      <c r="L11" s="473">
        <f t="shared" si="1"/>
        <v>3.6000000000000003E-6</v>
      </c>
      <c r="M11" s="474">
        <f t="shared" si="4"/>
        <v>5.200000000000001E-6</v>
      </c>
    </row>
    <row r="12" spans="2:13" x14ac:dyDescent="0.2">
      <c r="B12" s="469" t="s">
        <v>51</v>
      </c>
      <c r="C12" s="469" t="s">
        <v>29</v>
      </c>
      <c r="D12" s="469" t="s">
        <v>52</v>
      </c>
      <c r="E12" s="469" t="s">
        <v>53</v>
      </c>
      <c r="F12" s="469" t="str">
        <f>IF(ISNUMBER(MATCH(E12, 'DEQ Pollutant List'!A:A, 0)), "Yes", "No")</f>
        <v>No</v>
      </c>
      <c r="G12" s="470">
        <v>113.8</v>
      </c>
      <c r="H12" s="471">
        <f>IF(ISNUMBER(G12),G12,FALSE)</f>
        <v>113.8</v>
      </c>
      <c r="I12" s="475">
        <f t="shared" si="0"/>
        <v>1.138E-4</v>
      </c>
      <c r="J12" s="471">
        <v>78.3</v>
      </c>
      <c r="K12" s="471">
        <f>IF(ISNUMBER(J12),J12,FALSE)</f>
        <v>78.3</v>
      </c>
      <c r="L12" s="475">
        <f t="shared" si="1"/>
        <v>7.8300000000000006E-5</v>
      </c>
      <c r="M12" s="474">
        <f>MAX(I12,L12)</f>
        <v>1.138E-4</v>
      </c>
    </row>
    <row r="13" spans="2:13" x14ac:dyDescent="0.2">
      <c r="B13" s="469" t="s">
        <v>1873</v>
      </c>
      <c r="C13" s="469" t="s">
        <v>29</v>
      </c>
      <c r="D13" s="469" t="s">
        <v>54</v>
      </c>
      <c r="E13" s="469" t="s">
        <v>55</v>
      </c>
      <c r="F13" s="469" t="str">
        <f>IF(ISNUMBER(MATCH(E13, 'DEQ Pollutant List'!A:A, 0)), "Yes", "No")</f>
        <v>Yes</v>
      </c>
      <c r="G13" s="470">
        <f>0.07*G12</f>
        <v>7.9660000000000002</v>
      </c>
      <c r="H13" s="471">
        <f>IF(ISNUMBER(G13),G13,FALSE)</f>
        <v>7.9660000000000002</v>
      </c>
      <c r="I13" s="472">
        <f t="shared" si="0"/>
        <v>7.9660000000000013E-6</v>
      </c>
      <c r="J13" s="471">
        <f>0.07*79</f>
        <v>5.53</v>
      </c>
      <c r="K13" s="471">
        <f>IF(ISNUMBER(J13),J13,FALSE)</f>
        <v>5.53</v>
      </c>
      <c r="L13" s="473">
        <f t="shared" si="1"/>
        <v>5.5299999999999996E-6</v>
      </c>
      <c r="M13" s="474">
        <f>MAX(I13,L13)</f>
        <v>7.9660000000000013E-6</v>
      </c>
    </row>
    <row r="14" spans="2:13" x14ac:dyDescent="0.2">
      <c r="B14" s="469" t="s">
        <v>56</v>
      </c>
      <c r="C14" s="469" t="s">
        <v>29</v>
      </c>
      <c r="D14" s="469" t="s">
        <v>57</v>
      </c>
      <c r="E14" s="469" t="str">
        <f>INDEX('DEQ Pollutant List'!$A$7:$A$611, MATCH(D14, 'DEQ Pollutant List'!$B$7:$B$611,0))</f>
        <v>7439-97-6</v>
      </c>
      <c r="F14" s="469" t="str">
        <f>IF(ISNUMBER(MATCH(E14, 'DEQ Pollutant List'!A:A, 0)), "Yes", "No")</f>
        <v>Yes</v>
      </c>
      <c r="G14" s="470">
        <v>0.02</v>
      </c>
      <c r="H14" s="471">
        <f t="shared" si="5"/>
        <v>0.02</v>
      </c>
      <c r="I14" s="472">
        <f t="shared" si="0"/>
        <v>2E-8</v>
      </c>
      <c r="J14" s="471" t="s">
        <v>58</v>
      </c>
      <c r="K14" s="471">
        <f>0.01/2</f>
        <v>5.0000000000000001E-3</v>
      </c>
      <c r="L14" s="473">
        <f t="shared" si="1"/>
        <v>5.0000000000000001E-9</v>
      </c>
      <c r="M14" s="474">
        <f t="shared" si="4"/>
        <v>2E-8</v>
      </c>
    </row>
    <row r="15" spans="2:13" x14ac:dyDescent="0.2">
      <c r="B15" s="469" t="s">
        <v>59</v>
      </c>
      <c r="C15" s="469" t="s">
        <v>29</v>
      </c>
      <c r="D15" s="469" t="s">
        <v>60</v>
      </c>
      <c r="E15" s="469" t="str">
        <f>INDEX('DEQ Pollutant List'!$A$7:$A$611, MATCH(D15, 'DEQ Pollutant List'!$B$7:$B$611,0))</f>
        <v>7439-96-5</v>
      </c>
      <c r="F15" s="469" t="str">
        <f>IF(ISNUMBER(MATCH(E15, 'DEQ Pollutant List'!A:A, 0)), "Yes", "No")</f>
        <v>Yes</v>
      </c>
      <c r="G15" s="470">
        <v>503</v>
      </c>
      <c r="H15" s="471">
        <f t="shared" si="5"/>
        <v>503</v>
      </c>
      <c r="I15" s="472">
        <f t="shared" si="0"/>
        <v>5.0299999999999997E-4</v>
      </c>
      <c r="J15" s="471">
        <v>503</v>
      </c>
      <c r="K15" s="471">
        <f t="shared" ref="K15:K23" si="6">IF(ISNUMBER(J15),J15,FALSE)</f>
        <v>503</v>
      </c>
      <c r="L15" s="473">
        <f t="shared" si="1"/>
        <v>5.0299999999999997E-4</v>
      </c>
      <c r="M15" s="474">
        <f t="shared" si="4"/>
        <v>5.0299999999999997E-4</v>
      </c>
    </row>
    <row r="16" spans="2:13" x14ac:dyDescent="0.2">
      <c r="B16" s="469" t="s">
        <v>61</v>
      </c>
      <c r="C16" s="469" t="s">
        <v>29</v>
      </c>
      <c r="D16" s="469" t="s">
        <v>62</v>
      </c>
      <c r="E16" s="469" t="s">
        <v>63</v>
      </c>
      <c r="F16" s="469" t="str">
        <f>IF(ISNUMBER(MATCH(E16, 'DEQ Pollutant List'!A:A, 0)), "Yes", "No")</f>
        <v>No</v>
      </c>
      <c r="G16" s="470">
        <v>3.7</v>
      </c>
      <c r="H16" s="471">
        <f>IF(ISNUMBER(G16),G16,FALSE)</f>
        <v>3.7</v>
      </c>
      <c r="I16" s="475">
        <f>(H16*(143.94/95.95))/$C$34/100</f>
        <v>5.5505784262636798E-6</v>
      </c>
      <c r="J16" s="471">
        <v>3.2</v>
      </c>
      <c r="K16" s="471">
        <f>IF(ISNUMBER(J16),J16,FALSE)</f>
        <v>3.2</v>
      </c>
      <c r="L16" s="475">
        <f>(K16*(143.94/95.95))/$C$34/100</f>
        <v>4.8005002605523711E-6</v>
      </c>
      <c r="M16" s="474">
        <f>MAX(I16,L16)</f>
        <v>5.5505784262636798E-6</v>
      </c>
    </row>
    <row r="17" spans="2:13" x14ac:dyDescent="0.2">
      <c r="B17" s="469" t="s">
        <v>1874</v>
      </c>
      <c r="C17" s="469" t="s">
        <v>29</v>
      </c>
      <c r="D17" s="469" t="s">
        <v>64</v>
      </c>
      <c r="E17" s="469" t="s">
        <v>65</v>
      </c>
      <c r="F17" s="469" t="str">
        <f>IF(ISNUMBER(MATCH(E17, 'DEQ Pollutant List'!A:A, 0)), "Yes", "No")</f>
        <v>Yes</v>
      </c>
      <c r="G17" s="471">
        <f>G16*(143.94/85.95)</f>
        <v>6.196369982547993</v>
      </c>
      <c r="H17" s="471">
        <f>IF(ISNUMBER(G17),G17,FALSE)</f>
        <v>6.196369982547993</v>
      </c>
      <c r="I17" s="477">
        <f>(H17*(143.94/95.95))/$C$34/100</f>
        <v>9.295523661156416E-6</v>
      </c>
      <c r="J17" s="471">
        <f>J16*(143.94/85.95)</f>
        <v>5.359022687609075</v>
      </c>
      <c r="K17" s="471">
        <f>IF(ISNUMBER(J17),J17,FALSE)</f>
        <v>5.359022687609075</v>
      </c>
      <c r="L17" s="478">
        <f>(K17*(143.94/95.95))/$C$34/100</f>
        <v>8.0393718150541978E-6</v>
      </c>
      <c r="M17" s="474">
        <f>MAX(I17,L17)</f>
        <v>9.295523661156416E-6</v>
      </c>
    </row>
    <row r="18" spans="2:13" x14ac:dyDescent="0.2">
      <c r="B18" s="469" t="s">
        <v>66</v>
      </c>
      <c r="C18" s="469" t="s">
        <v>29</v>
      </c>
      <c r="D18" s="469" t="s">
        <v>67</v>
      </c>
      <c r="E18" s="469" t="str">
        <f>INDEX('DEQ Pollutant List'!$A$7:$A$611, MATCH(D18, 'DEQ Pollutant List'!$B$7:$B$611,0))</f>
        <v>7440-02-0</v>
      </c>
      <c r="F18" s="469" t="str">
        <f>IF(ISNUMBER(MATCH(E18, 'DEQ Pollutant List'!A:A, 0)), "Yes", "No")</f>
        <v>Yes</v>
      </c>
      <c r="G18" s="470">
        <v>2</v>
      </c>
      <c r="H18" s="471">
        <f t="shared" si="5"/>
        <v>2</v>
      </c>
      <c r="I18" s="472">
        <f t="shared" ref="I18:I25" si="7">H18/$C$34/100</f>
        <v>1.9999999999999999E-6</v>
      </c>
      <c r="J18" s="471">
        <v>1.3</v>
      </c>
      <c r="K18" s="471">
        <f t="shared" si="6"/>
        <v>1.3</v>
      </c>
      <c r="L18" s="473">
        <f t="shared" ref="L18:L25" si="8">K18/$C$34/100</f>
        <v>1.3000000000000003E-6</v>
      </c>
      <c r="M18" s="474">
        <f t="shared" si="4"/>
        <v>1.9999999999999999E-6</v>
      </c>
    </row>
    <row r="19" spans="2:13" x14ac:dyDescent="0.2">
      <c r="B19" s="469" t="s">
        <v>68</v>
      </c>
      <c r="C19" s="469" t="s">
        <v>29</v>
      </c>
      <c r="D19" s="469" t="s">
        <v>69</v>
      </c>
      <c r="E19" s="469">
        <f>INDEX('DEQ Pollutant List'!$A$7:$A$611, MATCH(D19, 'DEQ Pollutant List'!$B$7:$B$611,0))</f>
        <v>504</v>
      </c>
      <c r="F19" s="469" t="str">
        <f>IF(ISNUMBER(MATCH(E19, 'DEQ Pollutant List'!A:A, 0)), "Yes", "No")</f>
        <v>Yes</v>
      </c>
      <c r="G19" s="470">
        <v>33</v>
      </c>
      <c r="H19" s="471">
        <f t="shared" si="5"/>
        <v>33</v>
      </c>
      <c r="I19" s="472">
        <f t="shared" si="7"/>
        <v>3.3000000000000003E-5</v>
      </c>
      <c r="J19" s="471">
        <v>25</v>
      </c>
      <c r="K19" s="471">
        <f t="shared" si="6"/>
        <v>25</v>
      </c>
      <c r="L19" s="473">
        <f t="shared" si="8"/>
        <v>2.5000000000000001E-5</v>
      </c>
      <c r="M19" s="474">
        <f t="shared" si="4"/>
        <v>3.3000000000000003E-5</v>
      </c>
    </row>
    <row r="20" spans="2:13" x14ac:dyDescent="0.2">
      <c r="B20" s="469" t="s">
        <v>70</v>
      </c>
      <c r="C20" s="469" t="s">
        <v>29</v>
      </c>
      <c r="D20" s="469" t="s">
        <v>71</v>
      </c>
      <c r="E20" s="469" t="str">
        <f>INDEX('DEQ Pollutant List'!$A$7:$A$611, MATCH(D20, 'DEQ Pollutant List'!$B$7:$B$611,0))</f>
        <v>7439-92-1</v>
      </c>
      <c r="F20" s="469" t="str">
        <f>IF(ISNUMBER(MATCH(E20, 'DEQ Pollutant List'!A:A, 0)), "Yes", "No")</f>
        <v>Yes</v>
      </c>
      <c r="G20" s="470">
        <v>25</v>
      </c>
      <c r="H20" s="471">
        <f t="shared" si="5"/>
        <v>25</v>
      </c>
      <c r="I20" s="472">
        <f t="shared" si="7"/>
        <v>2.5000000000000001E-5</v>
      </c>
      <c r="J20" s="471">
        <v>24</v>
      </c>
      <c r="K20" s="471">
        <f t="shared" si="6"/>
        <v>24</v>
      </c>
      <c r="L20" s="473">
        <f t="shared" si="8"/>
        <v>2.3999999999999997E-5</v>
      </c>
      <c r="M20" s="474">
        <f t="shared" si="4"/>
        <v>2.5000000000000001E-5</v>
      </c>
    </row>
    <row r="21" spans="2:13" x14ac:dyDescent="0.2">
      <c r="B21" s="469" t="s">
        <v>72</v>
      </c>
      <c r="C21" s="469" t="s">
        <v>29</v>
      </c>
      <c r="D21" s="469" t="s">
        <v>73</v>
      </c>
      <c r="E21" s="469" t="str">
        <f>INDEX('DEQ Pollutant List'!$A$7:$A$611, MATCH(D21, 'DEQ Pollutant List'!$B$7:$B$611,0))</f>
        <v>7440-36-0</v>
      </c>
      <c r="F21" s="469" t="str">
        <f>IF(ISNUMBER(MATCH(E21, 'DEQ Pollutant List'!A:A, 0)), "Yes", "No")</f>
        <v>Yes</v>
      </c>
      <c r="G21" s="470">
        <v>0.37</v>
      </c>
      <c r="H21" s="471">
        <f t="shared" si="5"/>
        <v>0.37</v>
      </c>
      <c r="I21" s="472">
        <f t="shared" si="7"/>
        <v>3.7E-7</v>
      </c>
      <c r="J21" s="471">
        <v>0.22</v>
      </c>
      <c r="K21" s="471">
        <f t="shared" si="6"/>
        <v>0.22</v>
      </c>
      <c r="L21" s="473">
        <f t="shared" si="8"/>
        <v>2.1999999999999998E-7</v>
      </c>
      <c r="M21" s="474">
        <f t="shared" si="4"/>
        <v>3.7E-7</v>
      </c>
    </row>
    <row r="22" spans="2:13" x14ac:dyDescent="0.2">
      <c r="B22" s="469" t="s">
        <v>74</v>
      </c>
      <c r="C22" s="469" t="s">
        <v>29</v>
      </c>
      <c r="D22" s="469" t="s">
        <v>75</v>
      </c>
      <c r="E22" s="469" t="str">
        <f>INDEX('DEQ Pollutant List'!$A$7:$A$611, MATCH(D22, 'DEQ Pollutant List'!$B$7:$B$611,0))</f>
        <v>7782-49-2</v>
      </c>
      <c r="F22" s="469" t="str">
        <f>IF(ISNUMBER(MATCH(E22, 'DEQ Pollutant List'!A:A, 0)), "Yes", "No")</f>
        <v>Yes</v>
      </c>
      <c r="G22" s="470">
        <v>0.19</v>
      </c>
      <c r="H22" s="471">
        <f t="shared" si="5"/>
        <v>0.19</v>
      </c>
      <c r="I22" s="472">
        <f t="shared" si="7"/>
        <v>1.9000000000000001E-7</v>
      </c>
      <c r="J22" s="471">
        <v>0.15</v>
      </c>
      <c r="K22" s="471">
        <f t="shared" si="6"/>
        <v>0.15</v>
      </c>
      <c r="L22" s="473">
        <f t="shared" si="8"/>
        <v>1.4999999999999999E-7</v>
      </c>
      <c r="M22" s="474">
        <f t="shared" si="4"/>
        <v>1.9000000000000001E-7</v>
      </c>
    </row>
    <row r="23" spans="2:13" s="399" customFormat="1" x14ac:dyDescent="0.2">
      <c r="B23" s="469" t="s">
        <v>76</v>
      </c>
      <c r="C23" s="469" t="s">
        <v>29</v>
      </c>
      <c r="D23" s="469" t="s">
        <v>77</v>
      </c>
      <c r="E23" s="469" t="str">
        <f>INDEX('DEQ Pollutant List'!$A$7:$A$611, MATCH(D23, 'DEQ Pollutant List'!$B$7:$B$611,0))</f>
        <v>7440-28-0</v>
      </c>
      <c r="F23" s="469" t="str">
        <f>IF(ISNUMBER(MATCH(E23, 'DEQ Pollutant List'!A:A, 0)), "Yes", "No")</f>
        <v>Yes</v>
      </c>
      <c r="G23" s="470">
        <v>0.439</v>
      </c>
      <c r="H23" s="471">
        <f t="shared" si="5"/>
        <v>0.439</v>
      </c>
      <c r="I23" s="472">
        <f t="shared" si="7"/>
        <v>4.3900000000000005E-7</v>
      </c>
      <c r="J23" s="471">
        <v>0.42599999999999999</v>
      </c>
      <c r="K23" s="471">
        <f t="shared" si="6"/>
        <v>0.42599999999999999</v>
      </c>
      <c r="L23" s="473">
        <f t="shared" si="8"/>
        <v>4.2599999999999998E-7</v>
      </c>
      <c r="M23" s="474">
        <f t="shared" si="4"/>
        <v>4.3900000000000005E-7</v>
      </c>
    </row>
    <row r="24" spans="2:13" s="476" customFormat="1" x14ac:dyDescent="0.2">
      <c r="B24" s="469" t="s">
        <v>1875</v>
      </c>
      <c r="C24" s="469" t="s">
        <v>29</v>
      </c>
      <c r="D24" s="469" t="s">
        <v>78</v>
      </c>
      <c r="E24" s="469" t="str">
        <f>INDEX('DEQ Pollutant List'!$A$7:$A$611, MATCH(D24, 'DEQ Pollutant List'!$B$7:$B$611,0))</f>
        <v>7440-62-2</v>
      </c>
      <c r="F24" s="469" t="str">
        <f>IF(ISNUMBER(MATCH(E24, 'DEQ Pollutant List'!A:A, 0)), "Yes", "No")</f>
        <v>Yes</v>
      </c>
      <c r="G24" s="470" t="s">
        <v>79</v>
      </c>
      <c r="H24" s="471">
        <f>3/2</f>
        <v>1.5</v>
      </c>
      <c r="I24" s="472">
        <f t="shared" si="7"/>
        <v>1.4999999999999998E-6</v>
      </c>
      <c r="J24" s="471" t="s">
        <v>79</v>
      </c>
      <c r="K24" s="471">
        <f>3/2</f>
        <v>1.5</v>
      </c>
      <c r="L24" s="473">
        <f t="shared" si="8"/>
        <v>1.4999999999999998E-6</v>
      </c>
      <c r="M24" s="474">
        <f t="shared" si="4"/>
        <v>1.4999999999999998E-6</v>
      </c>
    </row>
    <row r="25" spans="2:13" x14ac:dyDescent="0.2">
      <c r="B25" s="469" t="s">
        <v>80</v>
      </c>
      <c r="C25" s="469" t="s">
        <v>29</v>
      </c>
      <c r="D25" s="469" t="s">
        <v>81</v>
      </c>
      <c r="E25" s="469" t="str">
        <f>INDEX('DEQ Pollutant List'!$A$7:$A$611, MATCH(D25, 'DEQ Pollutant List'!$B$7:$B$611,0))</f>
        <v>7440-66-6</v>
      </c>
      <c r="F25" s="469" t="str">
        <f>IF(ISNUMBER(MATCH(E25, 'DEQ Pollutant List'!A:A, 0)), "Yes", "No")</f>
        <v>Yes</v>
      </c>
      <c r="G25" s="470">
        <v>29</v>
      </c>
      <c r="H25" s="471">
        <f>IF(ISNUMBER(G25),G25,FALSE)</f>
        <v>29</v>
      </c>
      <c r="I25" s="472">
        <f t="shared" si="7"/>
        <v>2.8999999999999997E-5</v>
      </c>
      <c r="J25" s="471">
        <v>30</v>
      </c>
      <c r="K25" s="471">
        <f>IF(ISNUMBER(J25),J25,FALSE)</f>
        <v>30</v>
      </c>
      <c r="L25" s="473">
        <f t="shared" si="8"/>
        <v>3.0000000000000001E-5</v>
      </c>
      <c r="M25" s="474">
        <f t="shared" si="4"/>
        <v>3.0000000000000001E-5</v>
      </c>
    </row>
    <row r="26" spans="2:13" x14ac:dyDescent="0.2">
      <c r="B26" s="469" t="s">
        <v>82</v>
      </c>
      <c r="C26" s="469" t="s">
        <v>35</v>
      </c>
      <c r="D26" s="469" t="s">
        <v>41</v>
      </c>
      <c r="E26" s="469" t="str">
        <f>INDEX('DEQ Pollutant List'!$A$7:$A$611, MATCH(D26, 'DEQ Pollutant List'!$B$7:$B$611,0))</f>
        <v>7440-39-3</v>
      </c>
      <c r="F26" s="469" t="str">
        <f>IF(ISNUMBER(MATCH(E26, 'DEQ Pollutant List'!A:A, 0)), "Yes", "No")</f>
        <v>Yes</v>
      </c>
      <c r="G26" s="470">
        <v>0.02</v>
      </c>
      <c r="H26" s="471">
        <f>IF(ISNUMBER(G26),G26,FALSE)</f>
        <v>0.02</v>
      </c>
      <c r="I26" s="472">
        <f>H26/100</f>
        <v>2.0000000000000001E-4</v>
      </c>
      <c r="J26" s="471">
        <v>0.02</v>
      </c>
      <c r="K26" s="471">
        <f>IF(ISNUMBER(J26),J26,FALSE)</f>
        <v>0.02</v>
      </c>
      <c r="L26" s="473">
        <f>K26/100</f>
        <v>2.0000000000000001E-4</v>
      </c>
      <c r="M26" s="474">
        <f t="shared" si="4"/>
        <v>2.0000000000000001E-4</v>
      </c>
    </row>
    <row r="27" spans="2:13" x14ac:dyDescent="0.2">
      <c r="B27" s="469" t="s">
        <v>83</v>
      </c>
      <c r="C27" s="469" t="s">
        <v>35</v>
      </c>
      <c r="D27" s="469" t="s">
        <v>84</v>
      </c>
      <c r="E27" s="469" t="str">
        <f>INDEX('DEQ Pollutant List'!$A$7:$A$611, MATCH(D27, 'DEQ Pollutant List'!$B$7:$B$611,0))</f>
        <v>1314-56-3</v>
      </c>
      <c r="F27" s="469" t="str">
        <f>IF(ISNUMBER(MATCH(E27, 'DEQ Pollutant List'!A:A, 0)), "Yes", "No")</f>
        <v>Yes</v>
      </c>
      <c r="G27" s="470">
        <v>8.0000000000000002E-3</v>
      </c>
      <c r="H27" s="471">
        <f>IF(ISNUMBER(G27),G27,FALSE)</f>
        <v>8.0000000000000002E-3</v>
      </c>
      <c r="I27" s="472">
        <f>H27/100</f>
        <v>8.0000000000000007E-5</v>
      </c>
      <c r="J27" s="471" t="s">
        <v>85</v>
      </c>
      <c r="K27" s="471">
        <f>0.005/2</f>
        <v>2.5000000000000001E-3</v>
      </c>
      <c r="L27" s="473">
        <f>K27/100</f>
        <v>2.5000000000000001E-5</v>
      </c>
      <c r="M27" s="474">
        <f t="shared" si="4"/>
        <v>8.0000000000000007E-5</v>
      </c>
    </row>
    <row r="28" spans="2:13" x14ac:dyDescent="0.2">
      <c r="B28" s="469" t="s">
        <v>86</v>
      </c>
      <c r="C28" s="469" t="s">
        <v>35</v>
      </c>
      <c r="D28" s="469" t="s">
        <v>87</v>
      </c>
      <c r="E28" s="469" t="str">
        <f>INDEX('DEQ Pollutant List'!$A$7:$A$611, MATCH(D28, 'DEQ Pollutant List'!$B$7:$B$611,0))</f>
        <v>7631-86-9</v>
      </c>
      <c r="F28" s="469" t="str">
        <f>IF(ISNUMBER(MATCH(E28, 'DEQ Pollutant List'!A:A, 0)), "Yes", "No")</f>
        <v>Yes</v>
      </c>
      <c r="G28" s="470">
        <v>74.53</v>
      </c>
      <c r="H28" s="471">
        <f>IF(ISNUMBER(G28),G28,FALSE)</f>
        <v>74.53</v>
      </c>
      <c r="I28" s="472">
        <f>H28/100*(5%)</f>
        <v>3.7265E-2</v>
      </c>
      <c r="J28" s="471">
        <v>74.25</v>
      </c>
      <c r="K28" s="471">
        <f>IF(ISNUMBER(J28),J28,FALSE)</f>
        <v>74.25</v>
      </c>
      <c r="L28" s="473">
        <f>K28/100*(5%)</f>
        <v>3.7125000000000005E-2</v>
      </c>
      <c r="M28" s="474">
        <f t="shared" si="4"/>
        <v>3.7265E-2</v>
      </c>
    </row>
    <row r="29" spans="2:13" x14ac:dyDescent="0.2">
      <c r="B29" s="469" t="s">
        <v>88</v>
      </c>
      <c r="C29" s="469" t="s">
        <v>35</v>
      </c>
      <c r="D29" s="469" t="s">
        <v>89</v>
      </c>
      <c r="E29" s="469" t="str">
        <f>INDEX('DEQ Pollutant List'!$A$7:$A$611, MATCH(D29, 'DEQ Pollutant List'!$B$7:$B$611,0))</f>
        <v>7446-11-9</v>
      </c>
      <c r="F29" s="469" t="str">
        <f>IF(ISNUMBER(MATCH(E29, 'DEQ Pollutant List'!A:A, 0)), "Yes", "No")</f>
        <v>Yes</v>
      </c>
      <c r="G29" s="470" t="s">
        <v>85</v>
      </c>
      <c r="H29" s="471">
        <f>0.005/2</f>
        <v>2.5000000000000001E-3</v>
      </c>
      <c r="I29" s="472">
        <f>H29/100</f>
        <v>2.5000000000000001E-5</v>
      </c>
      <c r="J29" s="471" t="s">
        <v>85</v>
      </c>
      <c r="K29" s="471">
        <f>0.005/2</f>
        <v>2.5000000000000001E-3</v>
      </c>
      <c r="L29" s="473">
        <f>K29/100</f>
        <v>2.5000000000000001E-5</v>
      </c>
      <c r="M29" s="474">
        <f t="shared" si="4"/>
        <v>2.5000000000000001E-5</v>
      </c>
    </row>
    <row r="30" spans="2:13" x14ac:dyDescent="0.2">
      <c r="B30" s="469" t="s">
        <v>90</v>
      </c>
      <c r="C30" s="469" t="s">
        <v>35</v>
      </c>
      <c r="D30" s="469" t="s">
        <v>91</v>
      </c>
      <c r="E30" s="469" t="str">
        <f>INDEX('DEQ Pollutant List'!$A$7:$A$611, MATCH(D30, 'DEQ Pollutant List'!$B$7:$B$611,0))</f>
        <v>1314-62-1</v>
      </c>
      <c r="F30" s="469" t="str">
        <f>IF(ISNUMBER(MATCH(E30, 'DEQ Pollutant List'!A:A, 0)), "Yes", "No")</f>
        <v>Yes</v>
      </c>
      <c r="G30" s="470" t="s">
        <v>85</v>
      </c>
      <c r="H30" s="471">
        <f>0.005/2</f>
        <v>2.5000000000000001E-3</v>
      </c>
      <c r="I30" s="472">
        <f>H30/100</f>
        <v>2.5000000000000001E-5</v>
      </c>
      <c r="J30" s="471" t="s">
        <v>85</v>
      </c>
      <c r="K30" s="471">
        <f>0.005/2</f>
        <v>2.5000000000000001E-3</v>
      </c>
      <c r="L30" s="473">
        <f>K30/100</f>
        <v>2.5000000000000001E-5</v>
      </c>
      <c r="M30" s="474">
        <f t="shared" si="4"/>
        <v>2.5000000000000001E-5</v>
      </c>
    </row>
    <row r="31" spans="2:13" x14ac:dyDescent="0.2">
      <c r="B31" s="469" t="s">
        <v>93</v>
      </c>
      <c r="C31" s="469" t="s">
        <v>35</v>
      </c>
      <c r="D31" s="469" t="s">
        <v>94</v>
      </c>
      <c r="E31" s="469" t="s">
        <v>95</v>
      </c>
      <c r="F31" s="469" t="str">
        <f>IF(ISNUMBER(MATCH(E31, 'DEQ Pollutant List'!A:A, 0)), "Yes", "No")</f>
        <v>No</v>
      </c>
      <c r="G31" s="470">
        <v>2.89</v>
      </c>
      <c r="H31" s="471">
        <f>IF(ISNUMBER(G31),G31,FALSE)</f>
        <v>2.89</v>
      </c>
      <c r="I31" s="475">
        <f>H31/100</f>
        <v>2.8900000000000002E-2</v>
      </c>
      <c r="J31" s="471">
        <v>2.94</v>
      </c>
      <c r="K31" s="471">
        <f>IF(ISNUMBER(J31),J31,FALSE)</f>
        <v>2.94</v>
      </c>
      <c r="L31" s="475">
        <f t="shared" ref="L31" si="9">K31/100</f>
        <v>2.9399999999999999E-2</v>
      </c>
      <c r="M31" s="474">
        <f t="shared" ref="M31:M32" si="10">MAX(I31,L31)</f>
        <v>2.9399999999999999E-2</v>
      </c>
    </row>
    <row r="32" spans="2:13" x14ac:dyDescent="0.2">
      <c r="B32" s="469" t="s">
        <v>96</v>
      </c>
      <c r="C32" s="469" t="s">
        <v>97</v>
      </c>
      <c r="D32" s="469" t="s">
        <v>98</v>
      </c>
      <c r="E32" s="469" t="s">
        <v>95</v>
      </c>
      <c r="F32" s="469" t="s">
        <v>95</v>
      </c>
      <c r="G32" s="470">
        <v>1.17</v>
      </c>
      <c r="H32" s="471">
        <f>IF(ISNUMBER(G32),G32,FALSE)</f>
        <v>1.17</v>
      </c>
      <c r="I32" s="475">
        <f>H32/H32</f>
        <v>1</v>
      </c>
      <c r="J32" s="471">
        <v>1.28</v>
      </c>
      <c r="K32" s="471">
        <f>IF(ISNUMBER(J32),J32,FALSE)</f>
        <v>1.28</v>
      </c>
      <c r="L32" s="475">
        <f>K32/J32</f>
        <v>1</v>
      </c>
      <c r="M32" s="474">
        <f t="shared" si="10"/>
        <v>1</v>
      </c>
    </row>
    <row r="33" spans="1:12" ht="13.5" x14ac:dyDescent="0.2">
      <c r="A33" s="484">
        <v>1</v>
      </c>
      <c r="B33" s="214" t="s">
        <v>99</v>
      </c>
      <c r="E33" s="462"/>
      <c r="F33" s="462"/>
      <c r="I33" s="480"/>
      <c r="L33" s="480"/>
    </row>
    <row r="34" spans="1:12" ht="13.5" x14ac:dyDescent="0.2">
      <c r="A34" s="485"/>
      <c r="B34" s="213" t="s">
        <v>100</v>
      </c>
      <c r="C34" s="482">
        <v>10000</v>
      </c>
      <c r="D34" s="462" t="s">
        <v>29</v>
      </c>
      <c r="E34" s="462"/>
      <c r="F34" s="462"/>
      <c r="G34" s="480"/>
      <c r="I34" s="483"/>
      <c r="L34" s="483"/>
    </row>
    <row r="35" spans="1:12" ht="13.5" x14ac:dyDescent="0.2">
      <c r="A35" s="484">
        <v>2</v>
      </c>
      <c r="B35" s="214" t="s">
        <v>101</v>
      </c>
      <c r="D35" s="464"/>
      <c r="E35" s="464"/>
      <c r="F35" s="464"/>
      <c r="G35" s="399"/>
      <c r="H35" s="399"/>
      <c r="I35" s="399"/>
      <c r="J35" s="399"/>
      <c r="K35" s="399"/>
      <c r="L35" s="399"/>
    </row>
    <row r="36" spans="1:12" ht="13.5" x14ac:dyDescent="0.2">
      <c r="A36" s="484">
        <v>3</v>
      </c>
      <c r="B36" s="214" t="s">
        <v>102</v>
      </c>
    </row>
    <row r="37" spans="1:12" ht="13.5" x14ac:dyDescent="0.2">
      <c r="A37" s="484">
        <v>4</v>
      </c>
      <c r="B37" s="214" t="s">
        <v>103</v>
      </c>
    </row>
  </sheetData>
  <autoFilter ref="B3:L35" xr:uid="{80495408-B155-47B8-BDC8-9244698508F4}">
    <sortState xmlns:xlrd2="http://schemas.microsoft.com/office/spreadsheetml/2017/richdata2" ref="B4:L35">
      <sortCondition descending="1" ref="F3:F35"/>
    </sortState>
  </autoFilter>
  <pageMargins left="0.7" right="0.7" top="0.75" bottom="0.75" header="0.3" footer="0.3"/>
  <pageSetup scale="52" orientation="portrait" r:id="rId1"/>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F72A4-C3C3-49DC-BD60-450AD9DD5732}">
  <sheetPr>
    <tabColor theme="1"/>
  </sheetPr>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25C92-CD51-4AC2-8A4C-5BF538CB3A26}">
  <dimension ref="A1:S20"/>
  <sheetViews>
    <sheetView workbookViewId="0">
      <selection activeCell="C26" sqref="C26"/>
    </sheetView>
  </sheetViews>
  <sheetFormatPr defaultColWidth="8.85546875" defaultRowHeight="12.75" x14ac:dyDescent="0.2"/>
  <cols>
    <col min="1" max="1" width="8.85546875" style="399"/>
    <col min="2" max="2" width="30.5703125" style="462" customWidth="1"/>
    <col min="3" max="3" width="35.28515625" style="462" customWidth="1"/>
    <col min="4" max="4" width="25.42578125" style="462" bestFit="1" customWidth="1"/>
    <col min="5" max="7" width="15.5703125" style="462" customWidth="1"/>
    <col min="8" max="8" width="16.140625" style="462" customWidth="1"/>
    <col min="9" max="9" width="4.28515625" style="462" bestFit="1" customWidth="1"/>
    <col min="10" max="10" width="41" style="462" bestFit="1" customWidth="1"/>
    <col min="11" max="11" width="22" style="462" customWidth="1"/>
    <col min="12" max="12" width="21.7109375" style="462" customWidth="1"/>
    <col min="13" max="15" width="18.140625" style="462" customWidth="1"/>
    <col min="16" max="19" width="9.140625" style="493"/>
    <col min="20" max="22" width="8.85546875" style="419"/>
    <col min="23" max="23" width="36.5703125" style="419" bestFit="1" customWidth="1"/>
    <col min="24" max="24" width="15.7109375" style="419" bestFit="1" customWidth="1"/>
    <col min="25" max="16384" width="8.85546875" style="419"/>
  </cols>
  <sheetData>
    <row r="1" spans="1:19" x14ac:dyDescent="0.2">
      <c r="B1" s="461" t="s">
        <v>104</v>
      </c>
    </row>
    <row r="2" spans="1:19" x14ac:dyDescent="0.2">
      <c r="B2" s="689" t="s">
        <v>105</v>
      </c>
      <c r="C2" s="689" t="s">
        <v>106</v>
      </c>
      <c r="D2" s="690" t="s">
        <v>107</v>
      </c>
      <c r="E2" s="690" t="s">
        <v>108</v>
      </c>
      <c r="F2" s="692" t="s">
        <v>109</v>
      </c>
      <c r="G2" s="690" t="s">
        <v>1878</v>
      </c>
      <c r="H2" s="689" t="s">
        <v>110</v>
      </c>
      <c r="I2" s="689"/>
      <c r="J2" s="689"/>
      <c r="K2" s="689"/>
      <c r="L2" s="689"/>
      <c r="M2" s="689"/>
      <c r="N2" s="465"/>
      <c r="O2" s="465"/>
    </row>
    <row r="3" spans="1:19" ht="38.25" x14ac:dyDescent="0.2">
      <c r="B3" s="689"/>
      <c r="C3" s="689"/>
      <c r="D3" s="690"/>
      <c r="E3" s="690"/>
      <c r="F3" s="693"/>
      <c r="G3" s="690"/>
      <c r="H3" s="467" t="s">
        <v>1879</v>
      </c>
      <c r="I3" s="467" t="s">
        <v>111</v>
      </c>
      <c r="J3" s="486" t="s">
        <v>112</v>
      </c>
      <c r="K3" s="486" t="s">
        <v>113</v>
      </c>
      <c r="L3" s="487" t="s">
        <v>114</v>
      </c>
      <c r="M3" s="488" t="s">
        <v>115</v>
      </c>
      <c r="N3" s="488" t="s">
        <v>116</v>
      </c>
      <c r="O3" s="487" t="s">
        <v>117</v>
      </c>
    </row>
    <row r="4" spans="1:19" ht="14.25" x14ac:dyDescent="0.2">
      <c r="B4" s="489" t="s">
        <v>1880</v>
      </c>
      <c r="C4" s="489" t="s">
        <v>1915</v>
      </c>
      <c r="D4" s="489" t="s">
        <v>119</v>
      </c>
      <c r="E4" s="489">
        <v>24</v>
      </c>
      <c r="F4" s="489">
        <v>0.95</v>
      </c>
      <c r="G4" s="490">
        <f>CONVERT(((CONVERT(8,"oz","l")*1000)*F4),"g","lbm")*E4</f>
        <v>11.892201344127546</v>
      </c>
      <c r="H4" s="489" t="s">
        <v>120</v>
      </c>
      <c r="I4" s="489" t="str">
        <f>IF(ISNUMBER(MATCH(H4,'DEQ Pollutant List'!A20:A624,0)),"Yes", "No")</f>
        <v>Yes</v>
      </c>
      <c r="J4" s="489" t="str">
        <f>IF(I4="Yes", INDEX('DEQ Pollutant List'!B19:B623, MATCH(H4, 'DEQ Pollutant List'!A19:A623, 0)), D4)</f>
        <v>Zinc oxide</v>
      </c>
      <c r="K4" s="494">
        <v>0</v>
      </c>
      <c r="L4" s="494">
        <v>0.01</v>
      </c>
      <c r="M4" s="490">
        <f>G4*L4</f>
        <v>0.11892201344127547</v>
      </c>
      <c r="N4" s="490" t="s">
        <v>121</v>
      </c>
      <c r="O4" s="490" t="s">
        <v>121</v>
      </c>
    </row>
    <row r="5" spans="1:19" x14ac:dyDescent="0.2">
      <c r="B5" s="491" t="s">
        <v>122</v>
      </c>
      <c r="C5" s="491" t="s">
        <v>122</v>
      </c>
      <c r="D5" s="489" t="s">
        <v>123</v>
      </c>
      <c r="E5" s="489">
        <v>24</v>
      </c>
      <c r="F5" s="489">
        <v>1.62</v>
      </c>
      <c r="G5" s="490">
        <f>CONVERT(((CONVERT(19,"oz","l")*1000)*F5),"g","lbm")*E5</f>
        <v>48.163415443716573</v>
      </c>
      <c r="H5" s="489" t="s">
        <v>124</v>
      </c>
      <c r="I5" s="489" t="str">
        <f>IF(ISNUMBER(MATCH(H5,'DEQ Pollutant List'!A29:A633,0)),"Yes", "No")</f>
        <v>Yes</v>
      </c>
      <c r="J5" s="489" t="str">
        <f>IF(I5="Yes", INDEX('DEQ Pollutant List'!B28:B632, MATCH(H5, 'DEQ Pollutant List'!A28:A632, 0)), D5)</f>
        <v>Tetrachloroethene (perchloroethylene)</v>
      </c>
      <c r="K5" s="494">
        <v>0.9</v>
      </c>
      <c r="L5" s="494">
        <v>1</v>
      </c>
      <c r="M5" s="490">
        <f t="shared" ref="M5:M6" si="0">G5*L5</f>
        <v>48.163415443716573</v>
      </c>
      <c r="N5" s="490" t="s">
        <v>125</v>
      </c>
      <c r="O5" s="490" t="s">
        <v>126</v>
      </c>
    </row>
    <row r="6" spans="1:19" ht="25.5" x14ac:dyDescent="0.2">
      <c r="B6" s="489" t="s">
        <v>127</v>
      </c>
      <c r="C6" s="491" t="s">
        <v>128</v>
      </c>
      <c r="D6" s="489" t="s">
        <v>129</v>
      </c>
      <c r="E6" s="489">
        <v>24</v>
      </c>
      <c r="F6" s="490">
        <v>0.71140000000000003</v>
      </c>
      <c r="G6" s="490">
        <f>CONVERT(((CONVERT(11,"oz","l")*1000)*F6),"g","lbm")*E6</f>
        <v>12.244898999781013</v>
      </c>
      <c r="H6" s="489" t="s">
        <v>130</v>
      </c>
      <c r="I6" s="489" t="str">
        <f>IF(ISNUMBER(MATCH(H6,'DEQ Pollutant List'!A35:A639,0)),"Yes", "No")</f>
        <v>Yes</v>
      </c>
      <c r="J6" s="489" t="str">
        <f>IF(I6="Yes", INDEX('DEQ Pollutant List'!B34:B638, MATCH(H6, 'DEQ Pollutant List'!A34:A638, 0)), D6)</f>
        <v>Chloroethane (ethyl chloride)</v>
      </c>
      <c r="K6" s="494">
        <v>1E-3</v>
      </c>
      <c r="L6" s="494">
        <v>0.01</v>
      </c>
      <c r="M6" s="490">
        <f t="shared" si="0"/>
        <v>0.12244898999781013</v>
      </c>
      <c r="N6" s="490" t="s">
        <v>131</v>
      </c>
      <c r="O6" s="490" t="s">
        <v>126</v>
      </c>
    </row>
    <row r="7" spans="1:19" ht="15" customHeight="1" x14ac:dyDescent="0.2">
      <c r="B7" s="691" t="s">
        <v>132</v>
      </c>
      <c r="C7" s="697" t="s">
        <v>133</v>
      </c>
      <c r="D7" s="489" t="s">
        <v>134</v>
      </c>
      <c r="E7" s="691">
        <v>24</v>
      </c>
      <c r="F7" s="694">
        <v>0.79</v>
      </c>
      <c r="G7" s="698">
        <f>CONVERT(((CONVERT(12,"oz","l")*1000)*F7),"g","lbm")*E7</f>
        <v>14.83395641346436</v>
      </c>
      <c r="H7" s="489" t="s">
        <v>135</v>
      </c>
      <c r="I7" s="489" t="str">
        <f>IF(ISNUMBER(MATCH(H7,'DEQ Pollutant List'!A36:A640,0)),"Yes", "No")</f>
        <v>Yes</v>
      </c>
      <c r="J7" s="489" t="str">
        <f>IF(I7="Yes", INDEX('DEQ Pollutant List'!B35:B639, MATCH(H7, 'DEQ Pollutant List'!A35:A639, 0)), D7)</f>
        <v>Acetone</v>
      </c>
      <c r="K7" s="494">
        <v>0.25</v>
      </c>
      <c r="L7" s="494">
        <v>0.5</v>
      </c>
      <c r="M7" s="490">
        <f>$G$7*L7</f>
        <v>7.4169782067321801</v>
      </c>
      <c r="N7" s="490" t="s">
        <v>131</v>
      </c>
      <c r="O7" s="490" t="s">
        <v>126</v>
      </c>
    </row>
    <row r="8" spans="1:19" x14ac:dyDescent="0.2">
      <c r="B8" s="691"/>
      <c r="C8" s="697"/>
      <c r="D8" s="489" t="s">
        <v>136</v>
      </c>
      <c r="E8" s="691"/>
      <c r="F8" s="695"/>
      <c r="G8" s="698"/>
      <c r="H8" s="489" t="s">
        <v>137</v>
      </c>
      <c r="I8" s="489" t="str">
        <f>IF(ISNUMBER(MATCH(H8,'DEQ Pollutant List'!A37:A641,0)),"Yes", "No")</f>
        <v>Yes</v>
      </c>
      <c r="J8" s="489" t="str">
        <f>IF(I8="Yes", INDEX('DEQ Pollutant List'!B36:B640, MATCH(H8, 'DEQ Pollutant List'!A36:A640, 0)), D8)</f>
        <v>Barium and compounds</v>
      </c>
      <c r="K8" s="494">
        <v>2.5000000000000001E-2</v>
      </c>
      <c r="L8" s="494">
        <v>0.1</v>
      </c>
      <c r="M8" s="490">
        <f t="shared" ref="M8:M11" si="1">$G$7*L8</f>
        <v>1.4833956413464362</v>
      </c>
      <c r="N8" s="490" t="s">
        <v>121</v>
      </c>
      <c r="O8" s="490" t="s">
        <v>121</v>
      </c>
    </row>
    <row r="9" spans="1:19" x14ac:dyDescent="0.2">
      <c r="B9" s="691"/>
      <c r="C9" s="697"/>
      <c r="D9" s="489" t="s">
        <v>138</v>
      </c>
      <c r="E9" s="691"/>
      <c r="F9" s="695"/>
      <c r="G9" s="698"/>
      <c r="H9" s="489" t="s">
        <v>139</v>
      </c>
      <c r="I9" s="489" t="str">
        <f>IF(ISNUMBER(MATCH(H9,'DEQ Pollutant List'!A41:A645,0)),"Yes", "No")</f>
        <v>Yes</v>
      </c>
      <c r="J9" s="489" t="str">
        <f>IF(I9="Yes", INDEX('DEQ Pollutant List'!B40:B644, MATCH(H9, 'DEQ Pollutant List'!A40:A644, 0)), D9)</f>
        <v>Xylene (mixture), including m-xylene, o-xylene, p-xylene</v>
      </c>
      <c r="K9" s="494">
        <v>2.5000000000000001E-2</v>
      </c>
      <c r="L9" s="494">
        <v>0.1</v>
      </c>
      <c r="M9" s="490">
        <f>$G$7*L9</f>
        <v>1.4833956413464362</v>
      </c>
      <c r="N9" s="490" t="s">
        <v>131</v>
      </c>
      <c r="O9" s="490" t="s">
        <v>126</v>
      </c>
    </row>
    <row r="10" spans="1:19" x14ac:dyDescent="0.2">
      <c r="B10" s="691"/>
      <c r="C10" s="697"/>
      <c r="D10" s="489" t="s">
        <v>140</v>
      </c>
      <c r="E10" s="691"/>
      <c r="F10" s="695"/>
      <c r="G10" s="698"/>
      <c r="H10" s="489">
        <v>89</v>
      </c>
      <c r="I10" s="489" t="str">
        <f>IF(ISNUMBER(MATCH(H10,'DEQ Pollutant List'!A42:A646,0)),"Yes", "No")</f>
        <v>Yes</v>
      </c>
      <c r="J10" s="489" t="str">
        <f>IF(I10="Yes", INDEX('DEQ Pollutant List'!B43:B647, MATCH(H10, 'DEQ Pollutant List'!A43:A647, 0)), D10)</f>
        <v>Carbon black extracts</v>
      </c>
      <c r="K10" s="494">
        <v>0.01</v>
      </c>
      <c r="L10" s="494">
        <v>2.5000000000000001E-2</v>
      </c>
      <c r="M10" s="490">
        <f t="shared" si="1"/>
        <v>0.37084891033660905</v>
      </c>
      <c r="N10" s="490" t="s">
        <v>121</v>
      </c>
      <c r="O10" s="490" t="s">
        <v>121</v>
      </c>
    </row>
    <row r="11" spans="1:19" x14ac:dyDescent="0.2">
      <c r="B11" s="691"/>
      <c r="C11" s="697"/>
      <c r="D11" s="489" t="s">
        <v>141</v>
      </c>
      <c r="E11" s="691"/>
      <c r="F11" s="695"/>
      <c r="G11" s="698"/>
      <c r="H11" s="489" t="s">
        <v>142</v>
      </c>
      <c r="I11" s="489" t="str">
        <f>IF(ISNUMBER(MATCH(H11,'DEQ Pollutant List'!A43:A647,0)),"Yes", "No")</f>
        <v>Yes</v>
      </c>
      <c r="J11" s="489" t="str">
        <f>IF(I11="Yes", INDEX('DEQ Pollutant List'!B44:B648, MATCH(H11, 'DEQ Pollutant List'!A44:A648, 0)), D11)</f>
        <v>Cobalt and compounds</v>
      </c>
      <c r="K11" s="494">
        <v>1E-3</v>
      </c>
      <c r="L11" s="494">
        <v>0.01</v>
      </c>
      <c r="M11" s="490">
        <f t="shared" si="1"/>
        <v>0.14833956413464361</v>
      </c>
      <c r="N11" s="490" t="s">
        <v>143</v>
      </c>
      <c r="O11" s="490" t="s">
        <v>37</v>
      </c>
    </row>
    <row r="12" spans="1:19" x14ac:dyDescent="0.2">
      <c r="B12" s="691"/>
      <c r="C12" s="697"/>
      <c r="D12" s="489" t="s">
        <v>144</v>
      </c>
      <c r="E12" s="691"/>
      <c r="F12" s="696"/>
      <c r="G12" s="698"/>
      <c r="H12" s="489" t="s">
        <v>145</v>
      </c>
      <c r="I12" s="489" t="str">
        <f>IF(ISNUMBER(MATCH(H12,'DEQ Pollutant List'!A46:A650,0)),"Yes", "No")</f>
        <v>Yes</v>
      </c>
      <c r="J12" s="489" t="str">
        <f>IF(I12="Yes", INDEX('DEQ Pollutant List'!B45:B649, MATCH(H12, 'DEQ Pollutant List'!A45:A649, 0)), D12)</f>
        <v>Ethyl benzene</v>
      </c>
      <c r="K12" s="494">
        <v>0.01</v>
      </c>
      <c r="L12" s="494">
        <v>2.5000000000000001E-2</v>
      </c>
      <c r="M12" s="490">
        <f>$G$7*L12</f>
        <v>0.37084891033660905</v>
      </c>
      <c r="N12" s="490" t="s">
        <v>146</v>
      </c>
      <c r="O12" s="490" t="s">
        <v>126</v>
      </c>
    </row>
    <row r="13" spans="1:19" s="194" customFormat="1" ht="14.1" customHeight="1" x14ac:dyDescent="0.2">
      <c r="A13" s="399"/>
      <c r="B13" s="489" t="s">
        <v>1881</v>
      </c>
      <c r="C13" s="491" t="s">
        <v>147</v>
      </c>
      <c r="D13" s="496" t="s">
        <v>148</v>
      </c>
      <c r="E13" s="489">
        <v>24</v>
      </c>
      <c r="F13" s="489">
        <v>1.137</v>
      </c>
      <c r="G13" s="490">
        <f>CONVERT(((CONVERT(11,"oz","l")*1000)*F13),"g","lbm")*E13</f>
        <v>19.570495027763581</v>
      </c>
      <c r="H13" s="496" t="s">
        <v>148</v>
      </c>
      <c r="I13" s="496" t="s">
        <v>148</v>
      </c>
      <c r="J13" s="496" t="s">
        <v>148</v>
      </c>
      <c r="K13" s="496" t="s">
        <v>148</v>
      </c>
      <c r="L13" s="496" t="s">
        <v>148</v>
      </c>
      <c r="M13" s="496" t="s">
        <v>148</v>
      </c>
      <c r="N13" s="496" t="s">
        <v>148</v>
      </c>
      <c r="O13" s="496" t="s">
        <v>148</v>
      </c>
      <c r="P13" s="497"/>
      <c r="Q13" s="498"/>
      <c r="R13" s="498"/>
      <c r="S13" s="498"/>
    </row>
    <row r="14" spans="1:19" s="194" customFormat="1" ht="25.5" x14ac:dyDescent="0.2">
      <c r="A14" s="399"/>
      <c r="B14" s="489" t="s">
        <v>1882</v>
      </c>
      <c r="C14" s="491" t="s">
        <v>149</v>
      </c>
      <c r="D14" s="496" t="s">
        <v>148</v>
      </c>
      <c r="E14" s="489">
        <v>24</v>
      </c>
      <c r="F14" s="489">
        <v>0.82</v>
      </c>
      <c r="G14" s="490">
        <f>CONVERT(((CONVERT(13,"oz","l")*1000)*F14),"g","lbm")*E14</f>
        <v>16.680377148473639</v>
      </c>
      <c r="H14" s="496" t="s">
        <v>148</v>
      </c>
      <c r="I14" s="496" t="s">
        <v>148</v>
      </c>
      <c r="J14" s="496" t="s">
        <v>148</v>
      </c>
      <c r="K14" s="496" t="s">
        <v>148</v>
      </c>
      <c r="L14" s="496" t="s">
        <v>148</v>
      </c>
      <c r="M14" s="496" t="s">
        <v>148</v>
      </c>
      <c r="N14" s="496" t="s">
        <v>148</v>
      </c>
      <c r="O14" s="496" t="s">
        <v>148</v>
      </c>
      <c r="P14" s="498"/>
      <c r="Q14" s="498"/>
      <c r="R14" s="498"/>
      <c r="S14" s="498"/>
    </row>
    <row r="15" spans="1:19" ht="13.5" x14ac:dyDescent="0.2">
      <c r="A15" s="460">
        <v>1</v>
      </c>
      <c r="B15" s="210" t="s">
        <v>150</v>
      </c>
      <c r="P15" s="419"/>
      <c r="Q15" s="419"/>
      <c r="R15" s="419"/>
      <c r="S15" s="419"/>
    </row>
    <row r="16" spans="1:19" ht="13.5" x14ac:dyDescent="0.2">
      <c r="A16" s="460">
        <v>2</v>
      </c>
      <c r="B16" s="210" t="s">
        <v>151</v>
      </c>
      <c r="P16" s="419"/>
      <c r="Q16" s="419"/>
      <c r="R16" s="419"/>
      <c r="S16" s="419"/>
    </row>
    <row r="17" spans="1:19" ht="13.5" x14ac:dyDescent="0.2">
      <c r="A17" s="484">
        <v>2</v>
      </c>
      <c r="B17" s="214" t="s">
        <v>152</v>
      </c>
      <c r="P17" s="419"/>
      <c r="Q17" s="419"/>
      <c r="R17" s="419"/>
      <c r="S17" s="419"/>
    </row>
    <row r="18" spans="1:19" ht="13.5" x14ac:dyDescent="0.2">
      <c r="A18" s="484">
        <v>3</v>
      </c>
      <c r="B18" s="214" t="s">
        <v>153</v>
      </c>
    </row>
    <row r="19" spans="1:19" ht="14.1" customHeight="1" x14ac:dyDescent="0.2">
      <c r="A19" s="460">
        <v>4</v>
      </c>
      <c r="B19" s="214" t="s">
        <v>1971</v>
      </c>
    </row>
    <row r="20" spans="1:19" x14ac:dyDescent="0.2">
      <c r="E20" s="481"/>
      <c r="F20" s="481"/>
    </row>
  </sheetData>
  <mergeCells count="12">
    <mergeCell ref="H2:M2"/>
    <mergeCell ref="B2:B3"/>
    <mergeCell ref="C2:C3"/>
    <mergeCell ref="E2:E3"/>
    <mergeCell ref="E7:E12"/>
    <mergeCell ref="D2:D3"/>
    <mergeCell ref="F2:F3"/>
    <mergeCell ref="F7:F12"/>
    <mergeCell ref="B7:B12"/>
    <mergeCell ref="C7:C12"/>
    <mergeCell ref="G7:G12"/>
    <mergeCell ref="G2:G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BB77-A2CF-453B-9B78-3BCE734EB535}">
  <dimension ref="A2:X34"/>
  <sheetViews>
    <sheetView topLeftCell="D1" workbookViewId="0">
      <selection activeCell="M7" sqref="M7:N29"/>
    </sheetView>
  </sheetViews>
  <sheetFormatPr defaultColWidth="8.85546875" defaultRowHeight="12.75" x14ac:dyDescent="0.2"/>
  <cols>
    <col min="1" max="1" width="2.85546875" style="417" customWidth="1"/>
    <col min="2" max="2" width="8.85546875" style="417"/>
    <col min="3" max="4" width="24.28515625" style="427" customWidth="1"/>
    <col min="5" max="5" width="39.28515625" style="427" bestFit="1" customWidth="1"/>
    <col min="6" max="6" width="12.28515625" style="427" bestFit="1" customWidth="1"/>
    <col min="7" max="7" width="12.28515625" style="427" customWidth="1"/>
    <col min="8" max="8" width="8.5703125" style="427" customWidth="1"/>
    <col min="9" max="9" width="13.28515625" style="427" customWidth="1"/>
    <col min="10" max="10" width="9" style="427" customWidth="1"/>
    <col min="11" max="11" width="26.7109375" style="427" customWidth="1"/>
    <col min="12" max="12" width="20.140625" style="427" bestFit="1" customWidth="1"/>
    <col min="13" max="13" width="20.42578125" style="427" bestFit="1" customWidth="1"/>
    <col min="14" max="14" width="13" style="427" bestFit="1" customWidth="1"/>
    <col min="15" max="15" width="17.42578125" style="427" bestFit="1" customWidth="1"/>
    <col min="16" max="16" width="9" style="427" customWidth="1"/>
    <col min="17" max="24" width="9.140625" style="493" customWidth="1"/>
    <col min="25" max="16384" width="8.85546875" style="419"/>
  </cols>
  <sheetData>
    <row r="2" spans="2:16" x14ac:dyDescent="0.2">
      <c r="B2" s="503" t="s">
        <v>154</v>
      </c>
    </row>
    <row r="3" spans="2:16" x14ac:dyDescent="0.2">
      <c r="B3" s="707" t="s">
        <v>155</v>
      </c>
      <c r="C3" s="709" t="s">
        <v>105</v>
      </c>
      <c r="D3" s="709" t="s">
        <v>106</v>
      </c>
      <c r="E3" s="708" t="s">
        <v>1883</v>
      </c>
      <c r="F3" s="708" t="s">
        <v>156</v>
      </c>
      <c r="G3" s="710" t="s">
        <v>1884</v>
      </c>
      <c r="H3" s="708" t="s">
        <v>157</v>
      </c>
      <c r="I3" s="709" t="s">
        <v>110</v>
      </c>
      <c r="J3" s="709"/>
      <c r="K3" s="709"/>
      <c r="L3" s="709"/>
      <c r="M3" s="709"/>
      <c r="N3" s="709"/>
      <c r="O3" s="708" t="s">
        <v>158</v>
      </c>
      <c r="P3" s="708" t="s">
        <v>159</v>
      </c>
    </row>
    <row r="4" spans="2:16" ht="51" x14ac:dyDescent="0.2">
      <c r="B4" s="707"/>
      <c r="C4" s="709"/>
      <c r="D4" s="709"/>
      <c r="E4" s="708"/>
      <c r="F4" s="708"/>
      <c r="G4" s="710"/>
      <c r="H4" s="708"/>
      <c r="I4" s="499" t="s">
        <v>1885</v>
      </c>
      <c r="J4" s="499" t="s">
        <v>111</v>
      </c>
      <c r="K4" s="438" t="s">
        <v>112</v>
      </c>
      <c r="L4" s="438" t="s">
        <v>113</v>
      </c>
      <c r="M4" s="500" t="s">
        <v>114</v>
      </c>
      <c r="N4" s="501" t="s">
        <v>160</v>
      </c>
      <c r="O4" s="708"/>
      <c r="P4" s="708"/>
    </row>
    <row r="5" spans="2:16" x14ac:dyDescent="0.2">
      <c r="B5" s="699" t="s">
        <v>161</v>
      </c>
      <c r="C5" s="699" t="s">
        <v>162</v>
      </c>
      <c r="D5" s="699" t="s">
        <v>163</v>
      </c>
      <c r="E5" s="489" t="s">
        <v>164</v>
      </c>
      <c r="F5" s="694">
        <f>165/1000</f>
        <v>0.16500000000000001</v>
      </c>
      <c r="G5" s="694" t="s">
        <v>165</v>
      </c>
      <c r="H5" s="694" t="s">
        <v>166</v>
      </c>
      <c r="I5" s="489">
        <v>239</v>
      </c>
      <c r="J5" s="489" t="str">
        <f>IF(ISNUMBER(MATCH(I5,'DEQ Pollutant List'!$A:$A,0)),"Yes", "No")</f>
        <v>Yes</v>
      </c>
      <c r="K5" s="489" t="str">
        <f>IF(J5="Yes", INDEX('DEQ Pollutant List'!B9:B613, MATCH(I5, 'DEQ Pollutant List'!A9:A613, 0)), E5)</f>
        <v>Fluorides</v>
      </c>
      <c r="L5" s="494">
        <v>0.05</v>
      </c>
      <c r="M5" s="504">
        <v>0.1</v>
      </c>
      <c r="N5" s="437">
        <f>IF(J5="Yes",$F$5* M5, "--")</f>
        <v>1.6500000000000001E-2</v>
      </c>
      <c r="O5" s="702" t="s">
        <v>167</v>
      </c>
      <c r="P5" s="702" t="s">
        <v>126</v>
      </c>
    </row>
    <row r="6" spans="2:16" x14ac:dyDescent="0.2">
      <c r="B6" s="700"/>
      <c r="C6" s="700"/>
      <c r="D6" s="700"/>
      <c r="E6" s="489" t="s">
        <v>168</v>
      </c>
      <c r="F6" s="695"/>
      <c r="G6" s="695"/>
      <c r="H6" s="695"/>
      <c r="I6" s="489" t="s">
        <v>169</v>
      </c>
      <c r="J6" s="489" t="str">
        <f>IF(ISNUMBER(MATCH(I6,'DEQ Pollutant List'!$A:$A,0)),"Yes", "No")</f>
        <v>Yes</v>
      </c>
      <c r="K6" s="489" t="str">
        <f>IF(J6="Yes", INDEX('DEQ Pollutant List'!B10:B614, MATCH(I6, 'DEQ Pollutant List'!A10:A614, 0)), E6)</f>
        <v>Manganese and compounds</v>
      </c>
      <c r="L6" s="494">
        <v>0.01</v>
      </c>
      <c r="M6" s="504">
        <v>0.05</v>
      </c>
      <c r="N6" s="437">
        <f t="shared" ref="N6:N13" si="0">IF(J6="Yes",$F$5* M6, "--")</f>
        <v>8.2500000000000004E-3</v>
      </c>
      <c r="O6" s="703"/>
      <c r="P6" s="703"/>
    </row>
    <row r="7" spans="2:16" x14ac:dyDescent="0.2">
      <c r="B7" s="700"/>
      <c r="C7" s="700"/>
      <c r="D7" s="700"/>
      <c r="E7" s="489" t="s">
        <v>1974</v>
      </c>
      <c r="F7" s="695"/>
      <c r="G7" s="695"/>
      <c r="H7" s="695"/>
      <c r="I7" s="489" t="s">
        <v>171</v>
      </c>
      <c r="J7" s="489" t="s">
        <v>37</v>
      </c>
      <c r="K7" s="489" t="str">
        <f>IF(J7="Yes", INDEX('DEQ Pollutant List'!B12:B616, MATCH(I7, 'DEQ Pollutant List'!A12:A616, 0)), E7)</f>
        <v>Silica, crystalline (respirable)</v>
      </c>
      <c r="L7" s="494">
        <v>0.01</v>
      </c>
      <c r="M7" s="494">
        <v>0.05</v>
      </c>
      <c r="N7" s="489">
        <f t="shared" ref="N7:N12" si="1">IF(J7="Yes",$F$5* M7, "--")</f>
        <v>8.2500000000000004E-3</v>
      </c>
      <c r="O7" s="703"/>
      <c r="P7" s="703"/>
    </row>
    <row r="8" spans="2:16" x14ac:dyDescent="0.2">
      <c r="B8" s="700"/>
      <c r="C8" s="700"/>
      <c r="D8" s="700"/>
      <c r="E8" s="489" t="s">
        <v>1976</v>
      </c>
      <c r="F8" s="695"/>
      <c r="G8" s="695"/>
      <c r="H8" s="695"/>
      <c r="I8" s="489" t="s">
        <v>171</v>
      </c>
      <c r="J8" s="489" t="s">
        <v>37</v>
      </c>
      <c r="K8" s="489" t="str">
        <f>IF(J8="Yes", INDEX('DEQ Pollutant List'!B13:B617, MATCH(I8, 'DEQ Pollutant List'!A13:A617, 0)), E8)</f>
        <v>Silica, crystalline (respirable)</v>
      </c>
      <c r="L8" s="494">
        <v>0.01</v>
      </c>
      <c r="M8" s="494">
        <v>0.05</v>
      </c>
      <c r="N8" s="489">
        <f t="shared" si="1"/>
        <v>8.2500000000000004E-3</v>
      </c>
      <c r="O8" s="703"/>
      <c r="P8" s="703"/>
    </row>
    <row r="9" spans="2:16" x14ac:dyDescent="0.2">
      <c r="B9" s="700"/>
      <c r="C9" s="700"/>
      <c r="D9" s="700"/>
      <c r="E9" s="489" t="s">
        <v>1978</v>
      </c>
      <c r="F9" s="695"/>
      <c r="G9" s="695"/>
      <c r="H9" s="695"/>
      <c r="I9" s="489" t="s">
        <v>171</v>
      </c>
      <c r="J9" s="489" t="s">
        <v>37</v>
      </c>
      <c r="K9" s="489" t="str">
        <f>IF(J9="Yes", INDEX('DEQ Pollutant List'!B14:B618, MATCH(I9, 'DEQ Pollutant List'!A14:A618, 0)), E9)</f>
        <v>Silica, crystalline (respirable)</v>
      </c>
      <c r="L9" s="494">
        <v>1E-3</v>
      </c>
      <c r="M9" s="494">
        <v>0.01</v>
      </c>
      <c r="N9" s="489">
        <f t="shared" si="1"/>
        <v>1.6500000000000002E-3</v>
      </c>
      <c r="O9" s="703"/>
      <c r="P9" s="703"/>
    </row>
    <row r="10" spans="2:16" x14ac:dyDescent="0.2">
      <c r="B10" s="700"/>
      <c r="C10" s="700"/>
      <c r="D10" s="700"/>
      <c r="E10" s="489" t="s">
        <v>170</v>
      </c>
      <c r="F10" s="695"/>
      <c r="G10" s="695"/>
      <c r="H10" s="695"/>
      <c r="I10" s="489" t="s">
        <v>171</v>
      </c>
      <c r="J10" s="489" t="str">
        <f>IF(ISNUMBER(MATCH(I10,'DEQ Pollutant List'!$A:$A,0)),"Yes", "No")</f>
        <v>Yes</v>
      </c>
      <c r="K10" s="489" t="str">
        <f>IF(J10="Yes", INDEX('DEQ Pollutant List'!B20:B624, MATCH(I10, 'DEQ Pollutant List'!A20:A624, 0)), E10)</f>
        <v>Silica, crystalline (respirable)</v>
      </c>
      <c r="L10" s="494">
        <v>1E-3</v>
      </c>
      <c r="M10" s="494">
        <v>0.01</v>
      </c>
      <c r="N10" s="489">
        <f t="shared" si="1"/>
        <v>1.6500000000000002E-3</v>
      </c>
      <c r="O10" s="703"/>
      <c r="P10" s="703"/>
    </row>
    <row r="11" spans="2:16" x14ac:dyDescent="0.2">
      <c r="B11" s="700"/>
      <c r="C11" s="700"/>
      <c r="D11" s="700"/>
      <c r="E11" s="489" t="s">
        <v>1968</v>
      </c>
      <c r="F11" s="695"/>
      <c r="G11" s="695"/>
      <c r="H11" s="695"/>
      <c r="I11" s="489" t="s">
        <v>171</v>
      </c>
      <c r="J11" s="489" t="s">
        <v>37</v>
      </c>
      <c r="K11" s="489" t="str">
        <f>IF(J11="Yes", INDEX('DEQ Pollutant List'!B21:B625, MATCH(I11, 'DEQ Pollutant List'!A21:A625, 0)), E11)</f>
        <v>Silica, crystalline (respirable)</v>
      </c>
      <c r="L11" s="494">
        <v>0.01</v>
      </c>
      <c r="M11" s="494">
        <v>0.05</v>
      </c>
      <c r="N11" s="489">
        <f t="shared" si="1"/>
        <v>8.2500000000000004E-3</v>
      </c>
      <c r="O11" s="703"/>
      <c r="P11" s="703"/>
    </row>
    <row r="12" spans="2:16" x14ac:dyDescent="0.2">
      <c r="B12" s="700"/>
      <c r="C12" s="700"/>
      <c r="D12" s="700"/>
      <c r="E12" s="489" t="s">
        <v>1975</v>
      </c>
      <c r="F12" s="695"/>
      <c r="G12" s="695"/>
      <c r="H12" s="695"/>
      <c r="I12" s="489" t="s">
        <v>171</v>
      </c>
      <c r="J12" s="489" t="s">
        <v>37</v>
      </c>
      <c r="K12" s="489" t="str">
        <f>IF(J12="Yes", INDEX('DEQ Pollutant List'!B22:B626, MATCH(I12, 'DEQ Pollutant List'!A22:A626, 0)), E12)</f>
        <v>Silica, crystalline (respirable)</v>
      </c>
      <c r="L12" s="494">
        <v>1E-3</v>
      </c>
      <c r="M12" s="494">
        <v>0.01</v>
      </c>
      <c r="N12" s="489">
        <f t="shared" si="1"/>
        <v>1.6500000000000002E-3</v>
      </c>
      <c r="O12" s="703"/>
      <c r="P12" s="703"/>
    </row>
    <row r="13" spans="2:16" x14ac:dyDescent="0.2">
      <c r="B13" s="701"/>
      <c r="C13" s="701"/>
      <c r="D13" s="701"/>
      <c r="E13" s="489" t="s">
        <v>1969</v>
      </c>
      <c r="F13" s="696"/>
      <c r="G13" s="696"/>
      <c r="H13" s="696"/>
      <c r="I13" s="489" t="s">
        <v>172</v>
      </c>
      <c r="J13" s="489" t="str">
        <f>IF(ISNUMBER(MATCH(I13,'DEQ Pollutant List'!$A:$A,0)),"Yes", "No")</f>
        <v>Yes</v>
      </c>
      <c r="K13" s="489" t="str">
        <f>IF(J13="Yes", INDEX('DEQ Pollutant List'!B22:B626, MATCH(I13, 'DEQ Pollutant List'!A22:A626, 0)), E13)</f>
        <v>Aluminum and compounds</v>
      </c>
      <c r="L13" s="494">
        <v>1E-3</v>
      </c>
      <c r="M13" s="494">
        <v>0.01</v>
      </c>
      <c r="N13" s="489">
        <f t="shared" si="0"/>
        <v>1.6500000000000002E-3</v>
      </c>
      <c r="O13" s="704"/>
      <c r="P13" s="704"/>
    </row>
    <row r="14" spans="2:16" x14ac:dyDescent="0.2">
      <c r="B14" s="699" t="s">
        <v>173</v>
      </c>
      <c r="C14" s="699" t="s">
        <v>174</v>
      </c>
      <c r="D14" s="699" t="s">
        <v>175</v>
      </c>
      <c r="E14" s="489" t="s">
        <v>176</v>
      </c>
      <c r="F14" s="694">
        <f t="shared" ref="F14" si="2">100/1000</f>
        <v>0.1</v>
      </c>
      <c r="G14" s="694" t="s">
        <v>177</v>
      </c>
      <c r="H14" s="694" t="s">
        <v>178</v>
      </c>
      <c r="I14" s="489">
        <v>239</v>
      </c>
      <c r="J14" s="489" t="str">
        <f>IF(ISNUMBER(MATCH(I14,'DEQ Pollutant List'!$A:$A,0)),"Yes", "No")</f>
        <v>Yes</v>
      </c>
      <c r="K14" s="489" t="str">
        <f>IF(J14="Yes", INDEX('DEQ Pollutant List'!B24:B628, MATCH(I14, 'DEQ Pollutant List'!A24:A628, 0)), E14)</f>
        <v>Fluorides</v>
      </c>
      <c r="L14" s="494">
        <v>0.01</v>
      </c>
      <c r="M14" s="494">
        <v>0.05</v>
      </c>
      <c r="N14" s="489">
        <f>IF(J14="Yes",$F$14* M14, "--")</f>
        <v>5.000000000000001E-3</v>
      </c>
      <c r="O14" s="699" t="s">
        <v>179</v>
      </c>
      <c r="P14" s="702" t="s">
        <v>37</v>
      </c>
    </row>
    <row r="15" spans="2:16" x14ac:dyDescent="0.2">
      <c r="B15" s="699"/>
      <c r="C15" s="699"/>
      <c r="D15" s="699"/>
      <c r="E15" s="489" t="s">
        <v>1916</v>
      </c>
      <c r="F15" s="694"/>
      <c r="G15" s="694"/>
      <c r="H15" s="694"/>
      <c r="I15" s="489">
        <v>239</v>
      </c>
      <c r="J15" s="489" t="str">
        <f>IF(ISNUMBER(MATCH(I15,'DEQ Pollutant List'!$A:$A,0)),"Yes", "No")</f>
        <v>Yes</v>
      </c>
      <c r="K15" s="489" t="str">
        <f>IF(J15="Yes", INDEX('DEQ Pollutant List'!B25:B629, MATCH(I15, 'DEQ Pollutant List'!A25:A629, 0)), E15)</f>
        <v>Fluorides</v>
      </c>
      <c r="L15" s="494">
        <v>1E-3</v>
      </c>
      <c r="M15" s="494">
        <v>0.01</v>
      </c>
      <c r="N15" s="489">
        <f>IF(J15="Yes",$F$14* M15, "--")</f>
        <v>1E-3</v>
      </c>
      <c r="O15" s="699"/>
      <c r="P15" s="702"/>
    </row>
    <row r="16" spans="2:16" x14ac:dyDescent="0.2">
      <c r="B16" s="699"/>
      <c r="C16" s="699"/>
      <c r="D16" s="699"/>
      <c r="E16" s="489" t="s">
        <v>33</v>
      </c>
      <c r="F16" s="694"/>
      <c r="G16" s="694"/>
      <c r="H16" s="694"/>
      <c r="I16" s="489" t="s">
        <v>172</v>
      </c>
      <c r="J16" s="489" t="str">
        <f>IF(ISNUMBER(MATCH(I16,'DEQ Pollutant List'!$A:$A,0)),"Yes", "No")</f>
        <v>Yes</v>
      </c>
      <c r="K16" s="489" t="str">
        <f>IF(J16="Yes", INDEX('DEQ Pollutant List'!B25:B629, MATCH(I16, 'DEQ Pollutant List'!A25:A629, 0)), E16)</f>
        <v>Aluminum and compounds</v>
      </c>
      <c r="L16" s="494">
        <v>0.01</v>
      </c>
      <c r="M16" s="494">
        <v>0.05</v>
      </c>
      <c r="N16" s="489">
        <f t="shared" ref="N16:N19" si="3">IF(J16="Yes",$F$14* M16, "--")</f>
        <v>5.000000000000001E-3</v>
      </c>
      <c r="O16" s="699"/>
      <c r="P16" s="702"/>
    </row>
    <row r="17" spans="1:16" x14ac:dyDescent="0.2">
      <c r="B17" s="699"/>
      <c r="C17" s="699"/>
      <c r="D17" s="699"/>
      <c r="E17" s="489" t="s">
        <v>1977</v>
      </c>
      <c r="F17" s="694"/>
      <c r="G17" s="694"/>
      <c r="H17" s="694"/>
      <c r="I17" s="489" t="s">
        <v>171</v>
      </c>
      <c r="J17" s="489" t="s">
        <v>37</v>
      </c>
      <c r="K17" s="489" t="str">
        <f>IF(J17="Yes", INDEX('DEQ Pollutant List'!B26:B630, MATCH(I17, 'DEQ Pollutant List'!A26:A630, 0)), E17)</f>
        <v>Silica, crystalline (respirable)</v>
      </c>
      <c r="L17" s="494">
        <v>1E-3</v>
      </c>
      <c r="M17" s="494">
        <v>0.01</v>
      </c>
      <c r="N17" s="489">
        <f>IF(J17="Yes",$F$14* M17, "--")</f>
        <v>1E-3</v>
      </c>
      <c r="O17" s="699"/>
      <c r="P17" s="702"/>
    </row>
    <row r="18" spans="1:16" x14ac:dyDescent="0.2">
      <c r="B18" s="699"/>
      <c r="C18" s="699"/>
      <c r="D18" s="699"/>
      <c r="E18" s="489" t="s">
        <v>1978</v>
      </c>
      <c r="F18" s="694"/>
      <c r="G18" s="694"/>
      <c r="H18" s="694"/>
      <c r="I18" s="489" t="s">
        <v>171</v>
      </c>
      <c r="J18" s="489" t="s">
        <v>37</v>
      </c>
      <c r="K18" s="489" t="str">
        <f>IF(J18="Yes", INDEX('DEQ Pollutant List'!B26:B630, MATCH(I18, 'DEQ Pollutant List'!A26:A630, 0)), E18)</f>
        <v>Silica, crystalline (respirable)</v>
      </c>
      <c r="L18" s="494">
        <v>1E-3</v>
      </c>
      <c r="M18" s="494">
        <v>0.01</v>
      </c>
      <c r="N18" s="489">
        <f>IF(J18="Yes",$F$14* M18, "--")</f>
        <v>1E-3</v>
      </c>
      <c r="O18" s="699"/>
      <c r="P18" s="702"/>
    </row>
    <row r="19" spans="1:16" x14ac:dyDescent="0.2">
      <c r="B19" s="699"/>
      <c r="C19" s="699"/>
      <c r="D19" s="699"/>
      <c r="E19" s="489" t="s">
        <v>168</v>
      </c>
      <c r="F19" s="694"/>
      <c r="G19" s="694"/>
      <c r="H19" s="694"/>
      <c r="I19" s="489" t="s">
        <v>169</v>
      </c>
      <c r="J19" s="489" t="str">
        <f>IF(ISNUMBER(MATCH(I19,'DEQ Pollutant List'!$A:$A,0)),"Yes", "No")</f>
        <v>Yes</v>
      </c>
      <c r="K19" s="489" t="str">
        <f>IF(J19="Yes", INDEX('DEQ Pollutant List'!B27:B631, MATCH(I19, 'DEQ Pollutant List'!A27:A631, 0)), E19)</f>
        <v>Manganese and compounds</v>
      </c>
      <c r="L19" s="494">
        <v>1E-3</v>
      </c>
      <c r="M19" s="494">
        <v>0.01</v>
      </c>
      <c r="N19" s="489">
        <f t="shared" si="3"/>
        <v>1E-3</v>
      </c>
      <c r="O19" s="699"/>
      <c r="P19" s="702"/>
    </row>
    <row r="20" spans="1:16" x14ac:dyDescent="0.2">
      <c r="B20" s="699" t="s">
        <v>180</v>
      </c>
      <c r="C20" s="699" t="s">
        <v>181</v>
      </c>
      <c r="D20" s="699" t="s">
        <v>182</v>
      </c>
      <c r="E20" s="489" t="s">
        <v>168</v>
      </c>
      <c r="F20" s="694">
        <f t="shared" ref="F20" si="4">5/1000</f>
        <v>5.0000000000000001E-3</v>
      </c>
      <c r="G20" s="694" t="s">
        <v>183</v>
      </c>
      <c r="H20" s="694" t="s">
        <v>166</v>
      </c>
      <c r="I20" s="489" t="s">
        <v>169</v>
      </c>
      <c r="J20" s="489" t="str">
        <f>IF(ISNUMBER(MATCH(I20,'DEQ Pollutant List'!$A:$A,0)),"Yes", "No")</f>
        <v>Yes</v>
      </c>
      <c r="K20" s="489" t="str">
        <f>IF(J20="Yes", INDEX('DEQ Pollutant List'!B36:B640, MATCH(I20, 'DEQ Pollutant List'!A36:A640, 0)), E20)</f>
        <v>Manganese and compounds</v>
      </c>
      <c r="L20" s="494">
        <v>0.01</v>
      </c>
      <c r="M20" s="494">
        <v>0.05</v>
      </c>
      <c r="N20" s="489">
        <f t="shared" ref="N20:N25" si="5">IF(J20="Yes",$F$20* M20, "--")</f>
        <v>2.5000000000000001E-4</v>
      </c>
      <c r="O20" s="699" t="s">
        <v>179</v>
      </c>
      <c r="P20" s="702" t="s">
        <v>37</v>
      </c>
    </row>
    <row r="21" spans="1:16" x14ac:dyDescent="0.2">
      <c r="B21" s="700"/>
      <c r="C21" s="700"/>
      <c r="D21" s="700"/>
      <c r="E21" s="489" t="s">
        <v>1974</v>
      </c>
      <c r="F21" s="695"/>
      <c r="G21" s="695"/>
      <c r="H21" s="695"/>
      <c r="I21" s="489" t="s">
        <v>171</v>
      </c>
      <c r="J21" s="489" t="s">
        <v>37</v>
      </c>
      <c r="K21" s="489" t="str">
        <f>IF(J21="Yes", INDEX('DEQ Pollutant List'!B37:B641, MATCH(I21, 'DEQ Pollutant List'!A37:A641, 0)), E21)</f>
        <v>Silica, crystalline (respirable)</v>
      </c>
      <c r="L21" s="494">
        <v>0.01</v>
      </c>
      <c r="M21" s="494">
        <v>0.05</v>
      </c>
      <c r="N21" s="489">
        <f t="shared" si="5"/>
        <v>2.5000000000000001E-4</v>
      </c>
      <c r="O21" s="700"/>
      <c r="P21" s="703"/>
    </row>
    <row r="22" spans="1:16" x14ac:dyDescent="0.2">
      <c r="B22" s="700"/>
      <c r="C22" s="700"/>
      <c r="D22" s="700"/>
      <c r="E22" s="489" t="s">
        <v>1976</v>
      </c>
      <c r="F22" s="695"/>
      <c r="G22" s="695"/>
      <c r="H22" s="695"/>
      <c r="I22" s="489" t="s">
        <v>171</v>
      </c>
      <c r="J22" s="489" t="s">
        <v>37</v>
      </c>
      <c r="K22" s="489" t="str">
        <f>IF(J22="Yes", INDEX('DEQ Pollutant List'!B38:B642, MATCH(I22, 'DEQ Pollutant List'!A38:A642, 0)), E22)</f>
        <v>Silica, crystalline (respirable)</v>
      </c>
      <c r="L22" s="494">
        <v>1E-3</v>
      </c>
      <c r="M22" s="494">
        <v>0.01</v>
      </c>
      <c r="N22" s="489">
        <f t="shared" si="5"/>
        <v>5.0000000000000002E-5</v>
      </c>
      <c r="O22" s="700"/>
      <c r="P22" s="703"/>
    </row>
    <row r="23" spans="1:16" x14ac:dyDescent="0.2">
      <c r="B23" s="700"/>
      <c r="C23" s="700"/>
      <c r="D23" s="700"/>
      <c r="E23" s="489" t="s">
        <v>1968</v>
      </c>
      <c r="F23" s="695"/>
      <c r="G23" s="695"/>
      <c r="H23" s="695"/>
      <c r="I23" s="489" t="s">
        <v>171</v>
      </c>
      <c r="J23" s="489" t="s">
        <v>37</v>
      </c>
      <c r="K23" s="489" t="str">
        <f>IF(J23="Yes", INDEX('DEQ Pollutant List'!B38:B642, MATCH(I23, 'DEQ Pollutant List'!A38:A642, 0)), E23)</f>
        <v>Silica, crystalline (respirable)</v>
      </c>
      <c r="L23" s="494">
        <v>1E-3</v>
      </c>
      <c r="M23" s="494">
        <v>0.01</v>
      </c>
      <c r="N23" s="489">
        <f t="shared" si="5"/>
        <v>5.0000000000000002E-5</v>
      </c>
      <c r="O23" s="700"/>
      <c r="P23" s="700"/>
    </row>
    <row r="24" spans="1:16" x14ac:dyDescent="0.2">
      <c r="B24" s="700"/>
      <c r="C24" s="700"/>
      <c r="D24" s="700"/>
      <c r="E24" s="489" t="s">
        <v>184</v>
      </c>
      <c r="F24" s="695"/>
      <c r="G24" s="695"/>
      <c r="H24" s="695"/>
      <c r="I24" s="489" t="s">
        <v>185</v>
      </c>
      <c r="J24" s="489" t="str">
        <f>IF(ISNUMBER(MATCH(I24,'DEQ Pollutant List'!$A:$A,0)),"Yes", "No")</f>
        <v>Yes</v>
      </c>
      <c r="K24" s="489" t="str">
        <f>IF(J24="Yes", INDEX('DEQ Pollutant List'!B43:B647, MATCH(I24, 'DEQ Pollutant List'!A43:A647, 0)), E24)</f>
        <v>Copper and compounds</v>
      </c>
      <c r="L24" s="494">
        <v>1E-3</v>
      </c>
      <c r="M24" s="494">
        <v>0.01</v>
      </c>
      <c r="N24" s="489">
        <f t="shared" si="5"/>
        <v>5.0000000000000002E-5</v>
      </c>
      <c r="O24" s="700"/>
      <c r="P24" s="700"/>
    </row>
    <row r="25" spans="1:16" x14ac:dyDescent="0.2">
      <c r="B25" s="701"/>
      <c r="C25" s="701"/>
      <c r="D25" s="701"/>
      <c r="E25" s="489" t="s">
        <v>170</v>
      </c>
      <c r="F25" s="696"/>
      <c r="G25" s="696"/>
      <c r="H25" s="696"/>
      <c r="I25" s="489" t="s">
        <v>171</v>
      </c>
      <c r="J25" s="489" t="str">
        <f>IF(ISNUMBER(MATCH(I25,'DEQ Pollutant List'!$A:$A,0)),"Yes", "No")</f>
        <v>Yes</v>
      </c>
      <c r="K25" s="489" t="str">
        <f>IF(J25="Yes", INDEX('DEQ Pollutant List'!B44:B648, MATCH(I25, 'DEQ Pollutant List'!A44:A648, 0)), E25)</f>
        <v>Silica, crystalline (respirable)</v>
      </c>
      <c r="L25" s="494">
        <v>1E-3</v>
      </c>
      <c r="M25" s="494">
        <v>0.01</v>
      </c>
      <c r="N25" s="489">
        <f t="shared" si="5"/>
        <v>5.0000000000000002E-5</v>
      </c>
      <c r="O25" s="701"/>
      <c r="P25" s="701"/>
    </row>
    <row r="26" spans="1:16" x14ac:dyDescent="0.2">
      <c r="B26" s="707" t="s">
        <v>186</v>
      </c>
      <c r="C26" s="706" t="s">
        <v>187</v>
      </c>
      <c r="D26" s="707" t="s">
        <v>188</v>
      </c>
      <c r="E26" s="489" t="s">
        <v>189</v>
      </c>
      <c r="F26" s="691">
        <f>200/1000</f>
        <v>0.2</v>
      </c>
      <c r="G26" s="694" t="s">
        <v>95</v>
      </c>
      <c r="H26" s="691" t="s">
        <v>178</v>
      </c>
      <c r="I26" s="489">
        <v>239</v>
      </c>
      <c r="J26" s="489" t="str">
        <f>IF(ISNUMBER(MATCH(I26,'DEQ Pollutant List'!$A:$A,0)),"Yes", "No")</f>
        <v>Yes</v>
      </c>
      <c r="K26" s="489" t="str">
        <f xml:space="preserve"> IF(J26="Yes", INDEX('DEQ Pollutant List'!B65:B669, MATCH(I26, 'DEQ Pollutant List'!A65:A669, 0)),E26)</f>
        <v>Fluorides</v>
      </c>
      <c r="L26" s="494">
        <v>0</v>
      </c>
      <c r="M26" s="494">
        <v>0.03</v>
      </c>
      <c r="N26" s="489">
        <f>IF(J26="Yes",$F$26* M26, "--")</f>
        <v>6.0000000000000001E-3</v>
      </c>
      <c r="O26" s="705" t="s">
        <v>121</v>
      </c>
      <c r="P26" s="705" t="s">
        <v>126</v>
      </c>
    </row>
    <row r="27" spans="1:16" x14ac:dyDescent="0.2">
      <c r="B27" s="707"/>
      <c r="C27" s="706"/>
      <c r="D27" s="707"/>
      <c r="E27" s="489" t="s">
        <v>190</v>
      </c>
      <c r="F27" s="691"/>
      <c r="G27" s="695"/>
      <c r="H27" s="691"/>
      <c r="I27" s="489" t="s">
        <v>169</v>
      </c>
      <c r="J27" s="489" t="str">
        <f>IF(ISNUMBER(MATCH(I27,'DEQ Pollutant List'!$A:$A,0)),"Yes", "No")</f>
        <v>Yes</v>
      </c>
      <c r="K27" s="489" t="str">
        <f xml:space="preserve"> IF(J27="Yes", INDEX('DEQ Pollutant List'!B70:B674, MATCH(I27, 'DEQ Pollutant List'!A70:A674, 0)),E27)</f>
        <v>Manganese and compounds</v>
      </c>
      <c r="L27" s="494">
        <v>0.01</v>
      </c>
      <c r="M27" s="494">
        <v>0.03</v>
      </c>
      <c r="N27" s="489">
        <f t="shared" ref="N27:N30" si="6">IF(J27="Yes",$F$26* M27, "--")</f>
        <v>6.0000000000000001E-3</v>
      </c>
      <c r="O27" s="705"/>
      <c r="P27" s="705"/>
    </row>
    <row r="28" spans="1:16" x14ac:dyDescent="0.2">
      <c r="B28" s="707"/>
      <c r="C28" s="706"/>
      <c r="D28" s="707"/>
      <c r="E28" s="489" t="s">
        <v>191</v>
      </c>
      <c r="F28" s="691"/>
      <c r="G28" s="695"/>
      <c r="H28" s="691"/>
      <c r="I28" s="489" t="s">
        <v>192</v>
      </c>
      <c r="J28" s="489" t="str">
        <f>IF(ISNUMBER(MATCH(I28,'DEQ Pollutant List'!$A:$A,0)),"Yes", "No")</f>
        <v>Yes</v>
      </c>
      <c r="K28" s="489" t="str">
        <f xml:space="preserve"> IF(J28="Yes", INDEX('DEQ Pollutant List'!B71:B675, MATCH(I28, 'DEQ Pollutant List'!A71:A675, 0)),E28)</f>
        <v>Nickel and compounds</v>
      </c>
      <c r="L28" s="494">
        <v>0</v>
      </c>
      <c r="M28" s="494">
        <v>0.03</v>
      </c>
      <c r="N28" s="489">
        <f t="shared" si="6"/>
        <v>6.0000000000000001E-3</v>
      </c>
      <c r="O28" s="705"/>
      <c r="P28" s="705"/>
    </row>
    <row r="29" spans="1:16" x14ac:dyDescent="0.2">
      <c r="B29" s="707"/>
      <c r="C29" s="706"/>
      <c r="D29" s="707"/>
      <c r="E29" s="489" t="s">
        <v>1978</v>
      </c>
      <c r="F29" s="691"/>
      <c r="G29" s="695"/>
      <c r="H29" s="691"/>
      <c r="I29" s="489" t="s">
        <v>171</v>
      </c>
      <c r="J29" s="489" t="s">
        <v>37</v>
      </c>
      <c r="K29" s="489" t="str">
        <f xml:space="preserve"> IF(J29="Yes", INDEX('DEQ Pollutant List'!B72:B676, MATCH(I29, 'DEQ Pollutant List'!A72:A676, 0)),E29)</f>
        <v>Silica, crystalline (respirable)</v>
      </c>
      <c r="L29" s="494">
        <v>0.01</v>
      </c>
      <c r="M29" s="494">
        <v>0.04</v>
      </c>
      <c r="N29" s="489">
        <f>IF(J29="Yes",$F$26* M29, "--")</f>
        <v>8.0000000000000002E-3</v>
      </c>
      <c r="O29" s="705"/>
      <c r="P29" s="705"/>
    </row>
    <row r="30" spans="1:16" x14ac:dyDescent="0.2">
      <c r="B30" s="707"/>
      <c r="C30" s="706"/>
      <c r="D30" s="707"/>
      <c r="E30" s="489" t="s">
        <v>193</v>
      </c>
      <c r="F30" s="691"/>
      <c r="G30" s="696"/>
      <c r="H30" s="691"/>
      <c r="I30" s="489" t="s">
        <v>194</v>
      </c>
      <c r="J30" s="489" t="str">
        <f>IF(ISNUMBER(MATCH(I30,'DEQ Pollutant List'!$A:$A,0)),"Yes", "No")</f>
        <v>Yes</v>
      </c>
      <c r="K30" s="489" t="str">
        <f xml:space="preserve"> IF(J30="Yes", INDEX('DEQ Pollutant List'!B75:B679, MATCH(I30, 'DEQ Pollutant List'!A75:A679, 0)),E30)</f>
        <v>Vanadium (fume or dust)</v>
      </c>
      <c r="L30" s="494">
        <v>0</v>
      </c>
      <c r="M30" s="504">
        <v>7.0000000000000007E-2</v>
      </c>
      <c r="N30" s="437">
        <f t="shared" si="6"/>
        <v>1.4000000000000002E-2</v>
      </c>
      <c r="O30" s="705"/>
      <c r="P30" s="705"/>
    </row>
    <row r="31" spans="1:16" s="506" customFormat="1" x14ac:dyDescent="0.25">
      <c r="A31" s="508">
        <v>1</v>
      </c>
      <c r="B31" s="502" t="s">
        <v>195</v>
      </c>
      <c r="C31" s="505"/>
      <c r="D31" s="505"/>
      <c r="E31" s="505"/>
      <c r="F31" s="505"/>
      <c r="G31" s="505"/>
      <c r="H31" s="505"/>
      <c r="I31" s="505"/>
      <c r="J31" s="505"/>
      <c r="K31" s="505"/>
      <c r="L31" s="505"/>
      <c r="M31" s="505"/>
      <c r="N31" s="505"/>
      <c r="O31" s="505"/>
      <c r="P31" s="505"/>
    </row>
    <row r="32" spans="1:16" s="507" customFormat="1" x14ac:dyDescent="0.25">
      <c r="A32" s="508">
        <v>2</v>
      </c>
      <c r="B32" s="502" t="s">
        <v>196</v>
      </c>
      <c r="C32" s="505"/>
      <c r="D32" s="505"/>
      <c r="E32" s="505"/>
      <c r="F32" s="505"/>
      <c r="G32" s="505"/>
      <c r="H32" s="505"/>
      <c r="I32" s="505"/>
      <c r="J32" s="505"/>
      <c r="K32" s="505"/>
      <c r="L32" s="505"/>
      <c r="M32" s="505"/>
      <c r="N32" s="505"/>
      <c r="O32" s="505"/>
      <c r="P32" s="505"/>
    </row>
    <row r="33" spans="1:2" ht="13.5" x14ac:dyDescent="0.2">
      <c r="A33" s="509">
        <v>3</v>
      </c>
      <c r="B33" s="416" t="s">
        <v>197</v>
      </c>
    </row>
    <row r="34" spans="1:2" ht="14.25" customHeight="1" x14ac:dyDescent="0.2">
      <c r="A34" s="509">
        <v>4</v>
      </c>
      <c r="B34" s="416" t="s">
        <v>1917</v>
      </c>
    </row>
  </sheetData>
  <mergeCells count="42">
    <mergeCell ref="B26:B30"/>
    <mergeCell ref="B3:B4"/>
    <mergeCell ref="P3:P4"/>
    <mergeCell ref="C3:C4"/>
    <mergeCell ref="D3:D4"/>
    <mergeCell ref="E3:E4"/>
    <mergeCell ref="F3:F4"/>
    <mergeCell ref="O3:O4"/>
    <mergeCell ref="I3:N3"/>
    <mergeCell ref="H3:H4"/>
    <mergeCell ref="G3:G4"/>
    <mergeCell ref="C26:C30"/>
    <mergeCell ref="D26:D30"/>
    <mergeCell ref="F26:F30"/>
    <mergeCell ref="H26:H30"/>
    <mergeCell ref="G26:G30"/>
    <mergeCell ref="O26:O30"/>
    <mergeCell ref="P26:P30"/>
    <mergeCell ref="P14:P19"/>
    <mergeCell ref="O14:O19"/>
    <mergeCell ref="P20:P25"/>
    <mergeCell ref="O20:O25"/>
    <mergeCell ref="B20:B25"/>
    <mergeCell ref="P5:P13"/>
    <mergeCell ref="O5:O13"/>
    <mergeCell ref="H5:H13"/>
    <mergeCell ref="G5:G13"/>
    <mergeCell ref="F5:F13"/>
    <mergeCell ref="D5:D13"/>
    <mergeCell ref="C5:C13"/>
    <mergeCell ref="D14:D19"/>
    <mergeCell ref="C14:C19"/>
    <mergeCell ref="B14:B19"/>
    <mergeCell ref="B5:B13"/>
    <mergeCell ref="H14:H19"/>
    <mergeCell ref="G14:G19"/>
    <mergeCell ref="F14:F19"/>
    <mergeCell ref="H20:H25"/>
    <mergeCell ref="G20:G25"/>
    <mergeCell ref="F20:F25"/>
    <mergeCell ref="D20:D25"/>
    <mergeCell ref="C20:C25"/>
  </mergeCells>
  <phoneticPr fontId="28"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CE1B3-9044-4DFB-92F0-5D9A4AB19A56}">
  <dimension ref="A2:AK34"/>
  <sheetViews>
    <sheetView topLeftCell="A11" workbookViewId="0">
      <selection activeCell="C34" sqref="C34:S34"/>
    </sheetView>
  </sheetViews>
  <sheetFormatPr defaultColWidth="8.85546875" defaultRowHeight="12.75" x14ac:dyDescent="0.2"/>
  <cols>
    <col min="1" max="1" width="9.140625" style="417" customWidth="1"/>
    <col min="2" max="2" width="17.42578125" style="417" customWidth="1"/>
    <col min="3" max="26" width="16.140625" style="417" customWidth="1"/>
    <col min="27" max="37" width="9.140625" style="194" customWidth="1"/>
    <col min="38" max="16384" width="8.85546875" style="419"/>
  </cols>
  <sheetData>
    <row r="2" spans="1:37" ht="14.45" customHeight="1" x14ac:dyDescent="0.2">
      <c r="B2" s="418" t="s">
        <v>198</v>
      </c>
    </row>
    <row r="3" spans="1:37" ht="32.450000000000003" customHeight="1" x14ac:dyDescent="0.2">
      <c r="B3" s="708" t="s">
        <v>1886</v>
      </c>
      <c r="C3" s="708"/>
      <c r="D3" s="708"/>
      <c r="E3" s="708"/>
      <c r="F3" s="708"/>
      <c r="G3" s="708"/>
      <c r="H3" s="708"/>
      <c r="I3" s="708"/>
      <c r="J3" s="708"/>
      <c r="K3" s="708"/>
      <c r="L3" s="511"/>
      <c r="M3" s="511"/>
      <c r="N3" s="511"/>
    </row>
    <row r="4" spans="1:37" s="544" customFormat="1" ht="25.5" x14ac:dyDescent="0.2">
      <c r="B4" s="711" t="s">
        <v>199</v>
      </c>
      <c r="C4" s="712"/>
      <c r="D4" s="679" t="s">
        <v>34</v>
      </c>
      <c r="E4" s="440" t="s">
        <v>46</v>
      </c>
      <c r="F4" s="440" t="s">
        <v>200</v>
      </c>
      <c r="G4" s="440" t="s">
        <v>59</v>
      </c>
      <c r="H4" s="440" t="s">
        <v>66</v>
      </c>
      <c r="I4" s="680" t="s">
        <v>1887</v>
      </c>
      <c r="J4" s="440" t="s">
        <v>201</v>
      </c>
      <c r="K4" s="440" t="s">
        <v>202</v>
      </c>
      <c r="N4" s="513"/>
    </row>
    <row r="5" spans="1:37" s="545" customFormat="1" ht="51" x14ac:dyDescent="0.2">
      <c r="B5" s="713"/>
      <c r="C5" s="714"/>
      <c r="D5" s="677" t="str">
        <f>'Welding SDS Review'!K13</f>
        <v>Aluminum and compounds</v>
      </c>
      <c r="E5" s="514" t="s">
        <v>203</v>
      </c>
      <c r="F5" s="514" t="s">
        <v>204</v>
      </c>
      <c r="G5" s="514" t="str">
        <f>'Welding SDS Review'!K19</f>
        <v>Manganese and compounds</v>
      </c>
      <c r="H5" s="514" t="str">
        <f>'DEQ Pollutant List'!B399</f>
        <v>Nickel compounds, insoluble</v>
      </c>
      <c r="I5" s="514" t="str">
        <f>'Welding SDS Review'!K10</f>
        <v>Silica, crystalline (respirable)</v>
      </c>
      <c r="J5" s="514" t="str">
        <f>'Welding SDS Review'!K30</f>
        <v>Vanadium (fume or dust)</v>
      </c>
      <c r="K5" s="514" t="str">
        <f>'Welding SDS Review'!K26</f>
        <v>Fluorides</v>
      </c>
      <c r="N5" s="515"/>
    </row>
    <row r="6" spans="1:37" s="544" customFormat="1" ht="27.75" customHeight="1" x14ac:dyDescent="0.2">
      <c r="B6" s="430"/>
      <c r="C6" s="433" t="s">
        <v>205</v>
      </c>
      <c r="D6" s="676" t="str">
        <f>'Welding SDS Review'!I13</f>
        <v>7429-90-5</v>
      </c>
      <c r="E6" s="512" t="s">
        <v>142</v>
      </c>
      <c r="F6" s="512" t="s">
        <v>55</v>
      </c>
      <c r="G6" s="512" t="str">
        <f>'Welding SDS Review'!I19</f>
        <v>7439-96-5</v>
      </c>
      <c r="H6" s="512">
        <f>365</f>
        <v>365</v>
      </c>
      <c r="I6" s="439" t="str">
        <f>'Welding SDS Review'!I10</f>
        <v>7631-86-9</v>
      </c>
      <c r="J6" s="512" t="str">
        <f>'Welding SDS Review'!I30</f>
        <v>7440-62-2</v>
      </c>
      <c r="K6" s="512">
        <f>'Welding SDS Review'!I5</f>
        <v>239</v>
      </c>
      <c r="N6" s="513"/>
    </row>
    <row r="7" spans="1:37" s="194" customFormat="1" ht="27.75" customHeight="1" x14ac:dyDescent="0.2">
      <c r="B7" s="678" t="s">
        <v>206</v>
      </c>
      <c r="C7" s="678" t="s">
        <v>207</v>
      </c>
      <c r="D7" s="546" t="str">
        <f>IF(ISNUMBER(MATCH(D6,'DEQ Pollutant List'!$A:$A, 0)), "Yes", "No")</f>
        <v>Yes</v>
      </c>
      <c r="E7" s="546" t="s">
        <v>37</v>
      </c>
      <c r="F7" s="546" t="s">
        <v>37</v>
      </c>
      <c r="G7" s="546" t="str">
        <f>IF(ISNUMBER(MATCH(G6,'DEQ Pollutant List'!$A:$A, 0)), "Yes", "No")</f>
        <v>Yes</v>
      </c>
      <c r="H7" s="546" t="str">
        <f>IF(ISNUMBER(MATCH(H6,'DEQ Pollutant List'!$A:$A, 0)), "Yes", "No")</f>
        <v>Yes</v>
      </c>
      <c r="I7" s="546" t="str">
        <f>IF(ISNUMBER(MATCH(I6,'DEQ Pollutant List'!$A:$A, 0)), "Yes", "No")</f>
        <v>Yes</v>
      </c>
      <c r="J7" s="546" t="str">
        <f>IF(ISNUMBER(MATCH(J6,'DEQ Pollutant List'!$A:$A, 0)), "Yes", "No")</f>
        <v>Yes</v>
      </c>
      <c r="K7" s="546" t="str">
        <f>IF(ISNUMBER(MATCH(K6,'DEQ Pollutant List'!$A:$A, 0)), "Yes", "No")</f>
        <v>Yes</v>
      </c>
      <c r="N7" s="427"/>
    </row>
    <row r="8" spans="1:37" x14ac:dyDescent="0.2">
      <c r="B8" s="547"/>
      <c r="C8" s="517" t="s">
        <v>166</v>
      </c>
      <c r="D8" s="418"/>
      <c r="E8" s="418"/>
      <c r="F8" s="418"/>
      <c r="G8" s="418"/>
      <c r="H8" s="418"/>
      <c r="I8" s="418"/>
      <c r="J8" s="418"/>
      <c r="K8" s="518"/>
      <c r="N8" s="418"/>
    </row>
    <row r="9" spans="1:37" s="544" customFormat="1" x14ac:dyDescent="0.2">
      <c r="B9" s="516" t="s">
        <v>161</v>
      </c>
      <c r="C9" s="519">
        <v>7018</v>
      </c>
      <c r="D9" s="520">
        <f>IF(((($E$20)*$C$23*'Welding Emission Factors'!C30)=0),"--",(($E$20)*$C$23*'Welding Emission Factors'!C30))</f>
        <v>0.13442579999999998</v>
      </c>
      <c r="E9" s="521">
        <v>1E-3</v>
      </c>
      <c r="F9" s="522">
        <v>3.3E-3</v>
      </c>
      <c r="G9" s="523">
        <v>1.03</v>
      </c>
      <c r="H9" s="524">
        <v>2E-3</v>
      </c>
      <c r="I9" s="520">
        <f>IF(((($E$20)*$C$23*'Welding Emission Factors'!F30)=0),"--",(($E$20)*$C$23*'Welding Emission Factors'!F30))</f>
        <v>0.56142539999999996</v>
      </c>
      <c r="J9" s="525">
        <v>2.6357999999999999E-2</v>
      </c>
      <c r="K9" s="520">
        <f>IF(((($E$20)*$C$23*'Welding Emission Factors'!H30)=0),"--",(($E$20)*$C$23*'Welding Emission Factors'!H30))</f>
        <v>0.39537</v>
      </c>
      <c r="N9" s="526"/>
    </row>
    <row r="10" spans="1:37" x14ac:dyDescent="0.2">
      <c r="B10" s="547"/>
      <c r="C10" s="527" t="s">
        <v>178</v>
      </c>
      <c r="D10" s="528"/>
      <c r="E10" s="528"/>
      <c r="F10" s="528"/>
      <c r="G10" s="528"/>
      <c r="H10" s="528"/>
      <c r="I10" s="528"/>
      <c r="J10" s="529"/>
      <c r="K10" s="530"/>
      <c r="N10" s="528"/>
    </row>
    <row r="11" spans="1:37" s="544" customFormat="1" x14ac:dyDescent="0.2">
      <c r="B11" s="516" t="s">
        <v>186</v>
      </c>
      <c r="C11" s="531" t="s">
        <v>188</v>
      </c>
      <c r="D11" s="532" t="str">
        <f>IF((($F$21*$C$24*'Welding Emission Factors'!C31)=0),"--",(($F$21/1000)*$C$24*'Welding Emission Factors'!C31))</f>
        <v>--</v>
      </c>
      <c r="E11" s="532"/>
      <c r="F11" s="532"/>
      <c r="G11" s="533">
        <f>IF((($F$21*$C$24*'Welding Emission Factors'!D31)=0),"--",(($F$21)*$C$24*'Welding Emission Factors'!D31))</f>
        <v>1.1459999999999999E-4</v>
      </c>
      <c r="H11" s="533">
        <f>IF((($F$21*$C$24*'Welding Emission Factors'!E31)=0),"--",(($F$21)*$C$24*'Welding Emission Factors'!E31))</f>
        <v>8.5949999999999989E-5</v>
      </c>
      <c r="I11" s="533">
        <f>IF((($F$21*$C$24*'Welding Emission Factors'!F31)=0),"--",(($F$21)*$C$24*'Welding Emission Factors'!F31))</f>
        <v>1.4325000000000001E-4</v>
      </c>
      <c r="J11" s="533">
        <f>IF((($F$21*$C$24*'Welding Emission Factors'!G31)=0),"--",(($F$21)*$C$24*'Welding Emission Factors'!G31))</f>
        <v>2.0055000000000002E-4</v>
      </c>
      <c r="K11" s="533">
        <f>IF((($F$21*$C$24*'Welding Emission Factors'!H31)=0),"--",(($F$21)*$C$24*'Welding Emission Factors'!H31))</f>
        <v>8.5949999999999989E-5</v>
      </c>
      <c r="N11" s="534"/>
    </row>
    <row r="12" spans="1:37" ht="13.5" customHeight="1" x14ac:dyDescent="0.2">
      <c r="A12" s="509">
        <v>1</v>
      </c>
      <c r="B12" s="535" t="s">
        <v>208</v>
      </c>
      <c r="C12" s="535"/>
      <c r="D12" s="535"/>
      <c r="E12" s="535"/>
      <c r="F12" s="535"/>
      <c r="G12" s="535"/>
      <c r="H12" s="535"/>
      <c r="I12" s="535"/>
      <c r="J12" s="535"/>
      <c r="K12" s="535"/>
      <c r="L12" s="535"/>
      <c r="M12" s="415"/>
      <c r="N12" s="415"/>
      <c r="O12" s="419"/>
      <c r="P12" s="419"/>
      <c r="Q12" s="419"/>
      <c r="R12" s="419"/>
      <c r="S12" s="419"/>
      <c r="T12" s="419"/>
      <c r="U12" s="419"/>
      <c r="V12" s="419"/>
      <c r="W12" s="419"/>
      <c r="X12" s="419"/>
      <c r="Y12" s="419"/>
      <c r="Z12" s="419"/>
      <c r="AA12" s="419"/>
      <c r="AB12" s="419"/>
      <c r="AC12" s="419"/>
      <c r="AD12" s="419"/>
      <c r="AE12" s="419"/>
      <c r="AF12" s="419"/>
      <c r="AG12" s="419"/>
      <c r="AH12" s="419"/>
      <c r="AI12" s="419"/>
      <c r="AJ12" s="419"/>
      <c r="AK12" s="419"/>
    </row>
    <row r="13" spans="1:37" ht="13.5" x14ac:dyDescent="0.2">
      <c r="A13" s="509">
        <v>2</v>
      </c>
      <c r="B13" s="717" t="s">
        <v>1970</v>
      </c>
      <c r="C13" s="717"/>
      <c r="D13" s="717"/>
      <c r="E13" s="536"/>
      <c r="F13" s="415"/>
      <c r="G13" s="415"/>
      <c r="H13" s="415"/>
      <c r="I13" s="415"/>
      <c r="J13" s="415"/>
      <c r="K13" s="415"/>
      <c r="L13" s="415"/>
      <c r="M13" s="415"/>
      <c r="N13" s="415"/>
      <c r="O13" s="419"/>
      <c r="P13" s="419"/>
      <c r="Q13" s="419"/>
      <c r="R13" s="419"/>
      <c r="S13" s="419"/>
      <c r="T13" s="419"/>
      <c r="U13" s="419"/>
      <c r="V13" s="419"/>
      <c r="W13" s="419"/>
      <c r="X13" s="419"/>
      <c r="Y13" s="419"/>
      <c r="Z13" s="419"/>
      <c r="AA13" s="419"/>
      <c r="AB13" s="419"/>
      <c r="AC13" s="419"/>
      <c r="AD13" s="419"/>
      <c r="AE13" s="419"/>
      <c r="AF13" s="419"/>
      <c r="AG13" s="419"/>
      <c r="AH13" s="419"/>
      <c r="AI13" s="419"/>
      <c r="AJ13" s="419"/>
      <c r="AK13" s="419"/>
    </row>
    <row r="14" spans="1:37" ht="56.25" customHeight="1" x14ac:dyDescent="0.2">
      <c r="A14" s="509">
        <v>3</v>
      </c>
      <c r="B14" s="716" t="s">
        <v>209</v>
      </c>
      <c r="C14" s="716"/>
      <c r="D14" s="716"/>
      <c r="E14" s="716"/>
      <c r="F14" s="716"/>
      <c r="G14" s="716"/>
      <c r="H14" s="716"/>
      <c r="I14" s="716"/>
      <c r="J14" s="716"/>
      <c r="K14" s="716"/>
      <c r="L14" s="716"/>
      <c r="M14" s="716"/>
      <c r="N14" s="716"/>
      <c r="O14" s="419"/>
      <c r="P14" s="419"/>
      <c r="Q14" s="419"/>
      <c r="R14" s="419"/>
      <c r="S14" s="419"/>
      <c r="T14" s="419"/>
      <c r="U14" s="419"/>
      <c r="V14" s="419"/>
      <c r="W14" s="419"/>
      <c r="X14" s="419"/>
      <c r="Y14" s="419"/>
      <c r="Z14" s="419"/>
      <c r="AA14" s="419"/>
      <c r="AB14" s="419"/>
      <c r="AC14" s="419"/>
      <c r="AD14" s="419"/>
      <c r="AE14" s="419"/>
      <c r="AF14" s="419"/>
      <c r="AG14" s="419"/>
      <c r="AH14" s="419"/>
      <c r="AI14" s="419"/>
      <c r="AJ14" s="419"/>
      <c r="AK14" s="419"/>
    </row>
    <row r="15" spans="1:37" ht="13.5" x14ac:dyDescent="0.2">
      <c r="A15" s="509">
        <v>4</v>
      </c>
      <c r="B15" s="415" t="s">
        <v>1966</v>
      </c>
      <c r="C15" s="537"/>
      <c r="D15" s="537"/>
      <c r="E15" s="537"/>
      <c r="F15" s="537"/>
      <c r="G15" s="537"/>
      <c r="H15" s="537"/>
      <c r="I15" s="537"/>
      <c r="J15" s="537"/>
      <c r="K15" s="537"/>
      <c r="L15" s="537"/>
      <c r="M15" s="537"/>
      <c r="N15" s="537"/>
      <c r="O15" s="419"/>
      <c r="P15" s="419"/>
      <c r="Q15" s="419"/>
      <c r="R15" s="419"/>
      <c r="S15" s="419"/>
      <c r="T15" s="419"/>
      <c r="U15" s="419"/>
      <c r="V15" s="419"/>
      <c r="W15" s="419"/>
      <c r="X15" s="419"/>
      <c r="Y15" s="419"/>
      <c r="Z15" s="419"/>
      <c r="AA15" s="419"/>
      <c r="AB15" s="419"/>
      <c r="AC15" s="419"/>
      <c r="AD15" s="419"/>
      <c r="AE15" s="419"/>
      <c r="AF15" s="419"/>
      <c r="AG15" s="419"/>
      <c r="AH15" s="419"/>
      <c r="AI15" s="419"/>
      <c r="AJ15" s="419"/>
      <c r="AK15" s="419"/>
    </row>
    <row r="16" spans="1:37" ht="13.5" x14ac:dyDescent="0.2">
      <c r="A16" s="509">
        <v>5</v>
      </c>
      <c r="B16" s="415" t="s">
        <v>211</v>
      </c>
      <c r="C16" s="415"/>
      <c r="D16" s="415"/>
      <c r="E16" s="415"/>
      <c r="F16" s="415"/>
      <c r="G16" s="415"/>
      <c r="H16" s="415"/>
      <c r="I16" s="415"/>
      <c r="J16" s="415"/>
      <c r="K16" s="415"/>
      <c r="L16" s="415"/>
      <c r="M16" s="415"/>
      <c r="N16" s="415"/>
      <c r="O16" s="419"/>
      <c r="P16" s="419"/>
      <c r="Q16" s="419"/>
      <c r="R16" s="419"/>
      <c r="S16" s="419"/>
      <c r="T16" s="419"/>
      <c r="U16" s="419"/>
      <c r="V16" s="419"/>
      <c r="W16" s="419"/>
      <c r="X16" s="419"/>
      <c r="Y16" s="419"/>
      <c r="Z16" s="419"/>
      <c r="AA16" s="419"/>
      <c r="AB16" s="419"/>
      <c r="AC16" s="419"/>
      <c r="AD16" s="419"/>
      <c r="AE16" s="419"/>
      <c r="AF16" s="419"/>
      <c r="AG16" s="419"/>
      <c r="AH16" s="419"/>
      <c r="AI16" s="419"/>
      <c r="AJ16" s="419"/>
      <c r="AK16" s="419"/>
    </row>
    <row r="18" spans="1:37" ht="15" customHeight="1" x14ac:dyDescent="0.2">
      <c r="B18" s="718" t="s">
        <v>1922</v>
      </c>
      <c r="C18" s="719"/>
      <c r="D18" s="709" t="s">
        <v>1923</v>
      </c>
      <c r="E18" s="720" t="s">
        <v>212</v>
      </c>
      <c r="F18" s="721"/>
      <c r="G18" s="515"/>
    </row>
    <row r="19" spans="1:37" ht="52.5" x14ac:dyDescent="0.2">
      <c r="B19" s="718"/>
      <c r="C19" s="719"/>
      <c r="D19" s="709"/>
      <c r="E19" s="510" t="s">
        <v>1890</v>
      </c>
      <c r="F19" s="540" t="s">
        <v>1891</v>
      </c>
      <c r="G19" s="515"/>
    </row>
    <row r="20" spans="1:37" x14ac:dyDescent="0.2">
      <c r="B20" s="538" t="s">
        <v>213</v>
      </c>
      <c r="C20" s="548" t="s">
        <v>166</v>
      </c>
      <c r="D20" s="430" t="s">
        <v>165</v>
      </c>
      <c r="E20" s="549">
        <v>18.399999999999999</v>
      </c>
      <c r="F20" s="550">
        <v>0.02</v>
      </c>
      <c r="G20" s="427"/>
    </row>
    <row r="21" spans="1:37" x14ac:dyDescent="0.2">
      <c r="B21" s="538" t="s">
        <v>188</v>
      </c>
      <c r="C21" s="548" t="s">
        <v>178</v>
      </c>
      <c r="D21" s="430" t="s">
        <v>95</v>
      </c>
      <c r="E21" s="551" t="s">
        <v>148</v>
      </c>
      <c r="F21" s="550">
        <v>0.02</v>
      </c>
      <c r="G21" s="427"/>
    </row>
    <row r="22" spans="1:37" ht="13.5" x14ac:dyDescent="0.2">
      <c r="A22" s="509">
        <v>1</v>
      </c>
      <c r="B22" s="415" t="s">
        <v>214</v>
      </c>
      <c r="C22" s="415"/>
      <c r="D22" s="415"/>
      <c r="E22" s="415"/>
      <c r="L22" s="419"/>
      <c r="M22" s="419"/>
      <c r="N22" s="419"/>
      <c r="O22" s="419"/>
      <c r="P22" s="419"/>
      <c r="Q22" s="419"/>
      <c r="R22" s="419"/>
      <c r="S22" s="419"/>
      <c r="T22" s="419"/>
      <c r="U22" s="419"/>
      <c r="V22" s="419"/>
      <c r="W22" s="419"/>
      <c r="X22" s="419"/>
      <c r="Y22" s="419"/>
      <c r="Z22" s="419"/>
      <c r="AA22" s="419"/>
      <c r="AB22" s="419"/>
      <c r="AC22" s="419"/>
      <c r="AD22" s="419"/>
      <c r="AE22" s="419"/>
      <c r="AF22" s="419"/>
      <c r="AG22" s="419"/>
      <c r="AH22" s="419"/>
      <c r="AI22" s="419"/>
      <c r="AJ22" s="419"/>
      <c r="AK22" s="419"/>
    </row>
    <row r="23" spans="1:37" ht="13.5" x14ac:dyDescent="0.2">
      <c r="A23" s="509"/>
      <c r="B23" s="415" t="s">
        <v>166</v>
      </c>
      <c r="C23" s="415">
        <v>0.28649999999999998</v>
      </c>
      <c r="D23" s="415"/>
      <c r="E23" s="415"/>
      <c r="L23" s="419"/>
      <c r="M23" s="419"/>
      <c r="N23" s="419"/>
      <c r="O23" s="419"/>
      <c r="P23" s="419"/>
      <c r="Q23" s="419"/>
      <c r="R23" s="419"/>
      <c r="S23" s="419"/>
      <c r="T23" s="419"/>
      <c r="U23" s="419"/>
      <c r="V23" s="419"/>
      <c r="W23" s="419"/>
      <c r="X23" s="419"/>
      <c r="Y23" s="419"/>
      <c r="Z23" s="419"/>
      <c r="AA23" s="419"/>
      <c r="AB23" s="419"/>
      <c r="AC23" s="419"/>
      <c r="AD23" s="419"/>
      <c r="AE23" s="419"/>
      <c r="AF23" s="419"/>
      <c r="AG23" s="419"/>
      <c r="AH23" s="419"/>
      <c r="AI23" s="419"/>
      <c r="AJ23" s="419"/>
      <c r="AK23" s="419"/>
    </row>
    <row r="24" spans="1:37" ht="13.5" x14ac:dyDescent="0.2">
      <c r="A24" s="509"/>
      <c r="B24" s="415" t="s">
        <v>178</v>
      </c>
      <c r="C24" s="415">
        <v>0.28649999999999998</v>
      </c>
      <c r="D24" s="415"/>
      <c r="E24" s="415"/>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19"/>
      <c r="AJ24" s="419"/>
      <c r="AK24" s="419"/>
    </row>
    <row r="25" spans="1:37" ht="13.5" x14ac:dyDescent="0.2">
      <c r="A25" s="509">
        <v>2</v>
      </c>
      <c r="B25" s="416" t="s">
        <v>1918</v>
      </c>
      <c r="C25" s="415"/>
      <c r="D25" s="415"/>
      <c r="E25" s="415"/>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419"/>
      <c r="AI25" s="419"/>
      <c r="AJ25" s="419"/>
      <c r="AK25" s="419"/>
    </row>
    <row r="28" spans="1:37" x14ac:dyDescent="0.2">
      <c r="B28" s="418" t="s">
        <v>215</v>
      </c>
    </row>
    <row r="29" spans="1:37" ht="27" x14ac:dyDescent="0.2">
      <c r="A29" s="457"/>
      <c r="B29" s="538"/>
      <c r="C29" s="539" t="s">
        <v>34</v>
      </c>
      <c r="D29" s="539" t="s">
        <v>59</v>
      </c>
      <c r="E29" s="539" t="s">
        <v>66</v>
      </c>
      <c r="F29" s="540" t="s">
        <v>1888</v>
      </c>
      <c r="G29" s="539" t="s">
        <v>201</v>
      </c>
      <c r="H29" s="539" t="s">
        <v>1889</v>
      </c>
    </row>
    <row r="30" spans="1:37" x14ac:dyDescent="0.2">
      <c r="B30" s="519">
        <v>7018</v>
      </c>
      <c r="C30" s="541">
        <f>AVERAGE(0.1%,5%)</f>
        <v>2.5500000000000002E-2</v>
      </c>
      <c r="D30" s="541">
        <f>AVERAGE(1%,5%)</f>
        <v>3.0000000000000002E-2</v>
      </c>
      <c r="E30" s="541"/>
      <c r="F30" s="569">
        <f>+AVERAGE('Welding SDS Review'!L7,'Welding SDS Review'!M7)+AVERAGE('Welding SDS Review'!L8,'Welding SDS Review'!M8)+AVERAGE('Welding SDS Review'!L9,'Welding SDS Review'!M9)+AVERAGE('Welding SDS Review'!L10,'Welding SDS Review'!M10)+AVERAGE('Welding SDS Review'!L11,'Welding SDS Review'!M11)+AVERAGE('Welding SDS Review'!L12,'Welding SDS Review'!M12)</f>
        <v>0.10650000000000001</v>
      </c>
      <c r="G30" s="541"/>
      <c r="H30" s="541">
        <f>AVERAGE(5%,10%)</f>
        <v>7.5000000000000011E-2</v>
      </c>
    </row>
    <row r="31" spans="1:37" x14ac:dyDescent="0.2">
      <c r="B31" s="519" t="s">
        <v>188</v>
      </c>
      <c r="C31" s="541"/>
      <c r="D31" s="541">
        <f>AVERAGE(1%,3%)</f>
        <v>0.02</v>
      </c>
      <c r="E31" s="541">
        <f>AVERAGE(0%,3%)</f>
        <v>1.4999999999999999E-2</v>
      </c>
      <c r="F31" s="569">
        <f>AVERAGE('Welding SDS Review'!L29,'Welding SDS Review'!M29)</f>
        <v>2.5000000000000001E-2</v>
      </c>
      <c r="G31" s="541">
        <f>AVERAGE(0%,7%)</f>
        <v>3.5000000000000003E-2</v>
      </c>
      <c r="H31" s="541">
        <f>AVERAGE(0%,1%)*3</f>
        <v>1.4999999999999999E-2</v>
      </c>
    </row>
    <row r="32" spans="1:37" ht="13.5" x14ac:dyDescent="0.2">
      <c r="A32" s="509">
        <v>1</v>
      </c>
      <c r="B32" s="415" t="s">
        <v>210</v>
      </c>
    </row>
    <row r="33" spans="1:19" ht="13.5" x14ac:dyDescent="0.2">
      <c r="A33" s="509">
        <v>2</v>
      </c>
      <c r="B33" s="415" t="s">
        <v>216</v>
      </c>
      <c r="K33" s="542"/>
      <c r="L33" s="542"/>
      <c r="M33" s="542"/>
      <c r="N33" s="543"/>
      <c r="O33" s="542"/>
      <c r="P33" s="543"/>
      <c r="Q33" s="543"/>
      <c r="R33" s="543"/>
    </row>
    <row r="34" spans="1:19" x14ac:dyDescent="0.2">
      <c r="C34" s="715"/>
      <c r="D34" s="715"/>
      <c r="E34" s="715"/>
      <c r="F34" s="715"/>
      <c r="G34" s="715"/>
      <c r="H34" s="715"/>
      <c r="I34" s="715"/>
      <c r="J34" s="715"/>
      <c r="K34" s="715"/>
      <c r="L34" s="715"/>
      <c r="M34" s="715"/>
      <c r="N34" s="715"/>
      <c r="O34" s="715"/>
      <c r="P34" s="715"/>
      <c r="Q34" s="715"/>
      <c r="R34" s="715"/>
      <c r="S34" s="715"/>
    </row>
  </sheetData>
  <sortState xmlns:xlrd2="http://schemas.microsoft.com/office/spreadsheetml/2017/richdata2" ref="AA23:BA49">
    <sortCondition ref="AA21:AA49"/>
  </sortState>
  <mergeCells count="8">
    <mergeCell ref="B3:K3"/>
    <mergeCell ref="B4:C5"/>
    <mergeCell ref="C34:S34"/>
    <mergeCell ref="B14:N14"/>
    <mergeCell ref="B13:D13"/>
    <mergeCell ref="B18:C19"/>
    <mergeCell ref="D18:D19"/>
    <mergeCell ref="E18:F1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9A95D-99ED-4061-8213-5339F0893164}">
  <sheetPr>
    <tabColor theme="1"/>
  </sheetPr>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9C295-BAC3-404E-9CFA-C7B698AB464E}">
  <dimension ref="A1:H68"/>
  <sheetViews>
    <sheetView topLeftCell="A9" workbookViewId="0">
      <selection activeCell="C25" sqref="C25"/>
    </sheetView>
  </sheetViews>
  <sheetFormatPr defaultColWidth="8.85546875" defaultRowHeight="12.75" x14ac:dyDescent="0.2"/>
  <cols>
    <col min="1" max="1" width="3.85546875" style="417" customWidth="1"/>
    <col min="2" max="2" width="30.140625" style="417" customWidth="1"/>
    <col min="3" max="3" width="14" style="417" customWidth="1"/>
    <col min="4" max="4" width="16.28515625" style="417" customWidth="1"/>
    <col min="5" max="5" width="17.85546875" style="417" customWidth="1"/>
    <col min="6" max="6" width="17.42578125" style="417" customWidth="1"/>
    <col min="7" max="7" width="28.42578125" style="417" customWidth="1"/>
    <col min="8" max="8" width="30.140625" style="417" customWidth="1"/>
    <col min="9" max="9" width="14" style="419" customWidth="1"/>
    <col min="10" max="10" width="16.28515625" style="419" customWidth="1"/>
    <col min="11" max="11" width="17.85546875" style="419" customWidth="1"/>
    <col min="12" max="12" width="17.42578125" style="419" customWidth="1"/>
    <col min="13" max="16384" width="8.85546875" style="419"/>
  </cols>
  <sheetData>
    <row r="1" spans="2:8" x14ac:dyDescent="0.2">
      <c r="B1" s="418" t="s">
        <v>217</v>
      </c>
    </row>
    <row r="3" spans="2:8" x14ac:dyDescent="0.2">
      <c r="B3" s="418" t="s">
        <v>218</v>
      </c>
    </row>
    <row r="4" spans="2:8" x14ac:dyDescent="0.2">
      <c r="B4" s="420" t="s">
        <v>1861</v>
      </c>
      <c r="C4" s="421"/>
      <c r="D4" s="421"/>
      <c r="E4" s="421"/>
      <c r="F4" s="422"/>
    </row>
    <row r="5" spans="2:8" x14ac:dyDescent="0.2">
      <c r="B5" s="420" t="s">
        <v>1862</v>
      </c>
      <c r="C5" s="421"/>
      <c r="D5" s="421"/>
      <c r="E5" s="421"/>
      <c r="F5" s="422"/>
    </row>
    <row r="6" spans="2:8" x14ac:dyDescent="0.2">
      <c r="B6" s="420" t="s">
        <v>1863</v>
      </c>
      <c r="C6" s="421"/>
      <c r="D6" s="421"/>
      <c r="E6" s="421"/>
      <c r="F6" s="422"/>
    </row>
    <row r="7" spans="2:8" x14ac:dyDescent="0.2">
      <c r="B7" s="420" t="s">
        <v>1864</v>
      </c>
      <c r="C7" s="421"/>
      <c r="D7" s="421"/>
      <c r="E7" s="421"/>
      <c r="F7" s="422"/>
    </row>
    <row r="8" spans="2:8" x14ac:dyDescent="0.2">
      <c r="B8" s="423" t="s">
        <v>1865</v>
      </c>
      <c r="C8" s="421"/>
      <c r="D8" s="421"/>
      <c r="E8" s="421"/>
      <c r="F8" s="422"/>
    </row>
    <row r="9" spans="2:8" x14ac:dyDescent="0.2">
      <c r="B9" s="420" t="s">
        <v>1866</v>
      </c>
      <c r="C9" s="421"/>
      <c r="D9" s="421"/>
      <c r="E9" s="421"/>
      <c r="F9" s="422"/>
    </row>
    <row r="10" spans="2:8" x14ac:dyDescent="0.2">
      <c r="B10" s="420" t="s">
        <v>1867</v>
      </c>
      <c r="C10" s="421"/>
      <c r="D10" s="421"/>
      <c r="E10" s="421"/>
      <c r="F10" s="422"/>
    </row>
    <row r="11" spans="2:8" x14ac:dyDescent="0.2">
      <c r="B11" s="424" t="s">
        <v>219</v>
      </c>
      <c r="C11" s="425"/>
      <c r="D11" s="425"/>
      <c r="E11" s="425"/>
      <c r="F11" s="426"/>
    </row>
    <row r="14" spans="2:8" x14ac:dyDescent="0.2">
      <c r="B14" s="418" t="s">
        <v>220</v>
      </c>
      <c r="C14" s="427"/>
      <c r="D14" s="427"/>
    </row>
    <row r="15" spans="2:8" x14ac:dyDescent="0.2">
      <c r="B15" s="428" t="s">
        <v>221</v>
      </c>
      <c r="C15" s="428" t="s">
        <v>222</v>
      </c>
      <c r="D15" s="428" t="s">
        <v>3</v>
      </c>
      <c r="E15" s="723" t="s">
        <v>223</v>
      </c>
      <c r="F15" s="723"/>
      <c r="G15" s="723"/>
      <c r="H15" s="723"/>
    </row>
    <row r="16" spans="2:8" x14ac:dyDescent="0.2">
      <c r="B16" s="709" t="s">
        <v>224</v>
      </c>
      <c r="C16" s="709"/>
      <c r="D16" s="709"/>
      <c r="E16" s="709"/>
      <c r="F16" s="709"/>
      <c r="G16" s="709"/>
      <c r="H16" s="709"/>
    </row>
    <row r="17" spans="2:8" x14ac:dyDescent="0.2">
      <c r="B17" s="430" t="s">
        <v>225</v>
      </c>
      <c r="C17" s="431">
        <f>Throughputs!D5</f>
        <v>262800</v>
      </c>
      <c r="D17" s="432" t="s">
        <v>10</v>
      </c>
      <c r="E17" s="722" t="s">
        <v>226</v>
      </c>
      <c r="F17" s="722"/>
      <c r="G17" s="722"/>
      <c r="H17" s="722"/>
    </row>
    <row r="18" spans="2:8" x14ac:dyDescent="0.2">
      <c r="B18" s="430" t="s">
        <v>225</v>
      </c>
      <c r="C18" s="431">
        <v>800</v>
      </c>
      <c r="D18" s="432" t="s">
        <v>227</v>
      </c>
      <c r="E18" s="433" t="s">
        <v>228</v>
      </c>
      <c r="F18" s="433"/>
      <c r="G18" s="433"/>
      <c r="H18" s="433"/>
    </row>
    <row r="19" spans="2:8" x14ac:dyDescent="0.2">
      <c r="B19" s="709" t="s">
        <v>229</v>
      </c>
      <c r="C19" s="709"/>
      <c r="D19" s="709"/>
      <c r="E19" s="709"/>
      <c r="F19" s="709"/>
      <c r="G19" s="709"/>
      <c r="H19" s="709"/>
    </row>
    <row r="20" spans="2:8" x14ac:dyDescent="0.2">
      <c r="B20" s="430" t="s">
        <v>230</v>
      </c>
      <c r="C20" s="432">
        <v>4</v>
      </c>
      <c r="D20" s="432" t="s">
        <v>231</v>
      </c>
      <c r="E20" s="722" t="s">
        <v>232</v>
      </c>
      <c r="F20" s="722"/>
      <c r="G20" s="722"/>
      <c r="H20" s="722"/>
    </row>
    <row r="21" spans="2:8" ht="14.45" customHeight="1" x14ac:dyDescent="0.2">
      <c r="B21" s="723" t="s">
        <v>233</v>
      </c>
      <c r="C21" s="723"/>
      <c r="D21" s="723"/>
      <c r="E21" s="723"/>
      <c r="F21" s="723"/>
      <c r="G21" s="723"/>
      <c r="H21" s="723"/>
    </row>
    <row r="22" spans="2:8" x14ac:dyDescent="0.2">
      <c r="B22" s="430" t="s">
        <v>234</v>
      </c>
      <c r="C22" s="432">
        <v>6</v>
      </c>
      <c r="D22" s="430" t="s">
        <v>235</v>
      </c>
      <c r="E22" s="722" t="s">
        <v>236</v>
      </c>
      <c r="F22" s="722"/>
      <c r="G22" s="722"/>
      <c r="H22" s="722"/>
    </row>
    <row r="23" spans="2:8" x14ac:dyDescent="0.2">
      <c r="B23" s="709" t="s">
        <v>237</v>
      </c>
      <c r="C23" s="709"/>
      <c r="D23" s="709"/>
      <c r="E23" s="709"/>
      <c r="F23" s="709"/>
      <c r="G23" s="709"/>
      <c r="H23" s="709"/>
    </row>
    <row r="24" spans="2:8" x14ac:dyDescent="0.2">
      <c r="B24" s="430" t="s">
        <v>238</v>
      </c>
      <c r="C24" s="434">
        <f>CONVERT(3.26,"m/sec","mph")</f>
        <v>7.2924123120973512</v>
      </c>
      <c r="D24" s="432" t="s">
        <v>239</v>
      </c>
      <c r="E24" s="722" t="s">
        <v>240</v>
      </c>
      <c r="F24" s="722"/>
      <c r="G24" s="722"/>
      <c r="H24" s="722"/>
    </row>
    <row r="25" spans="2:8" x14ac:dyDescent="0.2">
      <c r="B25" s="430" t="s">
        <v>1979</v>
      </c>
      <c r="C25" s="434">
        <f>CONVERT(12.95,"m/sec","mph")</f>
        <v>28.968324982104509</v>
      </c>
      <c r="D25" s="432" t="s">
        <v>239</v>
      </c>
      <c r="E25" s="722" t="s">
        <v>240</v>
      </c>
      <c r="F25" s="722"/>
      <c r="G25" s="722"/>
      <c r="H25" s="722"/>
    </row>
    <row r="26" spans="2:8" x14ac:dyDescent="0.2">
      <c r="C26" s="427"/>
      <c r="D26" s="427"/>
      <c r="E26" s="435"/>
      <c r="F26" s="435"/>
      <c r="G26" s="435"/>
      <c r="H26" s="435"/>
    </row>
    <row r="27" spans="2:8" x14ac:dyDescent="0.2">
      <c r="B27" s="418" t="s">
        <v>242</v>
      </c>
      <c r="C27" s="427"/>
      <c r="D27" s="427"/>
    </row>
    <row r="28" spans="2:8" x14ac:dyDescent="0.2">
      <c r="B28" s="429" t="s">
        <v>243</v>
      </c>
      <c r="C28" s="429" t="s">
        <v>222</v>
      </c>
      <c r="D28" s="429" t="s">
        <v>3</v>
      </c>
      <c r="E28" s="723" t="s">
        <v>223</v>
      </c>
      <c r="F28" s="723"/>
      <c r="G28" s="723"/>
      <c r="H28" s="723"/>
    </row>
    <row r="29" spans="2:8" x14ac:dyDescent="0.2">
      <c r="B29" s="436" t="s">
        <v>244</v>
      </c>
      <c r="C29" s="437">
        <v>0.74</v>
      </c>
      <c r="D29" s="437" t="s">
        <v>245</v>
      </c>
      <c r="E29" s="722" t="s">
        <v>246</v>
      </c>
      <c r="F29" s="722"/>
      <c r="G29" s="722"/>
      <c r="H29" s="722"/>
    </row>
    <row r="30" spans="2:8" ht="14.25" x14ac:dyDescent="0.25">
      <c r="B30" s="430" t="s">
        <v>1868</v>
      </c>
      <c r="C30" s="437">
        <v>0.35</v>
      </c>
      <c r="D30" s="432" t="s">
        <v>245</v>
      </c>
      <c r="E30" s="722" t="s">
        <v>246</v>
      </c>
      <c r="F30" s="722"/>
      <c r="G30" s="722"/>
      <c r="H30" s="722"/>
    </row>
    <row r="31" spans="2:8" ht="14.25" x14ac:dyDescent="0.25">
      <c r="B31" s="430" t="s">
        <v>1869</v>
      </c>
      <c r="C31" s="437">
        <v>5.2999999999999999E-2</v>
      </c>
      <c r="D31" s="432" t="s">
        <v>245</v>
      </c>
      <c r="E31" s="722" t="s">
        <v>246</v>
      </c>
      <c r="F31" s="722"/>
      <c r="G31" s="722"/>
      <c r="H31" s="722"/>
    </row>
    <row r="34" spans="1:8" x14ac:dyDescent="0.2">
      <c r="B34" s="418" t="s">
        <v>247</v>
      </c>
    </row>
    <row r="35" spans="1:8" ht="15" customHeight="1" x14ac:dyDescent="0.2">
      <c r="B35" s="709" t="s">
        <v>248</v>
      </c>
      <c r="C35" s="708" t="s">
        <v>249</v>
      </c>
      <c r="D35" s="724" t="s">
        <v>1870</v>
      </c>
      <c r="E35" s="726" t="s">
        <v>250</v>
      </c>
      <c r="F35" s="727" t="s">
        <v>251</v>
      </c>
    </row>
    <row r="36" spans="1:8" ht="31.5" customHeight="1" x14ac:dyDescent="0.2">
      <c r="B36" s="709"/>
      <c r="C36" s="708"/>
      <c r="D36" s="725"/>
      <c r="E36" s="726"/>
      <c r="F36" s="728"/>
    </row>
    <row r="37" spans="1:8" ht="35.25" customHeight="1" x14ac:dyDescent="0.2">
      <c r="B37" s="709"/>
      <c r="C37" s="708"/>
      <c r="D37" s="438" t="s">
        <v>252</v>
      </c>
      <c r="E37" s="440" t="s">
        <v>252</v>
      </c>
      <c r="F37" s="441" t="s">
        <v>252</v>
      </c>
    </row>
    <row r="38" spans="1:8" x14ac:dyDescent="0.2">
      <c r="B38" s="430" t="s">
        <v>225</v>
      </c>
      <c r="C38" s="442">
        <f>Throughputs!D8</f>
        <v>262800</v>
      </c>
      <c r="D38" s="443">
        <f>(C29)*0.0032*(($C$24/5)^1.3)/((C20)/2)^1.4</f>
        <v>1.4655859023376772E-3</v>
      </c>
      <c r="E38" s="444">
        <f>(C29)*0.0032*(($C$25/5)^1.3)/((C20)/2)^1.4</f>
        <v>8.8060084459862034E-3</v>
      </c>
      <c r="F38" s="445">
        <f>D38*$C$22*$C$38/2000</f>
        <v>1.1554679254030247</v>
      </c>
    </row>
    <row r="39" spans="1:8" ht="13.5" x14ac:dyDescent="0.2">
      <c r="A39" s="509">
        <v>1</v>
      </c>
      <c r="B39" s="415" t="s">
        <v>253</v>
      </c>
    </row>
    <row r="42" spans="1:8" s="194" customFormat="1" x14ac:dyDescent="0.2">
      <c r="A42" s="417"/>
      <c r="B42" s="418" t="s">
        <v>254</v>
      </c>
      <c r="C42" s="417"/>
      <c r="D42" s="417"/>
      <c r="E42" s="417"/>
      <c r="F42" s="417"/>
      <c r="G42" s="417"/>
      <c r="H42" s="417"/>
    </row>
    <row r="43" spans="1:8" ht="25.5" x14ac:dyDescent="0.2">
      <c r="B43" s="429" t="s">
        <v>255</v>
      </c>
      <c r="C43" s="429" t="s">
        <v>256</v>
      </c>
      <c r="D43" s="429" t="s">
        <v>1871</v>
      </c>
      <c r="E43" s="438" t="s">
        <v>257</v>
      </c>
      <c r="F43" s="438" t="s">
        <v>258</v>
      </c>
      <c r="G43" s="438" t="s">
        <v>259</v>
      </c>
      <c r="H43" s="446" t="s">
        <v>260</v>
      </c>
    </row>
    <row r="44" spans="1:8" x14ac:dyDescent="0.2">
      <c r="B44" s="432" t="s">
        <v>30</v>
      </c>
      <c r="C44" s="432" t="s">
        <v>261</v>
      </c>
      <c r="D44" s="447">
        <f>'Perlite Concentrations'!M4</f>
        <v>2.5000000000000002E-8</v>
      </c>
      <c r="E44" s="448">
        <f>D44*$D$38</f>
        <v>3.6639647558441935E-11</v>
      </c>
      <c r="F44" s="448">
        <f>E44*$C$38</f>
        <v>9.6288993783585409E-6</v>
      </c>
      <c r="G44" s="443">
        <f>D44*$E$38</f>
        <v>2.201502111496551E-10</v>
      </c>
      <c r="H44" s="448">
        <f>G44*$C$18</f>
        <v>1.7612016891972409E-7</v>
      </c>
    </row>
    <row r="45" spans="1:8" x14ac:dyDescent="0.2">
      <c r="B45" s="432" t="s">
        <v>33</v>
      </c>
      <c r="C45" s="432" t="s">
        <v>172</v>
      </c>
      <c r="D45" s="447">
        <f>'Perlite Concentrations'!M5</f>
        <v>6.372499999999999E-2</v>
      </c>
      <c r="E45" s="448">
        <f t="shared" ref="E45:E67" si="0">D45*$D$38</f>
        <v>9.3394461626468463E-5</v>
      </c>
      <c r="F45" s="448">
        <f t="shared" ref="F45:F67" si="1">E45*$C$38</f>
        <v>24.544064515435913</v>
      </c>
      <c r="G45" s="443">
        <f t="shared" ref="G45:G67" si="2">D45*$E$38</f>
        <v>5.6116288822047073E-4</v>
      </c>
      <c r="H45" s="448">
        <f t="shared" ref="H45:H66" si="3">G45*$C$18</f>
        <v>0.44893031057637656</v>
      </c>
    </row>
    <row r="46" spans="1:8" x14ac:dyDescent="0.2">
      <c r="B46" s="432" t="s">
        <v>39</v>
      </c>
      <c r="C46" s="432" t="s">
        <v>262</v>
      </c>
      <c r="D46" s="447">
        <f>'Perlite Concentrations'!M6</f>
        <v>2.6000000000000005E-6</v>
      </c>
      <c r="E46" s="448">
        <f t="shared" si="0"/>
        <v>3.8105233460779616E-9</v>
      </c>
      <c r="F46" s="448">
        <f t="shared" si="1"/>
        <v>1.0014055353492883E-3</v>
      </c>
      <c r="G46" s="443">
        <f t="shared" si="2"/>
        <v>2.2895621959564133E-8</v>
      </c>
      <c r="H46" s="448">
        <f t="shared" si="3"/>
        <v>1.8316497567651308E-5</v>
      </c>
    </row>
    <row r="47" spans="1:8" x14ac:dyDescent="0.2">
      <c r="B47" s="432" t="s">
        <v>41</v>
      </c>
      <c r="C47" s="432" t="s">
        <v>137</v>
      </c>
      <c r="D47" s="447">
        <f>'Perlite Concentrations'!M7</f>
        <v>2.8000000000000003E-4</v>
      </c>
      <c r="E47" s="448">
        <f t="shared" si="0"/>
        <v>4.1036405265454964E-7</v>
      </c>
      <c r="F47" s="448">
        <f t="shared" si="1"/>
        <v>0.10784367303761565</v>
      </c>
      <c r="G47" s="443">
        <f t="shared" si="2"/>
        <v>2.4656823648761374E-6</v>
      </c>
      <c r="H47" s="448">
        <f t="shared" si="3"/>
        <v>1.9725458919009099E-3</v>
      </c>
    </row>
    <row r="48" spans="1:8" x14ac:dyDescent="0.2">
      <c r="B48" s="432" t="s">
        <v>43</v>
      </c>
      <c r="C48" s="432" t="s">
        <v>263</v>
      </c>
      <c r="D48" s="447">
        <f>'Perlite Concentrations'!M8</f>
        <v>3.0599999999999999E-6</v>
      </c>
      <c r="E48" s="448">
        <f t="shared" si="0"/>
        <v>4.4846928611532921E-9</v>
      </c>
      <c r="F48" s="448">
        <f t="shared" si="1"/>
        <v>1.1785772839110851E-3</v>
      </c>
      <c r="G48" s="443">
        <f t="shared" si="2"/>
        <v>2.6946385844717783E-8</v>
      </c>
      <c r="H48" s="448">
        <f t="shared" si="3"/>
        <v>2.1557108675774228E-5</v>
      </c>
    </row>
    <row r="49" spans="2:8" x14ac:dyDescent="0.2">
      <c r="B49" s="432" t="s">
        <v>45</v>
      </c>
      <c r="C49" s="432" t="s">
        <v>264</v>
      </c>
      <c r="D49" s="447">
        <f>'Perlite Concentrations'!M9</f>
        <v>8.0000000000000002E-8</v>
      </c>
      <c r="E49" s="448">
        <f t="shared" si="0"/>
        <v>1.1724687218701418E-10</v>
      </c>
      <c r="F49" s="448">
        <f t="shared" si="1"/>
        <v>3.0812478010747327E-5</v>
      </c>
      <c r="G49" s="443">
        <f t="shared" si="2"/>
        <v>7.0448067567889633E-10</v>
      </c>
      <c r="H49" s="448">
        <f t="shared" si="3"/>
        <v>5.6358454054311702E-7</v>
      </c>
    </row>
    <row r="50" spans="2:8" x14ac:dyDescent="0.2">
      <c r="B50" s="432" t="s">
        <v>47</v>
      </c>
      <c r="C50" s="432" t="s">
        <v>142</v>
      </c>
      <c r="D50" s="447">
        <f>'Perlite Concentrations'!M10</f>
        <v>1.0000000000000001E-7</v>
      </c>
      <c r="E50" s="448">
        <f t="shared" si="0"/>
        <v>1.4655859023376774E-10</v>
      </c>
      <c r="F50" s="448">
        <f t="shared" si="1"/>
        <v>3.8515597513434164E-5</v>
      </c>
      <c r="G50" s="443">
        <f t="shared" si="2"/>
        <v>8.8060084459862041E-10</v>
      </c>
      <c r="H50" s="448">
        <f t="shared" si="3"/>
        <v>7.0448067567889636E-7</v>
      </c>
    </row>
    <row r="51" spans="2:8" x14ac:dyDescent="0.2">
      <c r="B51" s="432" t="s">
        <v>50</v>
      </c>
      <c r="C51" s="432" t="s">
        <v>185</v>
      </c>
      <c r="D51" s="447">
        <f>'Perlite Concentrations'!M11</f>
        <v>5.200000000000001E-6</v>
      </c>
      <c r="E51" s="448">
        <f t="shared" si="0"/>
        <v>7.6210466921559232E-9</v>
      </c>
      <c r="F51" s="448">
        <f t="shared" si="1"/>
        <v>2.0028110706985765E-3</v>
      </c>
      <c r="G51" s="443">
        <f t="shared" si="2"/>
        <v>4.5791243919128267E-8</v>
      </c>
      <c r="H51" s="448">
        <f t="shared" si="3"/>
        <v>3.6632995135302617E-5</v>
      </c>
    </row>
    <row r="52" spans="2:8" x14ac:dyDescent="0.2">
      <c r="B52" s="432" t="s">
        <v>54</v>
      </c>
      <c r="C52" s="432" t="s">
        <v>55</v>
      </c>
      <c r="D52" s="447">
        <f>'Perlite Concentrations'!M13</f>
        <v>7.9660000000000013E-6</v>
      </c>
      <c r="E52" s="448">
        <f>D52*$D$38</f>
        <v>1.1674857298021938E-8</v>
      </c>
      <c r="F52" s="448">
        <f>E52*$C$38</f>
        <v>3.0681524979201654E-3</v>
      </c>
      <c r="G52" s="443">
        <f t="shared" si="2"/>
        <v>7.0148663280726105E-8</v>
      </c>
      <c r="H52" s="448">
        <f t="shared" si="3"/>
        <v>5.6118930624580883E-5</v>
      </c>
    </row>
    <row r="53" spans="2:8" x14ac:dyDescent="0.2">
      <c r="B53" s="432" t="s">
        <v>57</v>
      </c>
      <c r="C53" s="432" t="s">
        <v>265</v>
      </c>
      <c r="D53" s="447">
        <f>'Perlite Concentrations'!M14</f>
        <v>2E-8</v>
      </c>
      <c r="E53" s="448">
        <f t="shared" si="0"/>
        <v>2.9311718046753544E-11</v>
      </c>
      <c r="F53" s="448">
        <f t="shared" si="1"/>
        <v>7.7031195026868317E-6</v>
      </c>
      <c r="G53" s="443">
        <f t="shared" si="2"/>
        <v>1.7612016891972408E-10</v>
      </c>
      <c r="H53" s="448">
        <f t="shared" si="3"/>
        <v>1.4089613513577926E-7</v>
      </c>
    </row>
    <row r="54" spans="2:8" x14ac:dyDescent="0.2">
      <c r="B54" s="432" t="s">
        <v>60</v>
      </c>
      <c r="C54" s="432" t="s">
        <v>169</v>
      </c>
      <c r="D54" s="447">
        <f>'Perlite Concentrations'!M15</f>
        <v>5.0299999999999997E-4</v>
      </c>
      <c r="E54" s="448">
        <f t="shared" si="0"/>
        <v>7.371897088758516E-7</v>
      </c>
      <c r="F54" s="448">
        <f t="shared" si="1"/>
        <v>0.19373345549257381</v>
      </c>
      <c r="G54" s="443">
        <f t="shared" si="2"/>
        <v>4.42942224833106E-6</v>
      </c>
      <c r="H54" s="448">
        <f t="shared" si="3"/>
        <v>3.543537798664848E-3</v>
      </c>
    </row>
    <row r="55" spans="2:8" x14ac:dyDescent="0.2">
      <c r="B55" s="432" t="s">
        <v>64</v>
      </c>
      <c r="C55" s="432" t="s">
        <v>65</v>
      </c>
      <c r="D55" s="447">
        <f>'Perlite Concentrations'!M17</f>
        <v>9.295523661156416E-6</v>
      </c>
      <c r="E55" s="448">
        <f t="shared" si="0"/>
        <v>1.3623388432637154E-8</v>
      </c>
      <c r="F55" s="448">
        <f t="shared" si="1"/>
        <v>3.5802264800970443E-3</v>
      </c>
      <c r="G55" s="443">
        <f t="shared" si="2"/>
        <v>8.1856459870008001E-8</v>
      </c>
      <c r="H55" s="448">
        <f t="shared" si="3"/>
        <v>6.5485167896006397E-5</v>
      </c>
    </row>
    <row r="56" spans="2:8" x14ac:dyDescent="0.2">
      <c r="B56" s="432" t="s">
        <v>67</v>
      </c>
      <c r="C56" s="432" t="s">
        <v>192</v>
      </c>
      <c r="D56" s="447">
        <f>'Perlite Concentrations'!M18</f>
        <v>1.9999999999999999E-6</v>
      </c>
      <c r="E56" s="448">
        <f t="shared" si="0"/>
        <v>2.9311718046753544E-9</v>
      </c>
      <c r="F56" s="448">
        <f t="shared" si="1"/>
        <v>7.7031195026868316E-4</v>
      </c>
      <c r="G56" s="443">
        <f t="shared" si="2"/>
        <v>1.7612016891972407E-8</v>
      </c>
      <c r="H56" s="448">
        <f t="shared" si="3"/>
        <v>1.4089613513577926E-5</v>
      </c>
    </row>
    <row r="57" spans="2:8" x14ac:dyDescent="0.2">
      <c r="B57" s="432" t="s">
        <v>69</v>
      </c>
      <c r="C57" s="432">
        <v>504</v>
      </c>
      <c r="D57" s="447">
        <f>'Perlite Concentrations'!M19</f>
        <v>3.3000000000000003E-5</v>
      </c>
      <c r="E57" s="448">
        <f t="shared" si="0"/>
        <v>4.8364334777143348E-8</v>
      </c>
      <c r="F57" s="448">
        <f t="shared" si="1"/>
        <v>1.2710147179433272E-2</v>
      </c>
      <c r="G57" s="443">
        <f t="shared" si="2"/>
        <v>2.9059827871754471E-7</v>
      </c>
      <c r="H57" s="448">
        <f t="shared" si="3"/>
        <v>2.3247862297403577E-4</v>
      </c>
    </row>
    <row r="58" spans="2:8" x14ac:dyDescent="0.2">
      <c r="B58" s="432" t="s">
        <v>71</v>
      </c>
      <c r="C58" s="432" t="s">
        <v>266</v>
      </c>
      <c r="D58" s="447">
        <f>'Perlite Concentrations'!M20</f>
        <v>2.5000000000000001E-5</v>
      </c>
      <c r="E58" s="448">
        <f t="shared" si="0"/>
        <v>3.6639647558441933E-8</v>
      </c>
      <c r="F58" s="448">
        <f t="shared" si="1"/>
        <v>9.6288993783585405E-3</v>
      </c>
      <c r="G58" s="443">
        <f t="shared" si="2"/>
        <v>2.201502111496551E-7</v>
      </c>
      <c r="H58" s="448">
        <f t="shared" si="3"/>
        <v>1.7612016891972409E-4</v>
      </c>
    </row>
    <row r="59" spans="2:8" x14ac:dyDescent="0.2">
      <c r="B59" s="432" t="s">
        <v>73</v>
      </c>
      <c r="C59" s="432" t="s">
        <v>267</v>
      </c>
      <c r="D59" s="447">
        <f>'Perlite Concentrations'!M21</f>
        <v>3.7E-7</v>
      </c>
      <c r="E59" s="448">
        <f t="shared" si="0"/>
        <v>5.4226678386494057E-10</v>
      </c>
      <c r="F59" s="448">
        <f t="shared" si="1"/>
        <v>1.4250771079970639E-4</v>
      </c>
      <c r="G59" s="443">
        <f t="shared" si="2"/>
        <v>3.2582231250148952E-9</v>
      </c>
      <c r="H59" s="448">
        <f t="shared" si="3"/>
        <v>2.6065785000119162E-6</v>
      </c>
    </row>
    <row r="60" spans="2:8" x14ac:dyDescent="0.2">
      <c r="B60" s="432" t="s">
        <v>75</v>
      </c>
      <c r="C60" s="432" t="s">
        <v>268</v>
      </c>
      <c r="D60" s="447">
        <f>'Perlite Concentrations'!M22</f>
        <v>1.9000000000000001E-7</v>
      </c>
      <c r="E60" s="448">
        <f t="shared" si="0"/>
        <v>2.7846132144415868E-10</v>
      </c>
      <c r="F60" s="448">
        <f t="shared" si="1"/>
        <v>7.3179635275524905E-5</v>
      </c>
      <c r="G60" s="443">
        <f t="shared" si="2"/>
        <v>1.6731416047373787E-9</v>
      </c>
      <c r="H60" s="448">
        <f t="shared" si="3"/>
        <v>1.3385132837899029E-6</v>
      </c>
    </row>
    <row r="61" spans="2:8" x14ac:dyDescent="0.2">
      <c r="B61" s="432" t="s">
        <v>269</v>
      </c>
      <c r="C61" s="432" t="s">
        <v>270</v>
      </c>
      <c r="D61" s="447">
        <f>'Perlite Concentrations'!M23</f>
        <v>4.3900000000000005E-7</v>
      </c>
      <c r="E61" s="448">
        <f t="shared" si="0"/>
        <v>6.4339221112624033E-10</v>
      </c>
      <c r="F61" s="448">
        <f t="shared" si="1"/>
        <v>1.6908347308397596E-4</v>
      </c>
      <c r="G61" s="443">
        <f t="shared" si="2"/>
        <v>3.8658377077879436E-9</v>
      </c>
      <c r="H61" s="448">
        <f t="shared" si="3"/>
        <v>3.0926701662303549E-6</v>
      </c>
    </row>
    <row r="62" spans="2:8" x14ac:dyDescent="0.2">
      <c r="B62" s="432" t="s">
        <v>81</v>
      </c>
      <c r="C62" s="432" t="s">
        <v>271</v>
      </c>
      <c r="D62" s="447">
        <f>'Perlite Concentrations'!M25</f>
        <v>3.0000000000000001E-5</v>
      </c>
      <c r="E62" s="448">
        <f t="shared" si="0"/>
        <v>4.3967577070130319E-8</v>
      </c>
      <c r="F62" s="448">
        <f t="shared" si="1"/>
        <v>1.1554679254030248E-2</v>
      </c>
      <c r="G62" s="443">
        <f t="shared" si="2"/>
        <v>2.6418025337958611E-7</v>
      </c>
      <c r="H62" s="448">
        <f t="shared" si="3"/>
        <v>2.1134420270366887E-4</v>
      </c>
    </row>
    <row r="63" spans="2:8" x14ac:dyDescent="0.2">
      <c r="B63" s="432" t="s">
        <v>41</v>
      </c>
      <c r="C63" s="432" t="s">
        <v>137</v>
      </c>
      <c r="D63" s="447">
        <f>'Perlite Concentrations'!M26</f>
        <v>2.0000000000000001E-4</v>
      </c>
      <c r="E63" s="448">
        <f t="shared" si="0"/>
        <v>2.9311718046753546E-7</v>
      </c>
      <c r="F63" s="448">
        <f t="shared" si="1"/>
        <v>7.7031195026868324E-2</v>
      </c>
      <c r="G63" s="443">
        <f t="shared" si="2"/>
        <v>1.7612016891972408E-6</v>
      </c>
      <c r="H63" s="448">
        <f t="shared" si="3"/>
        <v>1.4089613513577927E-3</v>
      </c>
    </row>
    <row r="64" spans="2:8" x14ac:dyDescent="0.2">
      <c r="B64" s="432" t="s">
        <v>84</v>
      </c>
      <c r="C64" s="432" t="s">
        <v>272</v>
      </c>
      <c r="D64" s="447">
        <f>'Perlite Concentrations'!M27</f>
        <v>8.0000000000000007E-5</v>
      </c>
      <c r="E64" s="448">
        <f t="shared" si="0"/>
        <v>1.1724687218701418E-7</v>
      </c>
      <c r="F64" s="448">
        <f t="shared" si="1"/>
        <v>3.0812478010747327E-2</v>
      </c>
      <c r="G64" s="443">
        <f t="shared" si="2"/>
        <v>7.0448067567889636E-7</v>
      </c>
      <c r="H64" s="448">
        <f t="shared" si="3"/>
        <v>5.6358454054311711E-4</v>
      </c>
    </row>
    <row r="65" spans="1:8" x14ac:dyDescent="0.2">
      <c r="B65" s="432" t="s">
        <v>87</v>
      </c>
      <c r="C65" s="432" t="s">
        <v>171</v>
      </c>
      <c r="D65" s="447">
        <f>'Perlite Concentrations'!M28</f>
        <v>3.7265E-2</v>
      </c>
      <c r="E65" s="448">
        <f t="shared" si="0"/>
        <v>5.4615058650613539E-5</v>
      </c>
      <c r="F65" s="448">
        <f t="shared" si="1"/>
        <v>14.352837413381238</v>
      </c>
      <c r="G65" s="443">
        <f t="shared" si="2"/>
        <v>3.2815590473967587E-4</v>
      </c>
      <c r="H65" s="448">
        <f t="shared" si="3"/>
        <v>0.26252472379174069</v>
      </c>
    </row>
    <row r="66" spans="1:8" x14ac:dyDescent="0.2">
      <c r="B66" s="432" t="s">
        <v>89</v>
      </c>
      <c r="C66" s="432" t="s">
        <v>273</v>
      </c>
      <c r="D66" s="447">
        <f>'Perlite Concentrations'!M29</f>
        <v>2.5000000000000001E-5</v>
      </c>
      <c r="E66" s="448">
        <f t="shared" si="0"/>
        <v>3.6639647558441933E-8</v>
      </c>
      <c r="F66" s="448">
        <f t="shared" si="1"/>
        <v>9.6288993783585405E-3</v>
      </c>
      <c r="G66" s="443">
        <f t="shared" si="2"/>
        <v>2.201502111496551E-7</v>
      </c>
      <c r="H66" s="448">
        <f t="shared" si="3"/>
        <v>1.7612016891972409E-4</v>
      </c>
    </row>
    <row r="67" spans="1:8" x14ac:dyDescent="0.2">
      <c r="B67" s="432" t="s">
        <v>91</v>
      </c>
      <c r="C67" s="432" t="s">
        <v>274</v>
      </c>
      <c r="D67" s="447">
        <f>'Perlite Concentrations'!M30</f>
        <v>2.5000000000000001E-5</v>
      </c>
      <c r="E67" s="448">
        <f t="shared" si="0"/>
        <v>3.6639647558441933E-8</v>
      </c>
      <c r="F67" s="448">
        <f t="shared" si="1"/>
        <v>9.6288993783585405E-3</v>
      </c>
      <c r="G67" s="443">
        <f t="shared" si="2"/>
        <v>2.201502111496551E-7</v>
      </c>
      <c r="H67" s="448">
        <f>G67*$C$18</f>
        <v>1.7612016891972409E-4</v>
      </c>
    </row>
    <row r="68" spans="1:8" ht="13.5" x14ac:dyDescent="0.2">
      <c r="A68" s="509">
        <v>1</v>
      </c>
      <c r="B68" s="416" t="s">
        <v>275</v>
      </c>
      <c r="C68" s="427"/>
      <c r="D68" s="449"/>
    </row>
  </sheetData>
  <mergeCells count="19">
    <mergeCell ref="B21:H21"/>
    <mergeCell ref="E22:H22"/>
    <mergeCell ref="B23:H23"/>
    <mergeCell ref="E24:H24"/>
    <mergeCell ref="E28:H28"/>
    <mergeCell ref="E25:H25"/>
    <mergeCell ref="E29:H29"/>
    <mergeCell ref="E30:H30"/>
    <mergeCell ref="E31:H31"/>
    <mergeCell ref="B35:B37"/>
    <mergeCell ref="C35:C37"/>
    <mergeCell ref="D35:D36"/>
    <mergeCell ref="E35:E36"/>
    <mergeCell ref="F35:F36"/>
    <mergeCell ref="E20:H20"/>
    <mergeCell ref="E15:H15"/>
    <mergeCell ref="B16:H16"/>
    <mergeCell ref="E17:H17"/>
    <mergeCell ref="B19:H1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Props1.xml><?xml version="1.0" encoding="utf-8"?>
<ds:datastoreItem xmlns:ds="http://schemas.openxmlformats.org/officeDocument/2006/customXml" ds:itemID="{E8702600-C6DF-41E1-B1D6-2CB11ACC6491}">
  <ds:schemaRefs>
    <ds:schemaRef ds:uri="http://schemas.microsoft.com/sharepoint/v3/contenttype/forms"/>
  </ds:schemaRefs>
</ds:datastoreItem>
</file>

<file path=customXml/itemProps2.xml><?xml version="1.0" encoding="utf-8"?>
<ds:datastoreItem xmlns:ds="http://schemas.openxmlformats.org/officeDocument/2006/customXml" ds:itemID="{A71A5F7C-1215-4D87-9FBF-5FE7DFF01BF9}"/>
</file>

<file path=customXml/itemProps3.xml><?xml version="1.0" encoding="utf-8"?>
<ds:datastoreItem xmlns:ds="http://schemas.openxmlformats.org/officeDocument/2006/customXml" ds:itemID="{AFC7A287-5775-4F99-8820-41CF3E6D8449}">
  <ds:schemaRefs>
    <ds:schemaRef ds:uri="http://schemas.microsoft.com/office/2006/documentManagement/types"/>
    <ds:schemaRef ds:uri="http://purl.org/dc/elements/1.1/"/>
    <ds:schemaRef ds:uri="http://purl.org/dc/dcmitype/"/>
    <ds:schemaRef ds:uri="693b0515-2e13-4998-a073-ecba7635c423"/>
    <ds:schemaRef ds:uri="http://purl.org/dc/terms/"/>
    <ds:schemaRef ds:uri="http://www.w3.org/XML/1998/namespace"/>
    <ds:schemaRef ds:uri="f7a89346-0d21-48f2-9c89-181b2c39b17f"/>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3</vt:i4>
      </vt:variant>
    </vt:vector>
  </HeadingPairs>
  <TitlesOfParts>
    <vt:vector size="28" baseType="lpstr">
      <vt:lpstr>Throughputs</vt:lpstr>
      <vt:lpstr>Test Data --&gt;</vt:lpstr>
      <vt:lpstr>Perlite Concentrations</vt:lpstr>
      <vt:lpstr>SDS Emissions --&gt;</vt:lpstr>
      <vt:lpstr>Maintenance Activities SDS</vt:lpstr>
      <vt:lpstr>Welding SDS Review</vt:lpstr>
      <vt:lpstr>Welding Emission Factors</vt:lpstr>
      <vt:lpstr>EU Emissions --&gt;</vt:lpstr>
      <vt:lpstr>Drop points</vt:lpstr>
      <vt:lpstr>Baghouses</vt:lpstr>
      <vt:lpstr>Dryer</vt:lpstr>
      <vt:lpstr>Stockpiles</vt:lpstr>
      <vt:lpstr>Crusher</vt:lpstr>
      <vt:lpstr>Unpaved Roads</vt:lpstr>
      <vt:lpstr>Storage Tanks</vt:lpstr>
      <vt:lpstr>ESP--&gt;</vt:lpstr>
      <vt:lpstr>ESP Input</vt:lpstr>
      <vt:lpstr>ESP Output</vt:lpstr>
      <vt:lpstr>Mock AQ520--&gt;</vt:lpstr>
      <vt:lpstr>2. Emissions Units &amp; Activities</vt:lpstr>
      <vt:lpstr>3. Pollutant Emissions - EF</vt:lpstr>
      <vt:lpstr>4. Material Balance Activities</vt:lpstr>
      <vt:lpstr>5. Pollutant Emissions - MB</vt:lpstr>
      <vt:lpstr>REF--&gt;</vt:lpstr>
      <vt:lpstr>DEQ Pollutant List</vt:lpstr>
      <vt:lpstr>Dryer!Print_Area</vt:lpstr>
      <vt:lpstr>'Unpaved Roads'!Print_Area</vt:lpstr>
      <vt:lpstr>'Welding Emission Factors'!Print_Area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 Nostrand</dc:creator>
  <cp:keywords/>
  <dc:description/>
  <cp:lastModifiedBy>Greg Nostrand</cp:lastModifiedBy>
  <cp:revision/>
  <dcterms:created xsi:type="dcterms:W3CDTF">2025-03-05T19:58:16Z</dcterms:created>
  <dcterms:modified xsi:type="dcterms:W3CDTF">2025-10-10T17:51:45Z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ies>
</file>