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16"/>
  <workbookPr codeName="ThisWorkbook"/>
  <mc:AlternateContent xmlns:mc="http://schemas.openxmlformats.org/markup-compatibility/2006">
    <mc:Choice Requires="x15">
      <x15ac:absPath xmlns:x15ac="http://schemas.microsoft.com/office/spreadsheetml/2010/11/ac" url="L:\Projects\0438.02 Georgia-Pacific\10_Cleaner Air Oregon Support\Data\Emissions Inventory\"/>
    </mc:Choice>
  </mc:AlternateContent>
  <xr:revisionPtr revIDLastSave="723" documentId="13_ncr:1_{3882E489-D8AF-4B97-80C8-BFA916FF8227}" xr6:coauthVersionLast="47" xr6:coauthVersionMax="47" xr10:uidLastSave="{2A5278AD-C66A-4411-9F30-70D7D7DD01E3}"/>
  <bookViews>
    <workbookView xWindow="28680" yWindow="-120" windowWidth="29040" windowHeight="15990" tabRatio="777" firstSheet="2"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2" l="1"/>
  <c r="L97" i="2"/>
  <c r="I97" i="2"/>
  <c r="E97" i="2"/>
  <c r="C1035" i="9"/>
  <c r="C1036" i="9"/>
  <c r="C1037" i="9"/>
  <c r="C1038" i="9"/>
  <c r="C1039" i="9"/>
  <c r="C1040" i="9"/>
  <c r="C1041" i="9"/>
  <c r="C1042" i="9"/>
  <c r="C1043" i="9"/>
  <c r="C1044" i="9"/>
  <c r="C1050" i="9"/>
  <c r="C1051" i="9"/>
  <c r="C1033" i="9"/>
  <c r="C374" i="9"/>
  <c r="C373" i="9"/>
  <c r="C372" i="9"/>
  <c r="C371" i="9"/>
  <c r="C370" i="9"/>
  <c r="C369" i="9"/>
  <c r="C368" i="9"/>
  <c r="C367" i="9"/>
  <c r="C366" i="9"/>
  <c r="C365" i="9"/>
  <c r="C364" i="9"/>
  <c r="C363" i="9"/>
  <c r="C362" i="9"/>
  <c r="C361" i="9"/>
  <c r="C360" i="9"/>
  <c r="C359" i="9"/>
  <c r="C358" i="9"/>
  <c r="C357" i="9"/>
  <c r="C356" i="9"/>
  <c r="C355" i="9"/>
  <c r="C354" i="9"/>
  <c r="C353" i="9"/>
  <c r="C352" i="9"/>
  <c r="C351" i="9"/>
  <c r="C350" i="9"/>
  <c r="C349" i="9"/>
  <c r="C348" i="9"/>
  <c r="C347" i="9"/>
  <c r="C346" i="9"/>
  <c r="C345" i="9"/>
  <c r="C344" i="9"/>
  <c r="C343" i="9"/>
  <c r="C342" i="9"/>
  <c r="C341" i="9"/>
  <c r="I87" i="2"/>
  <c r="L87" i="2"/>
  <c r="L85" i="2"/>
  <c r="L84" i="2"/>
  <c r="L83" i="2"/>
  <c r="K84" i="2"/>
  <c r="K83" i="2"/>
  <c r="I85" i="2"/>
  <c r="I84" i="2"/>
  <c r="I83" i="2"/>
  <c r="I82" i="2"/>
  <c r="I81" i="2"/>
  <c r="I80" i="2"/>
  <c r="K82" i="2"/>
  <c r="L82" i="2"/>
  <c r="K81" i="2"/>
  <c r="L81" i="2"/>
  <c r="K80" i="2"/>
  <c r="L80" i="2"/>
  <c r="H80" i="2"/>
  <c r="I79" i="2"/>
  <c r="K79" i="2"/>
  <c r="L79" i="2"/>
  <c r="L78" i="2"/>
  <c r="K78" i="2"/>
  <c r="I78" i="2"/>
  <c r="I77" i="2"/>
  <c r="K77" i="2"/>
  <c r="L77" i="2"/>
  <c r="L76" i="2"/>
  <c r="K76" i="2"/>
  <c r="I76" i="2"/>
  <c r="H84" i="2"/>
  <c r="H83" i="2"/>
  <c r="H82" i="2"/>
  <c r="H81" i="2"/>
  <c r="H79" i="2"/>
  <c r="H78" i="2"/>
  <c r="H77" i="2"/>
  <c r="C1870" i="9"/>
  <c r="C1869" i="9"/>
  <c r="C1868" i="9"/>
  <c r="C1867" i="9"/>
  <c r="C1866" i="9"/>
  <c r="C1865" i="9"/>
  <c r="C1864" i="9"/>
  <c r="C1863" i="9"/>
  <c r="C1862" i="9"/>
  <c r="C1861" i="9"/>
  <c r="C1860" i="9"/>
  <c r="C1859" i="9"/>
  <c r="C1858" i="9"/>
  <c r="C1857" i="9"/>
  <c r="C1856" i="9"/>
  <c r="C1855" i="9"/>
  <c r="C1854" i="9"/>
  <c r="C1853" i="9"/>
  <c r="C1852" i="9"/>
  <c r="C1851" i="9"/>
  <c r="C1850" i="9"/>
  <c r="C1849" i="9"/>
  <c r="C1848" i="9"/>
  <c r="C1847" i="9"/>
  <c r="C1846" i="9"/>
  <c r="C1845" i="9"/>
  <c r="C1844" i="9"/>
  <c r="C1843" i="9"/>
  <c r="C1842" i="9"/>
  <c r="C1841" i="9"/>
  <c r="C1840" i="9"/>
  <c r="C1839" i="9"/>
  <c r="C1838" i="9"/>
  <c r="C1837" i="9"/>
  <c r="C1836" i="9"/>
  <c r="C1835" i="9"/>
  <c r="C1834" i="9"/>
  <c r="C1833" i="9"/>
  <c r="C1832" i="9"/>
  <c r="C1831" i="9"/>
  <c r="C1830" i="9"/>
  <c r="C1829" i="9"/>
  <c r="C1828" i="9"/>
  <c r="C1827" i="9"/>
  <c r="C1826" i="9"/>
  <c r="C1825" i="9"/>
  <c r="C1824" i="9"/>
  <c r="C1823" i="9"/>
  <c r="C1822" i="9"/>
  <c r="C1821" i="9"/>
  <c r="C1820" i="9"/>
  <c r="C1819" i="9"/>
  <c r="C1818" i="9"/>
  <c r="C1817" i="9"/>
  <c r="C1816" i="9"/>
  <c r="C1815" i="9"/>
  <c r="C1814" i="9"/>
  <c r="C1813" i="9"/>
  <c r="C1812" i="9"/>
  <c r="C1811" i="9"/>
  <c r="C1810" i="9"/>
  <c r="C1809" i="9"/>
  <c r="C1808" i="9"/>
  <c r="C1807" i="9"/>
  <c r="C1806" i="9"/>
  <c r="C1805" i="9"/>
  <c r="C1804" i="9"/>
  <c r="C1803" i="9"/>
  <c r="C1802" i="9"/>
  <c r="C1801" i="9"/>
  <c r="C1800" i="9"/>
  <c r="C1799" i="9"/>
  <c r="C1798" i="9"/>
  <c r="C1797" i="9"/>
  <c r="C1796" i="9"/>
  <c r="C1795" i="9"/>
  <c r="C1794" i="9"/>
  <c r="C1793" i="9"/>
  <c r="C1792" i="9"/>
  <c r="C1791" i="9"/>
  <c r="C1790" i="9"/>
  <c r="C1789" i="9"/>
  <c r="C1788" i="9"/>
  <c r="C1787" i="9"/>
  <c r="C1786" i="9"/>
  <c r="C1785" i="9"/>
  <c r="C1784" i="9"/>
  <c r="C1783" i="9"/>
  <c r="C1782" i="9"/>
  <c r="C1781" i="9"/>
  <c r="C1780" i="9"/>
  <c r="C1779" i="9"/>
  <c r="C1778" i="9"/>
  <c r="C1777" i="9"/>
  <c r="C1776" i="9"/>
  <c r="C1775" i="9"/>
  <c r="C1774" i="9"/>
  <c r="C1773" i="9"/>
  <c r="C1772" i="9"/>
  <c r="C1771" i="9"/>
  <c r="C1770" i="9"/>
  <c r="C1769" i="9"/>
  <c r="C1768" i="9"/>
  <c r="C1767" i="9"/>
  <c r="C1766" i="9"/>
  <c r="C1765" i="9"/>
  <c r="C1764" i="9"/>
  <c r="C1763" i="9"/>
  <c r="C1762" i="9"/>
  <c r="C1761" i="9"/>
  <c r="C1760" i="9"/>
  <c r="C1758" i="9"/>
  <c r="C1757" i="9"/>
  <c r="C1756" i="9"/>
  <c r="C1755" i="9"/>
  <c r="C1754" i="9"/>
  <c r="C1753" i="9"/>
  <c r="C1752" i="9"/>
  <c r="C1751" i="9"/>
  <c r="C1750" i="9"/>
  <c r="C1749" i="9"/>
  <c r="C1748" i="9"/>
  <c r="C1747" i="9"/>
  <c r="C1746" i="9"/>
  <c r="C1745" i="9"/>
  <c r="C1744" i="9"/>
  <c r="C1743" i="9"/>
  <c r="C1742" i="9"/>
  <c r="C1741" i="9"/>
  <c r="C1740" i="9"/>
  <c r="C1739" i="9"/>
  <c r="C1737" i="9"/>
  <c r="C1736" i="9"/>
  <c r="C1735" i="9"/>
  <c r="C1734" i="9"/>
  <c r="C1733" i="9"/>
  <c r="C1732" i="9"/>
  <c r="C1731" i="9"/>
  <c r="C1730" i="9"/>
  <c r="C1729" i="9"/>
  <c r="C1728" i="9"/>
  <c r="C1727" i="9"/>
  <c r="C1726" i="9"/>
  <c r="C1725" i="9"/>
  <c r="C1724" i="9"/>
  <c r="C1723" i="9"/>
  <c r="C1722" i="9"/>
  <c r="C1721" i="9"/>
  <c r="C1720" i="9"/>
  <c r="C1719" i="9"/>
  <c r="C1718" i="9"/>
  <c r="C1717" i="9"/>
  <c r="C1715" i="9"/>
  <c r="C1714" i="9"/>
  <c r="C1713" i="9"/>
  <c r="C1712" i="9"/>
  <c r="C1711" i="9"/>
  <c r="C1710" i="9"/>
  <c r="C1709" i="9"/>
  <c r="C1708" i="9"/>
  <c r="C1707" i="9"/>
  <c r="C1706" i="9"/>
  <c r="C1705" i="9"/>
  <c r="C1704" i="9"/>
  <c r="C1703" i="9"/>
  <c r="C1702" i="9"/>
  <c r="C1701" i="9"/>
  <c r="C1700" i="9"/>
  <c r="C1699" i="9"/>
  <c r="C1698" i="9"/>
  <c r="C1697" i="9"/>
  <c r="C1696" i="9"/>
  <c r="C1695" i="9"/>
  <c r="C1694" i="9"/>
  <c r="C1693" i="9"/>
  <c r="C1692" i="9"/>
  <c r="C1691" i="9"/>
  <c r="C1690" i="9"/>
  <c r="C1689" i="9"/>
  <c r="C1688" i="9"/>
  <c r="C1687" i="9"/>
  <c r="C1686" i="9"/>
  <c r="C1685" i="9"/>
  <c r="C1684" i="9"/>
  <c r="C1683" i="9"/>
  <c r="C1682" i="9"/>
  <c r="C1681" i="9"/>
  <c r="C1680" i="9"/>
  <c r="C1679" i="9"/>
  <c r="C1678" i="9"/>
  <c r="C1677" i="9"/>
  <c r="C1676" i="9"/>
  <c r="C1675" i="9"/>
  <c r="C1674" i="9"/>
  <c r="C1673" i="9"/>
  <c r="C1672" i="9"/>
  <c r="C1671" i="9"/>
  <c r="C1670" i="9"/>
  <c r="C1669" i="9"/>
  <c r="C1668" i="9"/>
  <c r="C1667" i="9"/>
  <c r="C1666" i="9"/>
  <c r="C1665" i="9"/>
  <c r="C1664" i="9"/>
  <c r="C1663" i="9"/>
  <c r="C1662" i="9"/>
  <c r="C1661" i="9"/>
  <c r="C1660" i="9"/>
  <c r="C1659" i="9"/>
  <c r="C1658" i="9"/>
  <c r="C1657" i="9"/>
  <c r="C1656" i="9"/>
  <c r="C1655" i="9"/>
  <c r="C1654" i="9"/>
  <c r="C1653" i="9"/>
  <c r="C1652" i="9"/>
  <c r="C1651" i="9"/>
  <c r="C1650" i="9"/>
  <c r="C1649" i="9"/>
  <c r="C1648" i="9"/>
  <c r="C1647" i="9"/>
  <c r="C1646" i="9"/>
  <c r="C1645" i="9"/>
  <c r="C1644" i="9"/>
  <c r="C1643" i="9"/>
  <c r="C1642" i="9"/>
  <c r="C1641" i="9"/>
  <c r="C1640" i="9"/>
  <c r="C1639" i="9"/>
  <c r="C1638" i="9"/>
  <c r="C1637" i="9"/>
  <c r="C1636" i="9"/>
  <c r="C1635" i="9"/>
  <c r="C1634" i="9"/>
  <c r="C1633" i="9"/>
  <c r="C1632" i="9"/>
  <c r="C1631" i="9"/>
  <c r="C1630" i="9"/>
  <c r="C1629" i="9"/>
  <c r="C1628" i="9"/>
  <c r="C1627" i="9"/>
  <c r="C1626" i="9"/>
  <c r="C1625" i="9"/>
  <c r="C1624" i="9"/>
  <c r="C1623" i="9"/>
  <c r="C1622" i="9"/>
  <c r="C1621" i="9"/>
  <c r="C1620" i="9"/>
  <c r="C1619" i="9"/>
  <c r="C1618" i="9"/>
  <c r="C1617" i="9"/>
  <c r="C1616" i="9"/>
  <c r="C1615" i="9"/>
  <c r="C1614" i="9"/>
  <c r="C1613" i="9"/>
  <c r="C1612" i="9"/>
  <c r="C1611" i="9"/>
  <c r="C1610" i="9"/>
  <c r="C1609" i="9"/>
  <c r="C1608" i="9"/>
  <c r="C1607" i="9"/>
  <c r="C1606" i="9"/>
  <c r="C1605" i="9"/>
  <c r="C1604" i="9"/>
  <c r="C1603" i="9"/>
  <c r="C1602" i="9"/>
  <c r="C1601" i="9"/>
  <c r="C1600" i="9"/>
  <c r="C1599" i="9"/>
  <c r="C1598" i="9"/>
  <c r="C1597" i="9"/>
  <c r="C1596" i="9"/>
  <c r="C1595" i="9"/>
  <c r="C1594" i="9"/>
  <c r="C1593" i="9"/>
  <c r="C1592" i="9"/>
  <c r="C1591" i="9"/>
  <c r="C1590" i="9"/>
  <c r="C1589" i="9"/>
  <c r="C1588" i="9"/>
  <c r="C1587" i="9"/>
  <c r="C1586" i="9"/>
  <c r="C1585" i="9"/>
  <c r="C1584" i="9"/>
  <c r="C1583" i="9"/>
  <c r="C1582" i="9"/>
  <c r="C1581" i="9"/>
  <c r="C1580" i="9"/>
  <c r="C1579" i="9"/>
  <c r="C1578" i="9"/>
  <c r="C1577" i="9"/>
  <c r="C1576" i="9"/>
  <c r="C1575" i="9"/>
  <c r="C1574" i="9"/>
  <c r="C1573" i="9"/>
  <c r="C1572" i="9"/>
  <c r="C1571" i="9"/>
  <c r="C1570" i="9"/>
  <c r="C1569" i="9"/>
  <c r="C1568" i="9"/>
  <c r="C1567" i="9"/>
  <c r="C1566" i="9"/>
  <c r="C1565" i="9"/>
  <c r="C1564" i="9"/>
  <c r="C1563" i="9"/>
  <c r="C1562" i="9"/>
  <c r="C1561" i="9"/>
  <c r="C1560" i="9"/>
  <c r="C1559" i="9"/>
  <c r="C1558" i="9"/>
  <c r="C1557" i="9"/>
  <c r="C1556" i="9"/>
  <c r="C1555" i="9"/>
  <c r="C1554" i="9"/>
  <c r="C1553" i="9"/>
  <c r="C1552" i="9"/>
  <c r="C1551" i="9"/>
  <c r="C1550" i="9"/>
  <c r="C1549" i="9"/>
  <c r="C1548" i="9"/>
  <c r="C1547" i="9"/>
  <c r="C1546" i="9"/>
  <c r="C1545" i="9"/>
  <c r="C1544" i="9"/>
  <c r="C1543" i="9"/>
  <c r="C1542" i="9"/>
  <c r="C1541" i="9"/>
  <c r="C1540" i="9"/>
  <c r="C1539" i="9"/>
  <c r="C1538" i="9"/>
  <c r="C1537" i="9"/>
  <c r="C1536" i="9"/>
  <c r="C1535" i="9"/>
  <c r="C1534" i="9"/>
  <c r="C1533" i="9"/>
  <c r="C1532" i="9"/>
  <c r="C1531" i="9"/>
  <c r="C1530" i="9"/>
  <c r="C1529" i="9"/>
  <c r="C1528" i="9"/>
  <c r="C1527" i="9"/>
  <c r="C1526" i="9"/>
  <c r="C1525" i="9"/>
  <c r="C1524" i="9"/>
  <c r="C1523" i="9"/>
  <c r="C1522" i="9"/>
  <c r="C1521" i="9"/>
  <c r="C1520" i="9"/>
  <c r="C1519" i="9"/>
  <c r="C1518" i="9"/>
  <c r="C1517" i="9"/>
  <c r="C1516" i="9"/>
  <c r="C1515" i="9"/>
  <c r="C1514" i="9"/>
  <c r="C1513" i="9"/>
  <c r="C1512" i="9"/>
  <c r="C1511" i="9"/>
  <c r="C1510" i="9"/>
  <c r="C1509" i="9"/>
  <c r="C1508" i="9"/>
  <c r="C1507" i="9"/>
  <c r="C1506" i="9"/>
  <c r="C1505" i="9"/>
  <c r="C1504" i="9"/>
  <c r="C1503" i="9"/>
  <c r="C1502" i="9"/>
  <c r="C1501" i="9"/>
  <c r="C1500" i="9"/>
  <c r="C1499" i="9"/>
  <c r="C1498" i="9"/>
  <c r="C1497" i="9"/>
  <c r="C1496" i="9"/>
  <c r="C1495" i="9"/>
  <c r="C1494" i="9"/>
  <c r="C1493" i="9"/>
  <c r="C1492" i="9"/>
  <c r="C1491" i="9"/>
  <c r="C1490" i="9"/>
  <c r="C1489" i="9"/>
  <c r="C1488" i="9"/>
  <c r="C1487" i="9"/>
  <c r="C1486" i="9"/>
  <c r="C1485" i="9"/>
  <c r="C1484" i="9"/>
  <c r="C1483" i="9"/>
  <c r="C1482" i="9"/>
  <c r="C1481" i="9"/>
  <c r="C1480" i="9"/>
  <c r="C1479" i="9"/>
  <c r="C1478" i="9"/>
  <c r="C1477" i="9"/>
  <c r="C1476" i="9"/>
  <c r="C1475" i="9"/>
  <c r="C1474" i="9"/>
  <c r="C1473" i="9"/>
  <c r="C1472" i="9"/>
  <c r="C1471" i="9"/>
  <c r="C1470" i="9"/>
  <c r="C1469" i="9"/>
  <c r="C1468" i="9"/>
  <c r="C1467" i="9"/>
  <c r="C1466" i="9"/>
  <c r="C1465" i="9"/>
  <c r="C1464" i="9"/>
  <c r="C1463" i="9"/>
  <c r="C1462" i="9"/>
  <c r="C1461" i="9"/>
  <c r="C1460" i="9"/>
  <c r="C1459" i="9"/>
  <c r="C1458" i="9"/>
  <c r="C1457" i="9"/>
  <c r="C1456" i="9"/>
  <c r="C1455" i="9"/>
  <c r="C1454" i="9"/>
  <c r="C1453" i="9"/>
  <c r="C1452" i="9"/>
  <c r="C1451" i="9"/>
  <c r="C1450" i="9"/>
  <c r="C1449" i="9"/>
  <c r="C1448" i="9"/>
  <c r="C1447" i="9"/>
  <c r="C1446" i="9"/>
  <c r="C1445" i="9"/>
  <c r="C1444" i="9"/>
  <c r="C1443" i="9"/>
  <c r="C1442" i="9"/>
  <c r="C1441" i="9"/>
  <c r="C1440" i="9"/>
  <c r="C1439" i="9"/>
  <c r="C1438" i="9"/>
  <c r="C1437" i="9"/>
  <c r="C1436" i="9"/>
  <c r="C1435" i="9"/>
  <c r="C1434" i="9"/>
  <c r="C1433" i="9"/>
  <c r="C1432" i="9"/>
  <c r="C1431" i="9"/>
  <c r="C1430" i="9"/>
  <c r="C1429" i="9"/>
  <c r="C1428" i="9"/>
  <c r="C1427" i="9"/>
  <c r="C1426" i="9"/>
  <c r="C1425" i="9"/>
  <c r="C1424" i="9"/>
  <c r="C1423" i="9"/>
  <c r="C1422" i="9"/>
  <c r="C1421" i="9"/>
  <c r="C1420" i="9"/>
  <c r="C1419" i="9"/>
  <c r="C1418" i="9"/>
  <c r="C1417" i="9"/>
  <c r="C1416" i="9"/>
  <c r="C1415" i="9"/>
  <c r="C1414" i="9"/>
  <c r="C1413" i="9"/>
  <c r="C1412" i="9"/>
  <c r="C1411" i="9"/>
  <c r="C1410" i="9"/>
  <c r="C1409" i="9"/>
  <c r="C1408" i="9"/>
  <c r="C1407" i="9"/>
  <c r="C1406" i="9"/>
  <c r="C1405" i="9"/>
  <c r="C1404" i="9"/>
  <c r="C1403" i="9"/>
  <c r="C1402" i="9"/>
  <c r="C1401" i="9"/>
  <c r="C1400" i="9"/>
  <c r="C1399" i="9"/>
  <c r="C1398" i="9"/>
  <c r="C1397" i="9"/>
  <c r="C1396" i="9"/>
  <c r="C1395" i="9"/>
  <c r="C1394" i="9"/>
  <c r="C1393" i="9"/>
  <c r="C1392" i="9"/>
  <c r="C1391" i="9"/>
  <c r="C1390" i="9"/>
  <c r="C1389" i="9"/>
  <c r="C1388" i="9"/>
  <c r="C1387" i="9"/>
  <c r="C1386" i="9"/>
  <c r="C1385" i="9"/>
  <c r="C1384" i="9"/>
  <c r="C1383" i="9"/>
  <c r="C1382" i="9"/>
  <c r="C1381" i="9"/>
  <c r="C1380" i="9"/>
  <c r="C1379" i="9"/>
  <c r="C1378" i="9"/>
  <c r="C1377" i="9"/>
  <c r="C1376" i="9"/>
  <c r="C1375" i="9"/>
  <c r="C1374" i="9"/>
  <c r="C1373" i="9"/>
  <c r="C1372" i="9"/>
  <c r="C1371" i="9"/>
  <c r="C1370" i="9"/>
  <c r="C1369" i="9"/>
  <c r="C1368" i="9"/>
  <c r="C1367" i="9"/>
  <c r="C1366" i="9"/>
  <c r="C1365" i="9"/>
  <c r="C1364" i="9"/>
  <c r="C1363" i="9"/>
  <c r="C1362" i="9"/>
  <c r="C1361" i="9"/>
  <c r="C1360" i="9"/>
  <c r="C1359" i="9"/>
  <c r="C1358" i="9"/>
  <c r="C1357" i="9"/>
  <c r="C1356" i="9"/>
  <c r="C1355" i="9"/>
  <c r="C1354" i="9"/>
  <c r="C1353" i="9"/>
  <c r="C1352" i="9"/>
  <c r="C1351" i="9"/>
  <c r="C1350" i="9"/>
  <c r="C1349" i="9"/>
  <c r="C1348" i="9"/>
  <c r="C1347" i="9"/>
  <c r="C1346" i="9"/>
  <c r="C1345" i="9"/>
  <c r="C1344" i="9"/>
  <c r="C1343" i="9"/>
  <c r="C1342" i="9"/>
  <c r="C1341" i="9"/>
  <c r="C1340" i="9"/>
  <c r="C1339" i="9"/>
  <c r="C1338" i="9"/>
  <c r="C1337" i="9"/>
  <c r="C1336" i="9"/>
  <c r="C1335" i="9"/>
  <c r="C1334" i="9"/>
  <c r="C1333" i="9"/>
  <c r="C1332" i="9"/>
  <c r="C1331" i="9"/>
  <c r="C1330" i="9"/>
  <c r="C1329" i="9"/>
  <c r="C1328" i="9"/>
  <c r="C1327" i="9"/>
  <c r="C1326" i="9"/>
  <c r="C1325" i="9"/>
  <c r="C1324" i="9"/>
  <c r="C1323" i="9"/>
  <c r="C1322" i="9"/>
  <c r="C1321" i="9"/>
  <c r="C1320" i="9"/>
  <c r="C1319" i="9"/>
  <c r="C1318" i="9"/>
  <c r="C1317" i="9"/>
  <c r="C1316" i="9"/>
  <c r="C1315" i="9"/>
  <c r="C1314" i="9"/>
  <c r="C1313" i="9"/>
  <c r="C1312" i="9"/>
  <c r="C1311" i="9"/>
  <c r="C1310" i="9"/>
  <c r="C1309" i="9"/>
  <c r="C1308" i="9"/>
  <c r="C1307" i="9"/>
  <c r="C1306" i="9"/>
  <c r="C1305" i="9"/>
  <c r="C1304" i="9"/>
  <c r="C1303" i="9"/>
  <c r="C1302" i="9"/>
  <c r="C1301" i="9"/>
  <c r="C1300" i="9"/>
  <c r="C1299" i="9"/>
  <c r="C1298" i="9"/>
  <c r="C1297" i="9"/>
  <c r="C1296" i="9"/>
  <c r="C1295" i="9"/>
  <c r="C1294" i="9"/>
  <c r="C1293" i="9"/>
  <c r="C1292" i="9"/>
  <c r="C1291" i="9"/>
  <c r="C1290" i="9"/>
  <c r="C1289" i="9"/>
  <c r="C1288" i="9"/>
  <c r="C1287" i="9"/>
  <c r="C1286" i="9"/>
  <c r="C1285" i="9"/>
  <c r="C1284" i="9"/>
  <c r="C1283" i="9"/>
  <c r="C1282" i="9"/>
  <c r="C1281" i="9"/>
  <c r="C1280" i="9"/>
  <c r="C1279" i="9"/>
  <c r="C1278" i="9"/>
  <c r="C1277" i="9"/>
  <c r="C1276" i="9"/>
  <c r="C1275" i="9"/>
  <c r="C1274" i="9"/>
  <c r="C1273" i="9"/>
  <c r="C1272" i="9"/>
  <c r="C1271" i="9"/>
  <c r="C1270" i="9"/>
  <c r="C1269" i="9"/>
  <c r="C1268" i="9"/>
  <c r="C1267" i="9"/>
  <c r="C1266" i="9"/>
  <c r="C1265" i="9"/>
  <c r="C1264" i="9"/>
  <c r="C1263" i="9"/>
  <c r="C1262" i="9"/>
  <c r="C1261" i="9"/>
  <c r="C1260" i="9"/>
  <c r="C1259" i="9"/>
  <c r="C1258" i="9"/>
  <c r="C1257" i="9"/>
  <c r="C1256" i="9"/>
  <c r="C1255" i="9"/>
  <c r="C1254" i="9"/>
  <c r="C1253" i="9"/>
  <c r="C1252" i="9"/>
  <c r="C1251" i="9"/>
  <c r="C1250" i="9"/>
  <c r="C1249" i="9"/>
  <c r="C1248" i="9"/>
  <c r="C1247" i="9"/>
  <c r="C1246" i="9"/>
  <c r="C1245" i="9"/>
  <c r="C1244" i="9"/>
  <c r="C1243" i="9"/>
  <c r="C1242" i="9"/>
  <c r="C1241" i="9"/>
  <c r="C1240" i="9"/>
  <c r="C1239" i="9"/>
  <c r="C1238" i="9"/>
  <c r="C1237" i="9"/>
  <c r="C1236" i="9"/>
  <c r="C1235" i="9"/>
  <c r="C1234" i="9"/>
  <c r="C1233" i="9"/>
  <c r="C1232" i="9"/>
  <c r="C1231" i="9"/>
  <c r="C1230" i="9"/>
  <c r="C1229" i="9"/>
  <c r="C1228" i="9"/>
  <c r="C1227" i="9"/>
  <c r="C1226" i="9"/>
  <c r="C1225" i="9"/>
  <c r="C1224" i="9"/>
  <c r="C1223" i="9"/>
  <c r="C1222" i="9"/>
  <c r="C1221" i="9"/>
  <c r="C1220" i="9"/>
  <c r="C1219" i="9"/>
  <c r="C1218" i="9"/>
  <c r="C1217" i="9"/>
  <c r="C1216" i="9"/>
  <c r="C1215" i="9"/>
  <c r="C1214" i="9"/>
  <c r="C1213" i="9"/>
  <c r="C1212" i="9"/>
  <c r="C1211" i="9"/>
  <c r="C1210" i="9"/>
  <c r="C1209" i="9"/>
  <c r="C1208" i="9"/>
  <c r="C1207" i="9"/>
  <c r="C1206" i="9"/>
  <c r="C1205" i="9"/>
  <c r="C1204" i="9"/>
  <c r="C1203" i="9"/>
  <c r="C1202" i="9"/>
  <c r="C1201" i="9"/>
  <c r="C1200" i="9"/>
  <c r="C1199" i="9"/>
  <c r="C1198" i="9"/>
  <c r="C1197" i="9"/>
  <c r="C1196" i="9"/>
  <c r="C1195" i="9"/>
  <c r="C1194" i="9"/>
  <c r="C1193" i="9"/>
  <c r="C1192" i="9"/>
  <c r="C1191" i="9"/>
  <c r="C1190" i="9"/>
  <c r="C1189" i="9"/>
  <c r="C1188" i="9"/>
  <c r="C1187" i="9"/>
  <c r="C1186" i="9"/>
  <c r="C1185" i="9"/>
  <c r="C1184" i="9"/>
  <c r="C1183" i="9"/>
  <c r="C1182" i="9"/>
  <c r="C1181" i="9"/>
  <c r="C1180" i="9"/>
  <c r="C1179" i="9"/>
  <c r="C1178" i="9"/>
  <c r="C1177" i="9"/>
  <c r="C1176" i="9"/>
  <c r="C1175" i="9"/>
  <c r="C1174" i="9"/>
  <c r="C1173" i="9"/>
  <c r="C1172" i="9"/>
  <c r="C1171" i="9"/>
  <c r="C1170" i="9"/>
  <c r="C1169" i="9"/>
  <c r="C1168" i="9"/>
  <c r="C1167" i="9"/>
  <c r="C1166" i="9"/>
  <c r="C1165" i="9"/>
  <c r="C1164" i="9"/>
  <c r="C1163" i="9"/>
  <c r="C1162" i="9"/>
  <c r="C1161" i="9"/>
  <c r="C1160" i="9"/>
  <c r="C1159" i="9"/>
  <c r="C1158" i="9"/>
  <c r="C1157" i="9"/>
  <c r="C1156" i="9"/>
  <c r="C1155" i="9"/>
  <c r="C1154" i="9"/>
  <c r="C1153" i="9"/>
  <c r="C1152" i="9"/>
  <c r="C1151" i="9"/>
  <c r="C1150" i="9"/>
  <c r="C1149" i="9"/>
  <c r="C1148" i="9"/>
  <c r="C1147" i="9"/>
  <c r="C1146" i="9"/>
  <c r="C1145" i="9"/>
  <c r="C1144" i="9"/>
  <c r="C1143" i="9"/>
  <c r="C1142" i="9"/>
  <c r="C1141" i="9"/>
  <c r="C1140" i="9"/>
  <c r="C1139" i="9"/>
  <c r="C1138" i="9"/>
  <c r="C1137" i="9"/>
  <c r="C1136" i="9"/>
  <c r="C1135" i="9"/>
  <c r="C1134" i="9"/>
  <c r="C1133" i="9"/>
  <c r="C1132" i="9"/>
  <c r="C1131" i="9"/>
  <c r="C1130" i="9"/>
  <c r="C1129" i="9"/>
  <c r="C1128" i="9"/>
  <c r="C1127" i="9"/>
  <c r="C1126" i="9"/>
  <c r="C1125" i="9"/>
  <c r="C1124" i="9"/>
  <c r="C1123" i="9"/>
  <c r="C1122" i="9"/>
  <c r="C1121" i="9"/>
  <c r="C1120" i="9"/>
  <c r="C1119" i="9"/>
  <c r="C1118" i="9"/>
  <c r="C1117" i="9"/>
  <c r="C1116" i="9"/>
  <c r="C1115" i="9"/>
  <c r="C1114" i="9"/>
  <c r="C1113" i="9"/>
  <c r="C1112" i="9"/>
  <c r="C1111" i="9"/>
  <c r="C1110" i="9"/>
  <c r="C1109" i="9"/>
  <c r="C1108" i="9"/>
  <c r="C1107" i="9"/>
  <c r="C1106" i="9"/>
  <c r="C1105" i="9"/>
  <c r="C1104" i="9"/>
  <c r="C1103" i="9"/>
  <c r="C1102" i="9"/>
  <c r="C1101" i="9"/>
  <c r="C1100" i="9"/>
  <c r="C1099" i="9"/>
  <c r="C1098" i="9"/>
  <c r="C1097" i="9"/>
  <c r="C1096" i="9"/>
  <c r="C1095" i="9"/>
  <c r="C1094" i="9"/>
  <c r="C1093" i="9"/>
  <c r="C1092" i="9"/>
  <c r="C1091" i="9"/>
  <c r="C1090" i="9"/>
  <c r="C1089" i="9"/>
  <c r="C1088" i="9"/>
  <c r="C1087" i="9"/>
  <c r="C1086" i="9"/>
  <c r="C1085" i="9"/>
  <c r="C1084" i="9"/>
  <c r="C1083" i="9"/>
  <c r="C1082" i="9"/>
  <c r="C1081" i="9"/>
  <c r="C1080" i="9"/>
  <c r="C1079" i="9"/>
  <c r="C1078" i="9"/>
  <c r="C1077" i="9"/>
  <c r="C1076" i="9"/>
  <c r="C1075" i="9"/>
  <c r="C1074" i="9"/>
  <c r="C1073" i="9"/>
  <c r="C1072" i="9"/>
  <c r="C1071" i="9"/>
  <c r="C1070" i="9"/>
  <c r="C1069" i="9"/>
  <c r="C1068" i="9"/>
  <c r="C1067" i="9"/>
  <c r="C1066" i="9"/>
  <c r="C1065" i="9"/>
  <c r="C1064" i="9"/>
  <c r="C1063" i="9"/>
  <c r="C1062" i="9"/>
  <c r="C1061" i="9"/>
  <c r="C1060" i="9"/>
  <c r="C1059" i="9"/>
  <c r="C1058" i="9"/>
  <c r="C1057" i="9"/>
  <c r="C1056" i="9"/>
  <c r="C1055" i="9"/>
  <c r="C1054" i="9"/>
  <c r="C1053" i="9"/>
  <c r="C1052" i="9"/>
  <c r="C1049" i="9"/>
  <c r="C1048" i="9"/>
  <c r="C1047" i="9"/>
  <c r="C1046" i="9"/>
  <c r="C1045" i="9"/>
  <c r="C1034" i="9"/>
  <c r="C1032" i="9"/>
  <c r="C1031" i="9"/>
  <c r="C1030" i="9"/>
  <c r="C1029" i="9"/>
  <c r="C1028" i="9"/>
  <c r="C1027" i="9"/>
  <c r="C1026" i="9"/>
  <c r="C1025" i="9"/>
  <c r="C1024" i="9"/>
  <c r="C1023" i="9"/>
  <c r="C1022" i="9"/>
  <c r="C1021" i="9"/>
  <c r="C1020" i="9"/>
  <c r="C1019" i="9"/>
  <c r="C1018" i="9"/>
  <c r="C1017" i="9"/>
  <c r="C1016" i="9"/>
  <c r="C1015" i="9"/>
  <c r="C1014" i="9"/>
  <c r="C1013" i="9"/>
  <c r="C1012" i="9"/>
  <c r="C1011" i="9"/>
  <c r="C1010" i="9"/>
  <c r="C1009" i="9"/>
  <c r="C1008" i="9"/>
  <c r="C1007" i="9"/>
  <c r="C1006" i="9"/>
  <c r="C1005" i="9"/>
  <c r="C1004" i="9"/>
  <c r="C1003" i="9"/>
  <c r="C1002" i="9"/>
  <c r="C1001" i="9"/>
  <c r="C1000" i="9"/>
  <c r="C999" i="9"/>
  <c r="C998" i="9"/>
  <c r="C997" i="9"/>
  <c r="C996" i="9"/>
  <c r="C995" i="9"/>
  <c r="C994" i="9"/>
  <c r="C993" i="9"/>
  <c r="C992" i="9"/>
  <c r="C991" i="9"/>
  <c r="C990" i="9"/>
  <c r="C989" i="9"/>
  <c r="C988" i="9"/>
  <c r="C987" i="9"/>
  <c r="C986" i="9"/>
  <c r="C985" i="9"/>
  <c r="C984" i="9"/>
  <c r="C983" i="9"/>
  <c r="C982" i="9"/>
  <c r="C981" i="9"/>
  <c r="C980" i="9"/>
  <c r="C979" i="9"/>
  <c r="C978" i="9"/>
  <c r="C977" i="9"/>
  <c r="C976" i="9"/>
  <c r="C975" i="9"/>
  <c r="C974" i="9"/>
  <c r="C973" i="9"/>
  <c r="C972" i="9"/>
  <c r="C971" i="9"/>
  <c r="C970" i="9"/>
  <c r="C969" i="9"/>
  <c r="C968" i="9"/>
  <c r="C967" i="9"/>
  <c r="C966" i="9"/>
  <c r="C965" i="9"/>
  <c r="C964" i="9"/>
  <c r="C963" i="9"/>
  <c r="C962" i="9"/>
  <c r="C961" i="9"/>
  <c r="C960" i="9"/>
  <c r="C959" i="9"/>
  <c r="C958" i="9"/>
  <c r="C957" i="9"/>
  <c r="C956" i="9"/>
  <c r="C955" i="9"/>
  <c r="C954" i="9"/>
  <c r="C953" i="9"/>
  <c r="C952" i="9"/>
  <c r="C951" i="9"/>
  <c r="C950" i="9"/>
  <c r="C949" i="9"/>
  <c r="C948" i="9"/>
  <c r="C947" i="9"/>
  <c r="C946" i="9"/>
  <c r="C945" i="9"/>
  <c r="C944" i="9"/>
  <c r="C943" i="9"/>
  <c r="C942" i="9"/>
  <c r="C941" i="9"/>
  <c r="C940" i="9"/>
  <c r="C939" i="9"/>
  <c r="C938" i="9"/>
  <c r="C937" i="9"/>
  <c r="C936" i="9"/>
  <c r="C935" i="9"/>
  <c r="C934" i="9"/>
  <c r="C933" i="9"/>
  <c r="C932" i="9"/>
  <c r="C931" i="9"/>
  <c r="C930" i="9"/>
  <c r="C929" i="9"/>
  <c r="C928" i="9"/>
  <c r="C927" i="9"/>
  <c r="C926" i="9"/>
  <c r="C925" i="9"/>
  <c r="C924" i="9"/>
  <c r="C923" i="9"/>
  <c r="C922" i="9"/>
  <c r="C921" i="9"/>
  <c r="C920" i="9"/>
  <c r="C919" i="9"/>
  <c r="C918" i="9"/>
  <c r="C917" i="9"/>
  <c r="C916" i="9"/>
  <c r="C915" i="9"/>
  <c r="C914" i="9"/>
  <c r="C913" i="9"/>
  <c r="C912" i="9"/>
  <c r="C911" i="9"/>
  <c r="C910" i="9"/>
  <c r="C909" i="9"/>
  <c r="C908" i="9"/>
  <c r="C907" i="9"/>
  <c r="C906" i="9"/>
  <c r="C905" i="9"/>
  <c r="C904" i="9"/>
  <c r="C903" i="9"/>
  <c r="C902" i="9"/>
  <c r="C901" i="9"/>
  <c r="C900" i="9"/>
  <c r="C899" i="9"/>
  <c r="C898" i="9"/>
  <c r="C897" i="9"/>
  <c r="C896" i="9"/>
  <c r="C895" i="9"/>
  <c r="C894" i="9"/>
  <c r="C893" i="9"/>
  <c r="C892" i="9"/>
  <c r="C891" i="9"/>
  <c r="C890" i="9"/>
  <c r="C889" i="9"/>
  <c r="C888" i="9"/>
  <c r="C887" i="9"/>
  <c r="C886" i="9"/>
  <c r="C885" i="9"/>
  <c r="C884" i="9"/>
  <c r="C883" i="9"/>
  <c r="C882" i="9"/>
  <c r="C881" i="9"/>
  <c r="C880" i="9"/>
  <c r="C879" i="9"/>
  <c r="C878" i="9"/>
  <c r="C877" i="9"/>
  <c r="C876" i="9"/>
  <c r="C875" i="9"/>
  <c r="C874" i="9"/>
  <c r="C873" i="9"/>
  <c r="C872" i="9"/>
  <c r="C871" i="9"/>
  <c r="C870" i="9"/>
  <c r="C869" i="9"/>
  <c r="C868" i="9"/>
  <c r="C867" i="9"/>
  <c r="C866" i="9"/>
  <c r="C865" i="9"/>
  <c r="C864" i="9"/>
  <c r="C863" i="9"/>
  <c r="C862" i="9"/>
  <c r="C861" i="9"/>
  <c r="C860" i="9"/>
  <c r="C859" i="9"/>
  <c r="C858" i="9"/>
  <c r="C857" i="9"/>
  <c r="C856" i="9"/>
  <c r="C855" i="9"/>
  <c r="C854" i="9"/>
  <c r="C853" i="9"/>
  <c r="C852" i="9"/>
  <c r="C851" i="9"/>
  <c r="C850" i="9"/>
  <c r="C849" i="9"/>
  <c r="C848" i="9"/>
  <c r="C847" i="9"/>
  <c r="C846" i="9"/>
  <c r="C845" i="9"/>
  <c r="C844" i="9"/>
  <c r="C843" i="9"/>
  <c r="C842" i="9"/>
  <c r="C841" i="9"/>
  <c r="C840" i="9"/>
  <c r="C839" i="9"/>
  <c r="C838" i="9"/>
  <c r="C837" i="9"/>
  <c r="C836" i="9"/>
  <c r="C835" i="9"/>
  <c r="C834" i="9"/>
  <c r="C833" i="9"/>
  <c r="C832" i="9"/>
  <c r="C831" i="9"/>
  <c r="C830" i="9"/>
  <c r="C829" i="9"/>
  <c r="C828" i="9"/>
  <c r="C827" i="9"/>
  <c r="C826" i="9"/>
  <c r="C825" i="9"/>
  <c r="C824" i="9"/>
  <c r="C823" i="9"/>
  <c r="C822" i="9"/>
  <c r="C821" i="9"/>
  <c r="C820" i="9"/>
  <c r="C819" i="9"/>
  <c r="C818" i="9"/>
  <c r="C817" i="9"/>
  <c r="C816" i="9"/>
  <c r="C815" i="9"/>
  <c r="C814" i="9"/>
  <c r="C813" i="9"/>
  <c r="C812" i="9"/>
  <c r="C811" i="9"/>
  <c r="C810" i="9"/>
  <c r="C809" i="9"/>
  <c r="C808" i="9"/>
  <c r="C807" i="9"/>
  <c r="C806" i="9"/>
  <c r="C805" i="9"/>
  <c r="C804" i="9"/>
  <c r="C803" i="9"/>
  <c r="C802" i="9"/>
  <c r="C801" i="9"/>
  <c r="C800" i="9"/>
  <c r="C799" i="9"/>
  <c r="C798" i="9"/>
  <c r="C797" i="9"/>
  <c r="C796" i="9"/>
  <c r="C795" i="9"/>
  <c r="C794" i="9"/>
  <c r="C793" i="9"/>
  <c r="C792" i="9"/>
  <c r="C791" i="9"/>
  <c r="C790" i="9"/>
  <c r="C789" i="9"/>
  <c r="C788" i="9"/>
  <c r="C787" i="9"/>
  <c r="C786" i="9"/>
  <c r="C785"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656"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601" i="9"/>
  <c r="C600" i="9"/>
  <c r="C599" i="9"/>
  <c r="C598" i="9"/>
  <c r="C597" i="9"/>
  <c r="C596" i="9"/>
  <c r="C595" i="9"/>
  <c r="C594" i="9"/>
  <c r="C593" i="9"/>
  <c r="C592" i="9"/>
  <c r="C591" i="9"/>
  <c r="C590" i="9"/>
  <c r="C589" i="9"/>
  <c r="C588" i="9"/>
  <c r="C587" i="9"/>
  <c r="C586" i="9"/>
  <c r="C585" i="9"/>
  <c r="C584" i="9"/>
  <c r="C583" i="9"/>
  <c r="C582" i="9"/>
  <c r="C581" i="9"/>
  <c r="C580" i="9"/>
  <c r="C579" i="9"/>
  <c r="C578" i="9"/>
  <c r="C577" i="9"/>
  <c r="C576" i="9"/>
  <c r="C575" i="9"/>
  <c r="C574" i="9"/>
  <c r="C573" i="9"/>
  <c r="C572" i="9"/>
  <c r="C571" i="9"/>
  <c r="C570" i="9"/>
  <c r="C569" i="9"/>
  <c r="C568" i="9"/>
  <c r="C567" i="9"/>
  <c r="C566" i="9"/>
  <c r="C565" i="9"/>
  <c r="C564" i="9"/>
  <c r="C563" i="9"/>
  <c r="C562" i="9"/>
  <c r="C561" i="9"/>
  <c r="C560" i="9"/>
  <c r="C559" i="9"/>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16" i="9"/>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533" i="9"/>
  <c r="D533" i="9" s="1"/>
  <c r="C1880" i="9"/>
  <c r="D1880" i="9" s="1"/>
  <c r="C1881" i="9"/>
  <c r="D1881"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J14" i="11" s="1"/>
  <c r="K14" i="11"/>
  <c r="I14" i="11"/>
  <c r="N14" i="11"/>
  <c r="L14" i="11"/>
  <c r="M14" i="11"/>
  <c r="C15" i="9"/>
  <c r="D15" i="9" s="1"/>
  <c r="M17" i="11" l="1"/>
  <c r="N17" i="11"/>
  <c r="L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<sst xmlns="http://schemas.openxmlformats.org/spreadsheetml/2006/main" count="9420" uniqueCount="1655">
  <si>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</si>
  <si>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</si>
  <si>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</si>
  <si>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</si>
  <si>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</si>
  <si>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</si>
  <si>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</si>
  <si>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</si>
  <si>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</si>
  <si>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</si>
  <si>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</si>
  <si>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</si>
  <si>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</si>
  <si>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</si>
  <si>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</si>
  <si>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</si>
  <si>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</si>
  <si>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</si>
  <si>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</si>
  <si>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</si>
  <si>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</si>
  <si>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</si>
  <si>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</si>
  <si>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</si>
  <si>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</si>
  <si>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</si>
  <si>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</si>
  <si>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</si>
  <si>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</si>
  <si>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</si>
  <si>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</si>
  <si>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</si>
  <si>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</si>
  <si>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</si>
  <si>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</si>
  <si>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</si>
  <si>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</si>
  <si>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</si>
  <si>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</si>
  <si>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</si>
  <si>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</si>
  <si>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</si>
  <si>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</si>
  <si>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</si>
  <si>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</si>
  <si>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</si>
  <si>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</si>
  <si>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</si>
  <si>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</si>
  <si>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</si>
  <si>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</si>
  <si>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</si>
  <si>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</si>
  <si>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</si>
  <si>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</si>
  <si>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</si>
  <si>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</si>
  <si>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</si>
  <si>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</si>
  <si>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</si>
  <si>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</si>
  <si>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</si>
  <si>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</si>
  <si>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</si>
  <si>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</si>
  <si>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</si>
  <si>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</si>
  <si>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</si>
  <si>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</si>
  <si>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</si>
  <si>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</si>
  <si>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</si>
  <si>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</si>
  <si>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</si>
  <si>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</si>
  <si>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</si>
  <si>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</si>
  <si>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</si>
  <si>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</si>
  <si>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</si>
  <si>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Georgia Pacific Toledo LLC</t>
  </si>
  <si>
    <t>Facility Address</t>
  </si>
  <si>
    <t>1400 SE Butler Bridge Road</t>
  </si>
  <si>
    <t>City</t>
  </si>
  <si>
    <t>Toledo</t>
  </si>
  <si>
    <t>Zip Code</t>
  </si>
  <si>
    <t>Source Number
(for existing sources)</t>
  </si>
  <si>
    <t>21-0005</t>
  </si>
  <si>
    <t>Facility Contact</t>
  </si>
  <si>
    <t>Scott Austin</t>
  </si>
  <si>
    <t>Phone Number</t>
  </si>
  <si>
    <t>541-336-8313</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</si>
  <si>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</si>
  <si>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</si>
  <si>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</si>
  <si>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</si>
  <si>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</si>
  <si>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</si>
  <si>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</si>
  <si>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</si>
  <si>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</si>
  <si>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</si>
  <si>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</si>
  <si>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</si>
  <si>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</si>
  <si>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</si>
  <si>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</si>
  <si>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</si>
  <si>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</si>
  <si>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</si>
  <si>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</si>
  <si>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</si>
  <si>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</si>
  <si>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</si>
  <si>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EU1</t>
  </si>
  <si>
    <t xml:space="preserve">No. 1 Lime Kiln </t>
  </si>
  <si>
    <t>Wet Scrubber</t>
  </si>
  <si>
    <t>MAIN</t>
  </si>
  <si>
    <t>CaO</t>
  </si>
  <si>
    <t>EU2</t>
  </si>
  <si>
    <t>No. 2 Lime Kiln</t>
  </si>
  <si>
    <t>EU3</t>
  </si>
  <si>
    <t>No. 3 Lime Kiln</t>
  </si>
  <si>
    <t>EU5-1</t>
  </si>
  <si>
    <t xml:space="preserve">Heavy Black Liquor Oxidation </t>
  </si>
  <si>
    <t>BLS</t>
  </si>
  <si>
    <t>EU5-2</t>
  </si>
  <si>
    <t>61-070 Heavy Black Liquor Storage Tanks</t>
  </si>
  <si>
    <t>hours</t>
  </si>
  <si>
    <t>EU5-3</t>
  </si>
  <si>
    <t>62-020 Heavy Black Liquor Storage Tanks</t>
  </si>
  <si>
    <t>EU5-4</t>
  </si>
  <si>
    <t>Heavy Black Liquor Deaerator Tank</t>
  </si>
  <si>
    <t>EU8</t>
  </si>
  <si>
    <t>Semi-Chem Brownstock Washing</t>
  </si>
  <si>
    <t>ADTP</t>
  </si>
  <si>
    <t>EU11</t>
  </si>
  <si>
    <t>Power Boiler No. 4</t>
  </si>
  <si>
    <t>ESP (not in use)</t>
  </si>
  <si>
    <t>EU11_E (50%); EU_11W (50%)</t>
  </si>
  <si>
    <t>MMscf</t>
  </si>
  <si>
    <t>Natural Gas</t>
  </si>
  <si>
    <t>EU13</t>
  </si>
  <si>
    <t>No. 1 Power Boiler</t>
  </si>
  <si>
    <t>EU14-B</t>
  </si>
  <si>
    <t>No. 1 Recovery Boiler (BLS)</t>
  </si>
  <si>
    <t>ESP</t>
  </si>
  <si>
    <t>EU14-G</t>
  </si>
  <si>
    <t>No. 1 Recovery Boiler (gas)</t>
  </si>
  <si>
    <t>EU15</t>
  </si>
  <si>
    <t>No. 1 Smelt Dissolving Tank</t>
  </si>
  <si>
    <t>EU16-B</t>
  </si>
  <si>
    <t>No. 2 Recovery Boiler</t>
  </si>
  <si>
    <t>EU16-G</t>
  </si>
  <si>
    <t>EU17</t>
  </si>
  <si>
    <t>No. 2 Smelt Dissolving Tank</t>
  </si>
  <si>
    <t>EU18</t>
  </si>
  <si>
    <t>No. 3 Power Boiler</t>
  </si>
  <si>
    <t>EU22</t>
  </si>
  <si>
    <t>No. 5 Power Boiler</t>
  </si>
  <si>
    <t>EU80</t>
  </si>
  <si>
    <t>OCC Pulping Plant 1</t>
  </si>
  <si>
    <t>EU80_1 (50%); EU80_2 (50%)</t>
  </si>
  <si>
    <t>ADTUBP</t>
  </si>
  <si>
    <t>EU81</t>
  </si>
  <si>
    <t>OCC Pulping Plant 2</t>
  </si>
  <si>
    <t>EU81_1 (50%); EU81_2 (50%)</t>
  </si>
  <si>
    <t>EU101-A</t>
  </si>
  <si>
    <t>No. 4 Green Liquor Clarifier</t>
  </si>
  <si>
    <t>EU101-B</t>
  </si>
  <si>
    <t>Dregs Surge Tank</t>
  </si>
  <si>
    <t>EU101-C</t>
  </si>
  <si>
    <t>Dregs Filter</t>
  </si>
  <si>
    <t>EU102-A1</t>
  </si>
  <si>
    <t>No. 1 Lime Mud Filter</t>
  </si>
  <si>
    <t>EU102-A2</t>
  </si>
  <si>
    <t>No. 2 Lime Mud Filter</t>
  </si>
  <si>
    <t>EU102-A3</t>
  </si>
  <si>
    <t>No. 3 Lime Mud Filter</t>
  </si>
  <si>
    <t>EU102-B2</t>
  </si>
  <si>
    <t>No. 1 and 2 Lime Mud Filtrate Collector</t>
  </si>
  <si>
    <t>EU102-B3</t>
  </si>
  <si>
    <t>No. 3 Lime Mud Filtrate Collector</t>
  </si>
  <si>
    <t>EU102-C1</t>
  </si>
  <si>
    <t>No. 1 Vacuum Pump 64-046</t>
  </si>
  <si>
    <t>EU102-C2</t>
  </si>
  <si>
    <t>No. 2 Vacuum Pump 64-246</t>
  </si>
  <si>
    <t>EU102-C3</t>
  </si>
  <si>
    <t>No. 3 Vacuum Pump 64-346</t>
  </si>
  <si>
    <t>EU102-D2</t>
  </si>
  <si>
    <t>No. 2 Lime Mud Storage</t>
  </si>
  <si>
    <t>EU102-D3</t>
  </si>
  <si>
    <t>No. 3 Lime Mud Storage</t>
  </si>
  <si>
    <t>EU103-A</t>
  </si>
  <si>
    <t>Causticizers</t>
  </si>
  <si>
    <t>EU103-A1 (0.167%); EU103-A2 (0.167%); EU103-A3 (0.167%); EU103-A4 (0.167%); EU103-A5 (0.167%); EU103-A6 (0.167%)</t>
  </si>
  <si>
    <t>EU103-B</t>
  </si>
  <si>
    <t>Slakers</t>
  </si>
  <si>
    <t>EU103-B2 (50%); EU103-B3 (50%)</t>
  </si>
  <si>
    <t>EU105/106</t>
  </si>
  <si>
    <t>Paper Machine 1</t>
  </si>
  <si>
    <t>EU105A (0.16%): EU105B (11.3%): EU105C (11.3%): EU106B (12.4%): EU106C (12.4%): EU106D (12.4%): EU106E (10%): EU106F (10%): EU106G (10%): EU106H (10%)</t>
  </si>
  <si>
    <t>ADTFP</t>
  </si>
  <si>
    <t>EU107/108</t>
  </si>
  <si>
    <t xml:space="preserve">Paper Machine 2 </t>
  </si>
  <si>
    <t>EU107A (8.2%): EU107B (8.2%): EU107C (11.2%): EU107D (11.2%): EU108A (12.3%): EU108B (12.3%): EU108C (12.3%): EU108D (12.3%): EU108E (12.3%)</t>
  </si>
  <si>
    <t>EU109/110</t>
  </si>
  <si>
    <t>Paper Machine 3</t>
  </si>
  <si>
    <t>EU109A (8.2%): EU109B (8.2%): EU109C (8.2%): EU109D (8.2%): EU109E (8.2%): EU110A (17.9%): EU110B (17.9%): EU110C (9%): EU110D (7.2%): EU110E (7.2%)</t>
  </si>
  <si>
    <t>EU113-1</t>
  </si>
  <si>
    <t>Kraft Hi-D storage - swing</t>
  </si>
  <si>
    <t>EU113-2</t>
  </si>
  <si>
    <t>Kraft Brownstock Hi-D Storage</t>
  </si>
  <si>
    <t>EU114</t>
  </si>
  <si>
    <t xml:space="preserve">Kraft Brownstock Secondary Screening </t>
  </si>
  <si>
    <t>EU117</t>
  </si>
  <si>
    <t>Semi- Chem Brownstock High-Density Storage</t>
  </si>
  <si>
    <t>EU123-A</t>
  </si>
  <si>
    <t>Weak Black Liquor Storage - 60' WBL Tank</t>
  </si>
  <si>
    <t>EU123-B</t>
  </si>
  <si>
    <t>Weak Black Liquor Storage - 50' WBL Tank</t>
  </si>
  <si>
    <t>EU123-C</t>
  </si>
  <si>
    <t>Weak Black Liquor Storage - Spill Collection Tank</t>
  </si>
  <si>
    <t>EU123-D</t>
  </si>
  <si>
    <t>Knot Spill Collection Tank</t>
  </si>
  <si>
    <t>EU123-E</t>
  </si>
  <si>
    <t>35' Weak Black Liquor Tank</t>
  </si>
  <si>
    <t>EU125</t>
  </si>
  <si>
    <t>Kraft Batch Digester Fill &amp; Conveyor</t>
  </si>
  <si>
    <t>Fugitive</t>
  </si>
  <si>
    <t>ODT chips</t>
  </si>
  <si>
    <t>EU126-A</t>
  </si>
  <si>
    <t>NCG LVHC Combined Header</t>
  </si>
  <si>
    <t>EU126-B</t>
  </si>
  <si>
    <t>NCG Blowheat Accumulator</t>
  </si>
  <si>
    <t>EU126-C</t>
  </si>
  <si>
    <t xml:space="preserve">NCG Blowheat Evaporator </t>
  </si>
  <si>
    <t>EU126-D</t>
  </si>
  <si>
    <t>NCG Turpentine Vent</t>
  </si>
  <si>
    <t>EU126-E</t>
  </si>
  <si>
    <t>Foul Condensate System</t>
  </si>
  <si>
    <t>EU128-A</t>
  </si>
  <si>
    <t>Kraft Brownstock Washer #1</t>
  </si>
  <si>
    <t>EU128-B</t>
  </si>
  <si>
    <t>Kraft Brownstock Washer #2</t>
  </si>
  <si>
    <t>EU128-C</t>
  </si>
  <si>
    <t>Kraft Brownstock Washer #3</t>
  </si>
  <si>
    <t>EU129-A</t>
  </si>
  <si>
    <t>Wastewater Treatment Facility-Clarifier</t>
  </si>
  <si>
    <t>EU129-B</t>
  </si>
  <si>
    <t>Wastewater Treatment Facility-Thermal Pond</t>
  </si>
  <si>
    <t>EU129-C</t>
  </si>
  <si>
    <t>Wastewater Treatment Facility-Load Leveling Lagoon</t>
  </si>
  <si>
    <t>EU129-D</t>
  </si>
  <si>
    <t>Wastewater Treatment Facility-Treatment Pond</t>
  </si>
  <si>
    <t>EU129-E</t>
  </si>
  <si>
    <t>Wastewater Treatment Facility-Settling Pond</t>
  </si>
  <si>
    <t>EU134</t>
  </si>
  <si>
    <t>No. 2 Emergency Fire Pump RICE</t>
  </si>
  <si>
    <t>Mgal</t>
  </si>
  <si>
    <t>196 hp diesel, 138 MMBtu/Mgal</t>
  </si>
  <si>
    <t>EU135</t>
  </si>
  <si>
    <t>Emergency Fire Pump RICE NW of Boiler No. 4</t>
  </si>
  <si>
    <t>EU136</t>
  </si>
  <si>
    <t>Emergency Turbine Generator RICE</t>
  </si>
  <si>
    <t>125 hp diesel, 138 MMBtu/Mgal</t>
  </si>
  <si>
    <t>EU137</t>
  </si>
  <si>
    <t>Outfall 003 Emergency Generator RICE</t>
  </si>
  <si>
    <t>104 hp diesel, 138 MMBtu/Mgal</t>
  </si>
  <si>
    <t>EU138</t>
  </si>
  <si>
    <t>No. 1 LK Auxiliary Drive RICE</t>
  </si>
  <si>
    <t>30 hp gasoline, 125 MMBtu/Mgal</t>
  </si>
  <si>
    <t>EU139</t>
  </si>
  <si>
    <t>No. 2 LK Auxiliary Drive RICE</t>
  </si>
  <si>
    <t>EU140</t>
  </si>
  <si>
    <t>No. 3 LK Auxiliary Drive RICE</t>
  </si>
  <si>
    <t>EU141</t>
  </si>
  <si>
    <t>No. 2 Mud Tank Agitator Aux Drive RICE</t>
  </si>
  <si>
    <t>21 hp gasoline, 125 MMBtu/Mgal</t>
  </si>
  <si>
    <t>EU142</t>
  </si>
  <si>
    <t>No. 3 Mud Tank Agitator Aux Drive RICE</t>
  </si>
  <si>
    <t>EU143</t>
  </si>
  <si>
    <t>Outfall 003 Sump Pump RICE</t>
  </si>
  <si>
    <t>13 hp gasoline, 125 MMBtu/Mgal</t>
  </si>
  <si>
    <t>EU144</t>
  </si>
  <si>
    <t>Advanced Materials Recycling System (JUNO)</t>
  </si>
  <si>
    <t>Packed bed scrubber, activated carbon</t>
  </si>
  <si>
    <t>EU145</t>
  </si>
  <si>
    <t>Juno Emergency Generator</t>
  </si>
  <si>
    <t>173 hp diesel, 138 MMBtu/Mgal</t>
  </si>
  <si>
    <t>SMT1</t>
  </si>
  <si>
    <t>Saltcake Mix Tank No. 1 (out of service)</t>
  </si>
  <si>
    <t>SMT2</t>
  </si>
  <si>
    <t>Saltcake Mix Tank No. 2 (out of service)</t>
  </si>
  <si>
    <t>Exempt TEU</t>
  </si>
  <si>
    <t>EU101-D: Weak Wash Tank</t>
  </si>
  <si>
    <t>EU103-C: No. 3 White Liquor Clarifier</t>
  </si>
  <si>
    <t>EU103-D: No. 4 White Liquor Clarifier</t>
  </si>
  <si>
    <t>Welding</t>
  </si>
  <si>
    <t>Cooling Towers</t>
  </si>
  <si>
    <t>Maintenance Chemical Usage</t>
  </si>
  <si>
    <t>EU119</t>
  </si>
  <si>
    <t>Semi-Chem Digester</t>
  </si>
  <si>
    <t>NCG</t>
  </si>
  <si>
    <t>ADT</t>
  </si>
  <si>
    <t>Pulp</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</si>
  <si>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</si>
  <si>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</si>
  <si>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</si>
  <si>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</si>
  <si>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</si>
  <si>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</si>
  <si>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</si>
  <si>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</si>
  <si>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</si>
  <si>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</si>
  <si>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</si>
  <si>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</si>
  <si>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</si>
  <si>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</si>
  <si>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</si>
  <si>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</si>
  <si>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</si>
  <si>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</si>
  <si>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</si>
  <si>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</si>
  <si>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</si>
  <si>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75-07-0</t>
  </si>
  <si>
    <t>lb/ton CaO</t>
  </si>
  <si>
    <t>NCASI Pulp and Paper Air Toxics Database (April 2021): Lime Kilns</t>
  </si>
  <si>
    <t>107-02-8</t>
  </si>
  <si>
    <t>67-64-1</t>
  </si>
  <si>
    <t>7429-90-5</t>
  </si>
  <si>
    <t>NCASI Pulp and Paper Air Toxics Database (April 2021): Lime Kilns (w/Wet Scrubber).</t>
  </si>
  <si>
    <t>1313-27-5</t>
  </si>
  <si>
    <t>NCASI Pulp and Paper Air Toxics Database (April 2021): Lime Kilns (w/Wet Scrubber). Molybdenum (CAS 7439-98-7) emission factor converted to molybdenum trioxide using the ratio of molecular weights.</t>
  </si>
  <si>
    <t>7440-28-0</t>
  </si>
  <si>
    <t>7440-36-0</t>
  </si>
  <si>
    <t>NCASI Pulp and Paper Air Toxics Database (April 2021): Lime Kilns (w/Wet Scrubber)</t>
  </si>
  <si>
    <t>7440-39-3</t>
  </si>
  <si>
    <t>71-43-2</t>
  </si>
  <si>
    <t>7440-41-7</t>
  </si>
  <si>
    <t>106-99-0</t>
  </si>
  <si>
    <t>7440-43-9</t>
  </si>
  <si>
    <t>75-15-0</t>
  </si>
  <si>
    <t>108-90-7</t>
  </si>
  <si>
    <t>120-82-1</t>
  </si>
  <si>
    <t>67-66-3</t>
  </si>
  <si>
    <t>18540-29-9</t>
  </si>
  <si>
    <t>7440-48-4</t>
  </si>
  <si>
    <t>7440-50-8</t>
  </si>
  <si>
    <t>98-82-8</t>
  </si>
  <si>
    <t>100-41-4</t>
  </si>
  <si>
    <t>75-69-4</t>
  </si>
  <si>
    <t>50-00-0</t>
  </si>
  <si>
    <t>110-54-3</t>
  </si>
  <si>
    <t>7647-01-0</t>
  </si>
  <si>
    <t>7783-06-4</t>
  </si>
  <si>
    <t>TRS CEMS data for the period of 2010-2020. Emission factor is the maximum 12-month rolling average. Actual emissions based on 2021 TRS CEMS data for the combined lime kiln stack and allocated based on the production ratio of each lime kiln.</t>
  </si>
  <si>
    <t>67-63-0</t>
  </si>
  <si>
    <t>7439-92-1</t>
  </si>
  <si>
    <t>7439-96-5</t>
  </si>
  <si>
    <t>7439-97-6</t>
  </si>
  <si>
    <t>67-56-1</t>
  </si>
  <si>
    <t>74-87-3</t>
  </si>
  <si>
    <t>75-09-2</t>
  </si>
  <si>
    <t>78-93-3</t>
  </si>
  <si>
    <t>108-10-1</t>
  </si>
  <si>
    <t>7440-02-0</t>
  </si>
  <si>
    <t>206-44-0</t>
  </si>
  <si>
    <t>91-20-3</t>
  </si>
  <si>
    <t>129-00-0</t>
  </si>
  <si>
    <t>127-18-4</t>
  </si>
  <si>
    <t>108-95-2</t>
  </si>
  <si>
    <t>39227-28-6</t>
  </si>
  <si>
    <t>57653-85-7</t>
  </si>
  <si>
    <t>19408-74-3</t>
  </si>
  <si>
    <t>35822-46-9</t>
  </si>
  <si>
    <t>3268-87-9</t>
  </si>
  <si>
    <t>51207-31-9</t>
  </si>
  <si>
    <t>57117-41-6</t>
  </si>
  <si>
    <t>57117-31-4</t>
  </si>
  <si>
    <t>70648-26-9</t>
  </si>
  <si>
    <t>57117-44-9</t>
  </si>
  <si>
    <t>72918-21-9</t>
  </si>
  <si>
    <t>60851-34-5</t>
  </si>
  <si>
    <t>67562-39-4</t>
  </si>
  <si>
    <t>55673-89-7</t>
  </si>
  <si>
    <t>39001-02-0</t>
  </si>
  <si>
    <t>123-38-6</t>
  </si>
  <si>
    <t>7782-49-2</t>
  </si>
  <si>
    <t>7440-22-4</t>
  </si>
  <si>
    <t>100-42-5</t>
  </si>
  <si>
    <t>7664-93-9</t>
  </si>
  <si>
    <t>NCASI Pulp and Paper Air Toxics Database (April 2021): Lime Kilns - Gas-fired</t>
  </si>
  <si>
    <t>108-88-3</t>
  </si>
  <si>
    <t>79-01-6</t>
  </si>
  <si>
    <t>7440-62-2</t>
  </si>
  <si>
    <t>1330-20-7</t>
  </si>
  <si>
    <t>7440-66-6</t>
  </si>
  <si>
    <t>lb/ton BLS</t>
  </si>
  <si>
    <t>NCASI Pulp and Paper Air Toxics Database (April 2021): Black Liquor Oxidation Tanks</t>
  </si>
  <si>
    <t>98-86-2</t>
  </si>
  <si>
    <t>75-27-4</t>
  </si>
  <si>
    <t>463-58-1</t>
  </si>
  <si>
    <t>4170-30-3</t>
  </si>
  <si>
    <t>74-83-9</t>
  </si>
  <si>
    <t>71-55-6</t>
  </si>
  <si>
    <t>84-74-2</t>
  </si>
  <si>
    <t>79-00-5</t>
  </si>
  <si>
    <t>lb/hr</t>
  </si>
  <si>
    <t>NCASI Pulp and Paper Air Toxics Database (April 2021): Strong or Heavy Black Liquor Storage Tanks</t>
  </si>
  <si>
    <t>156-60-5</t>
  </si>
  <si>
    <t>NCASI Pulp and Paper Air Toxics Database (April 2021): Strong or Heavy Black Liquor Storage Tanks. Assigned emission factor for 1,2-dichloroethylene (CAS 540-59-0).</t>
  </si>
  <si>
    <t>For pollutants that have both semi-chem and kraft factors, used max of semi-chem and  90% semi-chem and 10% kraft based on 10% white liquor additive.  If no semi-chem factor, assumed 10% kraft factor.   All references, NCASI database.</t>
  </si>
  <si>
    <t>Actual - NCASI Pulp and Paper Air Toxics Database (April 2021): Semichem Pulp No. 1 Washer System. PTE- For pollutants that have both semi-chem and kraft factors, used max of semi-chem and  90% semi-chem and 10% kraft based on 10% white liquor additive.  If no semi-chem factor, assumed 10% kraft factor.   All references, NCASI database.</t>
  </si>
  <si>
    <t>92-52-4</t>
  </si>
  <si>
    <t>56-23-5</t>
  </si>
  <si>
    <t>1319-77-3</t>
  </si>
  <si>
    <t>107-06-2</t>
  </si>
  <si>
    <t>67-72-1</t>
  </si>
  <si>
    <t>75-01-4</t>
  </si>
  <si>
    <t>For pollutants that have both semi-chem and kraft factors, assumed 90% semi-chem and 10% kraft based on 10% white liquor additive.  If no semi-chem factor, assumed 10% kraft factor.  All references, NCASI database.</t>
  </si>
  <si>
    <t>lb/MMscf</t>
  </si>
  <si>
    <t>DEQ AQ104B Combustion Emission Factor Search Tool. Emission factor for external natural gas combustion for units &gt;100 MMBtu/hr heat input capacity.</t>
  </si>
  <si>
    <t>7664-41-7</t>
  </si>
  <si>
    <t>DEQ AQ104B Combustion Emission Factor Search Tool. Emission factor for external natural gas combustion for units &gt;100 MMBtu/hr heat input capacity. Emission factor for units without SNCR or SCR is used.</t>
  </si>
  <si>
    <t>50-32-8</t>
  </si>
  <si>
    <t>2017 National Emissions Inventory, EPA-454/R-21-001 (February 2021). EPA assumes that 4% of chromium emissions from natural gas combustion is chromium VI.</t>
  </si>
  <si>
    <t>NCASI Pulp and Paper Air Toxics Database (April 2021): Recovery Furnace, DCE (direct contact)</t>
  </si>
  <si>
    <t>107-13-1</t>
  </si>
  <si>
    <t>NCASI Pulp and Paper Air Toxics Database (April 2021): Recovery Furnace, DCE with co-vented Smelt Dissolving Tank</t>
  </si>
  <si>
    <t>62-53-3</t>
  </si>
  <si>
    <t>NCASI Pulp and Paper Air Toxics Database (April 2021): Recovery Furnace, DCE (direct contact).</t>
  </si>
  <si>
    <t>NCASI Technical Bulletin 1050 (April 2021), Table 4.49 for DCE Kraft Recovery Furnace. Emission factor is for o-cresol. Emission factors for total cresols and m-cresol are reported as non-detect.</t>
  </si>
  <si>
    <t>NCASI Pulp and Paper Air Toxics Database (April 2021): Recovery Furnace, DCE (direct contact). Assigned emission factor for 1,2-dichloroethylene (CAS 540-59-0).</t>
  </si>
  <si>
    <t>NCASI Pulp and Paper Air Toxics Database (April 2021): Recovery Furnace, DCE (direct contact). Molybdenum (CAS 7439-98-7) emission factor converted to molybdenum trioxide using the ratio of molecular weights.</t>
  </si>
  <si>
    <t xml:space="preserve">NCASI Pulp and Paper Air Toxics Database (April 2021): Recovery Furnace, DCE (direct contact). </t>
  </si>
  <si>
    <t>7664-39-3</t>
  </si>
  <si>
    <t>TRS CEMS data for the period of 2010-2020. Emission factor is the maximum 12-month rolling average. Actual emissions based on 2021 TRS CEMS data.</t>
  </si>
  <si>
    <t>78-59-1</t>
  </si>
  <si>
    <t>74-88-4</t>
  </si>
  <si>
    <t>83-32-9</t>
  </si>
  <si>
    <t>208-96-8</t>
  </si>
  <si>
    <t>120-12-7</t>
  </si>
  <si>
    <t>56-55-3</t>
  </si>
  <si>
    <t>205-99-2</t>
  </si>
  <si>
    <t>192-97-2</t>
  </si>
  <si>
    <t>191-24-2</t>
  </si>
  <si>
    <t>207-08-9</t>
  </si>
  <si>
    <t>218-01-9</t>
  </si>
  <si>
    <t>53-70-3</t>
  </si>
  <si>
    <t>86-73-7</t>
  </si>
  <si>
    <t>193-39-5</t>
  </si>
  <si>
    <t>91-57-6</t>
  </si>
  <si>
    <t>85-01-8</t>
  </si>
  <si>
    <t>57-97-6</t>
  </si>
  <si>
    <t>56-49-5</t>
  </si>
  <si>
    <t>40321-76-4</t>
  </si>
  <si>
    <t>NCASI Pulp and Paper Air Toxics Database (April 2021): Recovery Furnace - Kraft (DCE or NDCE)</t>
  </si>
  <si>
    <t>540-84-1</t>
  </si>
  <si>
    <t>NCASI Pulp and Paper Air Toxics Database (April 2021): Smelt Dissolving Tanks - Kraft</t>
  </si>
  <si>
    <t>NCASI Pulp and Paper Air Toxics Database (April 2021): Smelt Dissolving Tanks - Kraft.</t>
  </si>
  <si>
    <t>NCASI Pulp and Paper Air Toxics Database (April 2021): Smelt Dissolving Tanks - Kraft. Molybdenum (CAS 7439-98-7) emission factor converted to molybdenum trioxide using the ratio of molecular weights.</t>
  </si>
  <si>
    <t xml:space="preserve">NCASI Pulp and Paper Air Toxics Database (April 2021): Smelt Dissolving Tanks - Kraft. </t>
  </si>
  <si>
    <t>NCASI Pulp and Paper Air Toxics Database (April 2021): Smelt Dissolving Tanks - Kraft. The median emission factor is used because the mean emission factor is 2 orders of magnitude higher than the median. The higher values are from a single site and therefore the median emission factor is more representative.</t>
  </si>
  <si>
    <t>Emission factor from TRS source tests performed 2010-2020.</t>
  </si>
  <si>
    <t>NCASI Pulp and Paper Air Toxics Database (April 2021): Smelt Dissolving Tanks - Kraft. For sources using only fresh water, emissions of other organics compounds are zero per NCASI.</t>
  </si>
  <si>
    <t>lb/ADTUBP</t>
  </si>
  <si>
    <t>NCASI Pulp and Paper Air Toxics Database (April 2021): OCC and Recycled Paperboard Stock Preparation</t>
  </si>
  <si>
    <t>110-71-4</t>
  </si>
  <si>
    <t>NCASI Pulp and Paper Air Toxics Database (April 2021): Green Liquor Clarifiers. Only TACs that are detect in the database and a natural gas combustion byproduct are included.</t>
  </si>
  <si>
    <t>NCASI Pulp and Paper Air Toxics Database (April 2021): Green Liquor Surge Tanks. Only TACs that are detect in the database and a natural gas combustion byproduct are included.</t>
  </si>
  <si>
    <t>NCASI Pulp and Paper Air Toxics Database (April 2021): Dregs Filter Hood Exhaust. Only TACs that are detect in the database and a natural gas combustion byproduct are included.</t>
  </si>
  <si>
    <t>NCASI Pulp and Paper Air Toxics Database (April 2021): Lime Mud Precoat Filters. Only TACs that are detect in the database and a natural gas combustion byproduct are included.</t>
  </si>
  <si>
    <t>NCASI Pulp and Paper Air Toxics Database (April 2021): Precoat Filter Vac Pump Exhaust. Only TACs that are detect in the database and a natural gas combustion byproduct are included.</t>
  </si>
  <si>
    <t>NCASI Pulp and Paper Air Toxics Database (April 2021): Lime Mud Dilution Tanks. Only TACs that are detect in the database and a natural gas combustion byproduct are included.</t>
  </si>
  <si>
    <t>NCASI Pulp and Paper Air Toxics Database (April 2021): Causticizer Only. Only TACs that are detect in the database and a natural gas combustion byproduct are included.</t>
  </si>
  <si>
    <t>NCASI Pulp and Paper Air Toxics Database (April 2021): Slakers Only. Only TACs that are detect in the database and a natural gas combustion byproduct are included.</t>
  </si>
  <si>
    <t>lb/ADTFP</t>
  </si>
  <si>
    <t>NCASI Pulp and Paper Air Toxics Database (April 2021): Semichem Paper Machine (wet+dry ends). Emission factor based on the highest factor of all paper types produced.</t>
  </si>
  <si>
    <t>NCASI Technical Bulleting No. 1050 (September 2018), Table 4.83: Unbleached Kraft Paper Machines. Emission factor based on the highest factor of all paper types produced.</t>
  </si>
  <si>
    <t>NCASI Pulp and Paper Air Toxics Database (April 2021): Paper Machine, Unbleach Virgin Kraft (&lt;50ppm MeOH). Emission factor based on the highest factor of all paper types produced.</t>
  </si>
  <si>
    <t>NCASI Pulp and Paper Air Toxics Database (April 2021): Paper Machine; 100% Recovered Fiber. Emission factor based on the highest factor of all paper types produced.</t>
  </si>
  <si>
    <t>NCASI Pulp and Paper Air Toxics Database (April 2021): Semichem High Density Pulp Storage Chest Vents. Maximum emission factor for semichem or unbleached pulp storage tanks is conservatively used.</t>
  </si>
  <si>
    <t>NCASI Pulp and Paper Air Toxics Database (April 2021): Unbleached Pulp Storage Tanks. Maximum emission factor for semichem or unbleached pulp storage tanks is conservatively used. Assigned emission factor for 1,2-dichloroethylene (CAS 540-59-0).</t>
  </si>
  <si>
    <t>NCASI Pulp and Paper Air Toxics Database (April 2021): Unbleached Pulp Storage Tanks. Maximum emission factor for semichem or unbleached pulp storage tanks is conservatively used.</t>
  </si>
  <si>
    <t>NCASI Pulp and Paper Air Toxics Database (April 2021): Unbleached Pulp Storage Tanks. The kraft emission factor is used for this TAC because the semi-chem emission factor is suspect as it is based on a single source and semi-chem pulp storage emissions are not expected to be higher than kraft pulp storage.</t>
  </si>
  <si>
    <t>NCASI Pulp and Paper Air Toxics Database (April 2021): Unbleached Pulp Storage Tanks</t>
  </si>
  <si>
    <t>NCASI Pulp and Paper Air Toxics Database (April 2021): Unbleached Pulp Storage Tanks. Assigned emission factor for 1,2-dichloroethylene (CAS 540-59-0).</t>
  </si>
  <si>
    <t>NCASI Pulp and Paper Air Toxics Database (April 2021): Prewasher Screen Systems</t>
  </si>
  <si>
    <t>NCASI Pulp and Paper Air Toxics Database (April 2021): Prewasher Screen Systems. Assigned emission factor for 1,2-dichloroethylene (CAS 540-59-0).</t>
  </si>
  <si>
    <t>NCASI Pulp and Paper Air Toxics Database (April 2021): Semichem High Density Pulp Storage Chest Vents</t>
  </si>
  <si>
    <t>NCASI Pulp and Paper Air Toxics Database (April 2021): Weak Black Liquor Storage Tanks</t>
  </si>
  <si>
    <t>NCASI Pulp and Paper Air Toxics Database (April 2021): Weak Black Liquor Storage Tanks. Assigned emission factor for 1,2-dichloroethylene (CAS 540-59-0).</t>
  </si>
  <si>
    <t>lb/ODT chips</t>
  </si>
  <si>
    <t>NCASI Pulp and Paper Air Toxics Database (April 2021): Uncontr. NCGs - Batch Digester Fill Exhaust</t>
  </si>
  <si>
    <t>NCASI Pulp and Paper Air Toxics Database (April 2021): Uncontr. NCGs - Batch Digester Fill Exhaust. Assigned emission factor for 1,2-dichloroethylene (CAS 540-59-0).</t>
  </si>
  <si>
    <t xml:space="preserve">NCASI Pulp and Paper Air Toxics Database (April 2021): Uncontr. NCGs - LVHC Combined (Diges.+Evap.). </t>
  </si>
  <si>
    <t xml:space="preserve">NCASI Pulp and Paper Air Toxics Database (April 2021): Uncontr. NCGs - Digester Blow Gases (Batch). </t>
  </si>
  <si>
    <t xml:space="preserve">NCASI Pulp and Paper Air Toxics Database (April 2021): Uncontr. NCGs - Evaporator Gases. </t>
  </si>
  <si>
    <t>NCASI Pulp and Paper Air Toxics Database (April 2021): Uncontr. NCGs - Turpentine Decanter</t>
  </si>
  <si>
    <t>NCASI Pulp and Paper Air Toxics Database (April 2021): Condensate Storage Tank</t>
  </si>
  <si>
    <t>NCASI Pulp and Paper Air Toxics Database (April 2021): Brownstock Washers, Vac. Drum (MeOH&lt;300 ppm)</t>
  </si>
  <si>
    <t>NCASI Pulp and Paper Air Toxics Database (April 2021): Brownstock Washers, Vac. Drum</t>
  </si>
  <si>
    <t>NCASI Pulp and Paper Air Toxics Database (April 2021): Brownstock Washers, Vac. Drum. Assigned emission factor for 1,2-dichloroethylene (CAS 540-59-0).</t>
  </si>
  <si>
    <t>Source test performed on November 5-6, 2014.</t>
  </si>
  <si>
    <t>Emission rate provided by NCASI based on water analysis and WATER9 model. Water analysis results that were not detected are included at 1/2 the detection level. Short term emission rates include a short term multiplier of 2 consistent with EPA methodology for the Subpart S and MM residual risk and technology review.</t>
  </si>
  <si>
    <t>Emission rate provided by NCASI based on ambient monitoring data. Clarifier emissions are assumed to be 1.71% of total system based on previous emissions modeling performed by the facility.</t>
  </si>
  <si>
    <t>Emission rate provided by NCASI based on water analysis and WATER9 model. Short term emission rates include a short term multiplier of 2 consistent with EPA methodology for the Subpart S and MM residual risk and technology review.</t>
  </si>
  <si>
    <t>Emission rate provided by NCASI based on ambient monitoring data. Thermal pond emissions are assumed to be 64.5% of total system based on previous emissions modeling performed by the facility.</t>
  </si>
  <si>
    <t>Emission rate provided by NCASI based on ambient monitoring data. Load leveling lagoon emissions are assumed to be 14.7% of total system based on previous emissions modeling performed by the facility.</t>
  </si>
  <si>
    <t>Emission rate provided by NCASI based on ambient monitoring data. Treatment pond emissions are assumed to be 18.9% of total system based on previous emissions modeling performed by the facility.</t>
  </si>
  <si>
    <t>Emission rate provided by NCASI based on ambient monitoring data. Settling pond emissions are assumed to be 0.18% of total system based on previous emissions modeling performed by the facility.</t>
  </si>
  <si>
    <t>lb/Mgal</t>
  </si>
  <si>
    <t>DEQ AQ104B Combustion Emission Factor Search Tool. Emission factor for diesel internal combustion engines less than 750 hp. Emissions estimated based on operating hours and engine size of 196 horsepower.</t>
  </si>
  <si>
    <t>DEQ AQ104B Combustion Emission Factor Search Tool. Emission factor for diesel internal combustion engines less than 750 hp. Emission factor for units without SNCR or SCR is used. Emissions estimated based on operating hours and engine size of 196 horsepower.</t>
  </si>
  <si>
    <t>115-07-1</t>
  </si>
  <si>
    <t>DEQ AQ104B Combustion Emission Factor Search Tool. Emission factor for diesel internal combustion engines less than 750 hp. Emissions estimated based on operating hours and engine size of 125 horsepower.</t>
  </si>
  <si>
    <t>DEQ AQ104B Combustion Emission Factor Search Tool. Emission factor for diesel internal combustion engines less than 750 hp. Emission factor for units without SNCR or SCR is used. Emissions estimated based on operating hours and engine size of 125 horsepower.</t>
  </si>
  <si>
    <t>DEQ AQ104B Combustion Emission Factor Search Tool. Emission factor for diesel internal combustion engines less than 750 hp. Emissions estimated based on operating hours and engine size of 104 horsepower.</t>
  </si>
  <si>
    <t>DEQ AQ104B Combustion Emission Factor Search Tool. Emission factor for diesel internal combustion engines less than 750 hp. Emission factor for units without SNCR or SCR is used. Emissions estimated based on operating hours and engine size of 104 horsepower.</t>
  </si>
  <si>
    <t>95-63-6</t>
  </si>
  <si>
    <t>DEQ AQ104B Combustion Emission Factor Search Tool. Emission factor for gasoline internal combustion engines without catalyst. Emissions estimated based on operating hours and engine size of 30 horsepower.</t>
  </si>
  <si>
    <t>7782-50-5</t>
  </si>
  <si>
    <t>1634-04-4</t>
  </si>
  <si>
    <t>108-38-3</t>
  </si>
  <si>
    <t>95-47-6</t>
  </si>
  <si>
    <t>DEQ AQ104B Combustion Emission Factor Search Tool. Emission factor for gasoline internal combustion engines without catalyst. Emissions estimated based on operating hours and engine size of 21 horsepower.</t>
  </si>
  <si>
    <t>DEQ AQ104B Combustion Emission Factor Search Tool. Emission factor for gasoline internal combustion engines without catalyst. Emissions estimated based on operating hours and engine size of 13 horsepower.</t>
  </si>
  <si>
    <t>Source test performed on July 12, 2023.</t>
  </si>
  <si>
    <t>DEQ AQ104B Combustion Emission Factor Search Tool. Emission factor for diesel internal combustion engines less than 750 hp. Emissions estimated based on operating hours and engine size of 173 horsepower.</t>
  </si>
  <si>
    <t>DEQ AQ104B Combustion Emission Factor Search Tool. Emission factor for diesel internal combustion engines less than 750 hp. Emission factor for units without SNCR or SCR is used. Emissions estimated based on operating hours and engine size of 173 horsepower.</t>
  </si>
  <si>
    <t>NCASI Pulp and Paper Air Toxics Database (April 2021): Saltcake Mix Tanks.</t>
  </si>
  <si>
    <t>540-59-0</t>
  </si>
  <si>
    <t>1,2-Dichloroethylene</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</si>
  <si>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</si>
  <si>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</si>
  <si>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</si>
  <si>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</si>
  <si>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</si>
  <si>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</si>
  <si>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</si>
  <si>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</si>
  <si>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</si>
  <si>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</si>
  <si>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</si>
  <si>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</si>
  <si>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</si>
  <si>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</si>
  <si>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</si>
  <si>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</si>
  <si>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Emissions Data</t>
  </si>
  <si>
    <t>Annual Emissions - Chronic [lb/yr]</t>
  </si>
  <si>
    <t>Total Daily Emissions - Acute [lb/day]</t>
  </si>
  <si>
    <t>Control Efficiency</t>
  </si>
  <si>
    <t>Percent Composition</t>
  </si>
  <si>
    <t>TEU-BOOTH</t>
  </si>
  <si>
    <t>100-40-3</t>
  </si>
  <si>
    <t>Includes Transfer Efficiency (72%) and Filter Removal Efficiency (99%)</t>
  </si>
  <si>
    <t>90-43-7</t>
  </si>
  <si>
    <t>DEQ ID</t>
  </si>
  <si>
    <t>CASRN</t>
  </si>
  <si>
    <t>HAP</t>
  </si>
  <si>
    <t>630-20-6</t>
  </si>
  <si>
    <t>1,1,1,2-Tetrachloroethane</t>
  </si>
  <si>
    <t/>
  </si>
  <si>
    <t>811-97-2</t>
  </si>
  <si>
    <t>1,1,1,2-Tetrafluoroethane</t>
  </si>
  <si>
    <t>1,1,1-Trichloroethane (methyl chloroform)</t>
  </si>
  <si>
    <t>Y</t>
  </si>
  <si>
    <t>79-34-5</t>
  </si>
  <si>
    <t>1,1,2,2-Tetrachloroethane</t>
  </si>
  <si>
    <t>1,1,2-Trichloroethane (vinyl trichloride)</t>
  </si>
  <si>
    <t>75-34-3</t>
  </si>
  <si>
    <t>1,1-Dichloroethane (ethylidene dichloride)</t>
  </si>
  <si>
    <t>75-37-6</t>
  </si>
  <si>
    <t>1,1-Difluoroethane</t>
  </si>
  <si>
    <t>57-14-7</t>
  </si>
  <si>
    <t>1,1-Dimethylhydrazine</t>
  </si>
  <si>
    <t>1,2,3,4,6,7,8-Heptachlorodibenzofuran (HpCDF)</t>
  </si>
  <si>
    <t>1,2,3,4,6,7,8-Heptachlorodibenzo-p-dioxin (HpCDD)</t>
  </si>
  <si>
    <t>1,2,3,4,7,8,9-Heptachlorodibenzofuran (HpCDF)</t>
  </si>
  <si>
    <t>1,2,3,4,7,8-Hexachlorodibenzofuran (HxCDF)</t>
  </si>
  <si>
    <t>1,2,3,4,7,8-Hexachlorodibenzo-p-dioxin (HxCDD)</t>
  </si>
  <si>
    <t>1,2,3,6,7,8-Hexachlorodibenzofuran (HxCDF)</t>
  </si>
  <si>
    <t>1,2,3,6,7,8-Hexachlorodibenzo-p-dioxin (HxCDD)</t>
  </si>
  <si>
    <t>1,2,3,7,8,9-Hexachlorodibenzofuran (HxCDF)</t>
  </si>
  <si>
    <t>1,2,3,7,8,9-Hexachlorodibenzo-p-dioxin (HxCDD)</t>
  </si>
  <si>
    <t>1,2,3,7,8-Pentachlorodibenzofuran (PeCDF)</t>
  </si>
  <si>
    <t>1,2,3,7,8-Pentachlorodibenzo-p-dioxin (PeCDD)</t>
  </si>
  <si>
    <t>96-18-4</t>
  </si>
  <si>
    <t>1,2,3-Trichloropropane</t>
  </si>
  <si>
    <t>526-73-8</t>
  </si>
  <si>
    <t>1,2,3-Trimethylbenzene</t>
  </si>
  <si>
    <t>1,2,4-Trichlorobenzene</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</si>
  <si>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</si>
  <si>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</si>
  <si>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</si>
  <si>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</si>
  <si>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</si>
  <si>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</si>
  <si>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</si>
  <si>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</si>
  <si>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</si>
  <si>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</si>
  <si>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</si>
  <si>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</si>
  <si>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</si>
  <si>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</si>
  <si>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</si>
  <si>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</si>
  <si>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</si>
  <si>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</si>
  <si>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</si>
  <si>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</si>
  <si>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</si>
  <si>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</si>
  <si>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</si>
  <si>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</si>
  <si>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</si>
  <si>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</si>
  <si>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</si>
  <si>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</si>
  <si>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</si>
  <si>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</si>
  <si>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</si>
  <si>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</si>
  <si>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</si>
  <si>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</si>
  <si>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</si>
  <si>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</si>
  <si>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</si>
  <si>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</si>
  <si>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</si>
  <si>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</si>
  <si>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</si>
  <si>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</si>
  <si>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</si>
  <si>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</si>
  <si>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2,2,4-Trimethylpentane</t>
  </si>
  <si>
    <t>2,3,4,6,7,8-Hexachlorodibenzofuran (HxCDF)</t>
  </si>
  <si>
    <t>58-90-2</t>
  </si>
  <si>
    <t>2,3,4,6-Tetrachlorophenol</t>
  </si>
  <si>
    <t>2,3,4,7,8-Pentachlorodibenzofuran (PeCDF)</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</si>
  <si>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</si>
  <si>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</si>
  <si>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</si>
  <si>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</si>
  <si>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</si>
  <si>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</si>
  <si>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</si>
  <si>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</si>
  <si>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</si>
  <si>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</si>
  <si>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</si>
  <si>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</si>
  <si>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</si>
  <si>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</si>
  <si>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</si>
  <si>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</si>
  <si>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</si>
  <si>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</si>
  <si>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</si>
  <si>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</si>
  <si>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</si>
  <si>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</si>
  <si>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</si>
  <si>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</si>
  <si>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</si>
  <si>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</si>
  <si>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</si>
  <si>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</si>
  <si>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</si>
  <si>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</si>
  <si>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</si>
  <si>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</si>
  <si>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</si>
  <si>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</si>
  <si>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</si>
  <si>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</si>
  <si>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</si>
  <si>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</si>
  <si>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</si>
  <si>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2-Butanone (methyl ethyl ketone)</t>
  </si>
  <si>
    <t>532-27-4</t>
  </si>
  <si>
    <t>2-Chloroacetophenone</t>
  </si>
  <si>
    <t>95-57-8</t>
  </si>
  <si>
    <t>2-Chlorophenol</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</si>
  <si>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</si>
  <si>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</si>
  <si>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</si>
  <si>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</si>
  <si>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</si>
  <si>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</si>
  <si>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</si>
  <si>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</si>
  <si>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</si>
  <si>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</si>
  <si>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</si>
  <si>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</si>
  <si>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</si>
  <si>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</si>
  <si>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</si>
  <si>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</si>
  <si>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</si>
  <si>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</si>
  <si>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</si>
  <si>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</si>
  <si>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</si>
  <si>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</si>
  <si>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</si>
  <si>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</si>
  <si>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</si>
  <si>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</si>
  <si>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</si>
  <si>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</si>
  <si>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</si>
  <si>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</si>
  <si>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</si>
  <si>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</si>
  <si>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</si>
  <si>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</si>
  <si>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</si>
  <si>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</si>
  <si>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</si>
  <si>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</si>
  <si>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</si>
  <si>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</si>
  <si>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</si>
  <si>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</si>
  <si>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</si>
  <si>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</si>
  <si>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</si>
  <si>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</si>
  <si>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</si>
  <si>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</si>
  <si>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</si>
  <si>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</si>
  <si>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</si>
  <si>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</si>
  <si>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</si>
  <si>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</si>
  <si>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</si>
  <si>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</si>
  <si>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</si>
  <si>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</si>
  <si>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</si>
  <si>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</si>
  <si>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</si>
  <si>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</si>
  <si>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</si>
  <si>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</si>
  <si>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</si>
  <si>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</si>
  <si>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</si>
  <si>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</si>
  <si>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</si>
  <si>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</si>
  <si>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7,12-Dimethylbenz[a]anthracene</t>
  </si>
  <si>
    <t>194-59-2</t>
  </si>
  <si>
    <t>7H-Dibenzo[c,g]carbazole</t>
  </si>
  <si>
    <t>26148-68-5</t>
  </si>
  <si>
    <t>A-alpha-c(2-amino-9h-pyrido[2,3-b]indole)</t>
  </si>
  <si>
    <t>Acenaphthene</t>
  </si>
  <si>
    <t>Acenaphthylene</t>
  </si>
  <si>
    <t>Acetaldehyde</t>
  </si>
  <si>
    <t>60-35-5</t>
  </si>
  <si>
    <t>Acetamide</t>
  </si>
  <si>
    <t>Acetone</t>
  </si>
  <si>
    <t>75-05-8</t>
  </si>
  <si>
    <t>Acetonitrile</t>
  </si>
  <si>
    <t>Acetophenone</t>
  </si>
  <si>
    <t>Acrolein</t>
  </si>
  <si>
    <t>79-06-1</t>
  </si>
  <si>
    <t>Acrylamide</t>
  </si>
  <si>
    <t>79-10-7</t>
  </si>
  <si>
    <t>Acrylic acid</t>
  </si>
  <si>
    <t>Acrylonitrile</t>
  </si>
  <si>
    <t>50-76-0</t>
  </si>
  <si>
    <t>Actinomycin D</t>
  </si>
  <si>
    <t>1596-84-5</t>
  </si>
  <si>
    <t>Alar</t>
  </si>
  <si>
    <t>309-00-2</t>
  </si>
  <si>
    <t>Aldrin</t>
  </si>
  <si>
    <t>107-05-1</t>
  </si>
  <si>
    <t>Allyl chloride</t>
  </si>
  <si>
    <t>319-84-6</t>
  </si>
  <si>
    <t>alpha-Hexachlorocyclohexane</t>
  </si>
  <si>
    <t>Aluminum and compounds</t>
  </si>
  <si>
    <t>1344-28-1</t>
  </si>
  <si>
    <t>Aluminum oxide (fibrous forms)</t>
  </si>
  <si>
    <t>Amitrole</t>
  </si>
  <si>
    <t>Ammonia</t>
  </si>
  <si>
    <t>7803-63-6</t>
  </si>
  <si>
    <t>Ammonium bisulfate</t>
  </si>
  <si>
    <t>6484-52-2</t>
  </si>
  <si>
    <t>Ammonium nitrate</t>
  </si>
  <si>
    <t>7783-20-2</t>
  </si>
  <si>
    <t>Ammonium sulfate</t>
  </si>
  <si>
    <t>Aniline</t>
  </si>
  <si>
    <t>191-26-4</t>
  </si>
  <si>
    <t>Anthanthrene</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</si>
  <si>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</si>
  <si>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</si>
  <si>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</si>
  <si>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</si>
  <si>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</si>
  <si>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</si>
  <si>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</si>
  <si>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</si>
  <si>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</si>
  <si>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</si>
  <si>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</si>
  <si>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</si>
  <si>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</si>
  <si>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</si>
  <si>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</si>
  <si>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</si>
  <si>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</si>
  <si>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</si>
  <si>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</si>
  <si>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Barium and compounds</t>
  </si>
  <si>
    <t>Benz[a]anthracene</t>
  </si>
  <si>
    <t>Benzene</t>
  </si>
  <si>
    <t>92-87-5</t>
  </si>
  <si>
    <t>Benzidine (and its salts)</t>
  </si>
  <si>
    <t>Benzo[a]pyrene</t>
  </si>
  <si>
    <t>Benzo[b]fluoranthene</t>
  </si>
  <si>
    <t>205-12-9</t>
  </si>
  <si>
    <t>Benzo[c]fluorene</t>
  </si>
  <si>
    <t>Benzo[e]pyrene</t>
  </si>
  <si>
    <t>Benzo[g,h,i]perylene</t>
  </si>
  <si>
    <t>205-82-3</t>
  </si>
  <si>
    <t>Benzo[j]fluoranthene</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</si>
  <si>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</si>
  <si>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</si>
  <si>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</si>
  <si>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</si>
  <si>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</si>
  <si>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</si>
  <si>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</si>
  <si>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</si>
  <si>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</si>
  <si>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</si>
  <si>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</si>
  <si>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</si>
  <si>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</si>
  <si>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Beryllium and compounds</t>
  </si>
  <si>
    <t>1304-56-9</t>
  </si>
  <si>
    <t>Beryllium oxide</t>
  </si>
  <si>
    <t>13510-49-1</t>
  </si>
  <si>
    <t>Beryllium sulfate</t>
  </si>
  <si>
    <t>3068-88-0</t>
  </si>
  <si>
    <t>beta-Butyrolactone</t>
  </si>
  <si>
    <t>319-85-7</t>
  </si>
  <si>
    <t>beta-Hexachlorocyclohexane</t>
  </si>
  <si>
    <t>57-57-8</t>
  </si>
  <si>
    <t>beta-Propiolactone</t>
  </si>
  <si>
    <t>Biphenyl</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</si>
  <si>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</si>
  <si>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</si>
  <si>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</si>
  <si>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</si>
  <si>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</si>
  <si>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</si>
  <si>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</si>
  <si>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</si>
  <si>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</si>
  <si>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</si>
  <si>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</si>
  <si>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</si>
  <si>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Bromodichloromethane</t>
  </si>
  <si>
    <t>75-25-2</t>
  </si>
  <si>
    <t>Bromoform</t>
  </si>
  <si>
    <t>Bromomethane (methyl bromide)</t>
  </si>
  <si>
    <t>141-32-2</t>
  </si>
  <si>
    <t>Butyl acrylate</t>
  </si>
  <si>
    <t>85-68-7</t>
  </si>
  <si>
    <t>Butyl benzyl phthalate</t>
  </si>
  <si>
    <t>25013-16-5</t>
  </si>
  <si>
    <t>Butylated hydroxyanisole</t>
  </si>
  <si>
    <t>569-61-9</t>
  </si>
  <si>
    <t>C.I. Basic Red 9 monohydrochloride</t>
  </si>
  <si>
    <t>Cadmium and compounds</t>
  </si>
  <si>
    <t>156-62-7</t>
  </si>
  <si>
    <t>Calcium cyanamide</t>
  </si>
  <si>
    <t>105-60-2</t>
  </si>
  <si>
    <t>Caprolactam</t>
  </si>
  <si>
    <t>2425-06-1</t>
  </si>
  <si>
    <t>Captafol</t>
  </si>
  <si>
    <t>133-06-2</t>
  </si>
  <si>
    <t>Captan</t>
  </si>
  <si>
    <t>63-25-2</t>
  </si>
  <si>
    <t>Carbaryl</t>
  </si>
  <si>
    <t>86-74-8</t>
  </si>
  <si>
    <t>Carbazole</t>
  </si>
  <si>
    <t>Carbon black extracts</t>
  </si>
  <si>
    <t>Carbon disulfide</t>
  </si>
  <si>
    <t>Carbon tetrachloride</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</si>
  <si>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</si>
  <si>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</si>
  <si>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</si>
  <si>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</si>
  <si>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</si>
  <si>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</si>
  <si>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</si>
  <si>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</si>
  <si>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</si>
  <si>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</si>
  <si>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</si>
  <si>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</si>
  <si>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</si>
  <si>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</si>
  <si>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</si>
  <si>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</si>
  <si>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</si>
  <si>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</si>
  <si>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</si>
  <si>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</si>
  <si>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Chlorine</t>
  </si>
  <si>
    <t>10049-04-4</t>
  </si>
  <si>
    <t>Chlorine dioxide</t>
  </si>
  <si>
    <t>79-11-8</t>
  </si>
  <si>
    <t>Chloroacetic acid</t>
  </si>
  <si>
    <t>85535-84-8</t>
  </si>
  <si>
    <t>Chloroalkanes C10-13 (chlorinated paraffins)</t>
  </si>
  <si>
    <t>Chlorobenzene</t>
  </si>
  <si>
    <t>510-15-6</t>
  </si>
  <si>
    <t>Chlorobenzilate (ethyl-4,4'-dichlorobenzilate)</t>
  </si>
  <si>
    <t>75-45-6</t>
  </si>
  <si>
    <t>Chlorodifluoromethane (Freon 22)</t>
  </si>
  <si>
    <t>75-00-3</t>
  </si>
  <si>
    <t>Chloroethane (ethyl chloride)</t>
  </si>
  <si>
    <t>Chloroform</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</si>
  <si>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</si>
  <si>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</si>
  <si>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</si>
  <si>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</si>
  <si>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</si>
  <si>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</si>
  <si>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</si>
  <si>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</si>
  <si>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</si>
  <si>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</si>
  <si>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</si>
  <si>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</si>
  <si>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</si>
  <si>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</si>
  <si>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Chrysene</t>
  </si>
  <si>
    <t>87-29-6</t>
  </si>
  <si>
    <t>Cinnamyl anthranilate</t>
  </si>
  <si>
    <t>Cobalt and compounds</t>
  </si>
  <si>
    <t>Coke oven emissions</t>
  </si>
  <si>
    <t>Copper and compounds</t>
  </si>
  <si>
    <t>Creosotes</t>
  </si>
  <si>
    <t>Cresols (mixture), including m-cresol, o-cresol, p-cresol</t>
  </si>
  <si>
    <t>Crotonaldehyde</t>
  </si>
  <si>
    <t>80-15-9</t>
  </si>
  <si>
    <t>Cumene hydroperoxide</t>
  </si>
  <si>
    <t>135-20-6</t>
  </si>
  <si>
    <t>Cupferron</t>
  </si>
  <si>
    <t>74-90-8</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</si>
  <si>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</si>
  <si>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</si>
  <si>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</si>
  <si>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</si>
  <si>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</si>
  <si>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</si>
  <si>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</si>
  <si>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</si>
  <si>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</si>
  <si>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</si>
  <si>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</si>
  <si>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</si>
  <si>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</si>
  <si>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</si>
  <si>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</si>
  <si>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</si>
  <si>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</si>
  <si>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</si>
  <si>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</si>
  <si>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</si>
  <si>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</si>
  <si>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</si>
  <si>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</si>
  <si>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</si>
  <si>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</si>
  <si>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</si>
  <si>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</si>
  <si>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</si>
  <si>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</si>
  <si>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</si>
  <si>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</si>
  <si>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</si>
  <si>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</si>
  <si>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</si>
  <si>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</si>
  <si>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</si>
  <si>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</si>
  <si>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</si>
  <si>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</si>
  <si>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</si>
  <si>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</si>
  <si>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</si>
  <si>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</si>
  <si>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</si>
  <si>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</si>
  <si>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</si>
  <si>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Dibutyl phthalate</t>
  </si>
  <si>
    <t>75-71-8</t>
  </si>
  <si>
    <t>Dichlorodifluoromethane (Freon 12)</t>
  </si>
  <si>
    <t>75-43-4</t>
  </si>
  <si>
    <t>Dichlorofluoromethane (Freon 21)</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</si>
  <si>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</si>
  <si>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</si>
  <si>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</si>
  <si>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</si>
  <si>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</si>
  <si>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</si>
  <si>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</si>
  <si>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</si>
  <si>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</si>
  <si>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</si>
  <si>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</si>
  <si>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</si>
  <si>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</si>
  <si>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</si>
  <si>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</si>
  <si>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</si>
  <si>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</si>
  <si>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</si>
  <si>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</si>
  <si>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</si>
  <si>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</si>
  <si>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</si>
  <si>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</si>
  <si>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</si>
  <si>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</si>
  <si>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</si>
  <si>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</si>
  <si>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</si>
  <si>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</si>
  <si>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</si>
  <si>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</si>
  <si>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</si>
  <si>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</si>
  <si>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</si>
  <si>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</si>
  <si>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</si>
  <si>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</si>
  <si>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</si>
  <si>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</si>
  <si>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</si>
  <si>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</si>
  <si>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</si>
  <si>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</si>
  <si>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</si>
  <si>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</si>
  <si>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</si>
  <si>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</si>
  <si>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</si>
  <si>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</si>
  <si>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</si>
  <si>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</si>
  <si>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</si>
  <si>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</si>
  <si>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</si>
  <si>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</si>
  <si>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</si>
  <si>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</si>
  <si>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</si>
  <si>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</si>
  <si>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</si>
  <si>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</si>
  <si>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</si>
  <si>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</si>
  <si>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</si>
  <si>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</si>
  <si>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</si>
  <si>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</si>
  <si>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</si>
  <si>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</si>
  <si>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</si>
  <si>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74-85-1</t>
  </si>
  <si>
    <t>Ethylene</t>
  </si>
  <si>
    <t>106-93-4</t>
  </si>
  <si>
    <t>Ethylene dibromide (EDB, 1,2-dibromoethane)</t>
  </si>
  <si>
    <t>Ethylene dichloride (EDC, 1,2-dichloroethane)</t>
  </si>
  <si>
    <t>107-21-1</t>
  </si>
  <si>
    <t>Ethylene glycol</t>
  </si>
  <si>
    <t>629-14-1</t>
  </si>
  <si>
    <t>Ethylene glycol diethyl ether</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</si>
  <si>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</si>
  <si>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</si>
  <si>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</si>
  <si>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</si>
  <si>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</si>
  <si>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</si>
  <si>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</si>
  <si>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</si>
  <si>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</si>
  <si>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</si>
  <si>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</si>
  <si>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</si>
  <si>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</si>
  <si>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</si>
  <si>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</si>
  <si>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</si>
  <si>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</si>
  <si>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</si>
  <si>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</si>
  <si>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</si>
  <si>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</si>
  <si>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Fluoranthene</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</si>
  <si>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</si>
  <si>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</si>
  <si>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</si>
  <si>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</si>
  <si>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</si>
  <si>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</si>
  <si>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</si>
  <si>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</si>
  <si>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</si>
  <si>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</si>
  <si>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</si>
  <si>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</si>
  <si>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</si>
  <si>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</si>
  <si>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</si>
  <si>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</si>
  <si>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</si>
  <si>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</si>
  <si>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</si>
  <si>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</si>
  <si>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</si>
  <si>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</si>
  <si>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</si>
  <si>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</si>
  <si>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</si>
  <si>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</si>
  <si>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</si>
  <si>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</si>
  <si>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</si>
  <si>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</si>
  <si>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</si>
  <si>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</si>
  <si>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</si>
  <si>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</si>
  <si>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</si>
  <si>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</si>
  <si>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Hexachloroethane</t>
  </si>
  <si>
    <t>822-06-0</t>
  </si>
  <si>
    <t>Hexamethylene-1,6-diisocyanate</t>
  </si>
  <si>
    <t>680-31-9</t>
  </si>
  <si>
    <t>Hexamethylphosphoramide</t>
  </si>
  <si>
    <t>Hexane</t>
  </si>
  <si>
    <t>302-01-2</t>
  </si>
  <si>
    <t>Hydrazine</t>
  </si>
  <si>
    <t>10034-93-2</t>
  </si>
  <si>
    <t>Hydrazine sulfate</t>
  </si>
  <si>
    <t>Hydrochloric acid</t>
  </si>
  <si>
    <t>10035-10-6</t>
  </si>
  <si>
    <t>Hydrogen bromide</t>
  </si>
  <si>
    <t>Hydrogen fluoride</t>
  </si>
  <si>
    <t>Hydrogen sulfide</t>
  </si>
  <si>
    <t>123-31-9</t>
  </si>
  <si>
    <t>Hydroquinone</t>
  </si>
  <si>
    <t>Indeno[1,2,3-cd]pyrene</t>
  </si>
  <si>
    <t>10043-66-0</t>
  </si>
  <si>
    <t>Iodine-131</t>
  </si>
  <si>
    <t>13463-40-6</t>
  </si>
  <si>
    <t>Iron pentacarbonyl</t>
  </si>
  <si>
    <t>Isophorone</t>
  </si>
  <si>
    <t>78-79-5</t>
  </si>
  <si>
    <t>Isoprene, except from vegetative emission sources</t>
  </si>
  <si>
    <t>Isopropyl alcohol</t>
  </si>
  <si>
    <t>Isopropylbenzene (cumene)</t>
  </si>
  <si>
    <t>303-34-4</t>
  </si>
  <si>
    <t>Lasiocarpine</t>
  </si>
  <si>
    <t>Lead and compounds</t>
  </si>
  <si>
    <t>18454-12-1</t>
  </si>
  <si>
    <t>Lead chromate oxide</t>
  </si>
  <si>
    <t>108-31-6</t>
  </si>
  <si>
    <t>Maleic anhydride</t>
  </si>
  <si>
    <t>Manganese and compounds</t>
  </si>
  <si>
    <t>108-39-4</t>
  </si>
  <si>
    <t>m-Cresol</t>
  </si>
  <si>
    <t>148-82-3</t>
  </si>
  <si>
    <t>Melphalan</t>
  </si>
  <si>
    <t>3223-07-2</t>
  </si>
  <si>
    <t>Melphalan HCl</t>
  </si>
  <si>
    <t>Mercury and compounds</t>
  </si>
  <si>
    <t>Methanol</t>
  </si>
  <si>
    <t>72-43-5</t>
  </si>
  <si>
    <t>Methoxychlor</t>
  </si>
  <si>
    <t>60-34-4</t>
  </si>
  <si>
    <t>Methyl hydrazine</t>
  </si>
  <si>
    <t>Methyl iodide (iodomethane)</t>
  </si>
  <si>
    <t>Methyl isobutyl ketone (MIBK, hexone)</t>
  </si>
  <si>
    <t>624-83-9</t>
  </si>
  <si>
    <t>Methyl isocyanate</t>
  </si>
  <si>
    <t>80-62-6</t>
  </si>
  <si>
    <t>Methyl methacrylate</t>
  </si>
  <si>
    <t>66-27-3</t>
  </si>
  <si>
    <t>Methyl methanesulfonate</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</si>
  <si>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</si>
  <si>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</si>
  <si>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</si>
  <si>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</si>
  <si>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</si>
  <si>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</si>
  <si>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</si>
  <si>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</si>
  <si>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</si>
  <si>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</si>
  <si>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</si>
  <si>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</si>
  <si>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</si>
  <si>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</si>
  <si>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</si>
  <si>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Molybdenum trioxide</t>
  </si>
  <si>
    <t>315-22-0</t>
  </si>
  <si>
    <t>Monocrotaline</t>
  </si>
  <si>
    <t>m-Xylene</t>
  </si>
  <si>
    <t>134-62-3</t>
  </si>
  <si>
    <t>N,N-Diethyltoluamide (DEET)</t>
  </si>
  <si>
    <t>121-69-7</t>
  </si>
  <si>
    <t>N,N-Dimethylaniline</t>
  </si>
  <si>
    <t>531-82-8</t>
  </si>
  <si>
    <t>N-[4-(5-Nitro-2-furyl)-2-thiazolyl]-acetamide</t>
  </si>
  <si>
    <t>Naphthalene</t>
  </si>
  <si>
    <t>71-36-3</t>
  </si>
  <si>
    <t>n-Butyl alcohol</t>
  </si>
  <si>
    <t>373-02-4</t>
  </si>
  <si>
    <t>Nickel acetate</t>
  </si>
  <si>
    <t>Nickel and compounds</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</si>
  <si>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</si>
  <si>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</si>
  <si>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</si>
  <si>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</si>
  <si>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</si>
  <si>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</si>
  <si>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</si>
  <si>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</si>
  <si>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</si>
  <si>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</si>
  <si>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</si>
  <si>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</si>
  <si>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</si>
  <si>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</si>
  <si>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</si>
  <si>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</si>
  <si>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</si>
  <si>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</si>
  <si>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</si>
  <si>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</si>
  <si>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</si>
  <si>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</si>
  <si>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</si>
  <si>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</si>
  <si>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</si>
  <si>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</si>
  <si>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</si>
  <si>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</si>
  <si>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</si>
  <si>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</si>
  <si>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</si>
  <si>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</si>
  <si>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</si>
  <si>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</si>
  <si>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</si>
  <si>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</si>
  <si>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</si>
  <si>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</si>
  <si>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</si>
  <si>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</si>
  <si>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</si>
  <si>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</si>
  <si>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</si>
  <si>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</si>
  <si>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</si>
  <si>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</si>
  <si>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</si>
  <si>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</si>
  <si>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</si>
  <si>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</si>
  <si>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</si>
  <si>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</si>
  <si>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</si>
  <si>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</si>
  <si>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</si>
  <si>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</si>
  <si>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</si>
  <si>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</si>
  <si>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</si>
  <si>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</si>
  <si>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</si>
  <si>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</si>
  <si>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</si>
  <si>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</si>
  <si>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</si>
  <si>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</si>
  <si>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</si>
  <si>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</si>
  <si>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</si>
  <si>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</si>
  <si>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</si>
  <si>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</si>
  <si>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</si>
  <si>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</si>
  <si>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</si>
  <si>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</si>
  <si>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</si>
  <si>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</si>
  <si>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Octachlorodibenzofuran (OCDF)</t>
  </si>
  <si>
    <t>Octachlorodibenzo-p-dioxin (OCDD)</t>
  </si>
  <si>
    <t>8014-95-7</t>
  </si>
  <si>
    <t>Oleum (fuming sulfuric acid)</t>
  </si>
  <si>
    <t>132-27-4</t>
  </si>
  <si>
    <t>o-Phenylphenate, sodium</t>
  </si>
  <si>
    <t>97-56-3</t>
  </si>
  <si>
    <t>ortho-Aminoazotoluene</t>
  </si>
  <si>
    <t>95-53-4</t>
  </si>
  <si>
    <t>o-Toluidine</t>
  </si>
  <si>
    <t>636-21-5</t>
  </si>
  <si>
    <t>o-Toluidine hydrochloride</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</si>
  <si>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</si>
  <si>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</si>
  <si>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</si>
  <si>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</si>
  <si>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</si>
  <si>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</si>
  <si>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</si>
  <si>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</si>
  <si>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</si>
  <si>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</si>
  <si>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</si>
  <si>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</si>
  <si>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</si>
  <si>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</si>
  <si>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</si>
  <si>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</si>
  <si>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</si>
  <si>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</si>
  <si>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</si>
  <si>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</si>
  <si>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</si>
  <si>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</si>
  <si>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</si>
  <si>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</si>
  <si>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</si>
  <si>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</si>
  <si>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</si>
  <si>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</si>
  <si>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</si>
  <si>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</si>
  <si>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</si>
  <si>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</si>
  <si>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</si>
  <si>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</si>
  <si>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</si>
  <si>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</si>
  <si>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</si>
  <si>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</si>
  <si>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</si>
  <si>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</si>
  <si>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</si>
  <si>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</si>
  <si>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</si>
  <si>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</si>
  <si>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</si>
  <si>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</si>
  <si>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</si>
  <si>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</si>
  <si>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</si>
  <si>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</si>
  <si>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</si>
  <si>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</si>
  <si>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</si>
  <si>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</si>
  <si>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</si>
  <si>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</si>
  <si>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</si>
  <si>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</si>
  <si>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</si>
  <si>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</si>
  <si>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</si>
  <si>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</si>
  <si>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</si>
  <si>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</si>
  <si>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</si>
  <si>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</si>
  <si>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</si>
  <si>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</si>
  <si>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</si>
  <si>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</si>
  <si>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</si>
  <si>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</si>
  <si>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</si>
  <si>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</si>
  <si>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</si>
  <si>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</si>
  <si>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</si>
  <si>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</si>
  <si>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</si>
  <si>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</si>
  <si>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</si>
  <si>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</si>
  <si>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</si>
  <si>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</si>
  <si>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</si>
  <si>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</si>
  <si>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</si>
  <si>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</si>
  <si>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</si>
  <si>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</si>
  <si>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</si>
  <si>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</si>
  <si>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</si>
  <si>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</si>
  <si>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</si>
  <si>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</si>
  <si>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</si>
  <si>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</si>
  <si>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</si>
  <si>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</si>
  <si>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</si>
  <si>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</si>
  <si>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Phenanthrene</t>
  </si>
  <si>
    <t>94-78-0</t>
  </si>
  <si>
    <t>Phenazopyridine</t>
  </si>
  <si>
    <t>136-40-3</t>
  </si>
  <si>
    <t>Phenazopyridine hydrochloride</t>
  </si>
  <si>
    <t>3546-10-9</t>
  </si>
  <si>
    <t>Phenesterin</t>
  </si>
  <si>
    <t>50-06-6</t>
  </si>
  <si>
    <t>Phenobarbital</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</si>
  <si>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</si>
  <si>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</si>
  <si>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</si>
  <si>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</si>
  <si>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</si>
  <si>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</si>
  <si>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</si>
  <si>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</si>
  <si>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</si>
  <si>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</si>
  <si>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</si>
  <si>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</si>
  <si>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</si>
  <si>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</si>
  <si>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</si>
  <si>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</si>
  <si>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</si>
  <si>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</si>
  <si>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</si>
  <si>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</si>
  <si>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</si>
  <si>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</si>
  <si>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</si>
  <si>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</si>
  <si>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</si>
  <si>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</si>
  <si>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</si>
  <si>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</si>
  <si>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1336-36-3</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</si>
  <si>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</si>
  <si>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</si>
  <si>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</si>
  <si>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</si>
  <si>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</si>
  <si>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</si>
  <si>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</si>
  <si>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</si>
  <si>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</si>
  <si>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</si>
  <si>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</si>
  <si>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</si>
  <si>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</si>
  <si>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</si>
  <si>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</si>
  <si>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</si>
  <si>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</si>
  <si>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Propionaldehyde</t>
  </si>
  <si>
    <t>114-26-1</t>
  </si>
  <si>
    <t>Propoxur (Baygon)</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</si>
  <si>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</si>
  <si>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</si>
  <si>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</si>
  <si>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</si>
  <si>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</si>
  <si>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</si>
  <si>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</si>
  <si>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</si>
  <si>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</si>
  <si>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</si>
  <si>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</si>
  <si>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</si>
  <si>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</si>
  <si>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</si>
  <si>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</si>
  <si>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</si>
  <si>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</si>
  <si>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</si>
  <si>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</si>
  <si>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</si>
  <si>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</si>
  <si>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</si>
  <si>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</si>
  <si>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</si>
  <si>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</si>
  <si>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</si>
  <si>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</si>
  <si>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</si>
  <si>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</si>
  <si>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</si>
  <si>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</si>
  <si>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Selenium and compounds</t>
  </si>
  <si>
    <t>7446-34-6</t>
  </si>
  <si>
    <t>Selenium sulfide</t>
  </si>
  <si>
    <t>7631-86-9</t>
  </si>
  <si>
    <t>Silica, crystalline (respirable)</t>
  </si>
  <si>
    <t>Silver and compounds</t>
  </si>
  <si>
    <t>Slagwool</t>
  </si>
  <si>
    <t>1310-73-2</t>
  </si>
  <si>
    <t>Sodium hydroxide</t>
  </si>
  <si>
    <t>10048-13-2</t>
  </si>
  <si>
    <t>Sterigmatocystin</t>
  </si>
  <si>
    <t>18883-66-4</t>
  </si>
  <si>
    <t>Streptozotocin</t>
  </si>
  <si>
    <t>Styrene</t>
  </si>
  <si>
    <t>96-09-3</t>
  </si>
  <si>
    <t>Styrene oxide</t>
  </si>
  <si>
    <t>95-06-7</t>
  </si>
  <si>
    <t>Sulfallate</t>
  </si>
  <si>
    <t>505-60-2</t>
  </si>
  <si>
    <t>Sulfur mustard</t>
  </si>
  <si>
    <t>7446-11-9</t>
  </si>
  <si>
    <t>Sulfur trioxide</t>
  </si>
  <si>
    <t>Sulfuric acid</t>
  </si>
  <si>
    <t>Talc containing asbestiform fibers</t>
  </si>
  <si>
    <t>540-88-5</t>
  </si>
  <si>
    <t>t-Butyl acetate</t>
  </si>
  <si>
    <t>100-21-0</t>
  </si>
  <si>
    <t>Terephthalic acid</t>
  </si>
  <si>
    <t>75-65-0</t>
  </si>
  <si>
    <t>tert-Butyl alcohol</t>
  </si>
  <si>
    <t>40088-47-9</t>
  </si>
  <si>
    <t>Tetrabromodiphenyl ether</t>
  </si>
  <si>
    <t>Tetrachloroethene (perchloroethylene)</t>
  </si>
  <si>
    <t>Thallium and compounds</t>
  </si>
  <si>
    <t>62-55-5</t>
  </si>
  <si>
    <t>Thioacetamide</t>
  </si>
  <si>
    <t>62-56-6</t>
  </si>
  <si>
    <t>Thiourea</t>
  </si>
  <si>
    <t>7550-45-0</t>
  </si>
  <si>
    <t>Titanium tetrachloride</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</si>
  <si>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</si>
  <si>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</si>
  <si>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</si>
  <si>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</si>
  <si>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</si>
  <si>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</si>
  <si>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</si>
  <si>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</si>
  <si>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</si>
  <si>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</si>
  <si>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</si>
  <si>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</si>
  <si>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</si>
  <si>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</si>
  <si>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</si>
  <si>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</si>
  <si>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</si>
  <si>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</si>
  <si>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</si>
  <si>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</si>
  <si>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</si>
  <si>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</si>
  <si>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</si>
  <si>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</si>
  <si>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</si>
  <si>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trans-1,2-Dichloroethene</t>
  </si>
  <si>
    <t>55738-54-0</t>
  </si>
  <si>
    <t>trans-2[(Dimethylamino)-methylimino]-5-[2-(5-nitro-2-furyl)-vinyl]-1,3,4-oxadiazole</t>
  </si>
  <si>
    <t>39765-80-5</t>
  </si>
  <si>
    <t>trans-Nonachlor</t>
  </si>
  <si>
    <t>126-73-8</t>
  </si>
  <si>
    <t>Tributyl phosphate</t>
  </si>
  <si>
    <t>Trichloroethene (TCE, trichloroethylene)</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</si>
  <si>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</si>
  <si>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</si>
  <si>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</si>
  <si>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</si>
  <si>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</si>
  <si>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</si>
  <si>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</si>
  <si>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</si>
  <si>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</si>
  <si>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</si>
  <si>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</si>
  <si>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</si>
  <si>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</si>
  <si>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</si>
  <si>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</si>
  <si>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</si>
  <si>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</si>
  <si>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</si>
  <si>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</si>
  <si>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</si>
  <si>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</si>
  <si>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</si>
  <si>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</si>
  <si>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</si>
  <si>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</si>
  <si>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</si>
  <si>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</si>
  <si>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Vanadium (fume or dust)</t>
  </si>
  <si>
    <t>1314-62-1</t>
  </si>
  <si>
    <t>Vanadium pentoxide</t>
  </si>
  <si>
    <t>108-05-4</t>
  </si>
  <si>
    <t>Vinyl acetate</t>
  </si>
  <si>
    <t>593-60-2</t>
  </si>
  <si>
    <t>Vinyl bromide</t>
  </si>
  <si>
    <t>Vinyl chloride</t>
  </si>
  <si>
    <t>75-02-5</t>
  </si>
  <si>
    <t>Vinyl fluoride</t>
  </si>
  <si>
    <t>75-35-4</t>
  </si>
  <si>
    <t>Vinylidene chloride</t>
  </si>
  <si>
    <t>Xylene (mixture), including m-xylene, o-xylene, p-xylene</t>
  </si>
  <si>
    <t>Zinc and compounds</t>
  </si>
  <si>
    <t>1314-13-2</t>
  </si>
  <si>
    <t>Zinc oxide</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</si>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</sst>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0">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4" xfId="0" applyNumberFormat="1" applyFont="1" applyBorder="1" applyAlignment="1" applyProtection="1">
      <alignment horizontal="center"/>
      <protection locked="0"/>
    </xf>
    <xf numFmtId="11" fontId="19" fillId="0" borderId="31" xfId="0" applyNumberFormat="1" applyFont="1" applyBorder="1" applyAlignment="1" applyProtection="1">
      <alignment horizontal="center"/>
      <protection locked="0"/>
    </xf>
    <xf numFmtId="11" fontId="19" fillId="0" borderId="49" xfId="0" applyNumberFormat="1" applyFont="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14" zoomScaleNormal="100" workbookViewId="0">
      <selection activeCell="D76" sqref="D76"/>
    </sheetView>
  </sheetViews>
  <sheetFormatPr defaultColWidth="9.140625" defaultRowHeight="15"/>
  <cols>
    <col min="1" max="1" width="14" style="8" customWidth="1"/>
    <col min="2" max="2" width="32" style="8" customWidth="1"/>
    <col min="3" max="16384" width="9.140625" style="8"/>
  </cols>
  <sheetData>
    <row r="1" spans="1:21" ht="18.75">
      <c r="B1" s="9"/>
    </row>
    <row r="2" spans="1:21" ht="63.75" customHeight="1">
      <c r="B2" s="10"/>
      <c r="C2" s="10"/>
      <c r="D2" s="10"/>
      <c r="E2" s="10"/>
      <c r="F2" s="10"/>
      <c r="G2" s="10"/>
      <c r="H2" s="10"/>
      <c r="I2" s="10"/>
      <c r="J2" s="10"/>
      <c r="K2" s="10"/>
      <c r="L2" s="10"/>
    </row>
    <row r="3" spans="1:21" ht="63.75" customHeight="1">
      <c r="B3" s="10"/>
      <c r="C3" s="10"/>
      <c r="D3" s="10"/>
      <c r="E3" s="10"/>
      <c r="F3" s="10"/>
      <c r="G3" s="10"/>
      <c r="H3" s="10"/>
      <c r="I3" s="10"/>
      <c r="J3" s="10"/>
      <c r="K3" s="10"/>
      <c r="L3" s="10"/>
      <c r="N3" s="20"/>
      <c r="O3" s="13"/>
      <c r="P3" s="13"/>
      <c r="Q3" s="13"/>
      <c r="R3" s="13"/>
    </row>
    <row r="4" spans="1:21" ht="18" customHeight="1">
      <c r="B4" s="11"/>
    </row>
    <row r="5" spans="1:21" ht="34.5" customHeight="1">
      <c r="A5" s="199" t="s">
        <v>0</v>
      </c>
      <c r="B5" s="199"/>
      <c r="C5" s="199"/>
      <c r="D5" s="199"/>
      <c r="E5" s="199"/>
      <c r="F5" s="199"/>
      <c r="G5" s="199"/>
      <c r="H5" s="199"/>
      <c r="I5" s="199"/>
      <c r="J5" s="199"/>
      <c r="K5" s="199"/>
      <c r="L5" s="199"/>
      <c r="M5" s="199"/>
    </row>
    <row r="6" spans="1:21" ht="34.5" customHeight="1">
      <c r="A6" s="32" t="s">
        <v>1</v>
      </c>
      <c r="B6" s="33"/>
      <c r="C6" s="33"/>
      <c r="D6" s="33"/>
      <c r="E6" s="33"/>
      <c r="F6" s="33"/>
      <c r="G6" s="33"/>
      <c r="H6" s="33"/>
      <c r="I6" s="33"/>
      <c r="J6" s="33"/>
      <c r="K6" s="33"/>
      <c r="L6" s="33"/>
      <c r="M6" s="33"/>
    </row>
    <row r="7" spans="1:21" ht="34.5" customHeight="1">
      <c r="A7" s="205" t="s">
        <v>2</v>
      </c>
      <c r="B7" s="205"/>
      <c r="C7" s="205"/>
      <c r="D7" s="205"/>
      <c r="E7" s="205"/>
      <c r="F7" s="33"/>
      <c r="G7" s="33"/>
      <c r="H7" s="33"/>
      <c r="I7" s="33"/>
      <c r="J7" s="33"/>
      <c r="K7" s="33"/>
      <c r="L7" s="33"/>
      <c r="M7" s="33"/>
    </row>
    <row r="8" spans="1:21" ht="15.75" thickBot="1">
      <c r="A8" s="204"/>
      <c r="B8" s="204"/>
      <c r="C8" s="204"/>
      <c r="D8" s="204"/>
      <c r="E8" s="204"/>
      <c r="F8" s="34"/>
      <c r="G8" s="34"/>
      <c r="H8" s="34"/>
      <c r="I8" s="34"/>
      <c r="J8" s="34"/>
      <c r="K8" s="34"/>
      <c r="L8" s="34"/>
      <c r="M8" s="35"/>
    </row>
    <row r="9" spans="1:21" s="13" customFormat="1" ht="15" customHeight="1">
      <c r="A9" s="200" t="s">
        <v>3</v>
      </c>
      <c r="B9" s="200"/>
      <c r="C9" s="200"/>
      <c r="D9" s="200"/>
      <c r="E9" s="200"/>
      <c r="F9" s="200"/>
      <c r="G9" s="200"/>
      <c r="H9" s="200"/>
      <c r="I9" s="200"/>
      <c r="J9" s="200"/>
      <c r="K9" s="200"/>
      <c r="L9" s="200"/>
      <c r="M9" s="36"/>
      <c r="N9" s="12"/>
      <c r="O9" s="12"/>
      <c r="P9" s="12"/>
      <c r="Q9" s="12"/>
      <c r="R9" s="12"/>
      <c r="S9" s="12"/>
      <c r="T9" s="12"/>
      <c r="U9" s="12"/>
    </row>
    <row r="10" spans="1:21" s="13" customFormat="1" ht="21.75" customHeight="1">
      <c r="A10" s="201"/>
      <c r="B10" s="201"/>
      <c r="C10" s="201"/>
      <c r="D10" s="201"/>
      <c r="E10" s="201"/>
      <c r="F10" s="201"/>
      <c r="G10" s="201"/>
      <c r="H10" s="201"/>
      <c r="I10" s="201"/>
      <c r="J10" s="201"/>
      <c r="K10" s="201"/>
      <c r="L10" s="201"/>
      <c r="M10" s="36"/>
      <c r="N10" s="12"/>
      <c r="O10" s="12"/>
      <c r="P10" s="12"/>
      <c r="Q10" s="12"/>
      <c r="R10" s="12"/>
      <c r="S10" s="12"/>
      <c r="T10" s="12"/>
      <c r="U10" s="12"/>
    </row>
    <row r="11" spans="1:21" s="13" customFormat="1" ht="15.7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c r="A12" s="202" t="s">
        <v>4</v>
      </c>
      <c r="B12" s="202"/>
      <c r="C12" s="202"/>
      <c r="D12" s="202"/>
      <c r="E12" s="202"/>
      <c r="F12" s="202"/>
      <c r="G12" s="202"/>
      <c r="H12" s="202"/>
      <c r="I12" s="202"/>
      <c r="J12" s="202"/>
      <c r="K12" s="202"/>
      <c r="L12" s="202"/>
      <c r="M12" s="36"/>
      <c r="N12" s="12"/>
      <c r="O12" s="12"/>
      <c r="P12" s="12"/>
      <c r="Q12" s="12"/>
      <c r="R12" s="12"/>
      <c r="S12" s="12"/>
      <c r="T12" s="12"/>
      <c r="U12" s="12"/>
    </row>
    <row r="13" spans="1:21" s="13" customFormat="1" ht="15.75">
      <c r="A13" s="38"/>
      <c r="B13" s="39"/>
      <c r="C13" s="39"/>
      <c r="D13" s="39"/>
      <c r="E13" s="39"/>
      <c r="F13" s="39"/>
      <c r="G13" s="39"/>
      <c r="H13" s="39"/>
      <c r="I13" s="39"/>
      <c r="J13" s="39"/>
      <c r="K13" s="39"/>
      <c r="L13" s="39"/>
      <c r="M13" s="39"/>
    </row>
    <row r="14" spans="1:21" s="13" customFormat="1" ht="35.25" customHeight="1">
      <c r="A14" s="40" t="s">
        <v>5</v>
      </c>
      <c r="B14" s="40" t="s">
        <v>6</v>
      </c>
      <c r="C14" s="203" t="s">
        <v>7</v>
      </c>
      <c r="D14" s="203"/>
      <c r="E14" s="203"/>
      <c r="F14" s="203"/>
      <c r="G14" s="203"/>
      <c r="H14" s="203"/>
      <c r="I14" s="203"/>
      <c r="J14" s="203"/>
      <c r="K14" s="203"/>
      <c r="L14" s="203"/>
      <c r="M14" s="41"/>
      <c r="N14" s="14"/>
      <c r="O14" s="14"/>
      <c r="P14" s="14"/>
    </row>
    <row r="15" spans="1:21" s="13" customFormat="1" ht="69" customHeight="1">
      <c r="A15" s="40" t="s">
        <v>8</v>
      </c>
      <c r="B15" s="40" t="s">
        <v>9</v>
      </c>
      <c r="C15" s="203" t="s">
        <v>10</v>
      </c>
      <c r="D15" s="203"/>
      <c r="E15" s="203"/>
      <c r="F15" s="203"/>
      <c r="G15" s="203"/>
      <c r="H15" s="203"/>
      <c r="I15" s="203"/>
      <c r="J15" s="203"/>
      <c r="K15" s="203"/>
      <c r="L15" s="203"/>
      <c r="M15" s="41"/>
      <c r="N15" s="14"/>
      <c r="O15" s="14"/>
      <c r="P15" s="14"/>
    </row>
    <row r="16" spans="1:21" s="13" customFormat="1" ht="46.5" customHeight="1">
      <c r="A16" s="42" t="s">
        <v>11</v>
      </c>
      <c r="B16" s="42" t="s">
        <v>12</v>
      </c>
      <c r="C16" s="203" t="s">
        <v>13</v>
      </c>
      <c r="D16" s="203"/>
      <c r="E16" s="203"/>
      <c r="F16" s="203"/>
      <c r="G16" s="203"/>
      <c r="H16" s="203"/>
      <c r="I16" s="203"/>
      <c r="J16" s="203"/>
      <c r="K16" s="203"/>
      <c r="L16" s="203"/>
      <c r="M16" s="43"/>
      <c r="N16" s="15"/>
      <c r="O16" s="15"/>
      <c r="P16" s="15"/>
    </row>
    <row r="17" spans="1:16" s="13" customFormat="1" ht="69" customHeight="1">
      <c r="A17" s="42" t="s">
        <v>14</v>
      </c>
      <c r="B17" s="42" t="s">
        <v>15</v>
      </c>
      <c r="C17" s="203" t="s">
        <v>16</v>
      </c>
      <c r="D17" s="203"/>
      <c r="E17" s="203"/>
      <c r="F17" s="203"/>
      <c r="G17" s="203"/>
      <c r="H17" s="203"/>
      <c r="I17" s="203"/>
      <c r="J17" s="203"/>
      <c r="K17" s="203"/>
      <c r="L17" s="203"/>
      <c r="M17" s="41"/>
      <c r="N17" s="14"/>
      <c r="O17" s="14"/>
      <c r="P17" s="14"/>
    </row>
    <row r="18" spans="1:16" s="13" customFormat="1" ht="46.5" customHeight="1">
      <c r="A18" s="42" t="s">
        <v>17</v>
      </c>
      <c r="B18" s="42" t="s">
        <v>18</v>
      </c>
      <c r="C18" s="203" t="s">
        <v>19</v>
      </c>
      <c r="D18" s="203"/>
      <c r="E18" s="203"/>
      <c r="F18" s="203"/>
      <c r="G18" s="203"/>
      <c r="H18" s="203"/>
      <c r="I18" s="203"/>
      <c r="J18" s="203"/>
      <c r="K18" s="203"/>
      <c r="L18" s="203"/>
      <c r="M18" s="41"/>
      <c r="N18" s="14"/>
      <c r="O18" s="14"/>
      <c r="P18" s="14"/>
    </row>
    <row r="19" spans="1:16" s="13" customFormat="1" ht="15.75">
      <c r="A19" s="39"/>
      <c r="B19" s="39"/>
      <c r="C19" s="39"/>
      <c r="D19" s="39"/>
      <c r="E19" s="39"/>
      <c r="F19" s="39"/>
      <c r="G19" s="39"/>
      <c r="H19" s="39"/>
      <c r="I19" s="39"/>
      <c r="J19" s="39"/>
      <c r="K19" s="39"/>
      <c r="L19" s="39"/>
      <c r="M19" s="39"/>
    </row>
    <row r="20" spans="1:16" s="9" customFormat="1" ht="18.75">
      <c r="A20" s="44" t="s">
        <v>20</v>
      </c>
      <c r="B20" s="44"/>
      <c r="C20" s="44"/>
      <c r="D20" s="44"/>
      <c r="E20" s="44"/>
      <c r="F20" s="44"/>
      <c r="G20" s="44"/>
      <c r="H20" s="44"/>
      <c r="I20" s="44"/>
      <c r="J20" s="44"/>
      <c r="K20" s="44"/>
      <c r="L20" s="44"/>
      <c r="M20" s="44"/>
    </row>
    <row r="21" spans="1:16" s="13" customFormat="1" ht="15.75">
      <c r="A21" s="39"/>
      <c r="B21" s="39"/>
      <c r="C21" s="39"/>
      <c r="D21" s="39"/>
      <c r="E21" s="39"/>
      <c r="F21" s="39"/>
      <c r="G21" s="39"/>
      <c r="H21" s="39"/>
      <c r="I21" s="39"/>
      <c r="J21" s="39"/>
      <c r="K21" s="39"/>
      <c r="L21" s="39"/>
      <c r="M21" s="39"/>
    </row>
    <row r="22" spans="1:16" s="13" customFormat="1" ht="15.75">
      <c r="A22" s="45"/>
      <c r="B22" s="39"/>
      <c r="C22" s="39"/>
      <c r="D22" s="39"/>
      <c r="E22" s="39"/>
      <c r="F22" s="39"/>
      <c r="G22" s="39"/>
      <c r="H22" s="39"/>
      <c r="I22" s="39"/>
      <c r="J22" s="39"/>
      <c r="K22" s="39"/>
      <c r="L22" s="39"/>
      <c r="M22" s="39"/>
    </row>
    <row r="23" spans="1:16" s="13" customFormat="1" ht="15.75">
      <c r="A23" s="46" t="s">
        <v>21</v>
      </c>
      <c r="B23" s="47"/>
      <c r="C23" s="47"/>
      <c r="D23" s="47"/>
      <c r="E23" s="47"/>
      <c r="F23" s="47"/>
      <c r="G23" s="47"/>
      <c r="H23" s="47"/>
      <c r="I23" s="47"/>
      <c r="J23" s="47"/>
      <c r="K23" s="47"/>
      <c r="L23" s="48"/>
      <c r="M23" s="39"/>
    </row>
    <row r="24" spans="1:16" s="16" customFormat="1" ht="15.75">
      <c r="A24" s="49" t="s">
        <v>22</v>
      </c>
      <c r="B24" s="50"/>
      <c r="C24" s="50"/>
      <c r="D24" s="50"/>
      <c r="E24" s="50"/>
      <c r="F24" s="50"/>
      <c r="G24" s="50"/>
      <c r="H24" s="50"/>
      <c r="I24" s="50"/>
      <c r="J24" s="50"/>
      <c r="K24" s="50"/>
      <c r="L24" s="51"/>
      <c r="M24" s="50"/>
    </row>
    <row r="25" spans="1:16" s="16" customFormat="1" ht="15.75">
      <c r="A25" s="49" t="s">
        <v>23</v>
      </c>
      <c r="B25" s="50"/>
      <c r="C25" s="50"/>
      <c r="D25" s="50"/>
      <c r="E25" s="50"/>
      <c r="F25" s="50"/>
      <c r="G25" s="50"/>
      <c r="H25" s="50"/>
      <c r="I25" s="50"/>
      <c r="J25" s="50"/>
      <c r="K25" s="50"/>
      <c r="L25" s="51"/>
      <c r="M25" s="50"/>
    </row>
    <row r="26" spans="1:16" s="16" customFormat="1" ht="15.75">
      <c r="A26" s="49" t="s">
        <v>24</v>
      </c>
      <c r="B26" s="50"/>
      <c r="C26" s="50"/>
      <c r="D26" s="50"/>
      <c r="E26" s="50"/>
      <c r="F26" s="50"/>
      <c r="G26" s="50"/>
      <c r="H26" s="50"/>
      <c r="I26" s="50"/>
      <c r="J26" s="50"/>
      <c r="K26" s="50"/>
      <c r="L26" s="51"/>
      <c r="M26" s="50"/>
    </row>
    <row r="27" spans="1:16" s="16" customFormat="1" ht="15.75">
      <c r="A27" s="49" t="s">
        <v>25</v>
      </c>
      <c r="B27" s="50"/>
      <c r="C27" s="50"/>
      <c r="D27" s="50"/>
      <c r="E27" s="50"/>
      <c r="F27" s="50"/>
      <c r="G27" s="50"/>
      <c r="H27" s="50"/>
      <c r="I27" s="50"/>
      <c r="J27" s="50"/>
      <c r="K27" s="50"/>
      <c r="L27" s="51"/>
      <c r="M27" s="50"/>
    </row>
    <row r="28" spans="1:16" s="16" customFormat="1" ht="15.75">
      <c r="A28" s="52" t="s">
        <v>26</v>
      </c>
      <c r="B28" s="53"/>
      <c r="C28" s="53"/>
      <c r="D28" s="53"/>
      <c r="E28" s="53"/>
      <c r="F28" s="53"/>
      <c r="G28" s="53"/>
      <c r="H28" s="53"/>
      <c r="I28" s="53"/>
      <c r="J28" s="53"/>
      <c r="K28" s="53"/>
      <c r="L28" s="54"/>
      <c r="M28" s="50"/>
    </row>
    <row r="29" spans="1:16" s="13" customFormat="1" ht="15.75">
      <c r="A29" s="39"/>
      <c r="B29" s="39"/>
      <c r="C29" s="39"/>
      <c r="D29" s="39"/>
      <c r="E29" s="39"/>
      <c r="F29" s="39"/>
      <c r="G29" s="39"/>
      <c r="H29" s="39"/>
      <c r="I29" s="39"/>
      <c r="J29" s="39"/>
      <c r="K29" s="39"/>
      <c r="L29" s="39"/>
      <c r="M29" s="39"/>
    </row>
    <row r="30" spans="1:16" s="14" customFormat="1" ht="15.75">
      <c r="A30" s="55" t="s">
        <v>27</v>
      </c>
      <c r="B30" s="41"/>
      <c r="C30" s="41"/>
      <c r="D30" s="41"/>
      <c r="E30" s="41"/>
      <c r="F30" s="41"/>
      <c r="G30" s="41"/>
      <c r="H30" s="41"/>
      <c r="I30" s="41"/>
      <c r="J30" s="41"/>
      <c r="K30" s="41"/>
      <c r="L30" s="41"/>
      <c r="M30" s="41"/>
    </row>
    <row r="31" spans="1:16" s="17" customFormat="1" ht="15.75">
      <c r="A31" s="56"/>
      <c r="B31" s="57"/>
      <c r="C31" s="57"/>
      <c r="D31" s="57"/>
      <c r="E31" s="57"/>
      <c r="F31" s="57"/>
      <c r="G31" s="57"/>
      <c r="H31" s="57"/>
      <c r="I31" s="57"/>
      <c r="J31" s="57"/>
      <c r="K31" s="57"/>
      <c r="L31" s="57"/>
      <c r="M31" s="57"/>
    </row>
    <row r="32" spans="1:16" s="14" customFormat="1" ht="32.25" customHeight="1">
      <c r="A32" s="206" t="s">
        <v>28</v>
      </c>
      <c r="B32" s="206"/>
      <c r="C32" s="206"/>
      <c r="D32" s="206"/>
      <c r="E32" s="206"/>
      <c r="F32" s="206"/>
      <c r="G32" s="206"/>
      <c r="H32" s="206"/>
      <c r="I32" s="206"/>
      <c r="J32" s="206"/>
      <c r="K32" s="206"/>
      <c r="L32" s="206"/>
      <c r="M32" s="41"/>
    </row>
    <row r="33" spans="1:13" s="14" customFormat="1" ht="15.75">
      <c r="A33" s="41"/>
      <c r="B33" s="41"/>
      <c r="C33" s="41"/>
      <c r="D33" s="41"/>
      <c r="E33" s="41"/>
      <c r="F33" s="41"/>
      <c r="G33" s="41"/>
      <c r="H33" s="41"/>
      <c r="I33" s="41"/>
      <c r="J33" s="41"/>
      <c r="K33" s="41"/>
      <c r="L33" s="41"/>
      <c r="M33" s="41"/>
    </row>
    <row r="34" spans="1:13" s="13" customFormat="1" ht="15.75">
      <c r="A34" s="58" t="s">
        <v>29</v>
      </c>
      <c r="B34" s="39"/>
      <c r="C34" s="39"/>
      <c r="D34" s="39"/>
      <c r="E34" s="39"/>
      <c r="F34" s="39"/>
      <c r="G34" s="39"/>
      <c r="H34" s="39"/>
      <c r="I34" s="39"/>
      <c r="J34" s="39"/>
      <c r="K34" s="39"/>
      <c r="L34" s="39"/>
      <c r="M34" s="39"/>
    </row>
    <row r="35" spans="1:13" s="13" customFormat="1" ht="15.75">
      <c r="A35" s="59"/>
      <c r="B35" s="39"/>
      <c r="C35" s="39"/>
      <c r="D35" s="39"/>
      <c r="E35" s="39"/>
      <c r="F35" s="39"/>
      <c r="G35" s="39"/>
      <c r="H35" s="39"/>
      <c r="I35" s="39"/>
      <c r="J35" s="39"/>
      <c r="K35" s="39"/>
      <c r="L35" s="39"/>
      <c r="M35" s="39"/>
    </row>
    <row r="36" spans="1:13" s="13" customFormat="1" ht="39" customHeight="1">
      <c r="A36" s="206" t="s">
        <v>30</v>
      </c>
      <c r="B36" s="206"/>
      <c r="C36" s="206"/>
      <c r="D36" s="206"/>
      <c r="E36" s="206"/>
      <c r="F36" s="206"/>
      <c r="G36" s="206"/>
      <c r="H36" s="206"/>
      <c r="I36" s="206"/>
      <c r="J36" s="206"/>
      <c r="K36" s="206"/>
      <c r="L36" s="206"/>
      <c r="M36" s="39"/>
    </row>
    <row r="37" spans="1:13" s="13" customFormat="1" ht="46.5" customHeight="1">
      <c r="A37" s="206" t="s">
        <v>31</v>
      </c>
      <c r="B37" s="206"/>
      <c r="C37" s="206"/>
      <c r="D37" s="206"/>
      <c r="E37" s="206"/>
      <c r="F37" s="206"/>
      <c r="G37" s="206"/>
      <c r="H37" s="206"/>
      <c r="I37" s="206"/>
      <c r="J37" s="206"/>
      <c r="K37" s="206"/>
      <c r="L37" s="206"/>
      <c r="M37" s="39"/>
    </row>
    <row r="38" spans="1:13" s="13" customFormat="1" ht="37.5" customHeight="1">
      <c r="A38" s="206" t="s">
        <v>32</v>
      </c>
      <c r="B38" s="206"/>
      <c r="C38" s="206"/>
      <c r="D38" s="206"/>
      <c r="E38" s="206"/>
      <c r="F38" s="206"/>
      <c r="G38" s="206"/>
      <c r="H38" s="206"/>
      <c r="I38" s="206"/>
      <c r="J38" s="206"/>
      <c r="K38" s="206"/>
      <c r="L38" s="206"/>
      <c r="M38" s="39"/>
    </row>
    <row r="39" spans="1:13" s="13" customFormat="1" ht="15.75" customHeight="1">
      <c r="A39" s="60"/>
      <c r="B39" s="60"/>
      <c r="C39" s="60"/>
      <c r="D39" s="60"/>
      <c r="E39" s="60"/>
      <c r="F39" s="60"/>
      <c r="G39" s="60"/>
      <c r="H39" s="60"/>
      <c r="I39" s="60"/>
      <c r="J39" s="60"/>
      <c r="K39" s="60"/>
      <c r="L39" s="60"/>
      <c r="M39" s="39"/>
    </row>
    <row r="40" spans="1:13" s="13" customFormat="1" ht="34.5" customHeight="1">
      <c r="A40" s="206" t="s">
        <v>33</v>
      </c>
      <c r="B40" s="206"/>
      <c r="C40" s="206"/>
      <c r="D40" s="206"/>
      <c r="E40" s="206"/>
      <c r="F40" s="206"/>
      <c r="G40" s="206"/>
      <c r="H40" s="206"/>
      <c r="I40" s="206"/>
      <c r="J40" s="206"/>
      <c r="K40" s="206"/>
      <c r="L40" s="206"/>
      <c r="M40" s="39"/>
    </row>
    <row r="41" spans="1:13" s="13" customFormat="1" ht="15.75">
      <c r="A41" s="39"/>
      <c r="B41" s="39"/>
      <c r="C41" s="39"/>
      <c r="D41" s="39"/>
      <c r="E41" s="39"/>
      <c r="F41" s="39"/>
      <c r="G41" s="39"/>
      <c r="H41" s="39"/>
      <c r="I41" s="39"/>
      <c r="J41" s="39"/>
      <c r="K41" s="39"/>
      <c r="L41" s="39"/>
      <c r="M41" s="39"/>
    </row>
    <row r="42" spans="1:13" s="13" customFormat="1" ht="15.75">
      <c r="A42" s="39"/>
      <c r="B42" s="39" t="s">
        <v>34</v>
      </c>
      <c r="C42" s="39"/>
      <c r="D42" s="39"/>
      <c r="E42" s="39"/>
      <c r="F42" s="39"/>
      <c r="G42" s="39"/>
      <c r="H42" s="39"/>
      <c r="I42" s="39"/>
      <c r="J42" s="39"/>
      <c r="K42" s="39"/>
      <c r="L42" s="39"/>
      <c r="M42" s="39"/>
    </row>
    <row r="43" spans="1:13" s="13" customFormat="1" ht="15.75">
      <c r="A43" s="39"/>
      <c r="B43" s="39" t="s">
        <v>35</v>
      </c>
      <c r="C43" s="39"/>
      <c r="D43" s="39"/>
      <c r="E43" s="39"/>
      <c r="F43" s="39"/>
      <c r="G43" s="39"/>
      <c r="H43" s="39"/>
      <c r="I43" s="39"/>
      <c r="J43" s="39"/>
      <c r="K43" s="39"/>
      <c r="L43" s="39"/>
      <c r="M43" s="39"/>
    </row>
    <row r="44" spans="1:13" s="13" customFormat="1" ht="15.75" customHeight="1">
      <c r="A44" s="61"/>
      <c r="B44" s="39"/>
      <c r="C44" s="39"/>
      <c r="D44" s="39"/>
      <c r="E44" s="39"/>
      <c r="F44" s="39"/>
      <c r="G44" s="39"/>
      <c r="H44" s="39"/>
      <c r="I44" s="39"/>
      <c r="J44" s="39"/>
      <c r="K44" s="39"/>
      <c r="L44" s="39"/>
      <c r="M44" s="39"/>
    </row>
    <row r="45" spans="1:13" s="13" customFormat="1" ht="15.75" customHeight="1">
      <c r="A45" s="58" t="s">
        <v>36</v>
      </c>
      <c r="B45" s="39"/>
      <c r="C45" s="39"/>
      <c r="D45" s="39"/>
      <c r="E45" s="39"/>
      <c r="F45" s="39"/>
      <c r="G45" s="39"/>
      <c r="H45" s="39"/>
      <c r="I45" s="39"/>
      <c r="J45" s="39"/>
      <c r="K45" s="39"/>
      <c r="L45" s="39"/>
      <c r="M45" s="39"/>
    </row>
    <row r="46" spans="1:13" s="13" customFormat="1" ht="15.75" customHeight="1">
      <c r="A46" s="58"/>
      <c r="B46" s="39"/>
      <c r="C46" s="39"/>
      <c r="D46" s="39"/>
      <c r="E46" s="39"/>
      <c r="F46" s="39"/>
      <c r="G46" s="39"/>
      <c r="H46" s="39"/>
      <c r="I46" s="39"/>
      <c r="J46" s="39"/>
      <c r="K46" s="39"/>
      <c r="L46" s="39"/>
      <c r="M46" s="39"/>
    </row>
    <row r="47" spans="1:13" s="13" customFormat="1" ht="39" customHeight="1">
      <c r="A47" s="206" t="s">
        <v>37</v>
      </c>
      <c r="B47" s="206"/>
      <c r="C47" s="206"/>
      <c r="D47" s="206"/>
      <c r="E47" s="206"/>
      <c r="F47" s="206"/>
      <c r="G47" s="206"/>
      <c r="H47" s="206"/>
      <c r="I47" s="206"/>
      <c r="J47" s="206"/>
      <c r="K47" s="206"/>
      <c r="L47" s="206"/>
      <c r="M47" s="39"/>
    </row>
    <row r="48" spans="1:13" s="13" customFormat="1" ht="15.75" customHeight="1">
      <c r="A48" s="60"/>
      <c r="B48" s="60"/>
      <c r="C48" s="60"/>
      <c r="D48" s="60"/>
      <c r="E48" s="60"/>
      <c r="F48" s="60"/>
      <c r="G48" s="60"/>
      <c r="H48" s="60"/>
      <c r="I48" s="60"/>
      <c r="J48" s="60"/>
      <c r="K48" s="60"/>
      <c r="L48" s="60"/>
      <c r="M48" s="39"/>
    </row>
    <row r="49" spans="1:13" s="13" customFormat="1" ht="43.5" customHeight="1">
      <c r="A49" s="206" t="s">
        <v>38</v>
      </c>
      <c r="B49" s="206"/>
      <c r="C49" s="206"/>
      <c r="D49" s="206"/>
      <c r="E49" s="206"/>
      <c r="F49" s="206"/>
      <c r="G49" s="206"/>
      <c r="H49" s="206"/>
      <c r="I49" s="206"/>
      <c r="J49" s="206"/>
      <c r="K49" s="206"/>
      <c r="L49" s="206"/>
      <c r="M49" s="39"/>
    </row>
    <row r="50" spans="1:13" s="13" customFormat="1" ht="15.75" customHeight="1">
      <c r="A50" s="58"/>
      <c r="B50" s="39"/>
      <c r="C50" s="39"/>
      <c r="D50" s="39"/>
      <c r="E50" s="39"/>
      <c r="F50" s="39"/>
      <c r="G50" s="39"/>
      <c r="H50" s="39"/>
      <c r="I50" s="39"/>
      <c r="J50" s="39"/>
      <c r="K50" s="39"/>
      <c r="L50" s="39"/>
      <c r="M50" s="39"/>
    </row>
    <row r="51" spans="1:13" s="13" customFormat="1" ht="46.5" customHeight="1">
      <c r="A51" s="206" t="s">
        <v>39</v>
      </c>
      <c r="B51" s="206"/>
      <c r="C51" s="206"/>
      <c r="D51" s="206"/>
      <c r="E51" s="206"/>
      <c r="F51" s="206"/>
      <c r="G51" s="206"/>
      <c r="H51" s="206"/>
      <c r="I51" s="206"/>
      <c r="J51" s="206"/>
      <c r="K51" s="206"/>
      <c r="L51" s="206"/>
      <c r="M51" s="39"/>
    </row>
    <row r="52" spans="1:13" s="13" customFormat="1" ht="15.75" customHeight="1">
      <c r="A52" s="58"/>
      <c r="B52" s="39"/>
      <c r="C52" s="39"/>
      <c r="D52" s="39"/>
      <c r="E52" s="39"/>
      <c r="F52" s="39"/>
      <c r="G52" s="39"/>
      <c r="H52" s="39"/>
      <c r="I52" s="39"/>
      <c r="J52" s="39"/>
      <c r="K52" s="39"/>
      <c r="L52" s="39"/>
      <c r="M52" s="39"/>
    </row>
    <row r="53" spans="1:13" s="13" customFormat="1" ht="39" customHeight="1">
      <c r="A53" s="206" t="s">
        <v>40</v>
      </c>
      <c r="B53" s="206"/>
      <c r="C53" s="206"/>
      <c r="D53" s="206"/>
      <c r="E53" s="206"/>
      <c r="F53" s="206"/>
      <c r="G53" s="206"/>
      <c r="H53" s="206"/>
      <c r="I53" s="206"/>
      <c r="J53" s="206"/>
      <c r="K53" s="206"/>
      <c r="L53" s="206"/>
      <c r="M53" s="39"/>
    </row>
    <row r="54" spans="1:13" s="13" customFormat="1" ht="18.75">
      <c r="A54" s="39"/>
      <c r="B54" s="58" t="s">
        <v>41</v>
      </c>
      <c r="C54" s="39"/>
      <c r="D54" s="39"/>
      <c r="E54" s="39"/>
      <c r="F54" s="39"/>
      <c r="G54" s="39"/>
      <c r="H54" s="39"/>
      <c r="I54" s="39"/>
      <c r="J54" s="39"/>
      <c r="K54" s="39"/>
      <c r="L54" s="39"/>
      <c r="M54" s="39"/>
    </row>
    <row r="55" spans="1:13" s="13" customFormat="1" ht="15.75">
      <c r="A55" s="39"/>
      <c r="B55" s="39" t="s">
        <v>42</v>
      </c>
      <c r="C55" s="62" t="s">
        <v>43</v>
      </c>
      <c r="D55" s="39" t="s">
        <v>44</v>
      </c>
      <c r="E55" s="39"/>
      <c r="F55" s="39"/>
      <c r="G55" s="39"/>
      <c r="H55" s="39"/>
      <c r="I55" s="39"/>
      <c r="J55" s="39"/>
      <c r="K55" s="39"/>
      <c r="L55" s="39"/>
      <c r="M55" s="39"/>
    </row>
    <row r="56" spans="1:13" s="13" customFormat="1" ht="15.75">
      <c r="A56" s="39"/>
      <c r="B56" s="39" t="s">
        <v>45</v>
      </c>
      <c r="C56" s="62" t="s">
        <v>43</v>
      </c>
      <c r="D56" s="39" t="s">
        <v>46</v>
      </c>
      <c r="E56" s="39"/>
      <c r="F56" s="39"/>
      <c r="G56" s="39"/>
      <c r="H56" s="39"/>
      <c r="I56" s="39"/>
      <c r="J56" s="39"/>
      <c r="K56" s="39"/>
      <c r="L56" s="39"/>
      <c r="M56" s="39"/>
    </row>
    <row r="57" spans="1:13" s="13" customFormat="1" ht="15.75">
      <c r="A57" s="39"/>
      <c r="B57" s="39" t="s">
        <v>47</v>
      </c>
      <c r="C57" s="62" t="s">
        <v>43</v>
      </c>
      <c r="D57" s="39" t="s">
        <v>48</v>
      </c>
      <c r="E57" s="39"/>
      <c r="F57" s="39"/>
      <c r="G57" s="39"/>
      <c r="H57" s="39"/>
      <c r="I57" s="39"/>
      <c r="J57" s="39"/>
      <c r="K57" s="39"/>
      <c r="L57" s="39"/>
      <c r="M57" s="39"/>
    </row>
    <row r="58" spans="1:13" s="13" customFormat="1" ht="15.75">
      <c r="A58" s="39"/>
      <c r="B58" s="39" t="s">
        <v>49</v>
      </c>
      <c r="C58" s="62" t="s">
        <v>43</v>
      </c>
      <c r="D58" s="39" t="s">
        <v>50</v>
      </c>
      <c r="E58" s="39"/>
      <c r="F58" s="39"/>
      <c r="G58" s="39"/>
      <c r="H58" s="39"/>
      <c r="I58" s="39"/>
      <c r="J58" s="39"/>
      <c r="K58" s="39"/>
      <c r="L58" s="39"/>
      <c r="M58" s="39"/>
    </row>
    <row r="59" spans="1:13" s="13" customFormat="1" ht="15.75">
      <c r="A59" s="39"/>
      <c r="B59" s="39"/>
      <c r="C59" s="39"/>
      <c r="D59" s="39"/>
      <c r="E59" s="39"/>
      <c r="F59" s="39"/>
      <c r="G59" s="39"/>
      <c r="H59" s="39"/>
      <c r="I59" s="39"/>
      <c r="J59" s="39"/>
      <c r="K59" s="39"/>
      <c r="L59" s="39"/>
      <c r="M59" s="39"/>
    </row>
    <row r="60" spans="1:13" s="13" customFormat="1" ht="15.75">
      <c r="A60" s="58" t="s">
        <v>51</v>
      </c>
      <c r="B60" s="39"/>
      <c r="C60" s="39"/>
      <c r="D60" s="39"/>
      <c r="E60" s="39"/>
      <c r="F60" s="39"/>
      <c r="G60" s="39"/>
      <c r="H60" s="39"/>
      <c r="I60" s="39"/>
      <c r="J60" s="39"/>
      <c r="K60" s="39"/>
      <c r="L60" s="39"/>
      <c r="M60" s="39"/>
    </row>
    <row r="61" spans="1:13" s="13" customFormat="1" ht="15.75">
      <c r="A61" s="39"/>
      <c r="B61" s="39"/>
      <c r="C61" s="39"/>
      <c r="D61" s="39"/>
      <c r="E61" s="39"/>
      <c r="F61" s="39"/>
      <c r="G61" s="39"/>
      <c r="H61" s="39"/>
      <c r="I61" s="39"/>
      <c r="J61" s="39"/>
      <c r="K61" s="39"/>
      <c r="L61" s="39"/>
      <c r="M61" s="39"/>
    </row>
    <row r="62" spans="1:13" s="13" customFormat="1" ht="15.75">
      <c r="A62" s="39" t="s">
        <v>52</v>
      </c>
      <c r="B62" s="39"/>
      <c r="C62" s="39"/>
      <c r="D62" s="39"/>
      <c r="E62" s="39"/>
      <c r="F62" s="39"/>
      <c r="G62" s="39"/>
      <c r="H62" s="39"/>
      <c r="I62" s="39"/>
      <c r="J62" s="39"/>
      <c r="K62" s="39"/>
      <c r="L62" s="39"/>
      <c r="M62" s="39"/>
    </row>
    <row r="63" spans="1:13" s="13" customFormat="1" ht="15.75">
      <c r="A63" s="39"/>
      <c r="B63" s="39"/>
      <c r="C63" s="39"/>
      <c r="D63" s="39"/>
      <c r="E63" s="39"/>
      <c r="F63" s="39"/>
      <c r="G63" s="39"/>
      <c r="H63" s="39"/>
      <c r="I63" s="39"/>
      <c r="J63" s="39"/>
      <c r="K63" s="39"/>
      <c r="L63" s="39"/>
      <c r="M63" s="39"/>
    </row>
    <row r="64" spans="1:13" s="13" customFormat="1" ht="15.75">
      <c r="A64" s="39" t="s">
        <v>53</v>
      </c>
      <c r="B64" s="39"/>
      <c r="C64" s="39"/>
      <c r="D64" s="39"/>
      <c r="E64" s="39"/>
      <c r="F64" s="39"/>
      <c r="G64" s="39"/>
      <c r="H64" s="39"/>
      <c r="I64" s="39"/>
      <c r="J64" s="39"/>
      <c r="K64" s="39"/>
      <c r="L64" s="39"/>
      <c r="M64" s="39"/>
    </row>
    <row r="65" spans="1:13" s="13" customFormat="1" ht="15.75">
      <c r="A65" s="39"/>
      <c r="B65" s="39"/>
      <c r="C65" s="39"/>
      <c r="D65" s="39"/>
      <c r="E65" s="39"/>
      <c r="F65" s="39"/>
      <c r="G65" s="39"/>
      <c r="H65" s="39"/>
      <c r="I65" s="39"/>
      <c r="J65" s="39"/>
      <c r="K65" s="39"/>
      <c r="L65" s="39"/>
      <c r="M65" s="39"/>
    </row>
    <row r="66" spans="1:13" s="13" customFormat="1" ht="15.75" customHeight="1">
      <c r="A66" s="206" t="s">
        <v>54</v>
      </c>
      <c r="B66" s="206"/>
      <c r="C66" s="206"/>
      <c r="D66" s="206"/>
      <c r="E66" s="206"/>
      <c r="F66" s="206"/>
      <c r="G66" s="206"/>
      <c r="H66" s="206"/>
      <c r="I66" s="206"/>
      <c r="J66" s="206"/>
      <c r="K66" s="206"/>
      <c r="L66" s="206"/>
      <c r="M66" s="39"/>
    </row>
    <row r="67" spans="1:13" s="13" customFormat="1" ht="15.75">
      <c r="A67" s="39"/>
      <c r="B67" s="39"/>
      <c r="C67" s="39"/>
      <c r="D67" s="39"/>
      <c r="E67" s="39"/>
      <c r="F67" s="39"/>
      <c r="G67" s="39"/>
      <c r="H67" s="39"/>
      <c r="I67" s="39"/>
      <c r="J67" s="39"/>
      <c r="K67" s="39"/>
      <c r="L67" s="39"/>
      <c r="M67" s="39"/>
    </row>
    <row r="68" spans="1:13" s="13" customFormat="1" ht="34.5" customHeight="1">
      <c r="A68" s="206" t="s">
        <v>55</v>
      </c>
      <c r="B68" s="206"/>
      <c r="C68" s="206"/>
      <c r="D68" s="206"/>
      <c r="E68" s="206"/>
      <c r="F68" s="206"/>
      <c r="G68" s="206"/>
      <c r="H68" s="206"/>
      <c r="I68" s="206"/>
      <c r="J68" s="206"/>
      <c r="K68" s="206"/>
      <c r="L68" s="206"/>
      <c r="M68" s="39"/>
    </row>
    <row r="69" spans="1:13" s="13" customFormat="1" ht="15.75">
      <c r="A69" s="39"/>
      <c r="B69" s="39"/>
      <c r="C69" s="39"/>
      <c r="D69" s="39"/>
      <c r="E69" s="39"/>
      <c r="F69" s="39"/>
      <c r="G69" s="39"/>
      <c r="H69" s="39"/>
      <c r="I69" s="39"/>
      <c r="J69" s="39"/>
      <c r="K69" s="39"/>
      <c r="L69" s="39"/>
      <c r="M69" s="39"/>
    </row>
    <row r="70" spans="1:13" s="13" customFormat="1" ht="15.75">
      <c r="A70" s="39"/>
      <c r="B70" s="39" t="s">
        <v>34</v>
      </c>
      <c r="C70" s="39"/>
      <c r="D70" s="39"/>
      <c r="E70" s="39"/>
      <c r="F70" s="39"/>
      <c r="G70" s="39"/>
      <c r="H70" s="39"/>
      <c r="I70" s="39"/>
      <c r="J70" s="39"/>
      <c r="K70" s="39"/>
      <c r="L70" s="39"/>
      <c r="M70" s="39"/>
    </row>
    <row r="71" spans="1:13" s="13" customFormat="1" ht="15.75">
      <c r="A71" s="39"/>
      <c r="B71" s="39" t="s">
        <v>35</v>
      </c>
      <c r="C71" s="39"/>
      <c r="D71" s="39"/>
      <c r="E71" s="39"/>
      <c r="F71" s="39"/>
      <c r="G71" s="39"/>
      <c r="H71" s="39"/>
      <c r="I71" s="39"/>
      <c r="J71" s="39"/>
      <c r="K71" s="39"/>
      <c r="L71" s="39"/>
      <c r="M71" s="39"/>
    </row>
    <row r="72" spans="1:13" s="13" customFormat="1" ht="15.75">
      <c r="A72" s="39"/>
      <c r="B72" s="39"/>
      <c r="C72" s="39"/>
      <c r="D72" s="39"/>
      <c r="E72" s="39"/>
      <c r="F72" s="39"/>
      <c r="G72" s="39"/>
      <c r="H72" s="39"/>
      <c r="I72" s="39"/>
      <c r="J72" s="39"/>
      <c r="K72" s="39"/>
      <c r="L72" s="39"/>
      <c r="M72" s="39"/>
    </row>
    <row r="73" spans="1:13" s="13" customFormat="1" ht="15.75">
      <c r="A73" s="39" t="s">
        <v>56</v>
      </c>
      <c r="B73" s="39"/>
      <c r="C73" s="39"/>
      <c r="D73" s="39"/>
      <c r="E73" s="39"/>
      <c r="F73" s="39"/>
      <c r="G73" s="39"/>
      <c r="H73" s="39"/>
      <c r="I73" s="39"/>
      <c r="J73" s="39"/>
      <c r="K73" s="39"/>
      <c r="L73" s="39"/>
      <c r="M73" s="39"/>
    </row>
    <row r="74" spans="1:13" s="13" customFormat="1" ht="15.75">
      <c r="A74" s="39"/>
      <c r="B74" s="39"/>
      <c r="C74" s="39"/>
      <c r="D74" s="39"/>
      <c r="E74" s="39"/>
      <c r="F74" s="39"/>
      <c r="G74" s="39"/>
      <c r="H74" s="39"/>
      <c r="I74" s="39"/>
      <c r="J74" s="39"/>
      <c r="K74" s="39"/>
      <c r="L74" s="39"/>
      <c r="M74" s="39"/>
    </row>
    <row r="75" spans="1:13" s="13" customFormat="1" ht="15.75">
      <c r="A75" s="39"/>
      <c r="B75" s="39" t="s">
        <v>57</v>
      </c>
      <c r="C75" s="39"/>
      <c r="D75" s="39"/>
      <c r="E75" s="39"/>
      <c r="F75" s="39"/>
      <c r="G75" s="39"/>
      <c r="H75" s="39"/>
      <c r="I75" s="39"/>
      <c r="J75" s="39"/>
      <c r="K75" s="39"/>
      <c r="L75" s="39"/>
      <c r="M75" s="39"/>
    </row>
    <row r="76" spans="1:13" s="13" customFormat="1" ht="15.75">
      <c r="A76" s="39"/>
      <c r="B76" s="39" t="s">
        <v>58</v>
      </c>
      <c r="C76" s="39"/>
      <c r="D76" s="39"/>
      <c r="E76" s="39"/>
      <c r="F76" s="39"/>
      <c r="G76" s="39"/>
      <c r="H76" s="39"/>
      <c r="I76" s="39"/>
      <c r="J76" s="39"/>
      <c r="K76" s="39"/>
      <c r="L76" s="39"/>
      <c r="M76" s="39"/>
    </row>
    <row r="77" spans="1:13" s="13" customFormat="1" ht="15.75">
      <c r="A77" s="63"/>
      <c r="B77" s="39"/>
      <c r="C77" s="39"/>
      <c r="D77" s="39"/>
      <c r="E77" s="39"/>
      <c r="F77" s="39"/>
      <c r="G77" s="39"/>
      <c r="H77" s="39"/>
      <c r="I77" s="39"/>
      <c r="J77" s="39"/>
      <c r="K77" s="39"/>
      <c r="L77" s="39"/>
      <c r="M77" s="39"/>
    </row>
    <row r="78" spans="1:13" s="13" customFormat="1" ht="15.75">
      <c r="A78" s="58" t="s">
        <v>59</v>
      </c>
      <c r="B78" s="39"/>
      <c r="C78" s="39"/>
      <c r="D78" s="39"/>
      <c r="E78" s="39"/>
      <c r="F78" s="39"/>
      <c r="G78" s="39"/>
      <c r="H78" s="39"/>
      <c r="I78" s="39"/>
      <c r="J78" s="39"/>
      <c r="K78" s="39"/>
      <c r="L78" s="39"/>
      <c r="M78" s="39"/>
    </row>
    <row r="79" spans="1:13" s="13" customFormat="1" ht="15.75">
      <c r="A79" s="39"/>
      <c r="B79" s="39"/>
      <c r="C79" s="39"/>
      <c r="D79" s="39"/>
      <c r="E79" s="39"/>
      <c r="F79" s="39"/>
      <c r="G79" s="39"/>
      <c r="H79" s="39"/>
      <c r="I79" s="39"/>
      <c r="J79" s="39"/>
      <c r="K79" s="39"/>
      <c r="L79" s="39"/>
      <c r="M79" s="39"/>
    </row>
    <row r="80" spans="1:13" s="13" customFormat="1" ht="39" customHeight="1">
      <c r="A80" s="206" t="s">
        <v>60</v>
      </c>
      <c r="B80" s="206"/>
      <c r="C80" s="206"/>
      <c r="D80" s="206"/>
      <c r="E80" s="206"/>
      <c r="F80" s="206"/>
      <c r="G80" s="206"/>
      <c r="H80" s="206"/>
      <c r="I80" s="206"/>
      <c r="J80" s="206"/>
      <c r="K80" s="206"/>
      <c r="L80" s="206"/>
      <c r="M80" s="39"/>
    </row>
    <row r="81" spans="1:13" s="13" customFormat="1" ht="15.75" customHeight="1">
      <c r="A81" s="60"/>
      <c r="B81" s="60"/>
      <c r="C81" s="60"/>
      <c r="D81" s="60"/>
      <c r="E81" s="60"/>
      <c r="F81" s="60"/>
      <c r="G81" s="60"/>
      <c r="H81" s="60"/>
      <c r="I81" s="60"/>
      <c r="J81" s="60"/>
      <c r="K81" s="60"/>
      <c r="L81" s="60"/>
      <c r="M81" s="39"/>
    </row>
    <row r="82" spans="1:13" s="13" customFormat="1" ht="45.75" customHeight="1">
      <c r="A82" s="206" t="s">
        <v>61</v>
      </c>
      <c r="B82" s="206"/>
      <c r="C82" s="206"/>
      <c r="D82" s="206"/>
      <c r="E82" s="206"/>
      <c r="F82" s="206"/>
      <c r="G82" s="206"/>
      <c r="H82" s="206"/>
      <c r="I82" s="206"/>
      <c r="J82" s="206"/>
      <c r="K82" s="206"/>
      <c r="L82" s="206"/>
      <c r="M82" s="39"/>
    </row>
    <row r="83" spans="1:13" s="13" customFormat="1" ht="15.75" customHeight="1">
      <c r="A83" s="60"/>
      <c r="B83" s="60"/>
      <c r="C83" s="60"/>
      <c r="D83" s="60"/>
      <c r="E83" s="60"/>
      <c r="F83" s="60"/>
      <c r="G83" s="60"/>
      <c r="H83" s="60"/>
      <c r="I83" s="60"/>
      <c r="J83" s="60"/>
      <c r="K83" s="60"/>
      <c r="L83" s="60"/>
      <c r="M83" s="39"/>
    </row>
    <row r="84" spans="1:13" s="13" customFormat="1" ht="39" customHeight="1">
      <c r="A84" s="206" t="s">
        <v>62</v>
      </c>
      <c r="B84" s="206"/>
      <c r="C84" s="206"/>
      <c r="D84" s="206"/>
      <c r="E84" s="206"/>
      <c r="F84" s="206"/>
      <c r="G84" s="206"/>
      <c r="H84" s="206"/>
      <c r="I84" s="206"/>
      <c r="J84" s="206"/>
      <c r="K84" s="206"/>
      <c r="L84" s="206"/>
      <c r="M84" s="39"/>
    </row>
    <row r="85" spans="1:13" s="13" customFormat="1" ht="15.75">
      <c r="A85" s="39"/>
      <c r="B85" s="64" t="s">
        <v>63</v>
      </c>
      <c r="C85" s="39"/>
      <c r="D85" s="39"/>
      <c r="E85" s="39"/>
      <c r="F85" s="39"/>
      <c r="G85" s="39"/>
      <c r="H85" s="39"/>
      <c r="I85" s="39"/>
      <c r="J85" s="39"/>
      <c r="K85" s="39"/>
      <c r="L85" s="39"/>
      <c r="M85" s="39"/>
    </row>
    <row r="86" spans="1:13" s="13" customFormat="1" ht="15.75" customHeight="1">
      <c r="A86" s="39"/>
      <c r="B86" s="206" t="s">
        <v>64</v>
      </c>
      <c r="C86" s="206"/>
      <c r="D86" s="206"/>
      <c r="E86" s="206"/>
      <c r="F86" s="206"/>
      <c r="G86" s="206"/>
      <c r="H86" s="206"/>
      <c r="I86" s="206"/>
      <c r="J86" s="206"/>
      <c r="K86" s="206"/>
      <c r="L86" s="206"/>
      <c r="M86" s="39"/>
    </row>
    <row r="87" spans="1:13" s="13" customFormat="1" ht="15.75" customHeight="1">
      <c r="A87" s="39"/>
      <c r="B87" s="60"/>
      <c r="C87" s="60"/>
      <c r="D87" s="60"/>
      <c r="E87" s="60"/>
      <c r="F87" s="60"/>
      <c r="G87" s="60"/>
      <c r="H87" s="60"/>
      <c r="I87" s="60"/>
      <c r="J87" s="60"/>
      <c r="K87" s="60"/>
      <c r="L87" s="60"/>
      <c r="M87" s="39"/>
    </row>
    <row r="88" spans="1:13" s="13" customFormat="1" ht="39" customHeight="1">
      <c r="A88" s="206" t="s">
        <v>65</v>
      </c>
      <c r="B88" s="206"/>
      <c r="C88" s="206"/>
      <c r="D88" s="206"/>
      <c r="E88" s="206"/>
      <c r="F88" s="206"/>
      <c r="G88" s="206"/>
      <c r="H88" s="206"/>
      <c r="I88" s="206"/>
      <c r="J88" s="206"/>
      <c r="K88" s="206"/>
      <c r="L88" s="206"/>
      <c r="M88" s="39"/>
    </row>
    <row r="89" spans="1:13" s="13" customFormat="1" ht="15.75" customHeight="1">
      <c r="A89" s="39"/>
      <c r="B89" s="60"/>
      <c r="C89" s="60"/>
      <c r="D89" s="60"/>
      <c r="E89" s="60"/>
      <c r="F89" s="60"/>
      <c r="G89" s="60"/>
      <c r="H89" s="60"/>
      <c r="I89" s="60"/>
      <c r="J89" s="60"/>
      <c r="K89" s="60"/>
      <c r="L89" s="60"/>
      <c r="M89" s="39"/>
    </row>
    <row r="90" spans="1:13" s="13" customFormat="1" ht="39" customHeight="1">
      <c r="A90" s="206" t="s">
        <v>66</v>
      </c>
      <c r="B90" s="206"/>
      <c r="C90" s="206"/>
      <c r="D90" s="206"/>
      <c r="E90" s="206"/>
      <c r="F90" s="206"/>
      <c r="G90" s="206"/>
      <c r="H90" s="206"/>
      <c r="I90" s="206"/>
      <c r="J90" s="206"/>
      <c r="K90" s="206"/>
      <c r="L90" s="206"/>
      <c r="M90" s="39"/>
    </row>
    <row r="91" spans="1:13" s="13" customFormat="1" ht="18.75">
      <c r="A91" s="39"/>
      <c r="B91" s="58" t="s">
        <v>67</v>
      </c>
      <c r="C91" s="39"/>
      <c r="D91" s="39"/>
      <c r="E91" s="39"/>
      <c r="F91" s="39"/>
      <c r="G91" s="39"/>
      <c r="H91" s="39"/>
      <c r="I91" s="39"/>
      <c r="J91" s="39"/>
      <c r="K91" s="39"/>
      <c r="L91" s="39"/>
      <c r="M91" s="39"/>
    </row>
    <row r="92" spans="1:13" s="13" customFormat="1" ht="15.75">
      <c r="A92" s="39"/>
      <c r="B92" s="39" t="s">
        <v>42</v>
      </c>
      <c r="C92" s="62" t="s">
        <v>43</v>
      </c>
      <c r="D92" s="39" t="s">
        <v>68</v>
      </c>
      <c r="E92" s="39"/>
      <c r="F92" s="39"/>
      <c r="G92" s="39"/>
      <c r="H92" s="39"/>
      <c r="I92" s="39"/>
      <c r="J92" s="39"/>
      <c r="K92" s="39"/>
      <c r="L92" s="39"/>
      <c r="M92" s="39"/>
    </row>
    <row r="93" spans="1:13" s="13" customFormat="1" ht="15.75">
      <c r="A93" s="39"/>
      <c r="B93" s="39" t="s">
        <v>69</v>
      </c>
      <c r="C93" s="62" t="s">
        <v>43</v>
      </c>
      <c r="D93" s="39" t="s">
        <v>70</v>
      </c>
      <c r="E93" s="39"/>
      <c r="F93" s="39"/>
      <c r="G93" s="39"/>
      <c r="H93" s="39"/>
      <c r="I93" s="39"/>
      <c r="J93" s="39"/>
      <c r="K93" s="39"/>
      <c r="L93" s="39"/>
      <c r="M93" s="39"/>
    </row>
    <row r="94" spans="1:13" s="13" customFormat="1" ht="15.75">
      <c r="A94" s="39"/>
      <c r="B94" s="39" t="s">
        <v>71</v>
      </c>
      <c r="C94" s="62" t="s">
        <v>43</v>
      </c>
      <c r="D94" s="39" t="s">
        <v>72</v>
      </c>
      <c r="E94" s="39"/>
      <c r="F94" s="39"/>
      <c r="G94" s="39"/>
      <c r="H94" s="39"/>
      <c r="I94" s="39"/>
      <c r="J94" s="39"/>
      <c r="K94" s="39"/>
      <c r="L94" s="39"/>
      <c r="M94" s="39"/>
    </row>
    <row r="95" spans="1:13" s="13" customFormat="1" ht="15.75">
      <c r="A95" s="39"/>
      <c r="B95" s="39" t="s">
        <v>73</v>
      </c>
      <c r="C95" s="62" t="s">
        <v>43</v>
      </c>
      <c r="D95" s="39" t="s">
        <v>74</v>
      </c>
      <c r="E95" s="39"/>
      <c r="F95" s="39"/>
      <c r="G95" s="39"/>
      <c r="H95" s="39"/>
      <c r="I95" s="39"/>
      <c r="J95" s="39"/>
      <c r="K95" s="39"/>
      <c r="L95" s="39"/>
      <c r="M95" s="39"/>
    </row>
    <row r="96" spans="1:13" s="13" customFormat="1" ht="15.75">
      <c r="A96" s="39"/>
      <c r="B96" s="39" t="s">
        <v>75</v>
      </c>
      <c r="C96" s="62" t="s">
        <v>43</v>
      </c>
      <c r="D96" s="39" t="s">
        <v>76</v>
      </c>
      <c r="E96" s="39"/>
      <c r="F96" s="39"/>
      <c r="G96" s="39"/>
      <c r="H96" s="39"/>
      <c r="I96" s="39"/>
      <c r="J96" s="39"/>
      <c r="K96" s="39"/>
      <c r="L96" s="39"/>
      <c r="M96" s="39"/>
    </row>
    <row r="97" spans="1:13" s="13" customFormat="1" ht="15.75">
      <c r="A97" s="39"/>
      <c r="B97" s="39" t="s">
        <v>49</v>
      </c>
      <c r="C97" s="62" t="s">
        <v>43</v>
      </c>
      <c r="D97" s="39" t="s">
        <v>77</v>
      </c>
      <c r="E97" s="39"/>
      <c r="F97" s="39"/>
      <c r="G97" s="39"/>
      <c r="H97" s="39"/>
      <c r="I97" s="39"/>
      <c r="J97" s="39"/>
      <c r="K97" s="39"/>
      <c r="L97" s="39"/>
      <c r="M97" s="39"/>
    </row>
    <row r="98" spans="1:13" s="13" customFormat="1" ht="15.75">
      <c r="B98" s="18"/>
    </row>
    <row r="99" spans="1:13" s="13" customFormat="1" ht="21">
      <c r="A99" s="19"/>
    </row>
    <row r="100" spans="1:13" s="13" customFormat="1" ht="15.7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8" sqref="B8"/>
    </sheetView>
  </sheetViews>
  <sheetFormatPr defaultColWidth="9.140625" defaultRowHeight="15"/>
  <cols>
    <col min="1" max="1" width="30.5703125" customWidth="1"/>
    <col min="2" max="2" width="60.5703125" customWidth="1"/>
  </cols>
  <sheetData>
    <row r="5" spans="1:2" ht="20.25">
      <c r="A5" s="207" t="s">
        <v>78</v>
      </c>
      <c r="B5" s="207"/>
    </row>
    <row r="6" spans="1:2" ht="21.95" customHeight="1">
      <c r="A6" s="65" t="s">
        <v>79</v>
      </c>
      <c r="B6" s="66" t="s">
        <v>80</v>
      </c>
    </row>
    <row r="7" spans="1:2" ht="21.95" customHeight="1">
      <c r="A7" s="65" t="s">
        <v>81</v>
      </c>
      <c r="B7" s="66" t="s">
        <v>82</v>
      </c>
    </row>
    <row r="8" spans="1:2" ht="21.95" customHeight="1">
      <c r="A8" s="65" t="s">
        <v>83</v>
      </c>
      <c r="B8" s="66" t="s">
        <v>84</v>
      </c>
    </row>
    <row r="9" spans="1:2" ht="21.95" customHeight="1">
      <c r="A9" s="65" t="s">
        <v>85</v>
      </c>
      <c r="B9" s="66">
        <v>97391</v>
      </c>
    </row>
    <row r="10" spans="1:2" ht="60.75">
      <c r="A10" s="65" t="s">
        <v>86</v>
      </c>
      <c r="B10" s="66" t="s">
        <v>87</v>
      </c>
    </row>
    <row r="11" spans="1:2" ht="21.95" customHeight="1">
      <c r="A11" s="65" t="s">
        <v>88</v>
      </c>
      <c r="B11" s="66" t="s">
        <v>89</v>
      </c>
    </row>
    <row r="12" spans="1:2" ht="21.95" customHeight="1">
      <c r="A12" s="65" t="s">
        <v>90</v>
      </c>
      <c r="B12" s="66" t="s">
        <v>91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85" zoomScaleNormal="85" workbookViewId="0">
      <pane ySplit="12" topLeftCell="A13" activePane="bottomLeft" state="frozen"/>
      <selection pane="bottomLeft" activeCell="I97" sqref="I97"/>
    </sheetView>
  </sheetViews>
  <sheetFormatPr defaultRowHeight="1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row r="2" spans="1:13" ht="20.100000000000001" customHeight="1"/>
    <row r="3" spans="1:13" ht="20.100000000000001" customHeight="1"/>
    <row r="4" spans="1:13" ht="20.100000000000001" customHeight="1"/>
    <row r="5" spans="1:13" ht="20.100000000000001" customHeight="1"/>
    <row r="6" spans="1:13" ht="20.100000000000001" customHeight="1"/>
    <row r="7" spans="1:13" ht="20.100000000000001" customHeight="1"/>
    <row r="8" spans="1:13" ht="20.100000000000001" customHeight="1"/>
    <row r="9" spans="1:13" ht="20.100000000000001" customHeight="1" thickBot="1"/>
    <row r="10" spans="1:13" ht="50.1" customHeight="1" thickBot="1">
      <c r="A10" s="211" t="s">
        <v>92</v>
      </c>
      <c r="B10" s="212"/>
      <c r="C10" s="212"/>
      <c r="D10" s="227" t="s">
        <v>93</v>
      </c>
      <c r="E10" s="228"/>
      <c r="F10" s="211" t="s">
        <v>94</v>
      </c>
      <c r="G10" s="212"/>
      <c r="H10" s="212"/>
      <c r="I10" s="212"/>
      <c r="J10" s="212"/>
      <c r="K10" s="212"/>
      <c r="L10" s="212"/>
      <c r="M10" s="213"/>
    </row>
    <row r="11" spans="1:13" ht="20.100000000000001" customHeight="1" thickBot="1">
      <c r="A11" s="229" t="s">
        <v>95</v>
      </c>
      <c r="B11" s="214" t="s">
        <v>96</v>
      </c>
      <c r="C11" s="216" t="s">
        <v>97</v>
      </c>
      <c r="D11" s="225" t="s">
        <v>98</v>
      </c>
      <c r="E11" s="218" t="s">
        <v>99</v>
      </c>
      <c r="F11" s="220" t="s">
        <v>100</v>
      </c>
      <c r="G11" s="218" t="s">
        <v>101</v>
      </c>
      <c r="H11" s="222" t="s">
        <v>102</v>
      </c>
      <c r="I11" s="223"/>
      <c r="J11" s="224"/>
      <c r="K11" s="208" t="s">
        <v>103</v>
      </c>
      <c r="L11" s="209"/>
      <c r="M11" s="210"/>
    </row>
    <row r="12" spans="1:13" ht="48" customHeight="1" thickBot="1">
      <c r="A12" s="230"/>
      <c r="B12" s="215"/>
      <c r="C12" s="217"/>
      <c r="D12" s="226"/>
      <c r="E12" s="219"/>
      <c r="F12" s="221"/>
      <c r="G12" s="219"/>
      <c r="H12" s="67" t="s">
        <v>104</v>
      </c>
      <c r="I12" s="68" t="s">
        <v>105</v>
      </c>
      <c r="J12" s="69" t="s">
        <v>106</v>
      </c>
      <c r="K12" s="70" t="s">
        <v>104</v>
      </c>
      <c r="L12" s="68" t="s">
        <v>105</v>
      </c>
      <c r="M12" s="69" t="s">
        <v>106</v>
      </c>
    </row>
    <row r="13" spans="1:13">
      <c r="A13" s="149" t="s">
        <v>107</v>
      </c>
      <c r="B13" s="150" t="s">
        <v>108</v>
      </c>
      <c r="C13" s="121" t="s">
        <v>109</v>
      </c>
      <c r="D13" s="123" t="s">
        <v>110</v>
      </c>
      <c r="E13" s="115" t="s">
        <v>111</v>
      </c>
      <c r="F13" s="123" t="s">
        <v>112</v>
      </c>
      <c r="G13" s="122" t="s">
        <v>113</v>
      </c>
      <c r="H13" s="151">
        <v>100</v>
      </c>
      <c r="I13" s="152">
        <v>140</v>
      </c>
      <c r="J13" s="115">
        <v>200</v>
      </c>
      <c r="K13" s="151">
        <v>0.3</v>
      </c>
      <c r="L13" s="152">
        <v>0.5</v>
      </c>
      <c r="M13" s="115">
        <v>0.8</v>
      </c>
    </row>
    <row r="14" spans="1:13">
      <c r="A14" s="71"/>
      <c r="B14" s="72"/>
      <c r="C14" s="73"/>
      <c r="D14" s="74"/>
      <c r="E14" s="75"/>
      <c r="F14" s="74"/>
      <c r="G14" s="76"/>
      <c r="H14" s="77"/>
      <c r="I14" s="78"/>
      <c r="J14" s="75"/>
      <c r="K14" s="77"/>
      <c r="L14" s="78"/>
      <c r="M14" s="75"/>
    </row>
    <row r="15" spans="1:13">
      <c r="A15" s="79" t="s">
        <v>114</v>
      </c>
      <c r="B15" s="80" t="s">
        <v>115</v>
      </c>
      <c r="C15" s="81" t="s">
        <v>116</v>
      </c>
      <c r="D15" s="82" t="s">
        <v>110</v>
      </c>
      <c r="E15" s="83" t="s">
        <v>117</v>
      </c>
      <c r="F15" s="82" t="s">
        <v>112</v>
      </c>
      <c r="G15" s="84" t="s">
        <v>118</v>
      </c>
      <c r="H15" s="85">
        <v>29162.199999999979</v>
      </c>
      <c r="I15" s="86">
        <v>45904</v>
      </c>
      <c r="J15" s="83"/>
      <c r="K15" s="85">
        <v>138.33600000000001</v>
      </c>
      <c r="L15" s="86">
        <v>138.33600000000001</v>
      </c>
      <c r="M15" s="83"/>
    </row>
    <row r="16" spans="1:13">
      <c r="A16" s="79" t="s">
        <v>119</v>
      </c>
      <c r="B16" s="80" t="s">
        <v>120</v>
      </c>
      <c r="C16" s="81" t="s">
        <v>116</v>
      </c>
      <c r="D16" s="82" t="s">
        <v>110</v>
      </c>
      <c r="E16" s="83" t="s">
        <v>117</v>
      </c>
      <c r="F16" s="82" t="s">
        <v>112</v>
      </c>
      <c r="G16" s="84" t="s">
        <v>118</v>
      </c>
      <c r="H16" s="85">
        <v>23382.800000000003</v>
      </c>
      <c r="I16" s="86">
        <v>45904</v>
      </c>
      <c r="J16" s="83"/>
      <c r="K16" s="85">
        <v>151.91</v>
      </c>
      <c r="L16" s="86">
        <v>151.91</v>
      </c>
      <c r="M16" s="83"/>
    </row>
    <row r="17" spans="1:13">
      <c r="A17" s="79" t="s">
        <v>121</v>
      </c>
      <c r="B17" s="80" t="s">
        <v>122</v>
      </c>
      <c r="C17" s="81" t="s">
        <v>116</v>
      </c>
      <c r="D17" s="82" t="s">
        <v>110</v>
      </c>
      <c r="E17" s="83" t="s">
        <v>117</v>
      </c>
      <c r="F17" s="82" t="s">
        <v>112</v>
      </c>
      <c r="G17" s="84" t="s">
        <v>118</v>
      </c>
      <c r="H17" s="85">
        <v>21063.699999999993</v>
      </c>
      <c r="I17" s="86">
        <v>45904</v>
      </c>
      <c r="J17" s="83"/>
      <c r="K17" s="85">
        <v>138.33600000000001</v>
      </c>
      <c r="L17" s="86">
        <v>138.33600000000001</v>
      </c>
      <c r="M17" s="83"/>
    </row>
    <row r="18" spans="1:13">
      <c r="A18" s="79" t="s">
        <v>123</v>
      </c>
      <c r="B18" s="80" t="s">
        <v>124</v>
      </c>
      <c r="C18" s="81"/>
      <c r="D18" s="82" t="s">
        <v>110</v>
      </c>
      <c r="E18" s="83" t="s">
        <v>117</v>
      </c>
      <c r="F18" s="82" t="s">
        <v>112</v>
      </c>
      <c r="G18" s="84" t="s">
        <v>125</v>
      </c>
      <c r="H18" s="85">
        <v>347514.69999999984</v>
      </c>
      <c r="I18" s="86">
        <v>518300</v>
      </c>
      <c r="J18" s="83"/>
      <c r="K18" s="85">
        <v>1420</v>
      </c>
      <c r="L18" s="86">
        <v>1420</v>
      </c>
      <c r="M18" s="83"/>
    </row>
    <row r="19" spans="1:13">
      <c r="A19" s="79" t="s">
        <v>126</v>
      </c>
      <c r="B19" s="80" t="s">
        <v>127</v>
      </c>
      <c r="C19" s="81"/>
      <c r="D19" s="82" t="s">
        <v>110</v>
      </c>
      <c r="E19" s="83" t="s">
        <v>126</v>
      </c>
      <c r="F19" s="82" t="s">
        <v>128</v>
      </c>
      <c r="G19" s="84"/>
      <c r="H19" s="85">
        <v>8760</v>
      </c>
      <c r="I19" s="86">
        <v>8760</v>
      </c>
      <c r="J19" s="83"/>
      <c r="K19" s="85">
        <v>24</v>
      </c>
      <c r="L19" s="86">
        <v>24</v>
      </c>
      <c r="M19" s="83"/>
    </row>
    <row r="20" spans="1:13">
      <c r="A20" s="79" t="s">
        <v>129</v>
      </c>
      <c r="B20" s="80" t="s">
        <v>130</v>
      </c>
      <c r="C20" s="81"/>
      <c r="D20" s="82" t="s">
        <v>110</v>
      </c>
      <c r="E20" s="83" t="s">
        <v>129</v>
      </c>
      <c r="F20" s="82" t="s">
        <v>128</v>
      </c>
      <c r="G20" s="84"/>
      <c r="H20" s="85">
        <v>8760</v>
      </c>
      <c r="I20" s="86">
        <v>8760</v>
      </c>
      <c r="J20" s="83"/>
      <c r="K20" s="85">
        <v>24</v>
      </c>
      <c r="L20" s="86">
        <v>24</v>
      </c>
      <c r="M20" s="83"/>
    </row>
    <row r="21" spans="1:13">
      <c r="A21" s="79" t="s">
        <v>131</v>
      </c>
      <c r="B21" s="80" t="s">
        <v>132</v>
      </c>
      <c r="C21" s="81"/>
      <c r="D21" s="82" t="s">
        <v>110</v>
      </c>
      <c r="E21" s="83" t="s">
        <v>131</v>
      </c>
      <c r="F21" s="82" t="s">
        <v>128</v>
      </c>
      <c r="G21" s="84"/>
      <c r="H21" s="85">
        <v>8760</v>
      </c>
      <c r="I21" s="86">
        <v>8760</v>
      </c>
      <c r="J21" s="83"/>
      <c r="K21" s="85">
        <v>24</v>
      </c>
      <c r="L21" s="86">
        <v>24</v>
      </c>
      <c r="M21" s="83"/>
    </row>
    <row r="22" spans="1:13">
      <c r="A22" s="79" t="s">
        <v>133</v>
      </c>
      <c r="B22" s="80" t="s">
        <v>134</v>
      </c>
      <c r="C22" s="81"/>
      <c r="D22" s="82" t="s">
        <v>110</v>
      </c>
      <c r="E22" s="83" t="s">
        <v>117</v>
      </c>
      <c r="F22" s="82" t="s">
        <v>112</v>
      </c>
      <c r="G22" s="84" t="s">
        <v>135</v>
      </c>
      <c r="H22" s="85">
        <v>80034</v>
      </c>
      <c r="I22" s="86">
        <v>200750</v>
      </c>
      <c r="J22" s="83"/>
      <c r="K22" s="85">
        <v>495.12</v>
      </c>
      <c r="L22" s="86">
        <v>495.12</v>
      </c>
      <c r="M22" s="83"/>
    </row>
    <row r="23" spans="1:13">
      <c r="A23" s="79" t="s">
        <v>136</v>
      </c>
      <c r="B23" s="80" t="s">
        <v>137</v>
      </c>
      <c r="C23" s="81" t="s">
        <v>138</v>
      </c>
      <c r="D23" s="82" t="s">
        <v>110</v>
      </c>
      <c r="E23" s="83" t="s">
        <v>139</v>
      </c>
      <c r="F23" s="82" t="s">
        <v>140</v>
      </c>
      <c r="G23" s="84" t="s">
        <v>141</v>
      </c>
      <c r="H23" s="85">
        <v>1626.9270000000001</v>
      </c>
      <c r="I23" s="86">
        <v>2527.4</v>
      </c>
      <c r="J23" s="83"/>
      <c r="K23" s="85">
        <v>7.1183561643835613</v>
      </c>
      <c r="L23" s="86">
        <v>7.6559999999999997</v>
      </c>
      <c r="M23" s="83"/>
    </row>
    <row r="24" spans="1:13">
      <c r="A24" s="79" t="s">
        <v>142</v>
      </c>
      <c r="B24" s="80" t="s">
        <v>143</v>
      </c>
      <c r="C24" s="81"/>
      <c r="D24" s="82" t="s">
        <v>110</v>
      </c>
      <c r="E24" s="83" t="s">
        <v>142</v>
      </c>
      <c r="F24" s="82" t="s">
        <v>140</v>
      </c>
      <c r="G24" s="84" t="s">
        <v>141</v>
      </c>
      <c r="H24" s="85">
        <v>1069.7629999999999</v>
      </c>
      <c r="I24" s="86">
        <v>1597.8</v>
      </c>
      <c r="J24" s="83"/>
      <c r="K24" s="85">
        <v>4.5</v>
      </c>
      <c r="L24" s="86">
        <v>5.1479999999999997</v>
      </c>
      <c r="M24" s="83"/>
    </row>
    <row r="25" spans="1:13">
      <c r="A25" s="79" t="s">
        <v>144</v>
      </c>
      <c r="B25" s="80" t="s">
        <v>145</v>
      </c>
      <c r="C25" s="81" t="s">
        <v>146</v>
      </c>
      <c r="D25" s="82" t="s">
        <v>110</v>
      </c>
      <c r="E25" s="83" t="s">
        <v>117</v>
      </c>
      <c r="F25" s="82" t="s">
        <v>112</v>
      </c>
      <c r="G25" s="84" t="s">
        <v>125</v>
      </c>
      <c r="H25" s="85">
        <v>160385.24999999994</v>
      </c>
      <c r="I25" s="86">
        <v>259150</v>
      </c>
      <c r="J25" s="83"/>
      <c r="K25" s="85">
        <v>710</v>
      </c>
      <c r="L25" s="86">
        <v>780.91200000000003</v>
      </c>
      <c r="M25" s="83"/>
    </row>
    <row r="26" spans="1:13">
      <c r="A26" s="79" t="s">
        <v>147</v>
      </c>
      <c r="B26" s="80" t="s">
        <v>148</v>
      </c>
      <c r="C26" s="81" t="s">
        <v>146</v>
      </c>
      <c r="D26" s="82" t="s">
        <v>110</v>
      </c>
      <c r="E26" s="83" t="s">
        <v>117</v>
      </c>
      <c r="F26" s="82" t="s">
        <v>140</v>
      </c>
      <c r="G26" s="84" t="s">
        <v>141</v>
      </c>
      <c r="H26" s="85">
        <v>131.12799999999999</v>
      </c>
      <c r="I26" s="86">
        <v>45.8</v>
      </c>
      <c r="J26" s="83"/>
      <c r="K26" s="85">
        <v>2.3759999999999999</v>
      </c>
      <c r="L26" s="86">
        <v>22.539000000000001</v>
      </c>
      <c r="M26" s="83"/>
    </row>
    <row r="27" spans="1:13">
      <c r="A27" s="79" t="s">
        <v>149</v>
      </c>
      <c r="B27" s="80" t="s">
        <v>150</v>
      </c>
      <c r="C27" s="81" t="s">
        <v>116</v>
      </c>
      <c r="D27" s="82" t="s">
        <v>110</v>
      </c>
      <c r="E27" s="83" t="s">
        <v>149</v>
      </c>
      <c r="F27" s="82" t="s">
        <v>112</v>
      </c>
      <c r="G27" s="84" t="s">
        <v>125</v>
      </c>
      <c r="H27" s="85">
        <v>160385.24999999994</v>
      </c>
      <c r="I27" s="86">
        <v>259150</v>
      </c>
      <c r="J27" s="83"/>
      <c r="K27" s="85">
        <v>710</v>
      </c>
      <c r="L27" s="86">
        <v>780.91200000000003</v>
      </c>
      <c r="M27" s="83"/>
    </row>
    <row r="28" spans="1:13">
      <c r="A28" s="79" t="s">
        <v>151</v>
      </c>
      <c r="B28" s="80" t="s">
        <v>152</v>
      </c>
      <c r="C28" s="81" t="s">
        <v>146</v>
      </c>
      <c r="D28" s="82" t="s">
        <v>110</v>
      </c>
      <c r="E28" s="83" t="s">
        <v>117</v>
      </c>
      <c r="F28" s="82" t="s">
        <v>112</v>
      </c>
      <c r="G28" s="84" t="s">
        <v>125</v>
      </c>
      <c r="H28" s="85">
        <v>187129.44999999992</v>
      </c>
      <c r="I28" s="86">
        <v>259150</v>
      </c>
      <c r="J28" s="83"/>
      <c r="K28" s="85">
        <v>710</v>
      </c>
      <c r="L28" s="86">
        <v>790.90000000000009</v>
      </c>
      <c r="M28" s="83"/>
    </row>
    <row r="29" spans="1:13">
      <c r="A29" s="79" t="s">
        <v>153</v>
      </c>
      <c r="B29" s="80" t="s">
        <v>152</v>
      </c>
      <c r="C29" s="81" t="s">
        <v>146</v>
      </c>
      <c r="D29" s="82" t="s">
        <v>110</v>
      </c>
      <c r="E29" s="83" t="s">
        <v>117</v>
      </c>
      <c r="F29" s="82" t="s">
        <v>140</v>
      </c>
      <c r="G29" s="84" t="s">
        <v>141</v>
      </c>
      <c r="H29" s="85">
        <v>117.998</v>
      </c>
      <c r="I29" s="86">
        <v>40.200000000000003</v>
      </c>
      <c r="J29" s="83"/>
      <c r="K29" s="85">
        <v>2.3759999999999999</v>
      </c>
      <c r="L29" s="86">
        <v>4.18</v>
      </c>
      <c r="M29" s="83"/>
    </row>
    <row r="30" spans="1:13">
      <c r="A30" s="79" t="s">
        <v>154</v>
      </c>
      <c r="B30" s="80" t="s">
        <v>155</v>
      </c>
      <c r="C30" s="81" t="s">
        <v>116</v>
      </c>
      <c r="D30" s="82" t="s">
        <v>110</v>
      </c>
      <c r="E30" s="83" t="s">
        <v>154</v>
      </c>
      <c r="F30" s="82" t="s">
        <v>112</v>
      </c>
      <c r="G30" s="84" t="s">
        <v>125</v>
      </c>
      <c r="H30" s="85">
        <v>187129.44999999992</v>
      </c>
      <c r="I30" s="86">
        <v>259150</v>
      </c>
      <c r="J30" s="83"/>
      <c r="K30" s="85">
        <v>710</v>
      </c>
      <c r="L30" s="86">
        <v>790.90000000000009</v>
      </c>
      <c r="M30" s="83"/>
    </row>
    <row r="31" spans="1:13">
      <c r="A31" s="79" t="s">
        <v>156</v>
      </c>
      <c r="B31" s="80" t="s">
        <v>157</v>
      </c>
      <c r="C31" s="81"/>
      <c r="D31" s="82" t="s">
        <v>110</v>
      </c>
      <c r="E31" s="83" t="s">
        <v>156</v>
      </c>
      <c r="F31" s="82" t="s">
        <v>140</v>
      </c>
      <c r="G31" s="84" t="s">
        <v>141</v>
      </c>
      <c r="H31" s="85">
        <v>553.68999999999994</v>
      </c>
      <c r="I31" s="86">
        <v>1310.5999999999999</v>
      </c>
      <c r="J31" s="83"/>
      <c r="K31" s="85">
        <v>3.7512000000000003</v>
      </c>
      <c r="L31" s="86">
        <v>3.96</v>
      </c>
      <c r="M31" s="83"/>
    </row>
    <row r="32" spans="1:13">
      <c r="A32" s="79" t="s">
        <v>158</v>
      </c>
      <c r="B32" s="80" t="s">
        <v>159</v>
      </c>
      <c r="C32" s="81"/>
      <c r="D32" s="82" t="s">
        <v>110</v>
      </c>
      <c r="E32" s="83" t="s">
        <v>158</v>
      </c>
      <c r="F32" s="82" t="s">
        <v>140</v>
      </c>
      <c r="G32" s="84" t="s">
        <v>141</v>
      </c>
      <c r="H32" s="85">
        <v>1919.451</v>
      </c>
      <c r="I32" s="86">
        <v>3001.2</v>
      </c>
      <c r="J32" s="83"/>
      <c r="K32" s="85">
        <v>8.4529999999999994</v>
      </c>
      <c r="L32" s="86">
        <v>9.2399999999999984</v>
      </c>
      <c r="M32" s="83"/>
    </row>
    <row r="33" spans="1:13">
      <c r="A33" s="79" t="s">
        <v>160</v>
      </c>
      <c r="B33" s="80" t="s">
        <v>161</v>
      </c>
      <c r="C33" s="81"/>
      <c r="D33" s="82" t="s">
        <v>110</v>
      </c>
      <c r="E33" s="83" t="s">
        <v>162</v>
      </c>
      <c r="F33" s="82" t="s">
        <v>112</v>
      </c>
      <c r="G33" s="84" t="s">
        <v>163</v>
      </c>
      <c r="H33" s="85">
        <v>164688.88995295714</v>
      </c>
      <c r="I33" s="86">
        <v>182500</v>
      </c>
      <c r="J33" s="83"/>
      <c r="K33" s="85">
        <v>500</v>
      </c>
      <c r="L33" s="86">
        <v>500</v>
      </c>
      <c r="M33" s="83"/>
    </row>
    <row r="34" spans="1:13">
      <c r="A34" s="79" t="s">
        <v>164</v>
      </c>
      <c r="B34" s="80" t="s">
        <v>165</v>
      </c>
      <c r="C34" s="81"/>
      <c r="D34" s="82" t="s">
        <v>110</v>
      </c>
      <c r="E34" s="83" t="s">
        <v>166</v>
      </c>
      <c r="F34" s="82" t="s">
        <v>112</v>
      </c>
      <c r="G34" s="84" t="s">
        <v>163</v>
      </c>
      <c r="H34" s="85">
        <v>238325.50004704282</v>
      </c>
      <c r="I34" s="86">
        <v>346750</v>
      </c>
      <c r="J34" s="83"/>
      <c r="K34" s="85">
        <v>950</v>
      </c>
      <c r="L34" s="86">
        <v>950</v>
      </c>
      <c r="M34" s="83"/>
    </row>
    <row r="35" spans="1:13">
      <c r="A35" s="79" t="s">
        <v>167</v>
      </c>
      <c r="B35" s="80" t="s">
        <v>168</v>
      </c>
      <c r="C35" s="81"/>
      <c r="D35" s="82" t="s">
        <v>110</v>
      </c>
      <c r="E35" s="83" t="s">
        <v>167</v>
      </c>
      <c r="F35" s="82" t="s">
        <v>112</v>
      </c>
      <c r="G35" s="84" t="s">
        <v>118</v>
      </c>
      <c r="H35" s="85">
        <v>73608.699999999983</v>
      </c>
      <c r="I35" s="86">
        <v>137712</v>
      </c>
      <c r="J35" s="83"/>
      <c r="K35" s="85">
        <v>377.3</v>
      </c>
      <c r="L35" s="86">
        <v>377.3</v>
      </c>
      <c r="M35" s="83"/>
    </row>
    <row r="36" spans="1:13">
      <c r="A36" s="79" t="s">
        <v>169</v>
      </c>
      <c r="B36" s="80" t="s">
        <v>170</v>
      </c>
      <c r="C36" s="81"/>
      <c r="D36" s="82" t="s">
        <v>110</v>
      </c>
      <c r="E36" s="83" t="s">
        <v>169</v>
      </c>
      <c r="F36" s="82" t="s">
        <v>112</v>
      </c>
      <c r="G36" s="84" t="s">
        <v>118</v>
      </c>
      <c r="H36" s="85">
        <v>73608.699999999983</v>
      </c>
      <c r="I36" s="86">
        <v>137712</v>
      </c>
      <c r="J36" s="83"/>
      <c r="K36" s="85">
        <v>377.3</v>
      </c>
      <c r="L36" s="86">
        <v>377.3</v>
      </c>
      <c r="M36" s="83"/>
    </row>
    <row r="37" spans="1:13">
      <c r="A37" s="79" t="s">
        <v>171</v>
      </c>
      <c r="B37" s="80" t="s">
        <v>172</v>
      </c>
      <c r="C37" s="81"/>
      <c r="D37" s="82" t="s">
        <v>110</v>
      </c>
      <c r="E37" s="83" t="s">
        <v>171</v>
      </c>
      <c r="F37" s="82" t="s">
        <v>112</v>
      </c>
      <c r="G37" s="84" t="s">
        <v>118</v>
      </c>
      <c r="H37" s="85">
        <v>73608.699999999983</v>
      </c>
      <c r="I37" s="86">
        <v>137712</v>
      </c>
      <c r="J37" s="83"/>
      <c r="K37" s="85">
        <v>377.3</v>
      </c>
      <c r="L37" s="86">
        <v>377.3</v>
      </c>
      <c r="M37" s="83"/>
    </row>
    <row r="38" spans="1:13">
      <c r="A38" s="79" t="s">
        <v>173</v>
      </c>
      <c r="B38" s="80" t="s">
        <v>174</v>
      </c>
      <c r="C38" s="81"/>
      <c r="D38" s="82" t="s">
        <v>110</v>
      </c>
      <c r="E38" s="83" t="s">
        <v>173</v>
      </c>
      <c r="F38" s="82" t="s">
        <v>112</v>
      </c>
      <c r="G38" s="84" t="s">
        <v>118</v>
      </c>
      <c r="H38" s="85">
        <v>24536.233333333326</v>
      </c>
      <c r="I38" s="86">
        <v>45904</v>
      </c>
      <c r="J38" s="83"/>
      <c r="K38" s="85">
        <v>125.76666666666667</v>
      </c>
      <c r="L38" s="86">
        <v>125.76666666666667</v>
      </c>
      <c r="M38" s="83"/>
    </row>
    <row r="39" spans="1:13">
      <c r="A39" s="79" t="s">
        <v>175</v>
      </c>
      <c r="B39" s="80" t="s">
        <v>176</v>
      </c>
      <c r="C39" s="81"/>
      <c r="D39" s="82" t="s">
        <v>110</v>
      </c>
      <c r="E39" s="83" t="s">
        <v>175</v>
      </c>
      <c r="F39" s="82" t="s">
        <v>112</v>
      </c>
      <c r="G39" s="84" t="s">
        <v>118</v>
      </c>
      <c r="H39" s="85">
        <v>24536.233333333326</v>
      </c>
      <c r="I39" s="86">
        <v>45904</v>
      </c>
      <c r="J39" s="83"/>
      <c r="K39" s="85">
        <v>125.76666666666667</v>
      </c>
      <c r="L39" s="86">
        <v>125.76666666666667</v>
      </c>
      <c r="M39" s="83"/>
    </row>
    <row r="40" spans="1:13">
      <c r="A40" s="79" t="s">
        <v>177</v>
      </c>
      <c r="B40" s="80" t="s">
        <v>178</v>
      </c>
      <c r="C40" s="81"/>
      <c r="D40" s="82" t="s">
        <v>110</v>
      </c>
      <c r="E40" s="83" t="s">
        <v>177</v>
      </c>
      <c r="F40" s="82" t="s">
        <v>112</v>
      </c>
      <c r="G40" s="84" t="s">
        <v>118</v>
      </c>
      <c r="H40" s="85">
        <v>24536.233333333326</v>
      </c>
      <c r="I40" s="86">
        <v>45904</v>
      </c>
      <c r="J40" s="83"/>
      <c r="K40" s="85">
        <v>125.76666666666667</v>
      </c>
      <c r="L40" s="86">
        <v>125.76666666666667</v>
      </c>
      <c r="M40" s="83"/>
    </row>
    <row r="41" spans="1:13">
      <c r="A41" s="79" t="s">
        <v>179</v>
      </c>
      <c r="B41" s="80" t="s">
        <v>180</v>
      </c>
      <c r="C41" s="81"/>
      <c r="D41" s="82" t="s">
        <v>110</v>
      </c>
      <c r="E41" s="83" t="s">
        <v>179</v>
      </c>
      <c r="F41" s="82" t="s">
        <v>112</v>
      </c>
      <c r="G41" s="84" t="s">
        <v>118</v>
      </c>
      <c r="H41" s="85">
        <v>36804.349999999991</v>
      </c>
      <c r="I41" s="86">
        <v>68856</v>
      </c>
      <c r="J41" s="83"/>
      <c r="K41" s="85">
        <v>188.65</v>
      </c>
      <c r="L41" s="86">
        <v>188.65</v>
      </c>
      <c r="M41" s="83"/>
    </row>
    <row r="42" spans="1:13">
      <c r="A42" s="79" t="s">
        <v>181</v>
      </c>
      <c r="B42" s="80" t="s">
        <v>182</v>
      </c>
      <c r="C42" s="81"/>
      <c r="D42" s="82" t="s">
        <v>110</v>
      </c>
      <c r="E42" s="83" t="s">
        <v>181</v>
      </c>
      <c r="F42" s="82" t="s">
        <v>112</v>
      </c>
      <c r="G42" s="84" t="s">
        <v>118</v>
      </c>
      <c r="H42" s="85">
        <v>36804.349999999991</v>
      </c>
      <c r="I42" s="86">
        <v>68856</v>
      </c>
      <c r="J42" s="83"/>
      <c r="K42" s="85">
        <v>188.65</v>
      </c>
      <c r="L42" s="86">
        <v>188.65</v>
      </c>
      <c r="M42" s="83"/>
    </row>
    <row r="43" spans="1:13">
      <c r="A43" s="79" t="s">
        <v>183</v>
      </c>
      <c r="B43" s="80" t="s">
        <v>184</v>
      </c>
      <c r="C43" s="81"/>
      <c r="D43" s="82" t="s">
        <v>110</v>
      </c>
      <c r="E43" s="83" t="s">
        <v>183</v>
      </c>
      <c r="F43" s="82" t="s">
        <v>112</v>
      </c>
      <c r="G43" s="84" t="s">
        <v>118</v>
      </c>
      <c r="H43" s="85">
        <v>24536.233333333326</v>
      </c>
      <c r="I43" s="86">
        <v>45904</v>
      </c>
      <c r="J43" s="83"/>
      <c r="K43" s="85">
        <v>125.76666666666667</v>
      </c>
      <c r="L43" s="86">
        <v>125.76666666666667</v>
      </c>
      <c r="M43" s="83"/>
    </row>
    <row r="44" spans="1:13">
      <c r="A44" s="79" t="s">
        <v>185</v>
      </c>
      <c r="B44" s="80" t="s">
        <v>186</v>
      </c>
      <c r="C44" s="81"/>
      <c r="D44" s="82" t="s">
        <v>110</v>
      </c>
      <c r="E44" s="83" t="s">
        <v>185</v>
      </c>
      <c r="F44" s="82" t="s">
        <v>112</v>
      </c>
      <c r="G44" s="84" t="s">
        <v>118</v>
      </c>
      <c r="H44" s="85">
        <v>24536.233333333326</v>
      </c>
      <c r="I44" s="86">
        <v>45904</v>
      </c>
      <c r="J44" s="83"/>
      <c r="K44" s="85">
        <v>125.76666666666667</v>
      </c>
      <c r="L44" s="86">
        <v>125.76666666666667</v>
      </c>
      <c r="M44" s="83"/>
    </row>
    <row r="45" spans="1:13">
      <c r="A45" s="79" t="s">
        <v>187</v>
      </c>
      <c r="B45" s="80" t="s">
        <v>188</v>
      </c>
      <c r="C45" s="81"/>
      <c r="D45" s="82" t="s">
        <v>110</v>
      </c>
      <c r="E45" s="83" t="s">
        <v>187</v>
      </c>
      <c r="F45" s="82" t="s">
        <v>112</v>
      </c>
      <c r="G45" s="84" t="s">
        <v>118</v>
      </c>
      <c r="H45" s="85">
        <v>24536.233333333326</v>
      </c>
      <c r="I45" s="86">
        <v>45904</v>
      </c>
      <c r="J45" s="83"/>
      <c r="K45" s="85">
        <v>125.76666666666667</v>
      </c>
      <c r="L45" s="86">
        <v>125.76666666666667</v>
      </c>
      <c r="M45" s="83"/>
    </row>
    <row r="46" spans="1:13">
      <c r="A46" s="79" t="s">
        <v>189</v>
      </c>
      <c r="B46" s="80" t="s">
        <v>190</v>
      </c>
      <c r="C46" s="81"/>
      <c r="D46" s="82" t="s">
        <v>110</v>
      </c>
      <c r="E46" s="83" t="s">
        <v>189</v>
      </c>
      <c r="F46" s="82" t="s">
        <v>112</v>
      </c>
      <c r="G46" s="84" t="s">
        <v>118</v>
      </c>
      <c r="H46" s="85">
        <v>36804.349999999991</v>
      </c>
      <c r="I46" s="86">
        <v>68856</v>
      </c>
      <c r="J46" s="83"/>
      <c r="K46" s="85">
        <v>188.65</v>
      </c>
      <c r="L46" s="86">
        <v>188.65</v>
      </c>
      <c r="M46" s="83"/>
    </row>
    <row r="47" spans="1:13">
      <c r="A47" s="79" t="s">
        <v>191</v>
      </c>
      <c r="B47" s="80" t="s">
        <v>192</v>
      </c>
      <c r="C47" s="81"/>
      <c r="D47" s="82" t="s">
        <v>110</v>
      </c>
      <c r="E47" s="83" t="s">
        <v>191</v>
      </c>
      <c r="F47" s="82" t="s">
        <v>112</v>
      </c>
      <c r="G47" s="84" t="s">
        <v>118</v>
      </c>
      <c r="H47" s="85">
        <v>36804.349999999991</v>
      </c>
      <c r="I47" s="86">
        <v>68856</v>
      </c>
      <c r="J47" s="83"/>
      <c r="K47" s="85">
        <v>188.65</v>
      </c>
      <c r="L47" s="86">
        <v>188.65</v>
      </c>
      <c r="M47" s="83"/>
    </row>
    <row r="48" spans="1:13">
      <c r="A48" s="79" t="s">
        <v>193</v>
      </c>
      <c r="B48" s="80" t="s">
        <v>194</v>
      </c>
      <c r="C48" s="81"/>
      <c r="D48" s="82" t="s">
        <v>110</v>
      </c>
      <c r="E48" s="83" t="s">
        <v>195</v>
      </c>
      <c r="F48" s="82" t="s">
        <v>112</v>
      </c>
      <c r="G48" s="84" t="s">
        <v>118</v>
      </c>
      <c r="H48" s="85">
        <v>73608.699999999983</v>
      </c>
      <c r="I48" s="86">
        <v>137712</v>
      </c>
      <c r="J48" s="83"/>
      <c r="K48" s="85">
        <v>377.3</v>
      </c>
      <c r="L48" s="86">
        <v>377.3</v>
      </c>
      <c r="M48" s="83"/>
    </row>
    <row r="49" spans="1:13">
      <c r="A49" s="79" t="s">
        <v>196</v>
      </c>
      <c r="B49" s="80" t="s">
        <v>197</v>
      </c>
      <c r="C49" s="81"/>
      <c r="D49" s="82" t="s">
        <v>110</v>
      </c>
      <c r="E49" s="83" t="s">
        <v>198</v>
      </c>
      <c r="F49" s="82" t="s">
        <v>112</v>
      </c>
      <c r="G49" s="84" t="s">
        <v>118</v>
      </c>
      <c r="H49" s="85">
        <v>73608.699999999983</v>
      </c>
      <c r="I49" s="86">
        <v>137712</v>
      </c>
      <c r="J49" s="83"/>
      <c r="K49" s="85">
        <v>377.3</v>
      </c>
      <c r="L49" s="86">
        <v>377.3</v>
      </c>
      <c r="M49" s="83"/>
    </row>
    <row r="50" spans="1:13">
      <c r="A50" s="79" t="s">
        <v>199</v>
      </c>
      <c r="B50" s="80" t="s">
        <v>200</v>
      </c>
      <c r="C50" s="81"/>
      <c r="D50" s="82" t="s">
        <v>110</v>
      </c>
      <c r="E50" s="83" t="s">
        <v>201</v>
      </c>
      <c r="F50" s="82" t="s">
        <v>112</v>
      </c>
      <c r="G50" s="84" t="s">
        <v>202</v>
      </c>
      <c r="H50" s="85">
        <v>284697.07999999996</v>
      </c>
      <c r="I50" s="86">
        <v>437000</v>
      </c>
      <c r="J50" s="83"/>
      <c r="K50" s="85">
        <v>782.6</v>
      </c>
      <c r="L50" s="86">
        <v>1344.42</v>
      </c>
      <c r="M50" s="83"/>
    </row>
    <row r="51" spans="1:13">
      <c r="A51" s="79" t="s">
        <v>203</v>
      </c>
      <c r="B51" s="80" t="s">
        <v>204</v>
      </c>
      <c r="C51" s="81"/>
      <c r="D51" s="82" t="s">
        <v>110</v>
      </c>
      <c r="E51" s="83" t="s">
        <v>205</v>
      </c>
      <c r="F51" s="82" t="s">
        <v>112</v>
      </c>
      <c r="G51" s="84" t="s">
        <v>202</v>
      </c>
      <c r="H51" s="85">
        <v>218496</v>
      </c>
      <c r="I51" s="86">
        <v>351000</v>
      </c>
      <c r="J51" s="83"/>
      <c r="K51" s="85">
        <v>584.79999999999995</v>
      </c>
      <c r="L51" s="86">
        <v>1005</v>
      </c>
      <c r="M51" s="83"/>
    </row>
    <row r="52" spans="1:13">
      <c r="A52" s="79" t="s">
        <v>206</v>
      </c>
      <c r="B52" s="80" t="s">
        <v>207</v>
      </c>
      <c r="C52" s="81"/>
      <c r="D52" s="82" t="s">
        <v>110</v>
      </c>
      <c r="E52" s="83" t="s">
        <v>208</v>
      </c>
      <c r="F52" s="82" t="s">
        <v>112</v>
      </c>
      <c r="G52" s="84" t="s">
        <v>202</v>
      </c>
      <c r="H52" s="85">
        <v>317329</v>
      </c>
      <c r="I52" s="86">
        <v>414000</v>
      </c>
      <c r="J52" s="83"/>
      <c r="K52" s="85">
        <v>867.1</v>
      </c>
      <c r="L52" s="86">
        <v>1306</v>
      </c>
      <c r="M52" s="83"/>
    </row>
    <row r="53" spans="1:13">
      <c r="A53" s="79" t="s">
        <v>209</v>
      </c>
      <c r="B53" s="80" t="s">
        <v>210</v>
      </c>
      <c r="C53" s="81"/>
      <c r="D53" s="82" t="s">
        <v>110</v>
      </c>
      <c r="E53" s="83" t="s">
        <v>209</v>
      </c>
      <c r="F53" s="82" t="s">
        <v>128</v>
      </c>
      <c r="G53" s="84"/>
      <c r="H53" s="85">
        <v>8760</v>
      </c>
      <c r="I53" s="86">
        <v>8760</v>
      </c>
      <c r="J53" s="83"/>
      <c r="K53" s="85">
        <v>24</v>
      </c>
      <c r="L53" s="86">
        <v>24</v>
      </c>
      <c r="M53" s="83"/>
    </row>
    <row r="54" spans="1:13">
      <c r="A54" s="79" t="s">
        <v>211</v>
      </c>
      <c r="B54" s="80" t="s">
        <v>212</v>
      </c>
      <c r="C54" s="81"/>
      <c r="D54" s="82" t="s">
        <v>110</v>
      </c>
      <c r="E54" s="83" t="s">
        <v>211</v>
      </c>
      <c r="F54" s="82" t="s">
        <v>128</v>
      </c>
      <c r="G54" s="84"/>
      <c r="H54" s="85">
        <v>8760</v>
      </c>
      <c r="I54" s="86">
        <v>8760</v>
      </c>
      <c r="J54" s="83"/>
      <c r="K54" s="85">
        <v>24</v>
      </c>
      <c r="L54" s="86">
        <v>24</v>
      </c>
      <c r="M54" s="83"/>
    </row>
    <row r="55" spans="1:13">
      <c r="A55" s="79" t="s">
        <v>213</v>
      </c>
      <c r="B55" s="80" t="s">
        <v>214</v>
      </c>
      <c r="C55" s="81"/>
      <c r="D55" s="82" t="s">
        <v>110</v>
      </c>
      <c r="E55" s="83" t="s">
        <v>213</v>
      </c>
      <c r="F55" s="82" t="s">
        <v>112</v>
      </c>
      <c r="G55" s="84" t="s">
        <v>163</v>
      </c>
      <c r="H55" s="85">
        <v>326447.64999999997</v>
      </c>
      <c r="I55" s="86">
        <v>547500</v>
      </c>
      <c r="J55" s="83"/>
      <c r="K55" s="85">
        <v>2250</v>
      </c>
      <c r="L55" s="86">
        <v>2250</v>
      </c>
      <c r="M55" s="83"/>
    </row>
    <row r="56" spans="1:13">
      <c r="A56" s="79" t="s">
        <v>215</v>
      </c>
      <c r="B56" s="80" t="s">
        <v>216</v>
      </c>
      <c r="C56" s="81"/>
      <c r="D56" s="82" t="s">
        <v>110</v>
      </c>
      <c r="E56" s="83" t="s">
        <v>215</v>
      </c>
      <c r="F56" s="82" t="s">
        <v>128</v>
      </c>
      <c r="G56" s="84"/>
      <c r="H56" s="85">
        <v>8760</v>
      </c>
      <c r="I56" s="86">
        <v>8760</v>
      </c>
      <c r="J56" s="83"/>
      <c r="K56" s="85">
        <v>24</v>
      </c>
      <c r="L56" s="86">
        <v>24</v>
      </c>
      <c r="M56" s="83"/>
    </row>
    <row r="57" spans="1:13">
      <c r="A57" s="79" t="s">
        <v>217</v>
      </c>
      <c r="B57" s="80" t="s">
        <v>218</v>
      </c>
      <c r="C57" s="81"/>
      <c r="D57" s="82" t="s">
        <v>110</v>
      </c>
      <c r="E57" s="83" t="s">
        <v>217</v>
      </c>
      <c r="F57" s="82" t="s">
        <v>128</v>
      </c>
      <c r="G57" s="84"/>
      <c r="H57" s="85">
        <v>8760</v>
      </c>
      <c r="I57" s="86">
        <v>8760</v>
      </c>
      <c r="J57" s="83"/>
      <c r="K57" s="85">
        <v>24</v>
      </c>
      <c r="L57" s="86">
        <v>24</v>
      </c>
      <c r="M57" s="83"/>
    </row>
    <row r="58" spans="1:13">
      <c r="A58" s="79" t="s">
        <v>219</v>
      </c>
      <c r="B58" s="80" t="s">
        <v>220</v>
      </c>
      <c r="C58" s="81"/>
      <c r="D58" s="82" t="s">
        <v>110</v>
      </c>
      <c r="E58" s="83" t="s">
        <v>219</v>
      </c>
      <c r="F58" s="82" t="s">
        <v>128</v>
      </c>
      <c r="G58" s="84"/>
      <c r="H58" s="85">
        <v>8760</v>
      </c>
      <c r="I58" s="86">
        <v>8760</v>
      </c>
      <c r="J58" s="83"/>
      <c r="K58" s="85">
        <v>24</v>
      </c>
      <c r="L58" s="86">
        <v>24</v>
      </c>
      <c r="M58" s="83"/>
    </row>
    <row r="59" spans="1:13">
      <c r="A59" s="79" t="s">
        <v>221</v>
      </c>
      <c r="B59" s="80" t="s">
        <v>222</v>
      </c>
      <c r="C59" s="81"/>
      <c r="D59" s="82" t="s">
        <v>110</v>
      </c>
      <c r="E59" s="83" t="s">
        <v>221</v>
      </c>
      <c r="F59" s="82" t="s">
        <v>128</v>
      </c>
      <c r="G59" s="84"/>
      <c r="H59" s="85">
        <v>8760</v>
      </c>
      <c r="I59" s="86">
        <v>8760</v>
      </c>
      <c r="J59" s="83"/>
      <c r="K59" s="85">
        <v>24</v>
      </c>
      <c r="L59" s="86">
        <v>24</v>
      </c>
      <c r="M59" s="83"/>
    </row>
    <row r="60" spans="1:13">
      <c r="A60" s="79" t="s">
        <v>223</v>
      </c>
      <c r="B60" s="80" t="s">
        <v>224</v>
      </c>
      <c r="C60" s="81"/>
      <c r="D60" s="82" t="s">
        <v>110</v>
      </c>
      <c r="E60" s="83" t="s">
        <v>223</v>
      </c>
      <c r="F60" s="82" t="s">
        <v>128</v>
      </c>
      <c r="G60" s="84"/>
      <c r="H60" s="85">
        <v>8760</v>
      </c>
      <c r="I60" s="86">
        <v>8760</v>
      </c>
      <c r="J60" s="83"/>
      <c r="K60" s="85">
        <v>24</v>
      </c>
      <c r="L60" s="86">
        <v>24</v>
      </c>
      <c r="M60" s="83"/>
    </row>
    <row r="61" spans="1:13">
      <c r="A61" s="79" t="s">
        <v>225</v>
      </c>
      <c r="B61" s="80" t="s">
        <v>226</v>
      </c>
      <c r="C61" s="81"/>
      <c r="D61" s="82" t="s">
        <v>110</v>
      </c>
      <c r="E61" s="83" t="s">
        <v>225</v>
      </c>
      <c r="F61" s="82" t="s">
        <v>128</v>
      </c>
      <c r="G61" s="84"/>
      <c r="H61" s="85">
        <v>8760</v>
      </c>
      <c r="I61" s="86">
        <v>8760</v>
      </c>
      <c r="J61" s="83"/>
      <c r="K61" s="85">
        <v>24</v>
      </c>
      <c r="L61" s="86">
        <v>24</v>
      </c>
      <c r="M61" s="83"/>
    </row>
    <row r="62" spans="1:13">
      <c r="A62" s="79" t="s">
        <v>227</v>
      </c>
      <c r="B62" s="80" t="s">
        <v>228</v>
      </c>
      <c r="C62" s="81"/>
      <c r="D62" s="82" t="s">
        <v>229</v>
      </c>
      <c r="E62" s="83" t="s">
        <v>227</v>
      </c>
      <c r="F62" s="82" t="s">
        <v>112</v>
      </c>
      <c r="G62" s="84" t="s">
        <v>230</v>
      </c>
      <c r="H62" s="85">
        <v>293802.88499999995</v>
      </c>
      <c r="I62" s="86">
        <v>492750</v>
      </c>
      <c r="J62" s="83"/>
      <c r="K62" s="85">
        <v>2025</v>
      </c>
      <c r="L62" s="86">
        <v>2025</v>
      </c>
      <c r="M62" s="83"/>
    </row>
    <row r="63" spans="1:13">
      <c r="A63" s="79" t="s">
        <v>231</v>
      </c>
      <c r="B63" s="80" t="s">
        <v>232</v>
      </c>
      <c r="C63" s="81"/>
      <c r="D63" s="82" t="s">
        <v>110</v>
      </c>
      <c r="E63" s="83" t="s">
        <v>231</v>
      </c>
      <c r="F63" s="82" t="s">
        <v>112</v>
      </c>
      <c r="G63" s="84" t="s">
        <v>163</v>
      </c>
      <c r="H63" s="85">
        <v>112.21292178183091</v>
      </c>
      <c r="I63" s="86">
        <v>2938.7905638247412</v>
      </c>
      <c r="J63" s="83"/>
      <c r="K63" s="85">
        <v>48.37</v>
      </c>
      <c r="L63" s="86">
        <v>176.126</v>
      </c>
      <c r="M63" s="83"/>
    </row>
    <row r="64" spans="1:13">
      <c r="A64" s="79" t="s">
        <v>233</v>
      </c>
      <c r="B64" s="80" t="s">
        <v>234</v>
      </c>
      <c r="C64" s="81"/>
      <c r="D64" s="82" t="s">
        <v>110</v>
      </c>
      <c r="E64" s="83" t="s">
        <v>233</v>
      </c>
      <c r="F64" s="82" t="s">
        <v>112</v>
      </c>
      <c r="G64" s="84" t="s">
        <v>163</v>
      </c>
      <c r="H64" s="85">
        <v>626.11782817804044</v>
      </c>
      <c r="I64" s="86">
        <v>816.64992871772938</v>
      </c>
      <c r="J64" s="83"/>
      <c r="K64" s="85">
        <v>13.91</v>
      </c>
      <c r="L64" s="86">
        <v>48.942999999999998</v>
      </c>
      <c r="M64" s="83"/>
    </row>
    <row r="65" spans="1:13">
      <c r="A65" s="79" t="s">
        <v>235</v>
      </c>
      <c r="B65" s="80" t="s">
        <v>236</v>
      </c>
      <c r="C65" s="81"/>
      <c r="D65" s="82" t="s">
        <v>110</v>
      </c>
      <c r="E65" s="83" t="s">
        <v>235</v>
      </c>
      <c r="F65" s="82" t="s">
        <v>112</v>
      </c>
      <c r="G65" s="84" t="s">
        <v>163</v>
      </c>
      <c r="H65" s="85">
        <v>11.178596151216643</v>
      </c>
      <c r="I65" s="86">
        <v>800.55351483359391</v>
      </c>
      <c r="J65" s="83"/>
      <c r="K65" s="85">
        <v>4.57</v>
      </c>
      <c r="L65" s="86">
        <v>47.978000000000002</v>
      </c>
      <c r="M65" s="83"/>
    </row>
    <row r="66" spans="1:13">
      <c r="A66" s="79" t="s">
        <v>237</v>
      </c>
      <c r="B66" s="80" t="s">
        <v>238</v>
      </c>
      <c r="C66" s="81"/>
      <c r="D66" s="82" t="s">
        <v>110</v>
      </c>
      <c r="E66" s="83" t="s">
        <v>237</v>
      </c>
      <c r="F66" s="82" t="s">
        <v>112</v>
      </c>
      <c r="G66" s="84" t="s">
        <v>163</v>
      </c>
      <c r="H66" s="85">
        <v>139.15023334066549</v>
      </c>
      <c r="I66" s="86">
        <v>18.245384145282216</v>
      </c>
      <c r="J66" s="83"/>
      <c r="K66" s="85">
        <v>86.65</v>
      </c>
      <c r="L66" s="86">
        <v>1.093</v>
      </c>
      <c r="M66" s="83"/>
    </row>
    <row r="67" spans="1:13">
      <c r="A67" s="79" t="s">
        <v>239</v>
      </c>
      <c r="B67" s="80" t="s">
        <v>240</v>
      </c>
      <c r="C67" s="81"/>
      <c r="D67" s="82" t="s">
        <v>110</v>
      </c>
      <c r="E67" s="83" t="s">
        <v>239</v>
      </c>
      <c r="F67" s="82" t="s">
        <v>128</v>
      </c>
      <c r="G67" s="84"/>
      <c r="H67" s="85">
        <v>14.678333333333333</v>
      </c>
      <c r="I67" s="86">
        <v>14.412169735658443</v>
      </c>
      <c r="J67" s="83"/>
      <c r="K67" s="85">
        <v>4.2874999999999996</v>
      </c>
      <c r="L67" s="86">
        <v>0.57599999999999996</v>
      </c>
      <c r="M67" s="83"/>
    </row>
    <row r="68" spans="1:13">
      <c r="A68" s="79" t="s">
        <v>241</v>
      </c>
      <c r="B68" s="80" t="s">
        <v>242</v>
      </c>
      <c r="C68" s="81"/>
      <c r="D68" s="82" t="s">
        <v>110</v>
      </c>
      <c r="E68" s="83" t="s">
        <v>241</v>
      </c>
      <c r="F68" s="82" t="s">
        <v>112</v>
      </c>
      <c r="G68" s="84" t="s">
        <v>163</v>
      </c>
      <c r="H68" s="85">
        <v>104903.91924839193</v>
      </c>
      <c r="I68" s="86">
        <v>182500</v>
      </c>
      <c r="J68" s="83"/>
      <c r="K68" s="85">
        <v>750</v>
      </c>
      <c r="L68" s="86">
        <v>750</v>
      </c>
      <c r="M68" s="83"/>
    </row>
    <row r="69" spans="1:13">
      <c r="A69" s="79" t="s">
        <v>243</v>
      </c>
      <c r="B69" s="80" t="s">
        <v>244</v>
      </c>
      <c r="C69" s="81"/>
      <c r="D69" s="82" t="s">
        <v>110</v>
      </c>
      <c r="E69" s="83" t="s">
        <v>243</v>
      </c>
      <c r="F69" s="82" t="s">
        <v>112</v>
      </c>
      <c r="G69" s="84" t="s">
        <v>163</v>
      </c>
      <c r="H69" s="85">
        <v>117948.59360516343</v>
      </c>
      <c r="I69" s="86">
        <v>182500</v>
      </c>
      <c r="J69" s="83"/>
      <c r="K69" s="85">
        <v>750</v>
      </c>
      <c r="L69" s="86">
        <v>750</v>
      </c>
      <c r="M69" s="83"/>
    </row>
    <row r="70" spans="1:13">
      <c r="A70" s="79" t="s">
        <v>245</v>
      </c>
      <c r="B70" s="80" t="s">
        <v>246</v>
      </c>
      <c r="C70" s="81"/>
      <c r="D70" s="82" t="s">
        <v>110</v>
      </c>
      <c r="E70" s="83" t="s">
        <v>245</v>
      </c>
      <c r="F70" s="82" t="s">
        <v>112</v>
      </c>
      <c r="G70" s="84" t="s">
        <v>163</v>
      </c>
      <c r="H70" s="85">
        <v>103595.1371464446</v>
      </c>
      <c r="I70" s="86">
        <v>182500</v>
      </c>
      <c r="J70" s="83"/>
      <c r="K70" s="85">
        <v>750</v>
      </c>
      <c r="L70" s="86">
        <v>750</v>
      </c>
      <c r="M70" s="83"/>
    </row>
    <row r="71" spans="1:13">
      <c r="A71" s="79" t="s">
        <v>247</v>
      </c>
      <c r="B71" s="80" t="s">
        <v>248</v>
      </c>
      <c r="C71" s="81"/>
      <c r="D71" s="82" t="s">
        <v>229</v>
      </c>
      <c r="E71" s="83" t="s">
        <v>247</v>
      </c>
      <c r="F71" s="82" t="s">
        <v>128</v>
      </c>
      <c r="G71" s="84"/>
      <c r="H71" s="85">
        <v>8760</v>
      </c>
      <c r="I71" s="86">
        <v>8760</v>
      </c>
      <c r="J71" s="83"/>
      <c r="K71" s="85">
        <v>24</v>
      </c>
      <c r="L71" s="86">
        <v>24</v>
      </c>
      <c r="M71" s="83"/>
    </row>
    <row r="72" spans="1:13">
      <c r="A72" s="79" t="s">
        <v>249</v>
      </c>
      <c r="B72" s="80" t="s">
        <v>250</v>
      </c>
      <c r="C72" s="81"/>
      <c r="D72" s="82" t="s">
        <v>229</v>
      </c>
      <c r="E72" s="83" t="s">
        <v>249</v>
      </c>
      <c r="F72" s="82" t="s">
        <v>128</v>
      </c>
      <c r="G72" s="84"/>
      <c r="H72" s="85">
        <v>8760</v>
      </c>
      <c r="I72" s="86">
        <v>8760</v>
      </c>
      <c r="J72" s="83"/>
      <c r="K72" s="85">
        <v>24</v>
      </c>
      <c r="L72" s="86">
        <v>24</v>
      </c>
      <c r="M72" s="83"/>
    </row>
    <row r="73" spans="1:13">
      <c r="A73" s="79" t="s">
        <v>251</v>
      </c>
      <c r="B73" s="80" t="s">
        <v>252</v>
      </c>
      <c r="C73" s="81"/>
      <c r="D73" s="82" t="s">
        <v>229</v>
      </c>
      <c r="E73" s="83" t="s">
        <v>251</v>
      </c>
      <c r="F73" s="82" t="s">
        <v>128</v>
      </c>
      <c r="G73" s="84"/>
      <c r="H73" s="85">
        <v>8760</v>
      </c>
      <c r="I73" s="86">
        <v>8760</v>
      </c>
      <c r="J73" s="83"/>
      <c r="K73" s="85">
        <v>24</v>
      </c>
      <c r="L73" s="86">
        <v>24</v>
      </c>
      <c r="M73" s="83"/>
    </row>
    <row r="74" spans="1:13">
      <c r="A74" s="79" t="s">
        <v>253</v>
      </c>
      <c r="B74" s="80" t="s">
        <v>254</v>
      </c>
      <c r="C74" s="81"/>
      <c r="D74" s="82" t="s">
        <v>229</v>
      </c>
      <c r="E74" s="83" t="s">
        <v>253</v>
      </c>
      <c r="F74" s="82" t="s">
        <v>128</v>
      </c>
      <c r="G74" s="84"/>
      <c r="H74" s="85">
        <v>8760</v>
      </c>
      <c r="I74" s="86">
        <v>8760</v>
      </c>
      <c r="J74" s="83"/>
      <c r="K74" s="85">
        <v>24</v>
      </c>
      <c r="L74" s="86">
        <v>24</v>
      </c>
      <c r="M74" s="83"/>
    </row>
    <row r="75" spans="1:13">
      <c r="A75" s="79" t="s">
        <v>255</v>
      </c>
      <c r="B75" s="80" t="s">
        <v>256</v>
      </c>
      <c r="C75" s="81"/>
      <c r="D75" s="82" t="s">
        <v>229</v>
      </c>
      <c r="E75" s="83" t="s">
        <v>255</v>
      </c>
      <c r="F75" s="82" t="s">
        <v>128</v>
      </c>
      <c r="G75" s="84"/>
      <c r="H75" s="85">
        <v>8760</v>
      </c>
      <c r="I75" s="86">
        <v>8760</v>
      </c>
      <c r="J75" s="83"/>
      <c r="K75" s="85">
        <v>24</v>
      </c>
      <c r="L75" s="86">
        <v>24</v>
      </c>
      <c r="M75" s="83"/>
    </row>
    <row r="76" spans="1:13">
      <c r="A76" s="79" t="s">
        <v>257</v>
      </c>
      <c r="B76" s="80" t="s">
        <v>258</v>
      </c>
      <c r="C76" s="81"/>
      <c r="D76" s="82" t="s">
        <v>110</v>
      </c>
      <c r="E76" s="83" t="s">
        <v>257</v>
      </c>
      <c r="F76" s="82" t="s">
        <v>259</v>
      </c>
      <c r="G76" s="84" t="s">
        <v>260</v>
      </c>
      <c r="H76" s="85">
        <f>196*7000/1000000/138*22.2</f>
        <v>0.22071304347826087</v>
      </c>
      <c r="I76" s="86">
        <f>196*7000/1000000/138*500</f>
        <v>4.9710144927536239</v>
      </c>
      <c r="J76" s="83"/>
      <c r="K76" s="85">
        <f>196*7000/1000000/138*2.5</f>
        <v>2.485507246376812E-2</v>
      </c>
      <c r="L76" s="86">
        <f>196*7000/1000000/138*1</f>
        <v>9.9420289855072473E-3</v>
      </c>
      <c r="M76" s="83"/>
    </row>
    <row r="77" spans="1:13">
      <c r="A77" s="79" t="s">
        <v>261</v>
      </c>
      <c r="B77" s="80" t="s">
        <v>262</v>
      </c>
      <c r="C77" s="81"/>
      <c r="D77" s="82" t="s">
        <v>110</v>
      </c>
      <c r="E77" s="83" t="s">
        <v>261</v>
      </c>
      <c r="F77" s="82" t="s">
        <v>259</v>
      </c>
      <c r="G77" s="84" t="s">
        <v>260</v>
      </c>
      <c r="H77" s="85">
        <f>196*7000/1000000/138*12.65</f>
        <v>0.12576666666666669</v>
      </c>
      <c r="I77" s="86">
        <f>196*7000/1000000/138*500</f>
        <v>4.9710144927536239</v>
      </c>
      <c r="J77" s="83"/>
      <c r="K77" s="85">
        <f>196*7000/1000000/138*0.5</f>
        <v>4.9710144927536237E-3</v>
      </c>
      <c r="L77" s="86">
        <f>196*7000/1000000/138*24</f>
        <v>0.23860869565217394</v>
      </c>
      <c r="M77" s="83"/>
    </row>
    <row r="78" spans="1:13">
      <c r="A78" s="79" t="s">
        <v>263</v>
      </c>
      <c r="B78" s="80" t="s">
        <v>264</v>
      </c>
      <c r="C78" s="81"/>
      <c r="D78" s="82" t="s">
        <v>110</v>
      </c>
      <c r="E78" s="83" t="s">
        <v>263</v>
      </c>
      <c r="F78" s="82" t="s">
        <v>259</v>
      </c>
      <c r="G78" s="84" t="s">
        <v>265</v>
      </c>
      <c r="H78" s="85">
        <f>125*7000/1000000/138*2.01</f>
        <v>1.2744565217391304E-2</v>
      </c>
      <c r="I78" s="86">
        <f>125*7000/1000000/138*500</f>
        <v>3.1702898550724639</v>
      </c>
      <c r="J78" s="83"/>
      <c r="K78" s="85">
        <f>125*7000/1000000/138*0.2</f>
        <v>1.2681159420289856E-3</v>
      </c>
      <c r="L78" s="86">
        <f>125*7000/1000000/138*1</f>
        <v>6.3405797101449279E-3</v>
      </c>
      <c r="M78" s="83"/>
    </row>
    <row r="79" spans="1:13">
      <c r="A79" s="79" t="s">
        <v>266</v>
      </c>
      <c r="B79" s="80" t="s">
        <v>267</v>
      </c>
      <c r="C79" s="81"/>
      <c r="D79" s="82" t="s">
        <v>110</v>
      </c>
      <c r="E79" s="83" t="s">
        <v>266</v>
      </c>
      <c r="F79" s="82" t="s">
        <v>259</v>
      </c>
      <c r="G79" s="84" t="s">
        <v>268</v>
      </c>
      <c r="H79" s="85">
        <f>104*7000/1000000/138*7.7</f>
        <v>4.0620289855072461E-2</v>
      </c>
      <c r="I79" s="86">
        <f>104*7000/1000000/138*500</f>
        <v>2.6376811594202896</v>
      </c>
      <c r="J79" s="83"/>
      <c r="K79" s="85">
        <f>104*7000/1000000/138*1.1</f>
        <v>5.8028985507246377E-3</v>
      </c>
      <c r="L79" s="86">
        <f>104*7000/1000000/138*24</f>
        <v>0.12660869565217392</v>
      </c>
      <c r="M79" s="83"/>
    </row>
    <row r="80" spans="1:13">
      <c r="A80" s="79" t="s">
        <v>269</v>
      </c>
      <c r="B80" s="80" t="s">
        <v>270</v>
      </c>
      <c r="C80" s="81"/>
      <c r="D80" s="82" t="s">
        <v>110</v>
      </c>
      <c r="E80" s="83" t="s">
        <v>269</v>
      </c>
      <c r="F80" s="82" t="s">
        <v>259</v>
      </c>
      <c r="G80" s="84" t="s">
        <v>271</v>
      </c>
      <c r="H80" s="85">
        <f>30*7000/1000000/125*23.7</f>
        <v>3.9815999999999997E-2</v>
      </c>
      <c r="I80" s="86">
        <f>30*7000/1000000/125*600</f>
        <v>1.008</v>
      </c>
      <c r="J80" s="83"/>
      <c r="K80" s="85">
        <f>30*7000/1000000/125*15.5</f>
        <v>2.6039999999999997E-2</v>
      </c>
      <c r="L80" s="86">
        <f>30*7000/1000000/125*24</f>
        <v>4.0319999999999995E-2</v>
      </c>
      <c r="M80" s="83"/>
    </row>
    <row r="81" spans="1:13">
      <c r="A81" s="79" t="s">
        <v>272</v>
      </c>
      <c r="B81" s="80" t="s">
        <v>273</v>
      </c>
      <c r="C81" s="81"/>
      <c r="D81" s="82" t="s">
        <v>110</v>
      </c>
      <c r="E81" s="83" t="s">
        <v>272</v>
      </c>
      <c r="F81" s="82" t="s">
        <v>259</v>
      </c>
      <c r="G81" s="84" t="s">
        <v>271</v>
      </c>
      <c r="H81" s="85">
        <f>30*7000/1000000/125*6</f>
        <v>1.0079999999999999E-2</v>
      </c>
      <c r="I81" s="86">
        <f>30*7000/1000000/125*600</f>
        <v>1.008</v>
      </c>
      <c r="J81" s="83"/>
      <c r="K81" s="85">
        <f>30*7000/1000000/125*4.2</f>
        <v>7.0559999999999998E-3</v>
      </c>
      <c r="L81" s="86">
        <f>30*7000/1000000/125*24</f>
        <v>4.0319999999999995E-2</v>
      </c>
      <c r="M81" s="83"/>
    </row>
    <row r="82" spans="1:13">
      <c r="A82" s="79" t="s">
        <v>274</v>
      </c>
      <c r="B82" s="80" t="s">
        <v>275</v>
      </c>
      <c r="C82" s="81"/>
      <c r="D82" s="82" t="s">
        <v>110</v>
      </c>
      <c r="E82" s="83" t="s">
        <v>274</v>
      </c>
      <c r="F82" s="82" t="s">
        <v>259</v>
      </c>
      <c r="G82" s="84" t="s">
        <v>271</v>
      </c>
      <c r="H82" s="85">
        <f>30*7000/1000000/125*184.6</f>
        <v>0.31012799999999996</v>
      </c>
      <c r="I82" s="86">
        <f>30*7000/1000000/125*600</f>
        <v>1.008</v>
      </c>
      <c r="J82" s="83"/>
      <c r="K82" s="85">
        <f>30*7000/1000000/125*24</f>
        <v>4.0319999999999995E-2</v>
      </c>
      <c r="L82" s="86">
        <f>30*7000/1000000/125*24</f>
        <v>4.0319999999999995E-2</v>
      </c>
      <c r="M82" s="83"/>
    </row>
    <row r="83" spans="1:13">
      <c r="A83" s="79" t="s">
        <v>276</v>
      </c>
      <c r="B83" s="80" t="s">
        <v>277</v>
      </c>
      <c r="C83" s="81"/>
      <c r="D83" s="82" t="s">
        <v>110</v>
      </c>
      <c r="E83" s="83" t="s">
        <v>276</v>
      </c>
      <c r="F83" s="82" t="s">
        <v>259</v>
      </c>
      <c r="G83" s="84" t="s">
        <v>278</v>
      </c>
      <c r="H83" s="85">
        <f>21*7000/1000000/125*4.5</f>
        <v>5.2919999999999998E-3</v>
      </c>
      <c r="I83" s="86">
        <f>21*7000/1000000/125*600</f>
        <v>0.7056</v>
      </c>
      <c r="J83" s="83"/>
      <c r="K83" s="85">
        <f>21*7000/1000000/125*0.5</f>
        <v>5.8799999999999998E-4</v>
      </c>
      <c r="L83" s="86">
        <f>21*7000/1000000/125*24</f>
        <v>2.8223999999999999E-2</v>
      </c>
      <c r="M83" s="83"/>
    </row>
    <row r="84" spans="1:13">
      <c r="A84" s="79" t="s">
        <v>279</v>
      </c>
      <c r="B84" s="80" t="s">
        <v>280</v>
      </c>
      <c r="C84" s="81"/>
      <c r="D84" s="82" t="s">
        <v>110</v>
      </c>
      <c r="E84" s="83" t="s">
        <v>279</v>
      </c>
      <c r="F84" s="82" t="s">
        <v>259</v>
      </c>
      <c r="G84" s="84" t="s">
        <v>278</v>
      </c>
      <c r="H84" s="85">
        <f>21*7000/1000000/125*11.3</f>
        <v>1.32888E-2</v>
      </c>
      <c r="I84" s="86">
        <f>21*7000/1000000/125*125</f>
        <v>0.14699999999999999</v>
      </c>
      <c r="J84" s="83"/>
      <c r="K84" s="85">
        <f>21*7000/1000000/125*9</f>
        <v>1.0584E-2</v>
      </c>
      <c r="L84" s="86">
        <f>21*7000/1000000/125*24</f>
        <v>2.8223999999999999E-2</v>
      </c>
      <c r="M84" s="83"/>
    </row>
    <row r="85" spans="1:13">
      <c r="A85" s="79" t="s">
        <v>281</v>
      </c>
      <c r="B85" s="80" t="s">
        <v>282</v>
      </c>
      <c r="C85" s="81"/>
      <c r="D85" s="82" t="s">
        <v>110</v>
      </c>
      <c r="E85" s="83" t="s">
        <v>281</v>
      </c>
      <c r="F85" s="82" t="s">
        <v>259</v>
      </c>
      <c r="G85" s="84" t="s">
        <v>283</v>
      </c>
      <c r="H85" s="85">
        <v>0</v>
      </c>
      <c r="I85" s="86">
        <f>13*7000/1000000/125*600</f>
        <v>0.43680000000000002</v>
      </c>
      <c r="J85" s="83"/>
      <c r="K85" s="85">
        <v>0</v>
      </c>
      <c r="L85" s="86">
        <f>13*7000/1000000/125*24</f>
        <v>1.7472000000000001E-2</v>
      </c>
      <c r="M85" s="83"/>
    </row>
    <row r="86" spans="1:13">
      <c r="A86" s="79" t="s">
        <v>284</v>
      </c>
      <c r="B86" s="80" t="s">
        <v>285</v>
      </c>
      <c r="C86" s="81" t="s">
        <v>286</v>
      </c>
      <c r="D86" s="82" t="s">
        <v>110</v>
      </c>
      <c r="E86" s="83" t="s">
        <v>284</v>
      </c>
      <c r="F86" s="82" t="s">
        <v>112</v>
      </c>
      <c r="G86" s="84"/>
      <c r="H86" s="85">
        <v>19772.5</v>
      </c>
      <c r="I86" s="86">
        <v>120450</v>
      </c>
      <c r="J86" s="83"/>
      <c r="K86" s="85">
        <v>330</v>
      </c>
      <c r="L86" s="86">
        <v>330</v>
      </c>
      <c r="M86" s="83"/>
    </row>
    <row r="87" spans="1:13">
      <c r="A87" s="79" t="s">
        <v>287</v>
      </c>
      <c r="B87" s="80" t="s">
        <v>288</v>
      </c>
      <c r="C87" s="81"/>
      <c r="D87" s="82" t="s">
        <v>110</v>
      </c>
      <c r="E87" s="83" t="s">
        <v>287</v>
      </c>
      <c r="F87" s="82" t="s">
        <v>259</v>
      </c>
      <c r="G87" s="84" t="s">
        <v>289</v>
      </c>
      <c r="H87" s="85">
        <v>0</v>
      </c>
      <c r="I87" s="86">
        <f>173*7000/1000000/138*500</f>
        <v>4.38768115942029</v>
      </c>
      <c r="J87" s="83"/>
      <c r="K87" s="85">
        <v>0</v>
      </c>
      <c r="L87" s="86">
        <f>173*7000/1000000/138*24</f>
        <v>0.21060869565217394</v>
      </c>
      <c r="M87" s="83"/>
    </row>
    <row r="88" spans="1:13">
      <c r="A88" s="79" t="s">
        <v>290</v>
      </c>
      <c r="B88" s="80" t="s">
        <v>291</v>
      </c>
      <c r="C88" s="81"/>
      <c r="D88" s="82" t="s">
        <v>110</v>
      </c>
      <c r="E88" s="83" t="s">
        <v>290</v>
      </c>
      <c r="F88" s="82" t="s">
        <v>112</v>
      </c>
      <c r="G88" s="84" t="s">
        <v>125</v>
      </c>
      <c r="H88" s="85">
        <v>61410</v>
      </c>
      <c r="I88" s="86">
        <v>0</v>
      </c>
      <c r="J88" s="83"/>
      <c r="K88" s="85">
        <v>704</v>
      </c>
      <c r="L88" s="86">
        <v>0</v>
      </c>
      <c r="M88" s="83"/>
    </row>
    <row r="89" spans="1:13">
      <c r="A89" s="79" t="s">
        <v>292</v>
      </c>
      <c r="B89" s="80" t="s">
        <v>293</v>
      </c>
      <c r="C89" s="81"/>
      <c r="D89" s="82" t="s">
        <v>110</v>
      </c>
      <c r="E89" s="83" t="s">
        <v>292</v>
      </c>
      <c r="F89" s="82" t="s">
        <v>112</v>
      </c>
      <c r="G89" s="84" t="s">
        <v>125</v>
      </c>
      <c r="H89" s="85">
        <v>187787</v>
      </c>
      <c r="I89" s="86">
        <v>0</v>
      </c>
      <c r="J89" s="83"/>
      <c r="K89" s="85">
        <v>716</v>
      </c>
      <c r="L89" s="86">
        <v>0</v>
      </c>
      <c r="M89" s="83"/>
    </row>
    <row r="90" spans="1:13">
      <c r="A90" s="79" t="s">
        <v>294</v>
      </c>
      <c r="B90" s="80" t="s">
        <v>295</v>
      </c>
      <c r="C90" s="81"/>
      <c r="D90" s="82"/>
      <c r="E90" s="83"/>
      <c r="F90" s="82" t="s">
        <v>128</v>
      </c>
      <c r="G90" s="84"/>
      <c r="H90" s="85">
        <v>8760</v>
      </c>
      <c r="I90" s="86">
        <v>8760</v>
      </c>
      <c r="J90" s="83"/>
      <c r="K90" s="85">
        <v>24</v>
      </c>
      <c r="L90" s="86">
        <v>24</v>
      </c>
      <c r="M90" s="83"/>
    </row>
    <row r="91" spans="1:13">
      <c r="A91" s="79" t="s">
        <v>294</v>
      </c>
      <c r="B91" s="80" t="s">
        <v>296</v>
      </c>
      <c r="C91" s="81"/>
      <c r="D91" s="82"/>
      <c r="E91" s="83"/>
      <c r="F91" s="82" t="s">
        <v>128</v>
      </c>
      <c r="G91" s="84"/>
      <c r="H91" s="85">
        <v>8760</v>
      </c>
      <c r="I91" s="86">
        <v>8760</v>
      </c>
      <c r="J91" s="83"/>
      <c r="K91" s="85">
        <v>24</v>
      </c>
      <c r="L91" s="86">
        <v>24</v>
      </c>
      <c r="M91" s="83"/>
    </row>
    <row r="92" spans="1:13">
      <c r="A92" s="79" t="s">
        <v>294</v>
      </c>
      <c r="B92" s="80" t="s">
        <v>297</v>
      </c>
      <c r="C92" s="81"/>
      <c r="D92" s="82"/>
      <c r="E92" s="83"/>
      <c r="F92" s="82" t="s">
        <v>128</v>
      </c>
      <c r="G92" s="84"/>
      <c r="H92" s="85">
        <v>8760</v>
      </c>
      <c r="I92" s="86">
        <v>8760</v>
      </c>
      <c r="J92" s="83"/>
      <c r="K92" s="85">
        <v>24</v>
      </c>
      <c r="L92" s="86">
        <v>24</v>
      </c>
      <c r="M92" s="83"/>
    </row>
    <row r="93" spans="1:13">
      <c r="A93" s="79" t="s">
        <v>294</v>
      </c>
      <c r="B93" s="80" t="s">
        <v>298</v>
      </c>
      <c r="C93" s="81"/>
      <c r="D93" s="82"/>
      <c r="E93" s="83"/>
      <c r="F93" s="82" t="s">
        <v>128</v>
      </c>
      <c r="G93" s="84"/>
      <c r="H93" s="85">
        <v>8760</v>
      </c>
      <c r="I93" s="86">
        <v>8760</v>
      </c>
      <c r="J93" s="83"/>
      <c r="K93" s="85">
        <v>24</v>
      </c>
      <c r="L93" s="86">
        <v>24</v>
      </c>
      <c r="M93" s="83"/>
    </row>
    <row r="94" spans="1:13">
      <c r="A94" s="79" t="s">
        <v>294</v>
      </c>
      <c r="B94" s="80" t="s">
        <v>299</v>
      </c>
      <c r="C94" s="81"/>
      <c r="D94" s="82"/>
      <c r="E94" s="83"/>
      <c r="F94" s="82" t="s">
        <v>128</v>
      </c>
      <c r="G94" s="84"/>
      <c r="H94" s="85">
        <v>8760</v>
      </c>
      <c r="I94" s="86">
        <v>8760</v>
      </c>
      <c r="J94" s="83"/>
      <c r="K94" s="85">
        <v>24</v>
      </c>
      <c r="L94" s="86">
        <v>24</v>
      </c>
      <c r="M94" s="83"/>
    </row>
    <row r="95" spans="1:13">
      <c r="A95" s="79" t="s">
        <v>294</v>
      </c>
      <c r="B95" s="80" t="s">
        <v>300</v>
      </c>
      <c r="C95" s="81"/>
      <c r="D95" s="82"/>
      <c r="E95" s="83"/>
      <c r="F95" s="82" t="s">
        <v>128</v>
      </c>
      <c r="G95" s="84"/>
      <c r="H95" s="85">
        <v>8760</v>
      </c>
      <c r="I95" s="86">
        <v>8760</v>
      </c>
      <c r="J95" s="83"/>
      <c r="K95" s="85">
        <v>24</v>
      </c>
      <c r="L95" s="86">
        <v>24</v>
      </c>
      <c r="M95" s="83"/>
    </row>
    <row r="96" spans="1:13">
      <c r="A96" s="79"/>
      <c r="B96" s="80"/>
      <c r="C96" s="81"/>
      <c r="D96" s="82"/>
      <c r="E96" s="83"/>
      <c r="F96" s="82"/>
      <c r="G96" s="84"/>
      <c r="H96" s="85"/>
      <c r="I96" s="86"/>
      <c r="J96" s="83"/>
      <c r="K96" s="85"/>
      <c r="L96" s="86"/>
      <c r="M96" s="83"/>
    </row>
    <row r="97" spans="1:13">
      <c r="A97" s="79" t="s">
        <v>301</v>
      </c>
      <c r="B97" s="80" t="s">
        <v>302</v>
      </c>
      <c r="C97" s="81" t="s">
        <v>303</v>
      </c>
      <c r="D97" s="82" t="s">
        <v>110</v>
      </c>
      <c r="E97" s="83" t="str">
        <f>A97</f>
        <v>EU119</v>
      </c>
      <c r="F97" s="82" t="s">
        <v>304</v>
      </c>
      <c r="G97" s="84" t="s">
        <v>305</v>
      </c>
      <c r="H97" s="85"/>
      <c r="I97" s="86">
        <f>I22*0.01</f>
        <v>2007.5</v>
      </c>
      <c r="J97" s="83"/>
      <c r="K97" s="85"/>
      <c r="L97" s="86">
        <f>L22*0.01</f>
        <v>4.9512</v>
      </c>
      <c r="M97" s="83"/>
    </row>
    <row r="98" spans="1:13">
      <c r="A98" s="79"/>
      <c r="B98" s="80"/>
      <c r="C98" s="81"/>
      <c r="D98" s="82"/>
      <c r="E98" s="83"/>
      <c r="F98" s="82"/>
      <c r="G98" s="84"/>
      <c r="H98" s="85"/>
      <c r="I98" s="86"/>
      <c r="J98" s="83"/>
      <c r="K98" s="85"/>
      <c r="L98" s="86"/>
      <c r="M98" s="83"/>
    </row>
    <row r="99" spans="1:13">
      <c r="A99" s="79"/>
      <c r="B99" s="80"/>
      <c r="C99" s="81"/>
      <c r="D99" s="82"/>
      <c r="E99" s="83"/>
      <c r="F99" s="82"/>
      <c r="G99" s="84"/>
      <c r="H99" s="85"/>
      <c r="I99" s="86"/>
      <c r="J99" s="83"/>
      <c r="K99" s="85"/>
      <c r="L99" s="86"/>
      <c r="M99" s="83"/>
    </row>
    <row r="100" spans="1:13">
      <c r="A100" s="79"/>
      <c r="B100" s="80"/>
      <c r="C100" s="81"/>
      <c r="D100" s="82"/>
      <c r="E100" s="83"/>
      <c r="F100" s="82"/>
      <c r="G100" s="84"/>
      <c r="H100" s="85"/>
      <c r="I100" s="86"/>
      <c r="J100" s="83"/>
      <c r="K100" s="85"/>
      <c r="L100" s="86"/>
      <c r="M100" s="83"/>
    </row>
    <row r="101" spans="1:13">
      <c r="A101" s="79"/>
      <c r="B101" s="80"/>
      <c r="C101" s="81"/>
      <c r="D101" s="82"/>
      <c r="E101" s="83"/>
      <c r="F101" s="82"/>
      <c r="G101" s="84"/>
      <c r="H101" s="85"/>
      <c r="I101" s="86"/>
      <c r="J101" s="83"/>
      <c r="K101" s="85"/>
      <c r="L101" s="86"/>
      <c r="M101" s="83"/>
    </row>
    <row r="102" spans="1:13">
      <c r="A102" s="79"/>
      <c r="B102" s="80"/>
      <c r="C102" s="81"/>
      <c r="D102" s="82"/>
      <c r="E102" s="83"/>
      <c r="F102" s="82"/>
      <c r="G102" s="84"/>
      <c r="H102" s="85"/>
      <c r="I102" s="86"/>
      <c r="J102" s="83"/>
      <c r="K102" s="85"/>
      <c r="L102" s="86"/>
      <c r="M102" s="83"/>
    </row>
    <row r="103" spans="1:13">
      <c r="A103" s="79"/>
      <c r="B103" s="80"/>
      <c r="C103" s="81"/>
      <c r="D103" s="82"/>
      <c r="E103" s="83"/>
      <c r="F103" s="82"/>
      <c r="G103" s="84"/>
      <c r="H103" s="85"/>
      <c r="I103" s="86"/>
      <c r="J103" s="83"/>
      <c r="K103" s="85"/>
      <c r="L103" s="86"/>
      <c r="M103" s="83"/>
    </row>
    <row r="104" spans="1:13">
      <c r="A104" s="79"/>
      <c r="B104" s="80"/>
      <c r="C104" s="81"/>
      <c r="D104" s="82"/>
      <c r="E104" s="83"/>
      <c r="F104" s="82"/>
      <c r="G104" s="84"/>
      <c r="H104" s="85"/>
      <c r="I104" s="86"/>
      <c r="J104" s="83"/>
      <c r="K104" s="85"/>
      <c r="L104" s="86"/>
      <c r="M104" s="83"/>
    </row>
    <row r="105" spans="1:13">
      <c r="A105" s="79"/>
      <c r="B105" s="80"/>
      <c r="C105" s="81"/>
      <c r="D105" s="82"/>
      <c r="E105" s="83"/>
      <c r="F105" s="82"/>
      <c r="G105" s="84"/>
      <c r="H105" s="85"/>
      <c r="I105" s="86"/>
      <c r="J105" s="83"/>
      <c r="K105" s="85"/>
      <c r="L105" s="86"/>
      <c r="M105" s="83"/>
    </row>
    <row r="106" spans="1:13">
      <c r="A106" s="79"/>
      <c r="B106" s="80"/>
      <c r="C106" s="81"/>
      <c r="D106" s="82"/>
      <c r="E106" s="83"/>
      <c r="F106" s="82"/>
      <c r="G106" s="84"/>
      <c r="H106" s="85"/>
      <c r="I106" s="86"/>
      <c r="J106" s="83"/>
      <c r="K106" s="85"/>
      <c r="L106" s="86"/>
      <c r="M106" s="83"/>
    </row>
    <row r="107" spans="1:13">
      <c r="A107" s="79"/>
      <c r="B107" s="80"/>
      <c r="C107" s="81"/>
      <c r="D107" s="82"/>
      <c r="E107" s="83"/>
      <c r="F107" s="82"/>
      <c r="G107" s="84"/>
      <c r="H107" s="85"/>
      <c r="I107" s="86"/>
      <c r="J107" s="83"/>
      <c r="K107" s="85"/>
      <c r="L107" s="86"/>
      <c r="M107" s="83"/>
    </row>
    <row r="108" spans="1:13">
      <c r="A108" s="79"/>
      <c r="B108" s="80"/>
      <c r="C108" s="81"/>
      <c r="D108" s="82"/>
      <c r="E108" s="83"/>
      <c r="F108" s="82"/>
      <c r="G108" s="84"/>
      <c r="H108" s="85"/>
      <c r="I108" s="86"/>
      <c r="J108" s="83"/>
      <c r="K108" s="85"/>
      <c r="L108" s="86"/>
      <c r="M108" s="83"/>
    </row>
    <row r="109" spans="1:13">
      <c r="A109" s="79"/>
      <c r="B109" s="80"/>
      <c r="C109" s="81"/>
      <c r="D109" s="82"/>
      <c r="E109" s="83"/>
      <c r="F109" s="82"/>
      <c r="G109" s="84"/>
      <c r="H109" s="85"/>
      <c r="I109" s="86"/>
      <c r="J109" s="83"/>
      <c r="K109" s="85"/>
      <c r="L109" s="86"/>
      <c r="M109" s="83"/>
    </row>
    <row r="110" spans="1:13">
      <c r="A110" s="79"/>
      <c r="B110" s="80"/>
      <c r="C110" s="81"/>
      <c r="D110" s="82"/>
      <c r="E110" s="83"/>
      <c r="F110" s="82"/>
      <c r="G110" s="84"/>
      <c r="H110" s="85"/>
      <c r="I110" s="86"/>
      <c r="J110" s="83"/>
      <c r="K110" s="85"/>
      <c r="L110" s="86"/>
      <c r="M110" s="83"/>
    </row>
    <row r="111" spans="1:13">
      <c r="A111" s="79"/>
      <c r="B111" s="80"/>
      <c r="C111" s="81"/>
      <c r="D111" s="82"/>
      <c r="E111" s="83"/>
      <c r="F111" s="82"/>
      <c r="G111" s="84"/>
      <c r="H111" s="85"/>
      <c r="I111" s="86"/>
      <c r="J111" s="83"/>
      <c r="K111" s="85"/>
      <c r="L111" s="86"/>
      <c r="M111" s="83"/>
    </row>
    <row r="112" spans="1:13">
      <c r="A112" s="79"/>
      <c r="B112" s="80"/>
      <c r="C112" s="81"/>
      <c r="D112" s="82"/>
      <c r="E112" s="83"/>
      <c r="F112" s="82"/>
      <c r="G112" s="84"/>
      <c r="H112" s="85"/>
      <c r="I112" s="86"/>
      <c r="J112" s="83"/>
      <c r="K112" s="85"/>
      <c r="L112" s="86"/>
      <c r="M112" s="83"/>
    </row>
    <row r="113" spans="1:13">
      <c r="A113" s="79"/>
      <c r="B113" s="80"/>
      <c r="C113" s="81"/>
      <c r="D113" s="82"/>
      <c r="E113" s="83"/>
      <c r="F113" s="82"/>
      <c r="G113" s="84"/>
      <c r="H113" s="85"/>
      <c r="I113" s="86"/>
      <c r="J113" s="83"/>
      <c r="K113" s="85"/>
      <c r="L113" s="86"/>
      <c r="M113" s="83"/>
    </row>
    <row r="114" spans="1:13">
      <c r="A114" s="79"/>
      <c r="B114" s="80"/>
      <c r="C114" s="81"/>
      <c r="D114" s="82"/>
      <c r="E114" s="83"/>
      <c r="F114" s="82"/>
      <c r="G114" s="84"/>
      <c r="H114" s="85"/>
      <c r="I114" s="86"/>
      <c r="J114" s="83"/>
      <c r="K114" s="85"/>
      <c r="L114" s="86"/>
      <c r="M114" s="83"/>
    </row>
    <row r="115" spans="1:13">
      <c r="A115" s="79"/>
      <c r="B115" s="80"/>
      <c r="C115" s="81"/>
      <c r="D115" s="82"/>
      <c r="E115" s="83"/>
      <c r="F115" s="82"/>
      <c r="G115" s="84"/>
      <c r="H115" s="85"/>
      <c r="I115" s="86"/>
      <c r="J115" s="83"/>
      <c r="K115" s="85"/>
      <c r="L115" s="86"/>
      <c r="M115" s="83"/>
    </row>
    <row r="116" spans="1:13">
      <c r="A116" s="79"/>
      <c r="B116" s="80"/>
      <c r="C116" s="81"/>
      <c r="D116" s="82"/>
      <c r="E116" s="83"/>
      <c r="F116" s="82"/>
      <c r="G116" s="84"/>
      <c r="H116" s="85"/>
      <c r="I116" s="86"/>
      <c r="J116" s="83"/>
      <c r="K116" s="85"/>
      <c r="L116" s="86"/>
      <c r="M116" s="83"/>
    </row>
    <row r="117" spans="1:13">
      <c r="A117" s="79"/>
      <c r="B117" s="80"/>
      <c r="C117" s="81"/>
      <c r="D117" s="82"/>
      <c r="E117" s="83"/>
      <c r="F117" s="82"/>
      <c r="G117" s="84"/>
      <c r="H117" s="85"/>
      <c r="I117" s="86"/>
      <c r="J117" s="83"/>
      <c r="K117" s="85"/>
      <c r="L117" s="86"/>
      <c r="M117" s="83"/>
    </row>
    <row r="118" spans="1:13">
      <c r="A118" s="79"/>
      <c r="B118" s="80"/>
      <c r="C118" s="81"/>
      <c r="D118" s="82"/>
      <c r="E118" s="83"/>
      <c r="F118" s="82"/>
      <c r="G118" s="84"/>
      <c r="H118" s="85"/>
      <c r="I118" s="86"/>
      <c r="J118" s="83"/>
      <c r="K118" s="85"/>
      <c r="L118" s="86"/>
      <c r="M118" s="83"/>
    </row>
    <row r="119" spans="1:13">
      <c r="A119" s="79"/>
      <c r="B119" s="80"/>
      <c r="C119" s="81"/>
      <c r="D119" s="82"/>
      <c r="E119" s="83"/>
      <c r="F119" s="82"/>
      <c r="G119" s="84"/>
      <c r="H119" s="85"/>
      <c r="I119" s="86"/>
      <c r="J119" s="83"/>
      <c r="K119" s="85"/>
      <c r="L119" s="86"/>
      <c r="M119" s="83"/>
    </row>
    <row r="120" spans="1:13">
      <c r="A120" s="79"/>
      <c r="B120" s="80"/>
      <c r="C120" s="81"/>
      <c r="D120" s="82"/>
      <c r="E120" s="83"/>
      <c r="F120" s="82"/>
      <c r="G120" s="84"/>
      <c r="H120" s="85"/>
      <c r="I120" s="86"/>
      <c r="J120" s="83"/>
      <c r="K120" s="85"/>
      <c r="L120" s="86"/>
      <c r="M120" s="83"/>
    </row>
    <row r="121" spans="1:13">
      <c r="A121" s="79"/>
      <c r="B121" s="80"/>
      <c r="C121" s="81"/>
      <c r="D121" s="82"/>
      <c r="E121" s="83"/>
      <c r="F121" s="82"/>
      <c r="G121" s="84"/>
      <c r="H121" s="85"/>
      <c r="I121" s="86"/>
      <c r="J121" s="83"/>
      <c r="K121" s="85"/>
      <c r="L121" s="86"/>
      <c r="M121" s="83"/>
    </row>
    <row r="122" spans="1:13">
      <c r="A122" s="79"/>
      <c r="B122" s="80"/>
      <c r="C122" s="81"/>
      <c r="D122" s="82"/>
      <c r="E122" s="83"/>
      <c r="F122" s="82"/>
      <c r="G122" s="84"/>
      <c r="H122" s="85"/>
      <c r="I122" s="86"/>
      <c r="J122" s="83"/>
      <c r="K122" s="85"/>
      <c r="L122" s="86"/>
      <c r="M122" s="83"/>
    </row>
    <row r="123" spans="1:13">
      <c r="A123" s="79"/>
      <c r="B123" s="80"/>
      <c r="C123" s="81"/>
      <c r="D123" s="82"/>
      <c r="E123" s="83"/>
      <c r="F123" s="82"/>
      <c r="G123" s="84"/>
      <c r="H123" s="85"/>
      <c r="I123" s="86"/>
      <c r="J123" s="83"/>
      <c r="K123" s="85"/>
      <c r="L123" s="86"/>
      <c r="M123" s="83"/>
    </row>
    <row r="124" spans="1:13">
      <c r="A124" s="79"/>
      <c r="B124" s="80"/>
      <c r="C124" s="81"/>
      <c r="D124" s="82"/>
      <c r="E124" s="83"/>
      <c r="F124" s="82"/>
      <c r="G124" s="84"/>
      <c r="H124" s="85"/>
      <c r="I124" s="86"/>
      <c r="J124" s="83"/>
      <c r="K124" s="85"/>
      <c r="L124" s="86"/>
      <c r="M124" s="83"/>
    </row>
    <row r="125" spans="1:13">
      <c r="A125" s="79"/>
      <c r="B125" s="80"/>
      <c r="C125" s="81"/>
      <c r="D125" s="82"/>
      <c r="E125" s="83"/>
      <c r="F125" s="82"/>
      <c r="G125" s="84"/>
      <c r="H125" s="85"/>
      <c r="I125" s="86"/>
      <c r="J125" s="83"/>
      <c r="K125" s="85"/>
      <c r="L125" s="86"/>
      <c r="M125" s="83"/>
    </row>
    <row r="126" spans="1:13">
      <c r="A126" s="79"/>
      <c r="B126" s="80"/>
      <c r="C126" s="81"/>
      <c r="D126" s="82"/>
      <c r="E126" s="83"/>
      <c r="F126" s="82"/>
      <c r="G126" s="84"/>
      <c r="H126" s="85"/>
      <c r="I126" s="86"/>
      <c r="J126" s="83"/>
      <c r="K126" s="85"/>
      <c r="L126" s="86"/>
      <c r="M126" s="83"/>
    </row>
    <row r="127" spans="1:13">
      <c r="A127" s="79"/>
      <c r="B127" s="80"/>
      <c r="C127" s="81"/>
      <c r="D127" s="82"/>
      <c r="E127" s="83"/>
      <c r="F127" s="82"/>
      <c r="G127" s="84"/>
      <c r="H127" s="85"/>
      <c r="I127" s="86"/>
      <c r="J127" s="83"/>
      <c r="K127" s="85"/>
      <c r="L127" s="86"/>
      <c r="M127" s="83"/>
    </row>
    <row r="128" spans="1:13">
      <c r="A128" s="79"/>
      <c r="B128" s="80"/>
      <c r="C128" s="81"/>
      <c r="D128" s="82"/>
      <c r="E128" s="83"/>
      <c r="F128" s="82"/>
      <c r="G128" s="84"/>
      <c r="H128" s="85"/>
      <c r="I128" s="86"/>
      <c r="J128" s="83"/>
      <c r="K128" s="85"/>
      <c r="L128" s="86"/>
      <c r="M128" s="83"/>
    </row>
    <row r="129" spans="1:13">
      <c r="A129" s="79"/>
      <c r="B129" s="80"/>
      <c r="C129" s="81"/>
      <c r="D129" s="82"/>
      <c r="E129" s="83"/>
      <c r="F129" s="82"/>
      <c r="G129" s="84"/>
      <c r="H129" s="85"/>
      <c r="I129" s="86"/>
      <c r="J129" s="83"/>
      <c r="K129" s="85"/>
      <c r="L129" s="86"/>
      <c r="M129" s="83"/>
    </row>
    <row r="130" spans="1:13">
      <c r="A130" s="79"/>
      <c r="B130" s="80"/>
      <c r="C130" s="81"/>
      <c r="D130" s="82"/>
      <c r="E130" s="83"/>
      <c r="F130" s="82"/>
      <c r="G130" s="84"/>
      <c r="H130" s="85"/>
      <c r="I130" s="86"/>
      <c r="J130" s="83"/>
      <c r="K130" s="85"/>
      <c r="L130" s="86"/>
      <c r="M130" s="83"/>
    </row>
    <row r="131" spans="1:13">
      <c r="A131" s="79"/>
      <c r="B131" s="80"/>
      <c r="C131" s="81"/>
      <c r="D131" s="82"/>
      <c r="E131" s="83"/>
      <c r="F131" s="82"/>
      <c r="G131" s="84"/>
      <c r="H131" s="85"/>
      <c r="I131" s="86"/>
      <c r="J131" s="83"/>
      <c r="K131" s="85"/>
      <c r="L131" s="86"/>
      <c r="M131" s="83"/>
    </row>
    <row r="132" spans="1:13">
      <c r="A132" s="79"/>
      <c r="B132" s="80"/>
      <c r="C132" s="81"/>
      <c r="D132" s="82"/>
      <c r="E132" s="83"/>
      <c r="F132" s="82"/>
      <c r="G132" s="84"/>
      <c r="H132" s="85"/>
      <c r="I132" s="86"/>
      <c r="J132" s="83"/>
      <c r="K132" s="85"/>
      <c r="L132" s="86"/>
      <c r="M132" s="83"/>
    </row>
    <row r="133" spans="1:13">
      <c r="A133" s="79"/>
      <c r="B133" s="80"/>
      <c r="C133" s="81"/>
      <c r="D133" s="82"/>
      <c r="E133" s="83"/>
      <c r="F133" s="82"/>
      <c r="G133" s="84"/>
      <c r="H133" s="85"/>
      <c r="I133" s="86"/>
      <c r="J133" s="83"/>
      <c r="K133" s="85"/>
      <c r="L133" s="86"/>
      <c r="M133" s="83"/>
    </row>
    <row r="134" spans="1:13">
      <c r="A134" s="79"/>
      <c r="B134" s="80"/>
      <c r="C134" s="81"/>
      <c r="D134" s="82"/>
      <c r="E134" s="83"/>
      <c r="F134" s="82"/>
      <c r="G134" s="84"/>
      <c r="H134" s="85"/>
      <c r="I134" s="86"/>
      <c r="J134" s="83"/>
      <c r="K134" s="85"/>
      <c r="L134" s="86"/>
      <c r="M134" s="83"/>
    </row>
    <row r="135" spans="1:13">
      <c r="A135" s="79"/>
      <c r="B135" s="80"/>
      <c r="C135" s="81"/>
      <c r="D135" s="82"/>
      <c r="E135" s="83"/>
      <c r="F135" s="82"/>
      <c r="G135" s="84"/>
      <c r="H135" s="85"/>
      <c r="I135" s="86"/>
      <c r="J135" s="83"/>
      <c r="K135" s="85"/>
      <c r="L135" s="86"/>
      <c r="M135" s="83"/>
    </row>
    <row r="136" spans="1:13">
      <c r="A136" s="79"/>
      <c r="B136" s="80"/>
      <c r="C136" s="81"/>
      <c r="D136" s="82"/>
      <c r="E136" s="83"/>
      <c r="F136" s="82"/>
      <c r="G136" s="84"/>
      <c r="H136" s="85"/>
      <c r="I136" s="86"/>
      <c r="J136" s="83"/>
      <c r="K136" s="85"/>
      <c r="L136" s="86"/>
      <c r="M136" s="83"/>
    </row>
    <row r="137" spans="1:13">
      <c r="A137" s="79"/>
      <c r="B137" s="80"/>
      <c r="C137" s="81"/>
      <c r="D137" s="82"/>
      <c r="E137" s="83"/>
      <c r="F137" s="82"/>
      <c r="G137" s="84"/>
      <c r="H137" s="85"/>
      <c r="I137" s="86"/>
      <c r="J137" s="83"/>
      <c r="K137" s="85"/>
      <c r="L137" s="86"/>
      <c r="M137" s="83"/>
    </row>
    <row r="138" spans="1:13">
      <c r="A138" s="79"/>
      <c r="B138" s="80"/>
      <c r="C138" s="81"/>
      <c r="D138" s="82"/>
      <c r="E138" s="83"/>
      <c r="F138" s="82"/>
      <c r="G138" s="84"/>
      <c r="H138" s="85"/>
      <c r="I138" s="86"/>
      <c r="J138" s="83"/>
      <c r="K138" s="85"/>
      <c r="L138" s="86"/>
      <c r="M138" s="83"/>
    </row>
    <row r="139" spans="1:13">
      <c r="A139" s="79"/>
      <c r="B139" s="80"/>
      <c r="C139" s="81"/>
      <c r="D139" s="82"/>
      <c r="E139" s="83"/>
      <c r="F139" s="82"/>
      <c r="G139" s="84"/>
      <c r="H139" s="85"/>
      <c r="I139" s="86"/>
      <c r="J139" s="83"/>
      <c r="K139" s="85"/>
      <c r="L139" s="86"/>
      <c r="M139" s="83"/>
    </row>
    <row r="140" spans="1:13">
      <c r="A140" s="79"/>
      <c r="B140" s="80"/>
      <c r="C140" s="81"/>
      <c r="D140" s="82"/>
      <c r="E140" s="83"/>
      <c r="F140" s="82"/>
      <c r="G140" s="84"/>
      <c r="H140" s="85"/>
      <c r="I140" s="86"/>
      <c r="J140" s="83"/>
      <c r="K140" s="85"/>
      <c r="L140" s="86"/>
      <c r="M140" s="83"/>
    </row>
    <row r="141" spans="1:13">
      <c r="A141" s="79"/>
      <c r="B141" s="80"/>
      <c r="C141" s="81"/>
      <c r="D141" s="82"/>
      <c r="E141" s="83"/>
      <c r="F141" s="82"/>
      <c r="G141" s="84"/>
      <c r="H141" s="85"/>
      <c r="I141" s="86"/>
      <c r="J141" s="83"/>
      <c r="K141" s="85"/>
      <c r="L141" s="86"/>
      <c r="M141" s="83"/>
    </row>
    <row r="142" spans="1:13">
      <c r="A142" s="79"/>
      <c r="B142" s="80"/>
      <c r="C142" s="81"/>
      <c r="D142" s="82"/>
      <c r="E142" s="83"/>
      <c r="F142" s="82"/>
      <c r="G142" s="84"/>
      <c r="H142" s="85"/>
      <c r="I142" s="86"/>
      <c r="J142" s="83"/>
      <c r="K142" s="85"/>
      <c r="L142" s="86"/>
      <c r="M142" s="83"/>
    </row>
    <row r="143" spans="1:13">
      <c r="A143" s="79"/>
      <c r="B143" s="80"/>
      <c r="C143" s="81"/>
      <c r="D143" s="82"/>
      <c r="E143" s="83"/>
      <c r="F143" s="82"/>
      <c r="G143" s="84"/>
      <c r="H143" s="85"/>
      <c r="I143" s="86"/>
      <c r="J143" s="83"/>
      <c r="K143" s="85"/>
      <c r="L143" s="86"/>
      <c r="M143" s="83"/>
    </row>
    <row r="144" spans="1:13">
      <c r="A144" s="79"/>
      <c r="B144" s="80"/>
      <c r="C144" s="81"/>
      <c r="D144" s="82"/>
      <c r="E144" s="83"/>
      <c r="F144" s="82"/>
      <c r="G144" s="84"/>
      <c r="H144" s="85"/>
      <c r="I144" s="86"/>
      <c r="J144" s="83"/>
      <c r="K144" s="85"/>
      <c r="L144" s="86"/>
      <c r="M144" s="83"/>
    </row>
    <row r="145" spans="1:13">
      <c r="A145" s="79"/>
      <c r="B145" s="80"/>
      <c r="C145" s="81"/>
      <c r="D145" s="82"/>
      <c r="E145" s="83"/>
      <c r="F145" s="82"/>
      <c r="G145" s="84"/>
      <c r="H145" s="85"/>
      <c r="I145" s="86"/>
      <c r="J145" s="83"/>
      <c r="K145" s="85"/>
      <c r="L145" s="86"/>
      <c r="M145" s="83"/>
    </row>
    <row r="146" spans="1:13">
      <c r="A146" s="79"/>
      <c r="B146" s="80"/>
      <c r="C146" s="81"/>
      <c r="D146" s="82"/>
      <c r="E146" s="83"/>
      <c r="F146" s="82"/>
      <c r="G146" s="84"/>
      <c r="H146" s="85"/>
      <c r="I146" s="86"/>
      <c r="J146" s="83"/>
      <c r="K146" s="85"/>
      <c r="L146" s="86"/>
      <c r="M146" s="83"/>
    </row>
    <row r="147" spans="1:13">
      <c r="A147" s="79"/>
      <c r="B147" s="80"/>
      <c r="C147" s="81"/>
      <c r="D147" s="82"/>
      <c r="E147" s="83"/>
      <c r="F147" s="82"/>
      <c r="G147" s="84"/>
      <c r="H147" s="85"/>
      <c r="I147" s="86"/>
      <c r="J147" s="83"/>
      <c r="K147" s="85"/>
      <c r="L147" s="86"/>
      <c r="M147" s="83"/>
    </row>
    <row r="148" spans="1:13">
      <c r="A148" s="79"/>
      <c r="B148" s="80"/>
      <c r="C148" s="81"/>
      <c r="D148" s="82"/>
      <c r="E148" s="83"/>
      <c r="F148" s="82"/>
      <c r="G148" s="84"/>
      <c r="H148" s="85"/>
      <c r="I148" s="86"/>
      <c r="J148" s="83"/>
      <c r="K148" s="85"/>
      <c r="L148" s="86"/>
      <c r="M148" s="83"/>
    </row>
    <row r="149" spans="1:13">
      <c r="A149" s="79"/>
      <c r="B149" s="80"/>
      <c r="C149" s="81"/>
      <c r="D149" s="82"/>
      <c r="E149" s="83"/>
      <c r="F149" s="82"/>
      <c r="G149" s="84"/>
      <c r="H149" s="85"/>
      <c r="I149" s="86"/>
      <c r="J149" s="83"/>
      <c r="K149" s="85"/>
      <c r="L149" s="86"/>
      <c r="M149" s="83"/>
    </row>
    <row r="150" spans="1:13">
      <c r="A150" s="79"/>
      <c r="B150" s="80"/>
      <c r="C150" s="81"/>
      <c r="D150" s="82"/>
      <c r="E150" s="83"/>
      <c r="F150" s="82"/>
      <c r="G150" s="84"/>
      <c r="H150" s="85"/>
      <c r="I150" s="86"/>
      <c r="J150" s="83"/>
      <c r="K150" s="85"/>
      <c r="L150" s="86"/>
      <c r="M150" s="83"/>
    </row>
    <row r="151" spans="1:13">
      <c r="A151" s="79"/>
      <c r="B151" s="80"/>
      <c r="C151" s="81"/>
      <c r="D151" s="82"/>
      <c r="E151" s="83"/>
      <c r="F151" s="82"/>
      <c r="G151" s="84"/>
      <c r="H151" s="85"/>
      <c r="I151" s="86"/>
      <c r="J151" s="83"/>
      <c r="K151" s="85"/>
      <c r="L151" s="86"/>
      <c r="M151" s="83"/>
    </row>
    <row r="152" spans="1:13">
      <c r="A152" s="79"/>
      <c r="B152" s="80"/>
      <c r="C152" s="81"/>
      <c r="D152" s="82"/>
      <c r="E152" s="83"/>
      <c r="F152" s="82"/>
      <c r="G152" s="84"/>
      <c r="H152" s="85"/>
      <c r="I152" s="86"/>
      <c r="J152" s="83"/>
      <c r="K152" s="85"/>
      <c r="L152" s="86"/>
      <c r="M152" s="83"/>
    </row>
    <row r="153" spans="1:13">
      <c r="A153" s="79"/>
      <c r="B153" s="80"/>
      <c r="C153" s="81"/>
      <c r="D153" s="82"/>
      <c r="E153" s="83"/>
      <c r="F153" s="82"/>
      <c r="G153" s="84"/>
      <c r="H153" s="85"/>
      <c r="I153" s="86"/>
      <c r="J153" s="83"/>
      <c r="K153" s="85"/>
      <c r="L153" s="86"/>
      <c r="M153" s="83"/>
    </row>
    <row r="154" spans="1:13">
      <c r="A154" s="79"/>
      <c r="B154" s="80"/>
      <c r="C154" s="81"/>
      <c r="D154" s="82"/>
      <c r="E154" s="83"/>
      <c r="F154" s="82"/>
      <c r="G154" s="84"/>
      <c r="H154" s="85"/>
      <c r="I154" s="86"/>
      <c r="J154" s="83"/>
      <c r="K154" s="85"/>
      <c r="L154" s="86"/>
      <c r="M154" s="83"/>
    </row>
    <row r="155" spans="1:13">
      <c r="A155" s="79"/>
      <c r="B155" s="80"/>
      <c r="C155" s="81"/>
      <c r="D155" s="82"/>
      <c r="E155" s="83"/>
      <c r="F155" s="82"/>
      <c r="G155" s="84"/>
      <c r="H155" s="85"/>
      <c r="I155" s="86"/>
      <c r="J155" s="83"/>
      <c r="K155" s="85"/>
      <c r="L155" s="86"/>
      <c r="M155" s="83"/>
    </row>
    <row r="156" spans="1:13">
      <c r="A156" s="79"/>
      <c r="B156" s="80"/>
      <c r="C156" s="81"/>
      <c r="D156" s="82"/>
      <c r="E156" s="83"/>
      <c r="F156" s="82"/>
      <c r="G156" s="84"/>
      <c r="H156" s="85"/>
      <c r="I156" s="86"/>
      <c r="J156" s="83"/>
      <c r="K156" s="85"/>
      <c r="L156" s="86"/>
      <c r="M156" s="83"/>
    </row>
    <row r="157" spans="1:13">
      <c r="A157" s="79"/>
      <c r="B157" s="80"/>
      <c r="C157" s="81"/>
      <c r="D157" s="82"/>
      <c r="E157" s="83"/>
      <c r="F157" s="82"/>
      <c r="G157" s="84"/>
      <c r="H157" s="85"/>
      <c r="I157" s="86"/>
      <c r="J157" s="83"/>
      <c r="K157" s="85"/>
      <c r="L157" s="86"/>
      <c r="M157" s="83"/>
    </row>
    <row r="158" spans="1:13">
      <c r="A158" s="79"/>
      <c r="B158" s="80"/>
      <c r="C158" s="81"/>
      <c r="D158" s="82"/>
      <c r="E158" s="83"/>
      <c r="F158" s="82"/>
      <c r="G158" s="84"/>
      <c r="H158" s="85"/>
      <c r="I158" s="86"/>
      <c r="J158" s="83"/>
      <c r="K158" s="85"/>
      <c r="L158" s="86"/>
      <c r="M158" s="83"/>
    </row>
    <row r="159" spans="1:13">
      <c r="A159" s="79"/>
      <c r="B159" s="80"/>
      <c r="C159" s="81"/>
      <c r="D159" s="82"/>
      <c r="E159" s="83"/>
      <c r="F159" s="82"/>
      <c r="G159" s="84"/>
      <c r="H159" s="85"/>
      <c r="I159" s="86"/>
      <c r="J159" s="83"/>
      <c r="K159" s="85"/>
      <c r="L159" s="86"/>
      <c r="M159" s="83"/>
    </row>
    <row r="160" spans="1:13">
      <c r="A160" s="79"/>
      <c r="B160" s="80"/>
      <c r="C160" s="81"/>
      <c r="D160" s="82"/>
      <c r="E160" s="83"/>
      <c r="F160" s="82"/>
      <c r="G160" s="84"/>
      <c r="H160" s="85"/>
      <c r="I160" s="86"/>
      <c r="J160" s="83"/>
      <c r="K160" s="85"/>
      <c r="L160" s="86"/>
      <c r="M160" s="83"/>
    </row>
    <row r="161" spans="1:13">
      <c r="A161" s="79"/>
      <c r="B161" s="80"/>
      <c r="C161" s="81"/>
      <c r="D161" s="82"/>
      <c r="E161" s="83"/>
      <c r="F161" s="82"/>
      <c r="G161" s="84"/>
      <c r="H161" s="85"/>
      <c r="I161" s="86"/>
      <c r="J161" s="83"/>
      <c r="K161" s="85"/>
      <c r="L161" s="86"/>
      <c r="M161" s="83"/>
    </row>
    <row r="162" spans="1:13">
      <c r="A162" s="79"/>
      <c r="B162" s="80"/>
      <c r="C162" s="81"/>
      <c r="D162" s="82"/>
      <c r="E162" s="83"/>
      <c r="F162" s="82"/>
      <c r="G162" s="84"/>
      <c r="H162" s="85"/>
      <c r="I162" s="86"/>
      <c r="J162" s="83"/>
      <c r="K162" s="85"/>
      <c r="L162" s="86"/>
      <c r="M162" s="83"/>
    </row>
    <row r="163" spans="1:13">
      <c r="A163" s="79"/>
      <c r="B163" s="80"/>
      <c r="C163" s="81"/>
      <c r="D163" s="82"/>
      <c r="E163" s="83"/>
      <c r="F163" s="82"/>
      <c r="G163" s="84"/>
      <c r="H163" s="85"/>
      <c r="I163" s="86"/>
      <c r="J163" s="83"/>
      <c r="K163" s="85"/>
      <c r="L163" s="86"/>
      <c r="M163" s="83"/>
    </row>
    <row r="164" spans="1:13">
      <c r="A164" s="79"/>
      <c r="B164" s="80"/>
      <c r="C164" s="81"/>
      <c r="D164" s="82"/>
      <c r="E164" s="83"/>
      <c r="F164" s="82"/>
      <c r="G164" s="84"/>
      <c r="H164" s="85"/>
      <c r="I164" s="86"/>
      <c r="J164" s="83"/>
      <c r="K164" s="85"/>
      <c r="L164" s="86"/>
      <c r="M164" s="83"/>
    </row>
    <row r="165" spans="1:13">
      <c r="A165" s="79"/>
      <c r="B165" s="80"/>
      <c r="C165" s="81"/>
      <c r="D165" s="82"/>
      <c r="E165" s="83"/>
      <c r="F165" s="82"/>
      <c r="G165" s="84"/>
      <c r="H165" s="85"/>
      <c r="I165" s="86"/>
      <c r="J165" s="83"/>
      <c r="K165" s="85"/>
      <c r="L165" s="86"/>
      <c r="M165" s="83"/>
    </row>
    <row r="166" spans="1:13">
      <c r="A166" s="79"/>
      <c r="B166" s="80"/>
      <c r="C166" s="81"/>
      <c r="D166" s="82"/>
      <c r="E166" s="83"/>
      <c r="F166" s="82"/>
      <c r="G166" s="84"/>
      <c r="H166" s="85"/>
      <c r="I166" s="86"/>
      <c r="J166" s="83"/>
      <c r="K166" s="85"/>
      <c r="L166" s="86"/>
      <c r="M166" s="83"/>
    </row>
    <row r="167" spans="1:13">
      <c r="A167" s="79"/>
      <c r="B167" s="80"/>
      <c r="C167" s="81"/>
      <c r="D167" s="82"/>
      <c r="E167" s="83"/>
      <c r="F167" s="82"/>
      <c r="G167" s="84"/>
      <c r="H167" s="85"/>
      <c r="I167" s="86"/>
      <c r="J167" s="83"/>
      <c r="K167" s="85"/>
      <c r="L167" s="86"/>
      <c r="M167" s="83"/>
    </row>
    <row r="168" spans="1:13">
      <c r="A168" s="79"/>
      <c r="B168" s="80"/>
      <c r="C168" s="81"/>
      <c r="D168" s="82"/>
      <c r="E168" s="83"/>
      <c r="F168" s="82"/>
      <c r="G168" s="84"/>
      <c r="H168" s="85"/>
      <c r="I168" s="86"/>
      <c r="J168" s="83"/>
      <c r="K168" s="85"/>
      <c r="L168" s="86"/>
      <c r="M168" s="83"/>
    </row>
    <row r="169" spans="1:13">
      <c r="A169" s="79"/>
      <c r="B169" s="80"/>
      <c r="C169" s="81"/>
      <c r="D169" s="82"/>
      <c r="E169" s="83"/>
      <c r="F169" s="82"/>
      <c r="G169" s="84"/>
      <c r="H169" s="85"/>
      <c r="I169" s="86"/>
      <c r="J169" s="83"/>
      <c r="K169" s="85"/>
      <c r="L169" s="86"/>
      <c r="M169" s="83"/>
    </row>
    <row r="170" spans="1:13">
      <c r="A170" s="79"/>
      <c r="B170" s="80"/>
      <c r="C170" s="81"/>
      <c r="D170" s="82"/>
      <c r="E170" s="83"/>
      <c r="F170" s="82"/>
      <c r="G170" s="84"/>
      <c r="H170" s="85"/>
      <c r="I170" s="86"/>
      <c r="J170" s="83"/>
      <c r="K170" s="85"/>
      <c r="L170" s="86"/>
      <c r="M170" s="83"/>
    </row>
    <row r="171" spans="1:13">
      <c r="A171" s="79"/>
      <c r="B171" s="80"/>
      <c r="C171" s="81"/>
      <c r="D171" s="82"/>
      <c r="E171" s="83"/>
      <c r="F171" s="82"/>
      <c r="G171" s="84"/>
      <c r="H171" s="85"/>
      <c r="I171" s="86"/>
      <c r="J171" s="83"/>
      <c r="K171" s="85"/>
      <c r="L171" s="86"/>
      <c r="M171" s="83"/>
    </row>
    <row r="172" spans="1:13">
      <c r="A172" s="79"/>
      <c r="B172" s="80"/>
      <c r="C172" s="81"/>
      <c r="D172" s="82"/>
      <c r="E172" s="83"/>
      <c r="F172" s="82"/>
      <c r="G172" s="84"/>
      <c r="H172" s="85"/>
      <c r="I172" s="86"/>
      <c r="J172" s="83"/>
      <c r="K172" s="85"/>
      <c r="L172" s="86"/>
      <c r="M172" s="83"/>
    </row>
    <row r="173" spans="1:13">
      <c r="A173" s="79"/>
      <c r="B173" s="80"/>
      <c r="C173" s="81"/>
      <c r="D173" s="82"/>
      <c r="E173" s="83"/>
      <c r="F173" s="82"/>
      <c r="G173" s="84"/>
      <c r="H173" s="85"/>
      <c r="I173" s="86"/>
      <c r="J173" s="83"/>
      <c r="K173" s="85"/>
      <c r="L173" s="86"/>
      <c r="M173" s="83"/>
    </row>
    <row r="174" spans="1:13">
      <c r="A174" s="79"/>
      <c r="B174" s="80"/>
      <c r="C174" s="81"/>
      <c r="D174" s="82"/>
      <c r="E174" s="83"/>
      <c r="F174" s="82"/>
      <c r="G174" s="84"/>
      <c r="H174" s="85"/>
      <c r="I174" s="86"/>
      <c r="J174" s="83"/>
      <c r="K174" s="85"/>
      <c r="L174" s="86"/>
      <c r="M174" s="83"/>
    </row>
    <row r="175" spans="1:13">
      <c r="A175" s="79"/>
      <c r="B175" s="80"/>
      <c r="C175" s="81"/>
      <c r="D175" s="82"/>
      <c r="E175" s="83"/>
      <c r="F175" s="82"/>
      <c r="G175" s="84"/>
      <c r="H175" s="85"/>
      <c r="I175" s="86"/>
      <c r="J175" s="83"/>
      <c r="K175" s="85"/>
      <c r="L175" s="86"/>
      <c r="M175" s="83"/>
    </row>
    <row r="176" spans="1:13">
      <c r="A176" s="79"/>
      <c r="B176" s="80"/>
      <c r="C176" s="81"/>
      <c r="D176" s="82"/>
      <c r="E176" s="83"/>
      <c r="F176" s="82"/>
      <c r="G176" s="84"/>
      <c r="H176" s="85"/>
      <c r="I176" s="86"/>
      <c r="J176" s="83"/>
      <c r="K176" s="85"/>
      <c r="L176" s="86"/>
      <c r="M176" s="83"/>
    </row>
    <row r="177" spans="1:13">
      <c r="A177" s="79"/>
      <c r="B177" s="80"/>
      <c r="C177" s="81"/>
      <c r="D177" s="82"/>
      <c r="E177" s="83"/>
      <c r="F177" s="82"/>
      <c r="G177" s="84"/>
      <c r="H177" s="85"/>
      <c r="I177" s="86"/>
      <c r="J177" s="83"/>
      <c r="K177" s="85"/>
      <c r="L177" s="86"/>
      <c r="M177" s="83"/>
    </row>
    <row r="178" spans="1:13">
      <c r="A178" s="79"/>
      <c r="B178" s="80"/>
      <c r="C178" s="81"/>
      <c r="D178" s="82"/>
      <c r="E178" s="83"/>
      <c r="F178" s="82"/>
      <c r="G178" s="84"/>
      <c r="H178" s="85"/>
      <c r="I178" s="86"/>
      <c r="J178" s="83"/>
      <c r="K178" s="85"/>
      <c r="L178" s="86"/>
      <c r="M178" s="83"/>
    </row>
    <row r="179" spans="1:13">
      <c r="A179" s="79"/>
      <c r="B179" s="80"/>
      <c r="C179" s="81"/>
      <c r="D179" s="82"/>
      <c r="E179" s="83"/>
      <c r="F179" s="82"/>
      <c r="G179" s="84"/>
      <c r="H179" s="85"/>
      <c r="I179" s="86"/>
      <c r="J179" s="83"/>
      <c r="K179" s="85"/>
      <c r="L179" s="86"/>
      <c r="M179" s="83"/>
    </row>
    <row r="180" spans="1:13">
      <c r="A180" s="79"/>
      <c r="B180" s="80"/>
      <c r="C180" s="81"/>
      <c r="D180" s="82"/>
      <c r="E180" s="83"/>
      <c r="F180" s="82"/>
      <c r="G180" s="84"/>
      <c r="H180" s="85"/>
      <c r="I180" s="86"/>
      <c r="J180" s="83"/>
      <c r="K180" s="85"/>
      <c r="L180" s="86"/>
      <c r="M180" s="83"/>
    </row>
    <row r="181" spans="1:13">
      <c r="A181" s="79"/>
      <c r="B181" s="80"/>
      <c r="C181" s="81"/>
      <c r="D181" s="82"/>
      <c r="E181" s="83"/>
      <c r="F181" s="82"/>
      <c r="G181" s="84"/>
      <c r="H181" s="85"/>
      <c r="I181" s="86"/>
      <c r="J181" s="83"/>
      <c r="K181" s="85"/>
      <c r="L181" s="86"/>
      <c r="M181" s="83"/>
    </row>
    <row r="182" spans="1:13">
      <c r="A182" s="79"/>
      <c r="B182" s="80"/>
      <c r="C182" s="81"/>
      <c r="D182" s="82"/>
      <c r="E182" s="83"/>
      <c r="F182" s="82"/>
      <c r="G182" s="84"/>
      <c r="H182" s="85"/>
      <c r="I182" s="86"/>
      <c r="J182" s="83"/>
      <c r="K182" s="85"/>
      <c r="L182" s="86"/>
      <c r="M182" s="83"/>
    </row>
    <row r="183" spans="1:13">
      <c r="A183" s="79"/>
      <c r="B183" s="80"/>
      <c r="C183" s="81"/>
      <c r="D183" s="82"/>
      <c r="E183" s="83"/>
      <c r="F183" s="82"/>
      <c r="G183" s="84"/>
      <c r="H183" s="85"/>
      <c r="I183" s="86"/>
      <c r="J183" s="83"/>
      <c r="K183" s="85"/>
      <c r="L183" s="86"/>
      <c r="M183" s="83"/>
    </row>
    <row r="184" spans="1:13">
      <c r="A184" s="79"/>
      <c r="B184" s="80"/>
      <c r="C184" s="81"/>
      <c r="D184" s="82"/>
      <c r="E184" s="83"/>
      <c r="F184" s="82"/>
      <c r="G184" s="84"/>
      <c r="H184" s="85"/>
      <c r="I184" s="86"/>
      <c r="J184" s="83"/>
      <c r="K184" s="85"/>
      <c r="L184" s="86"/>
      <c r="M184" s="83"/>
    </row>
    <row r="185" spans="1:13">
      <c r="A185" s="79"/>
      <c r="B185" s="80"/>
      <c r="C185" s="81"/>
      <c r="D185" s="82"/>
      <c r="E185" s="83"/>
      <c r="F185" s="82"/>
      <c r="G185" s="84"/>
      <c r="H185" s="85"/>
      <c r="I185" s="86"/>
      <c r="J185" s="83"/>
      <c r="K185" s="85"/>
      <c r="L185" s="86"/>
      <c r="M185" s="83"/>
    </row>
    <row r="186" spans="1:13">
      <c r="A186" s="79"/>
      <c r="B186" s="80"/>
      <c r="C186" s="81"/>
      <c r="D186" s="82"/>
      <c r="E186" s="83"/>
      <c r="F186" s="82"/>
      <c r="G186" s="84"/>
      <c r="H186" s="85"/>
      <c r="I186" s="86"/>
      <c r="J186" s="83"/>
      <c r="K186" s="85"/>
      <c r="L186" s="86"/>
      <c r="M186" s="83"/>
    </row>
    <row r="187" spans="1:13">
      <c r="A187" s="79"/>
      <c r="B187" s="80"/>
      <c r="C187" s="81"/>
      <c r="D187" s="82"/>
      <c r="E187" s="83"/>
      <c r="F187" s="82"/>
      <c r="G187" s="84"/>
      <c r="H187" s="85"/>
      <c r="I187" s="86"/>
      <c r="J187" s="83"/>
      <c r="K187" s="85"/>
      <c r="L187" s="86"/>
      <c r="M187" s="83"/>
    </row>
    <row r="188" spans="1:13">
      <c r="A188" s="79"/>
      <c r="B188" s="80"/>
      <c r="C188" s="81"/>
      <c r="D188" s="82"/>
      <c r="E188" s="83"/>
      <c r="F188" s="82"/>
      <c r="G188" s="84"/>
      <c r="H188" s="85"/>
      <c r="I188" s="86"/>
      <c r="J188" s="83"/>
      <c r="K188" s="85"/>
      <c r="L188" s="86"/>
      <c r="M188" s="83"/>
    </row>
    <row r="189" spans="1:13">
      <c r="A189" s="79"/>
      <c r="B189" s="80"/>
      <c r="C189" s="81"/>
      <c r="D189" s="82"/>
      <c r="E189" s="83"/>
      <c r="F189" s="82"/>
      <c r="G189" s="84"/>
      <c r="H189" s="85"/>
      <c r="I189" s="86"/>
      <c r="J189" s="83"/>
      <c r="K189" s="85"/>
      <c r="L189" s="86"/>
      <c r="M189" s="83"/>
    </row>
    <row r="190" spans="1:13">
      <c r="A190" s="79"/>
      <c r="B190" s="80"/>
      <c r="C190" s="81"/>
      <c r="D190" s="82"/>
      <c r="E190" s="83"/>
      <c r="F190" s="82"/>
      <c r="G190" s="84"/>
      <c r="H190" s="85"/>
      <c r="I190" s="86"/>
      <c r="J190" s="83"/>
      <c r="K190" s="85"/>
      <c r="L190" s="86"/>
      <c r="M190" s="83"/>
    </row>
    <row r="191" spans="1:13">
      <c r="A191" s="79"/>
      <c r="B191" s="80"/>
      <c r="C191" s="81"/>
      <c r="D191" s="82"/>
      <c r="E191" s="83"/>
      <c r="F191" s="82"/>
      <c r="G191" s="84"/>
      <c r="H191" s="85"/>
      <c r="I191" s="86"/>
      <c r="J191" s="83"/>
      <c r="K191" s="85"/>
      <c r="L191" s="86"/>
      <c r="M191" s="83"/>
    </row>
    <row r="192" spans="1:13">
      <c r="A192" s="79"/>
      <c r="B192" s="80"/>
      <c r="C192" s="81"/>
      <c r="D192" s="82"/>
      <c r="E192" s="83"/>
      <c r="F192" s="82"/>
      <c r="G192" s="84"/>
      <c r="H192" s="85"/>
      <c r="I192" s="86"/>
      <c r="J192" s="83"/>
      <c r="K192" s="85"/>
      <c r="L192" s="86"/>
      <c r="M192" s="83"/>
    </row>
    <row r="193" spans="1:13">
      <c r="A193" s="79"/>
      <c r="B193" s="80"/>
      <c r="C193" s="81"/>
      <c r="D193" s="82"/>
      <c r="E193" s="83"/>
      <c r="F193" s="82"/>
      <c r="G193" s="84"/>
      <c r="H193" s="85"/>
      <c r="I193" s="86"/>
      <c r="J193" s="83"/>
      <c r="K193" s="85"/>
      <c r="L193" s="86"/>
      <c r="M193" s="83"/>
    </row>
    <row r="194" spans="1:13">
      <c r="A194" s="79"/>
      <c r="B194" s="80"/>
      <c r="C194" s="81"/>
      <c r="D194" s="82"/>
      <c r="E194" s="83"/>
      <c r="F194" s="82"/>
      <c r="G194" s="84"/>
      <c r="H194" s="85"/>
      <c r="I194" s="86"/>
      <c r="J194" s="83"/>
      <c r="K194" s="85"/>
      <c r="L194" s="86"/>
      <c r="M194" s="83"/>
    </row>
    <row r="195" spans="1:13">
      <c r="A195" s="79"/>
      <c r="B195" s="80"/>
      <c r="C195" s="81"/>
      <c r="D195" s="82"/>
      <c r="E195" s="83"/>
      <c r="F195" s="82"/>
      <c r="G195" s="84"/>
      <c r="H195" s="85"/>
      <c r="I195" s="86"/>
      <c r="J195" s="83"/>
      <c r="K195" s="85"/>
      <c r="L195" s="86"/>
      <c r="M195" s="83"/>
    </row>
    <row r="196" spans="1:13">
      <c r="A196" s="79"/>
      <c r="B196" s="80"/>
      <c r="C196" s="81"/>
      <c r="D196" s="82"/>
      <c r="E196" s="83"/>
      <c r="F196" s="82"/>
      <c r="G196" s="84"/>
      <c r="H196" s="85"/>
      <c r="I196" s="86"/>
      <c r="J196" s="83"/>
      <c r="K196" s="85"/>
      <c r="L196" s="86"/>
      <c r="M196" s="83"/>
    </row>
    <row r="197" spans="1:13">
      <c r="A197" s="79"/>
      <c r="B197" s="80"/>
      <c r="C197" s="81"/>
      <c r="D197" s="82"/>
      <c r="E197" s="83"/>
      <c r="F197" s="82"/>
      <c r="G197" s="84"/>
      <c r="H197" s="85"/>
      <c r="I197" s="86"/>
      <c r="J197" s="83"/>
      <c r="K197" s="85"/>
      <c r="L197" s="86"/>
      <c r="M197" s="83"/>
    </row>
    <row r="198" spans="1:13">
      <c r="A198" s="79"/>
      <c r="B198" s="80"/>
      <c r="C198" s="81"/>
      <c r="D198" s="82"/>
      <c r="E198" s="83"/>
      <c r="F198" s="82"/>
      <c r="G198" s="84"/>
      <c r="H198" s="85"/>
      <c r="I198" s="86"/>
      <c r="J198" s="83"/>
      <c r="K198" s="85"/>
      <c r="L198" s="86"/>
      <c r="M198" s="83"/>
    </row>
    <row r="199" spans="1:13">
      <c r="A199" s="79"/>
      <c r="B199" s="80"/>
      <c r="C199" s="81"/>
      <c r="D199" s="82"/>
      <c r="E199" s="83"/>
      <c r="F199" s="82"/>
      <c r="G199" s="84"/>
      <c r="H199" s="85"/>
      <c r="I199" s="86"/>
      <c r="J199" s="83"/>
      <c r="K199" s="85"/>
      <c r="L199" s="86"/>
      <c r="M199" s="83"/>
    </row>
    <row r="200" spans="1:13" ht="15.75" thickBot="1">
      <c r="A200" s="87"/>
      <c r="B200" s="88"/>
      <c r="C200" s="89"/>
      <c r="D200" s="90"/>
      <c r="E200" s="91"/>
      <c r="F200" s="90"/>
      <c r="G200" s="92"/>
      <c r="H200" s="93"/>
      <c r="I200" s="94"/>
      <c r="J200" s="91"/>
      <c r="K200" s="93"/>
      <c r="L200" s="94"/>
      <c r="M200" s="91"/>
    </row>
    <row r="201" spans="1:13" ht="39.950000000000003" customHeight="1" thickBot="1">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1947"/>
  <sheetViews>
    <sheetView tabSelected="1" topLeftCell="C1" zoomScale="70" zoomScaleNormal="70" workbookViewId="0">
      <pane ySplit="12" topLeftCell="A1233" activePane="bottomLeft" state="frozen"/>
      <selection pane="bottomLeft" activeCell="I1233" sqref="I1233"/>
    </sheetView>
  </sheetViews>
  <sheetFormatPr defaultRowHeight="1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c r="E1" s="153"/>
    </row>
    <row r="2" spans="1:15" ht="20.100000000000001" customHeight="1">
      <c r="E2" s="153"/>
    </row>
    <row r="3" spans="1:15" ht="20.100000000000001" customHeight="1">
      <c r="E3" s="153"/>
    </row>
    <row r="4" spans="1:15" ht="20.100000000000001" customHeight="1">
      <c r="E4" s="153"/>
    </row>
    <row r="5" spans="1:15" ht="20.100000000000001" customHeight="1">
      <c r="E5" s="153"/>
    </row>
    <row r="6" spans="1:15" ht="20.100000000000001" customHeight="1">
      <c r="E6" s="153"/>
    </row>
    <row r="7" spans="1:15" ht="20.100000000000001" customHeight="1">
      <c r="E7" s="153"/>
    </row>
    <row r="8" spans="1:15" ht="20.100000000000001" customHeight="1" thickBot="1">
      <c r="E8" s="153"/>
    </row>
    <row r="9" spans="1:15" ht="20.100000000000001" customHeight="1" thickBot="1">
      <c r="A9" s="22"/>
      <c r="B9" s="112"/>
      <c r="C9" s="113"/>
      <c r="D9" s="22"/>
      <c r="E9" s="154"/>
      <c r="F9" s="113"/>
      <c r="G9" s="113"/>
      <c r="H9" s="113"/>
      <c r="I9" s="113"/>
      <c r="J9" s="231" t="s">
        <v>306</v>
      </c>
      <c r="K9" s="232"/>
      <c r="L9" s="232"/>
      <c r="M9" s="232"/>
      <c r="N9" s="232"/>
      <c r="O9" s="233"/>
    </row>
    <row r="10" spans="1:15" ht="21" thickBot="1">
      <c r="A10" s="246" t="s">
        <v>307</v>
      </c>
      <c r="B10" s="252" t="s">
        <v>308</v>
      </c>
      <c r="C10" s="216"/>
      <c r="D10" s="253"/>
      <c r="E10" s="249" t="s">
        <v>309</v>
      </c>
      <c r="F10" s="234" t="s">
        <v>310</v>
      </c>
      <c r="G10" s="235"/>
      <c r="H10" s="235"/>
      <c r="I10" s="236"/>
      <c r="J10" s="260" t="s">
        <v>311</v>
      </c>
      <c r="K10" s="261"/>
      <c r="L10" s="262"/>
      <c r="M10" s="266" t="s">
        <v>312</v>
      </c>
      <c r="N10" s="267"/>
      <c r="O10" s="268"/>
    </row>
    <row r="11" spans="1:15" ht="18.75" thickBot="1">
      <c r="A11" s="247"/>
      <c r="B11" s="254"/>
      <c r="C11" s="217"/>
      <c r="D11" s="255"/>
      <c r="E11" s="250"/>
      <c r="F11" s="256" t="s">
        <v>313</v>
      </c>
      <c r="G11" s="257"/>
      <c r="H11" s="258" t="s">
        <v>314</v>
      </c>
      <c r="I11" s="258" t="s">
        <v>315</v>
      </c>
      <c r="J11" s="263"/>
      <c r="K11" s="264"/>
      <c r="L11" s="265"/>
      <c r="M11" s="269"/>
      <c r="N11" s="270"/>
      <c r="O11" s="271"/>
    </row>
    <row r="12" spans="1:15" ht="20.100000000000001" customHeight="1" thickBot="1">
      <c r="A12" s="248"/>
      <c r="B12" s="155" t="s">
        <v>316</v>
      </c>
      <c r="C12" s="156" t="s">
        <v>317</v>
      </c>
      <c r="D12" s="157" t="s">
        <v>318</v>
      </c>
      <c r="E12" s="251"/>
      <c r="F12" s="158" t="s">
        <v>319</v>
      </c>
      <c r="G12" s="159" t="s">
        <v>320</v>
      </c>
      <c r="H12" s="259"/>
      <c r="I12" s="259"/>
      <c r="J12" s="99" t="s">
        <v>104</v>
      </c>
      <c r="K12" s="160" t="s">
        <v>321</v>
      </c>
      <c r="L12" s="161" t="s">
        <v>106</v>
      </c>
      <c r="M12" s="162" t="s">
        <v>104</v>
      </c>
      <c r="N12" s="160" t="s">
        <v>321</v>
      </c>
      <c r="O12" s="69" t="s">
        <v>106</v>
      </c>
    </row>
    <row r="13" spans="1:15" ht="15.75" customHeight="1">
      <c r="A13" s="119" t="s">
        <v>107</v>
      </c>
      <c r="B13" s="163" t="s">
        <v>322</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323</v>
      </c>
      <c r="I13" s="168" t="s">
        <v>324</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c r="A14" s="119" t="s">
        <v>107</v>
      </c>
      <c r="B14" s="171" t="s">
        <v>325</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323</v>
      </c>
      <c r="I14" s="168" t="s">
        <v>326</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c r="A16" s="79" t="s">
        <v>114</v>
      </c>
      <c r="B16" s="100" t="s">
        <v>327</v>
      </c>
      <c r="C16" s="81" t="str">
        <f>IFERROR(IF(B16="No CAS","",INDEX('DEQ Pollutant List'!$C$7:$C$611,MATCH('3. Pollutant Emissions - EF'!B16,'DEQ Pollutant List'!$B$7:$B$611,0))),"")</f>
        <v>Acetaldehyde</v>
      </c>
      <c r="D16" s="115">
        <f>IFERROR(IF(OR($B16="",$B16="No CAS"),INDEX('DEQ Pollutant List'!$A$7:$A$611,MATCH($C16,'DEQ Pollutant List'!$C$7:$C$611,0)),INDEX('DEQ Pollutant List'!$A$7:$A$611,MATCH($B16,'DEQ Pollutant List'!$B$7:$B$611,0))),"")</f>
        <v>1</v>
      </c>
      <c r="E16" s="101"/>
      <c r="F16" s="102">
        <v>9.6500000000000006E-3</v>
      </c>
      <c r="G16" s="103">
        <v>9.6500000000000006E-3</v>
      </c>
      <c r="H16" s="83" t="s">
        <v>328</v>
      </c>
      <c r="I16" s="104" t="s">
        <v>329</v>
      </c>
      <c r="J16" s="102">
        <v>281.41522999999984</v>
      </c>
      <c r="K16" s="105">
        <v>442.97360000000003</v>
      </c>
      <c r="L16" s="83"/>
      <c r="M16" s="102">
        <v>1.3349424000000003</v>
      </c>
      <c r="N16" s="105">
        <v>1.3349424000000003</v>
      </c>
      <c r="O16" s="83"/>
    </row>
    <row r="17" spans="1:15">
      <c r="A17" s="79" t="s">
        <v>114</v>
      </c>
      <c r="B17" s="100" t="s">
        <v>330</v>
      </c>
      <c r="C17" s="81" t="str">
        <f>IFERROR(IF(B17="No CAS","",INDEX('DEQ Pollutant List'!$C$7:$C$611,MATCH('3. Pollutant Emissions - EF'!B17,'DEQ Pollutant List'!$B$7:$B$611,0))),"")</f>
        <v>Acrolein</v>
      </c>
      <c r="D17" s="115">
        <f>IFERROR(IF(OR($B17="",$B17="No CAS"),INDEX('DEQ Pollutant List'!$A$7:$A$611,MATCH($C17,'DEQ Pollutant List'!$C$7:$C$611,0)),INDEX('DEQ Pollutant List'!$A$7:$A$611,MATCH($B17,'DEQ Pollutant List'!$B$7:$B$611,0))),"")</f>
        <v>5</v>
      </c>
      <c r="E17" s="101"/>
      <c r="F17" s="102">
        <v>2.3E-3</v>
      </c>
      <c r="G17" s="103">
        <v>2.3E-3</v>
      </c>
      <c r="H17" s="83" t="s">
        <v>328</v>
      </c>
      <c r="I17" s="104" t="s">
        <v>329</v>
      </c>
      <c r="J17" s="102">
        <v>67.073059999999955</v>
      </c>
      <c r="K17" s="105">
        <v>105.5792</v>
      </c>
      <c r="L17" s="83"/>
      <c r="M17" s="102">
        <v>0.31817280000000003</v>
      </c>
      <c r="N17" s="105">
        <v>0.31817280000000003</v>
      </c>
      <c r="O17" s="83"/>
    </row>
    <row r="18" spans="1:15">
      <c r="A18" s="79" t="s">
        <v>114</v>
      </c>
      <c r="B18" s="100" t="s">
        <v>331</v>
      </c>
      <c r="C18" s="81" t="str">
        <f>IFERROR(IF(B18="No CAS","",INDEX('DEQ Pollutant List'!$C$7:$C$611,MATCH('3. Pollutant Emissions - EF'!B18,'DEQ Pollutant List'!$B$7:$B$611,0))),"")</f>
        <v>Acetone</v>
      </c>
      <c r="D18" s="115">
        <f>IFERROR(IF(OR($B18="",$B18="No CAS"),INDEX('DEQ Pollutant List'!$A$7:$A$611,MATCH($C18,'DEQ Pollutant List'!$C$7:$C$611,0)),INDEX('DEQ Pollutant List'!$A$7:$A$611,MATCH($B18,'DEQ Pollutant List'!$B$7:$B$611,0))),"")</f>
        <v>634</v>
      </c>
      <c r="E18" s="101"/>
      <c r="F18" s="102">
        <v>6.0600000000000003E-3</v>
      </c>
      <c r="G18" s="103">
        <v>6.0600000000000003E-3</v>
      </c>
      <c r="H18" s="83" t="s">
        <v>328</v>
      </c>
      <c r="I18" s="104" t="s">
        <v>329</v>
      </c>
      <c r="J18" s="102">
        <v>176.72293199999987</v>
      </c>
      <c r="K18" s="105">
        <v>278.17824000000002</v>
      </c>
      <c r="L18" s="83"/>
      <c r="M18" s="102">
        <v>0.83831616000000009</v>
      </c>
      <c r="N18" s="105">
        <v>0.83831616000000009</v>
      </c>
      <c r="O18" s="83"/>
    </row>
    <row r="19" spans="1:15">
      <c r="A19" s="79" t="s">
        <v>114</v>
      </c>
      <c r="B19" s="100" t="s">
        <v>332</v>
      </c>
      <c r="C19" s="81" t="str">
        <f>IFERROR(IF(B19="No CAS","",INDEX('DEQ Pollutant List'!$C$7:$C$611,MATCH('3. Pollutant Emissions - EF'!B19,'DEQ Pollutant List'!$B$7:$B$611,0))),"")</f>
        <v>Aluminum and compounds</v>
      </c>
      <c r="D19" s="115">
        <f>IFERROR(IF(OR($B19="",$B19="No CAS"),INDEX('DEQ Pollutant List'!$A$7:$A$611,MATCH($C19,'DEQ Pollutant List'!$C$7:$C$611,0)),INDEX('DEQ Pollutant List'!$A$7:$A$611,MATCH($B19,'DEQ Pollutant List'!$B$7:$B$611,0))),"")</f>
        <v>13</v>
      </c>
      <c r="E19" s="101"/>
      <c r="F19" s="102">
        <v>5.9000000000000003E-4</v>
      </c>
      <c r="G19" s="103">
        <v>5.9000000000000003E-4</v>
      </c>
      <c r="H19" s="83" t="s">
        <v>328</v>
      </c>
      <c r="I19" s="104" t="s">
        <v>333</v>
      </c>
      <c r="J19" s="102">
        <v>17.205697999999988</v>
      </c>
      <c r="K19" s="105">
        <v>27.083360000000003</v>
      </c>
      <c r="L19" s="83"/>
      <c r="M19" s="102">
        <v>8.1618240000000009E-2</v>
      </c>
      <c r="N19" s="105">
        <v>8.1618240000000009E-2</v>
      </c>
      <c r="O19" s="83"/>
    </row>
    <row r="20" spans="1:15">
      <c r="A20" s="79" t="s">
        <v>114</v>
      </c>
      <c r="B20" s="100" t="s">
        <v>334</v>
      </c>
      <c r="C20" s="81" t="str">
        <f>IFERROR(IF(B20="No CAS","",INDEX('DEQ Pollutant List'!$C$7:$C$611,MATCH('3. Pollutant Emissions - EF'!B20,'DEQ Pollutant List'!$B$7:$B$611,0))),"")</f>
        <v>Molybdenum trioxide</v>
      </c>
      <c r="D20" s="115">
        <f>IFERROR(IF(OR($B20="",$B20="No CAS"),INDEX('DEQ Pollutant List'!$A$7:$A$611,MATCH($C20,'DEQ Pollutant List'!$C$7:$C$611,0)),INDEX('DEQ Pollutant List'!$A$7:$A$611,MATCH($B20,'DEQ Pollutant List'!$B$7:$B$611,0))),"")</f>
        <v>361</v>
      </c>
      <c r="E20" s="101"/>
      <c r="F20" s="102">
        <v>6.375664408546118E-6</v>
      </c>
      <c r="G20" s="103">
        <v>6.375664408546118E-6</v>
      </c>
      <c r="H20" s="83" t="s">
        <v>328</v>
      </c>
      <c r="I20" s="104" t="s">
        <v>335</v>
      </c>
      <c r="J20" s="102">
        <v>0.18592840061490346</v>
      </c>
      <c r="K20" s="105">
        <v>0.292668499009901</v>
      </c>
      <c r="L20" s="83"/>
      <c r="M20" s="102">
        <v>8.8198391162063589E-4</v>
      </c>
      <c r="N20" s="105">
        <v>8.8198391162063589E-4</v>
      </c>
      <c r="O20" s="83"/>
    </row>
    <row r="21" spans="1:15">
      <c r="A21" s="79" t="s">
        <v>114</v>
      </c>
      <c r="B21" s="100" t="s">
        <v>336</v>
      </c>
      <c r="C21" s="81" t="str">
        <f>IFERROR(IF(B21="No CAS","",INDEX('DEQ Pollutant List'!$C$7:$C$611,MATCH('3. Pollutant Emissions - EF'!B21,'DEQ Pollutant List'!$B$7:$B$611,0))),"")</f>
        <v>Thallium and compounds</v>
      </c>
      <c r="D21" s="115">
        <f>IFERROR(IF(OR($B21="",$B21="No CAS"),INDEX('DEQ Pollutant List'!$A$7:$A$611,MATCH($C21,'DEQ Pollutant List'!$C$7:$C$611,0)),INDEX('DEQ Pollutant List'!$A$7:$A$611,MATCH($B21,'DEQ Pollutant List'!$B$7:$B$611,0))),"")</f>
        <v>595</v>
      </c>
      <c r="E21" s="101"/>
      <c r="F21" s="102">
        <v>3.1599999999999998E-6</v>
      </c>
      <c r="G21" s="103">
        <v>3.1599999999999998E-6</v>
      </c>
      <c r="H21" s="83" t="s">
        <v>328</v>
      </c>
      <c r="I21" s="104" t="s">
        <v>333</v>
      </c>
      <c r="J21" s="102">
        <v>9.2152551999999929E-2</v>
      </c>
      <c r="K21" s="105">
        <v>0.14505663999999999</v>
      </c>
      <c r="L21" s="83"/>
      <c r="M21" s="102">
        <v>4.3714175999999999E-4</v>
      </c>
      <c r="N21" s="105">
        <v>4.3714175999999999E-4</v>
      </c>
      <c r="O21" s="83"/>
    </row>
    <row r="22" spans="1:15">
      <c r="A22" s="79" t="s">
        <v>114</v>
      </c>
      <c r="B22" s="100" t="s">
        <v>337</v>
      </c>
      <c r="C22" s="81" t="str">
        <f>IFERROR(IF(B22="No CAS","",INDEX('DEQ Pollutant List'!$C$7:$C$611,MATCH('3. Pollutant Emissions - EF'!B22,'DEQ Pollutant List'!$B$7:$B$611,0))),"")</f>
        <v>Antimony and compounds</v>
      </c>
      <c r="D22" s="115">
        <f>IFERROR(IF(OR($B22="",$B22="No CAS"),INDEX('DEQ Pollutant List'!$A$7:$A$611,MATCH($C22,'DEQ Pollutant List'!$C$7:$C$611,0)),INDEX('DEQ Pollutant List'!$A$7:$A$611,MATCH($B22,'DEQ Pollutant List'!$B$7:$B$611,0))),"")</f>
        <v>33</v>
      </c>
      <c r="E22" s="101"/>
      <c r="F22" s="102">
        <v>3.2100000000000002E-6</v>
      </c>
      <c r="G22" s="103">
        <v>3.2100000000000002E-6</v>
      </c>
      <c r="H22" s="83" t="s">
        <v>328</v>
      </c>
      <c r="I22" s="104" t="s">
        <v>338</v>
      </c>
      <c r="J22" s="102">
        <v>9.3610661999999942E-2</v>
      </c>
      <c r="K22" s="105">
        <v>0.14735184000000001</v>
      </c>
      <c r="L22" s="83"/>
      <c r="M22" s="102">
        <v>4.4405856000000009E-4</v>
      </c>
      <c r="N22" s="105">
        <v>4.4405856000000009E-4</v>
      </c>
      <c r="O22" s="83"/>
    </row>
    <row r="23" spans="1:15">
      <c r="A23" s="79" t="s">
        <v>114</v>
      </c>
      <c r="B23" s="100" t="s">
        <v>325</v>
      </c>
      <c r="C23" s="81" t="str">
        <f>IFERROR(IF(B23="No CAS","",INDEX('DEQ Pollutant List'!$C$7:$C$611,MATCH('3. Pollutant Emissions - EF'!B23,'DEQ Pollutant List'!$B$7:$B$611,0))),"")</f>
        <v>Arsenic and compounds</v>
      </c>
      <c r="D23" s="115">
        <f>IFERROR(IF(OR($B23="",$B23="No CAS"),INDEX('DEQ Pollutant List'!$A$7:$A$611,MATCH($C23,'DEQ Pollutant List'!$C$7:$C$611,0)),INDEX('DEQ Pollutant List'!$A$7:$A$611,MATCH($B23,'DEQ Pollutant List'!$B$7:$B$611,0))),"")</f>
        <v>37</v>
      </c>
      <c r="E23" s="101"/>
      <c r="F23" s="102">
        <v>1.2799999999999999E-5</v>
      </c>
      <c r="G23" s="103">
        <v>1.2799999999999999E-5</v>
      </c>
      <c r="H23" s="83" t="s">
        <v>328</v>
      </c>
      <c r="I23" s="104" t="s">
        <v>338</v>
      </c>
      <c r="J23" s="102">
        <v>0.37327615999999969</v>
      </c>
      <c r="K23" s="105">
        <v>0.58757119999999996</v>
      </c>
      <c r="L23" s="83"/>
      <c r="M23" s="102">
        <v>1.7707008000000001E-3</v>
      </c>
      <c r="N23" s="105">
        <v>1.7707008000000001E-3</v>
      </c>
      <c r="O23" s="83"/>
    </row>
    <row r="24" spans="1:15">
      <c r="A24" s="79" t="s">
        <v>114</v>
      </c>
      <c r="B24" s="100" t="s">
        <v>339</v>
      </c>
      <c r="C24" s="81" t="str">
        <f>IFERROR(IF(B24="No CAS","",INDEX('DEQ Pollutant List'!$C$7:$C$611,MATCH('3. Pollutant Emissions - EF'!B24,'DEQ Pollutant List'!$B$7:$B$611,0))),"")</f>
        <v>Barium and compounds</v>
      </c>
      <c r="D24" s="115">
        <f>IFERROR(IF(OR($B24="",$B24="No CAS"),INDEX('DEQ Pollutant List'!$A$7:$A$611,MATCH($C24,'DEQ Pollutant List'!$C$7:$C$611,0)),INDEX('DEQ Pollutant List'!$A$7:$A$611,MATCH($B24,'DEQ Pollutant List'!$B$7:$B$611,0))),"")</f>
        <v>45</v>
      </c>
      <c r="E24" s="101"/>
      <c r="F24" s="102">
        <v>5.8399999999999999E-4</v>
      </c>
      <c r="G24" s="103">
        <v>5.8399999999999999E-4</v>
      </c>
      <c r="H24" s="83" t="s">
        <v>328</v>
      </c>
      <c r="I24" s="104" t="s">
        <v>338</v>
      </c>
      <c r="J24" s="102">
        <v>17.030724799999987</v>
      </c>
      <c r="K24" s="105">
        <v>26.807935999999998</v>
      </c>
      <c r="L24" s="83"/>
      <c r="M24" s="102">
        <v>8.0788224000000006E-2</v>
      </c>
      <c r="N24" s="105">
        <v>8.0788224000000006E-2</v>
      </c>
      <c r="O24" s="83"/>
    </row>
    <row r="25" spans="1:15">
      <c r="A25" s="79" t="s">
        <v>114</v>
      </c>
      <c r="B25" s="100" t="s">
        <v>340</v>
      </c>
      <c r="C25" s="81" t="str">
        <f>IFERROR(IF(B25="No CAS","",INDEX('DEQ Pollutant List'!$C$7:$C$611,MATCH('3. Pollutant Emissions - EF'!B25,'DEQ Pollutant List'!$B$7:$B$611,0))),"")</f>
        <v>Benzene</v>
      </c>
      <c r="D25" s="115">
        <f>IFERROR(IF(OR($B25="",$B25="No CAS"),INDEX('DEQ Pollutant List'!$A$7:$A$611,MATCH($C25,'DEQ Pollutant List'!$C$7:$C$611,0)),INDEX('DEQ Pollutant List'!$A$7:$A$611,MATCH($B25,'DEQ Pollutant List'!$B$7:$B$611,0))),"")</f>
        <v>46</v>
      </c>
      <c r="E25" s="101"/>
      <c r="F25" s="102">
        <v>1.17E-3</v>
      </c>
      <c r="G25" s="103">
        <v>1.17E-3</v>
      </c>
      <c r="H25" s="83" t="s">
        <v>328</v>
      </c>
      <c r="I25" s="104" t="s">
        <v>329</v>
      </c>
      <c r="J25" s="102">
        <v>34.119773999999978</v>
      </c>
      <c r="K25" s="105">
        <v>53.707680000000003</v>
      </c>
      <c r="L25" s="83"/>
      <c r="M25" s="102">
        <v>0.16185312000000002</v>
      </c>
      <c r="N25" s="105">
        <v>0.16185312000000002</v>
      </c>
      <c r="O25" s="83"/>
    </row>
    <row r="26" spans="1:15">
      <c r="A26" s="79" t="s">
        <v>114</v>
      </c>
      <c r="B26" s="100" t="s">
        <v>341</v>
      </c>
      <c r="C26" s="81" t="str">
        <f>IFERROR(IF(B26="No CAS","",INDEX('DEQ Pollutant List'!$C$7:$C$611,MATCH('3. Pollutant Emissions - EF'!B26,'DEQ Pollutant List'!$B$7:$B$611,0))),"")</f>
        <v>Beryllium and compounds</v>
      </c>
      <c r="D26" s="115">
        <f>IFERROR(IF(OR($B26="",$B26="No CAS"),INDEX('DEQ Pollutant List'!$A$7:$A$611,MATCH($C26,'DEQ Pollutant List'!$C$7:$C$611,0)),INDEX('DEQ Pollutant List'!$A$7:$A$611,MATCH($B26,'DEQ Pollutant List'!$B$7:$B$611,0))),"")</f>
        <v>58</v>
      </c>
      <c r="E26" s="101"/>
      <c r="F26" s="102">
        <v>1.19E-6</v>
      </c>
      <c r="G26" s="103">
        <v>1.19E-6</v>
      </c>
      <c r="H26" s="83" t="s">
        <v>328</v>
      </c>
      <c r="I26" s="104" t="s">
        <v>338</v>
      </c>
      <c r="J26" s="102">
        <v>3.4703017999999974E-2</v>
      </c>
      <c r="K26" s="105">
        <v>5.4625760000000002E-2</v>
      </c>
      <c r="L26" s="83"/>
      <c r="M26" s="102">
        <v>1.6461984000000002E-4</v>
      </c>
      <c r="N26" s="105">
        <v>1.6461984000000002E-4</v>
      </c>
      <c r="O26" s="83"/>
    </row>
    <row r="27" spans="1:15">
      <c r="A27" s="79" t="s">
        <v>114</v>
      </c>
      <c r="B27" s="100" t="s">
        <v>342</v>
      </c>
      <c r="C27" s="81" t="str">
        <f>IFERROR(IF(B27="No CAS","",INDEX('DEQ Pollutant List'!$C$7:$C$611,MATCH('3. Pollutant Emissions - EF'!B27,'DEQ Pollutant List'!$B$7:$B$611,0))),"")</f>
        <v>1,3-Butadiene</v>
      </c>
      <c r="D27" s="115">
        <f>IFERROR(IF(OR($B27="",$B27="No CAS"),INDEX('DEQ Pollutant List'!$A$7:$A$611,MATCH($C27,'DEQ Pollutant List'!$C$7:$C$611,0)),INDEX('DEQ Pollutant List'!$A$7:$A$611,MATCH($B27,'DEQ Pollutant List'!$B$7:$B$611,0))),"")</f>
        <v>75</v>
      </c>
      <c r="E27" s="101"/>
      <c r="F27" s="102">
        <v>6.6299999999999999E-5</v>
      </c>
      <c r="G27" s="103">
        <v>6.6299999999999999E-5</v>
      </c>
      <c r="H27" s="83" t="s">
        <v>328</v>
      </c>
      <c r="I27" s="104" t="s">
        <v>329</v>
      </c>
      <c r="J27" s="102">
        <v>1.9334538599999986</v>
      </c>
      <c r="K27" s="105">
        <v>3.0434351999999998</v>
      </c>
      <c r="L27" s="83"/>
      <c r="M27" s="102">
        <v>9.1716768000000004E-3</v>
      </c>
      <c r="N27" s="105">
        <v>9.1716768000000004E-3</v>
      </c>
      <c r="O27" s="83"/>
    </row>
    <row r="28" spans="1:15">
      <c r="A28" s="79" t="s">
        <v>114</v>
      </c>
      <c r="B28" s="100" t="s">
        <v>343</v>
      </c>
      <c r="C28" s="81" t="str">
        <f>IFERROR(IF(B28="No CAS","",INDEX('DEQ Pollutant List'!$C$7:$C$611,MATCH('3. Pollutant Emissions - EF'!B28,'DEQ Pollutant List'!$B$7:$B$611,0))),"")</f>
        <v>Cadmium and compounds</v>
      </c>
      <c r="D28" s="115">
        <f>IFERROR(IF(OR($B28="",$B28="No CAS"),INDEX('DEQ Pollutant List'!$A$7:$A$611,MATCH($C28,'DEQ Pollutant List'!$C$7:$C$611,0)),INDEX('DEQ Pollutant List'!$A$7:$A$611,MATCH($B28,'DEQ Pollutant List'!$B$7:$B$611,0))),"")</f>
        <v>83</v>
      </c>
      <c r="E28" s="101"/>
      <c r="F28" s="102">
        <v>1.1399999999999999E-5</v>
      </c>
      <c r="G28" s="103">
        <v>1.1399999999999999E-5</v>
      </c>
      <c r="H28" s="83" t="s">
        <v>328</v>
      </c>
      <c r="I28" s="104" t="s">
        <v>338</v>
      </c>
      <c r="J28" s="102">
        <v>0.33244907999999973</v>
      </c>
      <c r="K28" s="105">
        <v>0.52330559999999993</v>
      </c>
      <c r="L28" s="83"/>
      <c r="M28" s="102">
        <v>1.5770304E-3</v>
      </c>
      <c r="N28" s="105">
        <v>1.5770304E-3</v>
      </c>
      <c r="O28" s="83"/>
    </row>
    <row r="29" spans="1:15">
      <c r="A29" s="79" t="s">
        <v>114</v>
      </c>
      <c r="B29" s="100" t="s">
        <v>344</v>
      </c>
      <c r="C29" s="81" t="str">
        <f>IFERROR(IF(B29="No CAS","",INDEX('DEQ Pollutant List'!$C$7:$C$611,MATCH('3. Pollutant Emissions - EF'!B29,'DEQ Pollutant List'!$B$7:$B$611,0))),"")</f>
        <v>Carbon disulfide</v>
      </c>
      <c r="D29" s="115">
        <f>IFERROR(IF(OR($B29="",$B29="No CAS"),INDEX('DEQ Pollutant List'!$A$7:$A$611,MATCH($C29,'DEQ Pollutant List'!$C$7:$C$611,0)),INDEX('DEQ Pollutant List'!$A$7:$A$611,MATCH($B29,'DEQ Pollutant List'!$B$7:$B$611,0))),"")</f>
        <v>90</v>
      </c>
      <c r="E29" s="101"/>
      <c r="F29" s="102">
        <v>7.5199999999999996E-4</v>
      </c>
      <c r="G29" s="103">
        <v>7.5199999999999996E-4</v>
      </c>
      <c r="H29" s="83" t="s">
        <v>328</v>
      </c>
      <c r="I29" s="104" t="s">
        <v>329</v>
      </c>
      <c r="J29" s="102">
        <v>21.929974399999981</v>
      </c>
      <c r="K29" s="105">
        <v>34.519807999999998</v>
      </c>
      <c r="L29" s="83"/>
      <c r="M29" s="102">
        <v>0.104028672</v>
      </c>
      <c r="N29" s="105">
        <v>0.104028672</v>
      </c>
      <c r="O29" s="83"/>
    </row>
    <row r="30" spans="1:15">
      <c r="A30" s="79" t="s">
        <v>114</v>
      </c>
      <c r="B30" s="100" t="s">
        <v>345</v>
      </c>
      <c r="C30" s="81" t="str">
        <f>IFERROR(IF(B30="No CAS","",INDEX('DEQ Pollutant List'!$C$7:$C$611,MATCH('3. Pollutant Emissions - EF'!B30,'DEQ Pollutant List'!$B$7:$B$611,0))),"")</f>
        <v>Chlorobenzene</v>
      </c>
      <c r="D30" s="115">
        <f>IFERROR(IF(OR($B30="",$B30="No CAS"),INDEX('DEQ Pollutant List'!$A$7:$A$611,MATCH($C30,'DEQ Pollutant List'!$C$7:$C$611,0)),INDEX('DEQ Pollutant List'!$A$7:$A$611,MATCH($B30,'DEQ Pollutant List'!$B$7:$B$611,0))),"")</f>
        <v>108</v>
      </c>
      <c r="E30" s="101"/>
      <c r="F30" s="102">
        <v>1.8700000000000001E-5</v>
      </c>
      <c r="G30" s="103">
        <v>1.8700000000000001E-5</v>
      </c>
      <c r="H30" s="83" t="s">
        <v>328</v>
      </c>
      <c r="I30" s="104" t="s">
        <v>329</v>
      </c>
      <c r="J30" s="102">
        <v>0.54533313999999966</v>
      </c>
      <c r="K30" s="105">
        <v>0.85840480000000008</v>
      </c>
      <c r="L30" s="83"/>
      <c r="M30" s="102">
        <v>2.5868832000000004E-3</v>
      </c>
      <c r="N30" s="105">
        <v>2.5868832000000004E-3</v>
      </c>
      <c r="O30" s="83"/>
    </row>
    <row r="31" spans="1:15">
      <c r="A31" s="79" t="s">
        <v>114</v>
      </c>
      <c r="B31" s="100" t="s">
        <v>346</v>
      </c>
      <c r="C31" s="81" t="str">
        <f>IFERROR(IF(B31="No CAS","",INDEX('DEQ Pollutant List'!$C$7:$C$611,MATCH('3. Pollutant Emissions - EF'!B31,'DEQ Pollutant List'!$B$7:$B$611,0))),"")</f>
        <v>1,2,4-Trichlorobenzene</v>
      </c>
      <c r="D31" s="115">
        <f>IFERROR(IF(OR($B31="",$B31="No CAS"),INDEX('DEQ Pollutant List'!$A$7:$A$611,MATCH($C31,'DEQ Pollutant List'!$C$7:$C$611,0)),INDEX('DEQ Pollutant List'!$A$7:$A$611,MATCH($B31,'DEQ Pollutant List'!$B$7:$B$611,0))),"")</f>
        <v>113</v>
      </c>
      <c r="E31" s="101"/>
      <c r="F31" s="102">
        <v>1.4899999999999999E-4</v>
      </c>
      <c r="G31" s="103">
        <v>1.4899999999999999E-4</v>
      </c>
      <c r="H31" s="83" t="s">
        <v>328</v>
      </c>
      <c r="I31" s="104" t="s">
        <v>329</v>
      </c>
      <c r="J31" s="102">
        <v>4.3451677999999969</v>
      </c>
      <c r="K31" s="105">
        <v>6.8396959999999991</v>
      </c>
      <c r="L31" s="83"/>
      <c r="M31" s="102">
        <v>2.0612063999999999E-2</v>
      </c>
      <c r="N31" s="105">
        <v>2.0612063999999999E-2</v>
      </c>
      <c r="O31" s="83"/>
    </row>
    <row r="32" spans="1:15">
      <c r="A32" s="79" t="s">
        <v>114</v>
      </c>
      <c r="B32" s="100" t="s">
        <v>347</v>
      </c>
      <c r="C32" s="81" t="str">
        <f>IFERROR(IF(B32="No CAS","",INDEX('DEQ Pollutant List'!$C$7:$C$611,MATCH('3. Pollutant Emissions - EF'!B32,'DEQ Pollutant List'!$B$7:$B$611,0))),"")</f>
        <v>Chloroform</v>
      </c>
      <c r="D32" s="115">
        <f>IFERROR(IF(OR($B32="",$B32="No CAS"),INDEX('DEQ Pollutant List'!$A$7:$A$611,MATCH($C32,'DEQ Pollutant List'!$C$7:$C$611,0)),INDEX('DEQ Pollutant List'!$A$7:$A$611,MATCH($B32,'DEQ Pollutant List'!$B$7:$B$611,0))),"")</f>
        <v>118</v>
      </c>
      <c r="E32" s="101"/>
      <c r="F32" s="102">
        <v>1.7000000000000001E-4</v>
      </c>
      <c r="G32" s="103">
        <v>1.7000000000000001E-4</v>
      </c>
      <c r="H32" s="83" t="s">
        <v>328</v>
      </c>
      <c r="I32" s="104" t="s">
        <v>329</v>
      </c>
      <c r="J32" s="102">
        <v>4.9575739999999966</v>
      </c>
      <c r="K32" s="105">
        <v>7.8036800000000008</v>
      </c>
      <c r="L32" s="83"/>
      <c r="M32" s="102">
        <v>2.3517120000000002E-2</v>
      </c>
      <c r="N32" s="105">
        <v>2.3517120000000002E-2</v>
      </c>
      <c r="O32" s="83"/>
    </row>
    <row r="33" spans="1:15">
      <c r="A33" s="79" t="s">
        <v>114</v>
      </c>
      <c r="B33" s="100" t="s">
        <v>348</v>
      </c>
      <c r="C33" s="81" t="str">
        <f>IFERROR(IF(B33="No CAS","",INDEX('DEQ Pollutant List'!$C$7:$C$611,MATCH('3. Pollutant Emissions - EF'!B33,'DEQ Pollutant List'!$B$7:$B$611,0))),"")</f>
        <v>Chromium VI, chromate and dichromate particulate</v>
      </c>
      <c r="D33" s="115">
        <f>IFERROR(IF(OR($B33="",$B33="No CAS"),INDEX('DEQ Pollutant List'!$A$7:$A$611,MATCH($C33,'DEQ Pollutant List'!$C$7:$C$611,0)),INDEX('DEQ Pollutant List'!$A$7:$A$611,MATCH($B33,'DEQ Pollutant List'!$B$7:$B$611,0))),"")</f>
        <v>136</v>
      </c>
      <c r="E33" s="101"/>
      <c r="F33" s="102">
        <v>4.2500000000000003E-5</v>
      </c>
      <c r="G33" s="103">
        <v>4.2500000000000003E-5</v>
      </c>
      <c r="H33" s="83" t="s">
        <v>328</v>
      </c>
      <c r="I33" s="104" t="s">
        <v>338</v>
      </c>
      <c r="J33" s="102">
        <v>1.2393934999999991</v>
      </c>
      <c r="K33" s="105">
        <v>1.9509200000000002</v>
      </c>
      <c r="L33" s="83"/>
      <c r="M33" s="102">
        <v>5.8792800000000006E-3</v>
      </c>
      <c r="N33" s="105">
        <v>5.8792800000000006E-3</v>
      </c>
      <c r="O33" s="83"/>
    </row>
    <row r="34" spans="1:15">
      <c r="A34" s="79" t="s">
        <v>114</v>
      </c>
      <c r="B34" s="100" t="s">
        <v>349</v>
      </c>
      <c r="C34" s="81" t="str">
        <f>IFERROR(IF(B34="No CAS","",INDEX('DEQ Pollutant List'!$C$7:$C$611,MATCH('3. Pollutant Emissions - EF'!B34,'DEQ Pollutant List'!$B$7:$B$611,0))),"")</f>
        <v>Cobalt and compounds</v>
      </c>
      <c r="D34" s="115">
        <f>IFERROR(IF(OR($B34="",$B34="No CAS"),INDEX('DEQ Pollutant List'!$A$7:$A$611,MATCH($C34,'DEQ Pollutant List'!$C$7:$C$611,0)),INDEX('DEQ Pollutant List'!$A$7:$A$611,MATCH($B34,'DEQ Pollutant List'!$B$7:$B$611,0))),"")</f>
        <v>146</v>
      </c>
      <c r="E34" s="101"/>
      <c r="F34" s="102">
        <v>8.5900000000000008E-6</v>
      </c>
      <c r="G34" s="103">
        <v>8.5900000000000008E-6</v>
      </c>
      <c r="H34" s="83" t="s">
        <v>328</v>
      </c>
      <c r="I34" s="104" t="s">
        <v>338</v>
      </c>
      <c r="J34" s="102">
        <v>0.25050329799999982</v>
      </c>
      <c r="K34" s="105">
        <v>0.39431536000000006</v>
      </c>
      <c r="L34" s="83"/>
      <c r="M34" s="102">
        <v>1.1883062400000002E-3</v>
      </c>
      <c r="N34" s="105">
        <v>1.1883062400000002E-3</v>
      </c>
      <c r="O34" s="83"/>
    </row>
    <row r="35" spans="1:15">
      <c r="A35" s="79" t="s">
        <v>114</v>
      </c>
      <c r="B35" s="100" t="s">
        <v>350</v>
      </c>
      <c r="C35" s="81" t="str">
        <f>IFERROR(IF(B35="No CAS","",INDEX('DEQ Pollutant List'!$C$7:$C$611,MATCH('3. Pollutant Emissions - EF'!B35,'DEQ Pollutant List'!$B$7:$B$611,0))),"")</f>
        <v>Copper and compounds</v>
      </c>
      <c r="D35" s="115">
        <f>IFERROR(IF(OR($B35="",$B35="No CAS"),INDEX('DEQ Pollutant List'!$A$7:$A$611,MATCH($C35,'DEQ Pollutant List'!$C$7:$C$611,0)),INDEX('DEQ Pollutant List'!$A$7:$A$611,MATCH($B35,'DEQ Pollutant List'!$B$7:$B$611,0))),"")</f>
        <v>149</v>
      </c>
      <c r="E35" s="101"/>
      <c r="F35" s="102">
        <v>7.9900000000000004E-5</v>
      </c>
      <c r="G35" s="103">
        <v>7.9900000000000004E-5</v>
      </c>
      <c r="H35" s="83" t="s">
        <v>328</v>
      </c>
      <c r="I35" s="104" t="s">
        <v>338</v>
      </c>
      <c r="J35" s="102">
        <v>2.3300597799999982</v>
      </c>
      <c r="K35" s="105">
        <v>3.6677296000000004</v>
      </c>
      <c r="L35" s="83"/>
      <c r="M35" s="102">
        <v>1.1053046400000002E-2</v>
      </c>
      <c r="N35" s="105">
        <v>1.1053046400000002E-2</v>
      </c>
      <c r="O35" s="83"/>
    </row>
    <row r="36" spans="1:15">
      <c r="A36" s="79" t="s">
        <v>114</v>
      </c>
      <c r="B36" s="100" t="s">
        <v>351</v>
      </c>
      <c r="C36" s="81" t="str">
        <f>IFERROR(IF(B36="No CAS","",INDEX('DEQ Pollutant List'!$C$7:$C$611,MATCH('3. Pollutant Emissions - EF'!B36,'DEQ Pollutant List'!$B$7:$B$611,0))),"")</f>
        <v>Isopropylbenzene (cumene)</v>
      </c>
      <c r="D36" s="115">
        <f>IFERROR(IF(OR($B36="",$B36="No CAS"),INDEX('DEQ Pollutant List'!$A$7:$A$611,MATCH($C36,'DEQ Pollutant List'!$C$7:$C$611,0)),INDEX('DEQ Pollutant List'!$A$7:$A$611,MATCH($B36,'DEQ Pollutant List'!$B$7:$B$611,0))),"")</f>
        <v>157</v>
      </c>
      <c r="E36" s="101"/>
      <c r="F36" s="102">
        <v>1.6299999999999999E-3</v>
      </c>
      <c r="G36" s="103">
        <v>1.6299999999999999E-3</v>
      </c>
      <c r="H36" s="83" t="s">
        <v>328</v>
      </c>
      <c r="I36" s="104" t="s">
        <v>329</v>
      </c>
      <c r="J36" s="102">
        <v>47.534385999999962</v>
      </c>
      <c r="K36" s="105">
        <v>74.823520000000002</v>
      </c>
      <c r="L36" s="83"/>
      <c r="M36" s="102">
        <v>0.22548768000000002</v>
      </c>
      <c r="N36" s="105">
        <v>0.22548768000000002</v>
      </c>
      <c r="O36" s="83"/>
    </row>
    <row r="37" spans="1:15">
      <c r="A37" s="79" t="s">
        <v>114</v>
      </c>
      <c r="B37" s="100" t="s">
        <v>352</v>
      </c>
      <c r="C37" s="81" t="str">
        <f>IFERROR(IF(B37="No CAS","",INDEX('DEQ Pollutant List'!$C$7:$C$611,MATCH('3. Pollutant Emissions - EF'!B37,'DEQ Pollutant List'!$B$7:$B$611,0))),"")</f>
        <v>Ethyl benzene</v>
      </c>
      <c r="D37" s="115">
        <f>IFERROR(IF(OR($B37="",$B37="No CAS"),INDEX('DEQ Pollutant List'!$A$7:$A$611,MATCH($C37,'DEQ Pollutant List'!$C$7:$C$611,0)),INDEX('DEQ Pollutant List'!$A$7:$A$611,MATCH($B37,'DEQ Pollutant List'!$B$7:$B$611,0))),"")</f>
        <v>229</v>
      </c>
      <c r="E37" s="101"/>
      <c r="F37" s="102">
        <v>2.8E-5</v>
      </c>
      <c r="G37" s="103">
        <v>2.8E-5</v>
      </c>
      <c r="H37" s="83" t="s">
        <v>328</v>
      </c>
      <c r="I37" s="104" t="s">
        <v>329</v>
      </c>
      <c r="J37" s="102">
        <v>0.81654159999999942</v>
      </c>
      <c r="K37" s="105">
        <v>1.285312</v>
      </c>
      <c r="L37" s="83"/>
      <c r="M37" s="102">
        <v>3.8734080000000005E-3</v>
      </c>
      <c r="N37" s="105">
        <v>3.8734080000000005E-3</v>
      </c>
      <c r="O37" s="83"/>
    </row>
    <row r="38" spans="1:15">
      <c r="A38" s="79" t="s">
        <v>114</v>
      </c>
      <c r="B38" s="100" t="s">
        <v>353</v>
      </c>
      <c r="C38" s="81" t="str">
        <f>IFERROR(IF(B38="No CAS","",INDEX('DEQ Pollutant List'!$C$7:$C$611,MATCH('3. Pollutant Emissions - EF'!B38,'DEQ Pollutant List'!$B$7:$B$611,0))),"")</f>
        <v>Trichlorofluoromethane (Freon 11)</v>
      </c>
      <c r="D38" s="115">
        <f>IFERROR(IF(OR($B38="",$B38="No CAS"),INDEX('DEQ Pollutant List'!$A$7:$A$611,MATCH($C38,'DEQ Pollutant List'!$C$7:$C$611,0)),INDEX('DEQ Pollutant List'!$A$7:$A$611,MATCH($B38,'DEQ Pollutant List'!$B$7:$B$611,0))),"")</f>
        <v>249</v>
      </c>
      <c r="E38" s="101"/>
      <c r="F38" s="102">
        <v>4.1699999999999997E-5</v>
      </c>
      <c r="G38" s="103">
        <v>4.1699999999999997E-5</v>
      </c>
      <c r="H38" s="83" t="s">
        <v>328</v>
      </c>
      <c r="I38" s="104" t="s">
        <v>329</v>
      </c>
      <c r="J38" s="102">
        <v>1.2160637399999989</v>
      </c>
      <c r="K38" s="105">
        <v>1.9141967999999998</v>
      </c>
      <c r="L38" s="83"/>
      <c r="M38" s="102">
        <v>5.7686111999999999E-3</v>
      </c>
      <c r="N38" s="105">
        <v>5.7686111999999999E-3</v>
      </c>
      <c r="O38" s="83"/>
    </row>
    <row r="39" spans="1:15">
      <c r="A39" s="79" t="s">
        <v>114</v>
      </c>
      <c r="B39" s="100" t="s">
        <v>354</v>
      </c>
      <c r="C39" s="81" t="str">
        <f>IFERROR(IF(B39="No CAS","",INDEX('DEQ Pollutant List'!$C$7:$C$611,MATCH('3. Pollutant Emissions - EF'!B39,'DEQ Pollutant List'!$B$7:$B$611,0))),"")</f>
        <v>Formaldehyde</v>
      </c>
      <c r="D39" s="115">
        <f>IFERROR(IF(OR($B39="",$B39="No CAS"),INDEX('DEQ Pollutant List'!$A$7:$A$611,MATCH($C39,'DEQ Pollutant List'!$C$7:$C$611,0)),INDEX('DEQ Pollutant List'!$A$7:$A$611,MATCH($B39,'DEQ Pollutant List'!$B$7:$B$611,0))),"")</f>
        <v>250</v>
      </c>
      <c r="E39" s="101"/>
      <c r="F39" s="102">
        <v>9.3600000000000003E-3</v>
      </c>
      <c r="G39" s="103">
        <v>9.3600000000000003E-3</v>
      </c>
      <c r="H39" s="83" t="s">
        <v>328</v>
      </c>
      <c r="I39" s="104" t="s">
        <v>329</v>
      </c>
      <c r="J39" s="102">
        <v>272.95819199999983</v>
      </c>
      <c r="K39" s="105">
        <v>429.66144000000003</v>
      </c>
      <c r="L39" s="83"/>
      <c r="M39" s="102">
        <v>1.2948249600000001</v>
      </c>
      <c r="N39" s="105">
        <v>1.2948249600000001</v>
      </c>
      <c r="O39" s="83"/>
    </row>
    <row r="40" spans="1:15">
      <c r="A40" s="79" t="s">
        <v>114</v>
      </c>
      <c r="B40" s="100" t="s">
        <v>355</v>
      </c>
      <c r="C40" s="81" t="str">
        <f>IFERROR(IF(B40="No CAS","",INDEX('DEQ Pollutant List'!$C$7:$C$611,MATCH('3. Pollutant Emissions - EF'!B40,'DEQ Pollutant List'!$B$7:$B$611,0))),"")</f>
        <v>Hexane</v>
      </c>
      <c r="D40" s="115">
        <f>IFERROR(IF(OR($B40="",$B40="No CAS"),INDEX('DEQ Pollutant List'!$A$7:$A$611,MATCH($C40,'DEQ Pollutant List'!$C$7:$C$611,0)),INDEX('DEQ Pollutant List'!$A$7:$A$611,MATCH($B40,'DEQ Pollutant List'!$B$7:$B$611,0))),"")</f>
        <v>289</v>
      </c>
      <c r="E40" s="101"/>
      <c r="F40" s="102">
        <v>1.8799999999999999E-4</v>
      </c>
      <c r="G40" s="103">
        <v>1.8799999999999999E-4</v>
      </c>
      <c r="H40" s="83" t="s">
        <v>328</v>
      </c>
      <c r="I40" s="104" t="s">
        <v>329</v>
      </c>
      <c r="J40" s="102">
        <v>5.4824935999999953</v>
      </c>
      <c r="K40" s="105">
        <v>8.6299519999999994</v>
      </c>
      <c r="L40" s="83"/>
      <c r="M40" s="102">
        <v>2.6007168000000001E-2</v>
      </c>
      <c r="N40" s="105">
        <v>2.6007168000000001E-2</v>
      </c>
      <c r="O40" s="83"/>
    </row>
    <row r="41" spans="1:15">
      <c r="A41" s="79" t="s">
        <v>114</v>
      </c>
      <c r="B41" s="100" t="s">
        <v>356</v>
      </c>
      <c r="C41" s="81" t="str">
        <f>IFERROR(IF(B41="No CAS","",INDEX('DEQ Pollutant List'!$C$7:$C$611,MATCH('3. Pollutant Emissions - EF'!B41,'DEQ Pollutant List'!$B$7:$B$611,0))),"")</f>
        <v>Hydrochloric acid</v>
      </c>
      <c r="D41" s="115">
        <f>IFERROR(IF(OR($B41="",$B41="No CAS"),INDEX('DEQ Pollutant List'!$A$7:$A$611,MATCH($C41,'DEQ Pollutant List'!$C$7:$C$611,0)),INDEX('DEQ Pollutant List'!$A$7:$A$611,MATCH($B41,'DEQ Pollutant List'!$B$7:$B$611,0))),"")</f>
        <v>292</v>
      </c>
      <c r="E41" s="101"/>
      <c r="F41" s="102">
        <v>1.9E-3</v>
      </c>
      <c r="G41" s="103">
        <v>1.9E-3</v>
      </c>
      <c r="H41" s="83" t="s">
        <v>328</v>
      </c>
      <c r="I41" s="104" t="s">
        <v>338</v>
      </c>
      <c r="J41" s="102">
        <v>55.408179999999959</v>
      </c>
      <c r="K41" s="105">
        <v>87.217600000000004</v>
      </c>
      <c r="L41" s="83"/>
      <c r="M41" s="102">
        <v>0.26283840000000003</v>
      </c>
      <c r="N41" s="105">
        <v>0.26283840000000003</v>
      </c>
      <c r="O41" s="83"/>
    </row>
    <row r="42" spans="1:15">
      <c r="A42" s="79" t="s">
        <v>114</v>
      </c>
      <c r="B42" s="100" t="s">
        <v>357</v>
      </c>
      <c r="C42" s="81" t="str">
        <f>IFERROR(IF(B42="No CAS","",INDEX('DEQ Pollutant List'!$C$7:$C$611,MATCH('3. Pollutant Emissions - EF'!B42,'DEQ Pollutant List'!$B$7:$B$611,0))),"")</f>
        <v>Hydrogen sulfide</v>
      </c>
      <c r="D42" s="115">
        <f>IFERROR(IF(OR($B42="",$B42="No CAS"),INDEX('DEQ Pollutant List'!$A$7:$A$611,MATCH($C42,'DEQ Pollutant List'!$C$7:$C$611,0)),INDEX('DEQ Pollutant List'!$A$7:$A$611,MATCH($B42,'DEQ Pollutant List'!$B$7:$B$611,0))),"")</f>
        <v>293</v>
      </c>
      <c r="E42" s="101"/>
      <c r="F42" s="102">
        <v>9.2999999999999999E-2</v>
      </c>
      <c r="G42" s="103">
        <v>9.2999999999999999E-2</v>
      </c>
      <c r="H42" s="83" t="s">
        <v>328</v>
      </c>
      <c r="I42" s="104" t="s">
        <v>358</v>
      </c>
      <c r="J42" s="102">
        <v>902.09</v>
      </c>
      <c r="K42" s="105">
        <v>4269.0720000000001</v>
      </c>
      <c r="L42" s="83"/>
      <c r="M42" s="102">
        <v>19.350000000000001</v>
      </c>
      <c r="N42" s="105">
        <v>12.865248000000001</v>
      </c>
      <c r="O42" s="83"/>
    </row>
    <row r="43" spans="1:15">
      <c r="A43" s="79" t="s">
        <v>114</v>
      </c>
      <c r="B43" s="100" t="s">
        <v>359</v>
      </c>
      <c r="C43" s="81" t="str">
        <f>IFERROR(IF(B43="No CAS","",INDEX('DEQ Pollutant List'!$C$7:$C$611,MATCH('3. Pollutant Emissions - EF'!B43,'DEQ Pollutant List'!$B$7:$B$611,0))),"")</f>
        <v>Isopropyl alcohol</v>
      </c>
      <c r="D43" s="115">
        <f>IFERROR(IF(OR($B43="",$B43="No CAS"),INDEX('DEQ Pollutant List'!$A$7:$A$611,MATCH($C43,'DEQ Pollutant List'!$C$7:$C$611,0)),INDEX('DEQ Pollutant List'!$A$7:$A$611,MATCH($B43,'DEQ Pollutant List'!$B$7:$B$611,0))),"")</f>
        <v>302</v>
      </c>
      <c r="E43" s="101"/>
      <c r="F43" s="102">
        <v>6.45E-3</v>
      </c>
      <c r="G43" s="103">
        <v>6.45E-3</v>
      </c>
      <c r="H43" s="83" t="s">
        <v>328</v>
      </c>
      <c r="I43" s="104" t="s">
        <v>329</v>
      </c>
      <c r="J43" s="102">
        <v>188.09618999999986</v>
      </c>
      <c r="K43" s="105">
        <v>296.08080000000001</v>
      </c>
      <c r="L43" s="83"/>
      <c r="M43" s="102">
        <v>0.89226720000000004</v>
      </c>
      <c r="N43" s="105">
        <v>0.89226720000000004</v>
      </c>
      <c r="O43" s="83"/>
    </row>
    <row r="44" spans="1:15">
      <c r="A44" s="79" t="s">
        <v>114</v>
      </c>
      <c r="B44" s="100" t="s">
        <v>360</v>
      </c>
      <c r="C44" s="81" t="str">
        <f>IFERROR(IF(B44="No CAS","",INDEX('DEQ Pollutant List'!$C$7:$C$611,MATCH('3. Pollutant Emissions - EF'!B44,'DEQ Pollutant List'!$B$7:$B$611,0))),"")</f>
        <v>Lead and compounds</v>
      </c>
      <c r="D44" s="115">
        <f>IFERROR(IF(OR($B44="",$B44="No CAS"),INDEX('DEQ Pollutant List'!$A$7:$A$611,MATCH($C44,'DEQ Pollutant List'!$C$7:$C$611,0)),INDEX('DEQ Pollutant List'!$A$7:$A$611,MATCH($B44,'DEQ Pollutant List'!$B$7:$B$611,0))),"")</f>
        <v>305</v>
      </c>
      <c r="E44" s="101"/>
      <c r="F44" s="102">
        <v>6.13E-3</v>
      </c>
      <c r="G44" s="103">
        <v>6.13E-3</v>
      </c>
      <c r="H44" s="83" t="s">
        <v>328</v>
      </c>
      <c r="I44" s="104" t="s">
        <v>338</v>
      </c>
      <c r="J44" s="102">
        <v>178.76428599999988</v>
      </c>
      <c r="K44" s="105">
        <v>281.39152000000001</v>
      </c>
      <c r="L44" s="83"/>
      <c r="M44" s="102">
        <v>0.84799968000000003</v>
      </c>
      <c r="N44" s="105">
        <v>0.84799968000000003</v>
      </c>
      <c r="O44" s="83"/>
    </row>
    <row r="45" spans="1:15">
      <c r="A45" s="79" t="s">
        <v>114</v>
      </c>
      <c r="B45" s="100" t="s">
        <v>361</v>
      </c>
      <c r="C45" s="81" t="str">
        <f>IFERROR(IF(B45="No CAS","",INDEX('DEQ Pollutant List'!$C$7:$C$611,MATCH('3. Pollutant Emissions - EF'!B45,'DEQ Pollutant List'!$B$7:$B$611,0))),"")</f>
        <v>Manganese and compounds</v>
      </c>
      <c r="D45" s="115">
        <f>IFERROR(IF(OR($B45="",$B45="No CAS"),INDEX('DEQ Pollutant List'!$A$7:$A$611,MATCH($C45,'DEQ Pollutant List'!$C$7:$C$611,0)),INDEX('DEQ Pollutant List'!$A$7:$A$611,MATCH($B45,'DEQ Pollutant List'!$B$7:$B$611,0))),"")</f>
        <v>312</v>
      </c>
      <c r="E45" s="101"/>
      <c r="F45" s="102">
        <v>1.66E-3</v>
      </c>
      <c r="G45" s="103">
        <v>1.66E-3</v>
      </c>
      <c r="H45" s="83" t="s">
        <v>328</v>
      </c>
      <c r="I45" s="104" t="s">
        <v>338</v>
      </c>
      <c r="J45" s="102">
        <v>48.409251999999967</v>
      </c>
      <c r="K45" s="105">
        <v>76.200640000000007</v>
      </c>
      <c r="L45" s="83"/>
      <c r="M45" s="102">
        <v>0.22963776000000002</v>
      </c>
      <c r="N45" s="105">
        <v>0.22963776000000002</v>
      </c>
      <c r="O45" s="83"/>
    </row>
    <row r="46" spans="1:15">
      <c r="A46" s="79" t="s">
        <v>114</v>
      </c>
      <c r="B46" s="100" t="s">
        <v>362</v>
      </c>
      <c r="C46" s="81" t="str">
        <f>IFERROR(IF(B46="No CAS","",INDEX('DEQ Pollutant List'!$C$7:$C$611,MATCH('3. Pollutant Emissions - EF'!B46,'DEQ Pollutant List'!$B$7:$B$611,0))),"")</f>
        <v>Mercury and compounds</v>
      </c>
      <c r="D46" s="115">
        <f>IFERROR(IF(OR($B46="",$B46="No CAS"),INDEX('DEQ Pollutant List'!$A$7:$A$611,MATCH($C46,'DEQ Pollutant List'!$C$7:$C$611,0)),INDEX('DEQ Pollutant List'!$A$7:$A$611,MATCH($B46,'DEQ Pollutant List'!$B$7:$B$611,0))),"")</f>
        <v>316</v>
      </c>
      <c r="E46" s="101"/>
      <c r="F46" s="102">
        <v>3.0900000000000001E-6</v>
      </c>
      <c r="G46" s="103">
        <v>3.0900000000000001E-6</v>
      </c>
      <c r="H46" s="83" t="s">
        <v>328</v>
      </c>
      <c r="I46" s="104" t="s">
        <v>338</v>
      </c>
      <c r="J46" s="102">
        <v>9.0111197999999934E-2</v>
      </c>
      <c r="K46" s="105">
        <v>0.14184336</v>
      </c>
      <c r="L46" s="83"/>
      <c r="M46" s="102">
        <v>4.2745824000000004E-4</v>
      </c>
      <c r="N46" s="105">
        <v>4.2745824000000004E-4</v>
      </c>
      <c r="O46" s="83"/>
    </row>
    <row r="47" spans="1:15">
      <c r="A47" s="79" t="s">
        <v>114</v>
      </c>
      <c r="B47" s="100" t="s">
        <v>363</v>
      </c>
      <c r="C47" s="81" t="str">
        <f>IFERROR(IF(B47="No CAS","",INDEX('DEQ Pollutant List'!$C$7:$C$611,MATCH('3. Pollutant Emissions - EF'!B47,'DEQ Pollutant List'!$B$7:$B$611,0))),"")</f>
        <v>Methanol</v>
      </c>
      <c r="D47" s="115">
        <f>IFERROR(IF(OR($B47="",$B47="No CAS"),INDEX('DEQ Pollutant List'!$A$7:$A$611,MATCH($C47,'DEQ Pollutant List'!$C$7:$C$611,0)),INDEX('DEQ Pollutant List'!$A$7:$A$611,MATCH($B47,'DEQ Pollutant List'!$B$7:$B$611,0))),"")</f>
        <v>321</v>
      </c>
      <c r="E47" s="101"/>
      <c r="F47" s="102">
        <v>9.4399999999999998E-2</v>
      </c>
      <c r="G47" s="103">
        <v>9.4399999999999998E-2</v>
      </c>
      <c r="H47" s="83" t="s">
        <v>328</v>
      </c>
      <c r="I47" s="104" t="s">
        <v>329</v>
      </c>
      <c r="J47" s="102">
        <v>2752.9116799999979</v>
      </c>
      <c r="K47" s="105">
        <v>4333.3375999999998</v>
      </c>
      <c r="L47" s="83"/>
      <c r="M47" s="102">
        <v>13.058918400000001</v>
      </c>
      <c r="N47" s="105">
        <v>13.058918400000001</v>
      </c>
      <c r="O47" s="83"/>
    </row>
    <row r="48" spans="1:15">
      <c r="A48" s="79" t="s">
        <v>114</v>
      </c>
      <c r="B48" s="100" t="s">
        <v>364</v>
      </c>
      <c r="C48" s="81" t="str">
        <f>IFERROR(IF(B48="No CAS","",INDEX('DEQ Pollutant List'!$C$7:$C$611,MATCH('3. Pollutant Emissions - EF'!B48,'DEQ Pollutant List'!$B$7:$B$611,0))),"")</f>
        <v>Chloromethane (methyl chloride)</v>
      </c>
      <c r="D48" s="115">
        <f>IFERROR(IF(OR($B48="",$B48="No CAS"),INDEX('DEQ Pollutant List'!$A$7:$A$611,MATCH($C48,'DEQ Pollutant List'!$C$7:$C$611,0)),INDEX('DEQ Pollutant List'!$A$7:$A$611,MATCH($B48,'DEQ Pollutant List'!$B$7:$B$611,0))),"")</f>
        <v>325</v>
      </c>
      <c r="E48" s="101"/>
      <c r="F48" s="102">
        <v>1.75E-3</v>
      </c>
      <c r="G48" s="103">
        <v>1.75E-3</v>
      </c>
      <c r="H48" s="83" t="s">
        <v>328</v>
      </c>
      <c r="I48" s="104" t="s">
        <v>329</v>
      </c>
      <c r="J48" s="102">
        <v>51.033849999999966</v>
      </c>
      <c r="K48" s="105">
        <v>80.332000000000008</v>
      </c>
      <c r="L48" s="83"/>
      <c r="M48" s="102">
        <v>0.24208800000000003</v>
      </c>
      <c r="N48" s="105">
        <v>0.24208800000000003</v>
      </c>
      <c r="O48" s="83"/>
    </row>
    <row r="49" spans="1:15">
      <c r="A49" s="79" t="s">
        <v>114</v>
      </c>
      <c r="B49" s="100" t="s">
        <v>365</v>
      </c>
      <c r="C49" s="81" t="str">
        <f>IFERROR(IF(B49="No CAS","",INDEX('DEQ Pollutant List'!$C$7:$C$611,MATCH('3. Pollutant Emissions - EF'!B49,'DEQ Pollutant List'!$B$7:$B$611,0))),"")</f>
        <v>Dichloromethane (methylene chloride)</v>
      </c>
      <c r="D49" s="115">
        <f>IFERROR(IF(OR($B49="",$B49="No CAS"),INDEX('DEQ Pollutant List'!$A$7:$A$611,MATCH($C49,'DEQ Pollutant List'!$C$7:$C$611,0)),INDEX('DEQ Pollutant List'!$A$7:$A$611,MATCH($B49,'DEQ Pollutant List'!$B$7:$B$611,0))),"")</f>
        <v>328</v>
      </c>
      <c r="E49" s="101"/>
      <c r="F49" s="102">
        <v>1.3799999999999999E-4</v>
      </c>
      <c r="G49" s="103">
        <v>1.3799999999999999E-4</v>
      </c>
      <c r="H49" s="83" t="s">
        <v>328</v>
      </c>
      <c r="I49" s="104" t="s">
        <v>329</v>
      </c>
      <c r="J49" s="102">
        <v>4.0243835999999966</v>
      </c>
      <c r="K49" s="105">
        <v>6.3347519999999999</v>
      </c>
      <c r="L49" s="83"/>
      <c r="M49" s="102">
        <v>1.9090368E-2</v>
      </c>
      <c r="N49" s="105">
        <v>1.9090368E-2</v>
      </c>
      <c r="O49" s="83"/>
    </row>
    <row r="50" spans="1:15">
      <c r="A50" s="79" t="s">
        <v>114</v>
      </c>
      <c r="B50" s="100" t="s">
        <v>366</v>
      </c>
      <c r="C50" s="81" t="str">
        <f>IFERROR(IF(B50="No CAS","",INDEX('DEQ Pollutant List'!$C$7:$C$611,MATCH('3. Pollutant Emissions - EF'!B50,'DEQ Pollutant List'!$B$7:$B$611,0))),"")</f>
        <v>2-Butanone (methyl ethyl ketone)</v>
      </c>
      <c r="D50" s="115">
        <f>IFERROR(IF(OR($B50="",$B50="No CAS"),INDEX('DEQ Pollutant List'!$A$7:$A$611,MATCH($C50,'DEQ Pollutant List'!$C$7:$C$611,0)),INDEX('DEQ Pollutant List'!$A$7:$A$611,MATCH($B50,'DEQ Pollutant List'!$B$7:$B$611,0))),"")</f>
        <v>333</v>
      </c>
      <c r="E50" s="101"/>
      <c r="F50" s="102">
        <v>2.47E-3</v>
      </c>
      <c r="G50" s="103">
        <v>2.47E-3</v>
      </c>
      <c r="H50" s="83" t="s">
        <v>328</v>
      </c>
      <c r="I50" s="104" t="s">
        <v>329</v>
      </c>
      <c r="J50" s="102">
        <v>72.030633999999949</v>
      </c>
      <c r="K50" s="105">
        <v>113.38288</v>
      </c>
      <c r="L50" s="83"/>
      <c r="M50" s="102">
        <v>0.34168992000000004</v>
      </c>
      <c r="N50" s="105">
        <v>0.34168992000000004</v>
      </c>
      <c r="O50" s="83"/>
    </row>
    <row r="51" spans="1:15">
      <c r="A51" s="79" t="s">
        <v>114</v>
      </c>
      <c r="B51" s="100" t="s">
        <v>367</v>
      </c>
      <c r="C51" s="81" t="str">
        <f>IFERROR(IF(B51="No CAS","",INDEX('DEQ Pollutant List'!$C$7:$C$611,MATCH('3. Pollutant Emissions - EF'!B51,'DEQ Pollutant List'!$B$7:$B$611,0))),"")</f>
        <v>Methyl isobutyl ketone (MIBK, hexone)</v>
      </c>
      <c r="D51" s="115">
        <f>IFERROR(IF(OR($B51="",$B51="No CAS"),INDEX('DEQ Pollutant List'!$A$7:$A$611,MATCH($C51,'DEQ Pollutant List'!$C$7:$C$611,0)),INDEX('DEQ Pollutant List'!$A$7:$A$611,MATCH($B51,'DEQ Pollutant List'!$B$7:$B$611,0))),"")</f>
        <v>337</v>
      </c>
      <c r="E51" s="101"/>
      <c r="F51" s="102">
        <v>4.17E-4</v>
      </c>
      <c r="G51" s="103">
        <v>4.17E-4</v>
      </c>
      <c r="H51" s="83" t="s">
        <v>328</v>
      </c>
      <c r="I51" s="104" t="s">
        <v>329</v>
      </c>
      <c r="J51" s="102">
        <v>12.160637399999992</v>
      </c>
      <c r="K51" s="105">
        <v>19.141967999999999</v>
      </c>
      <c r="L51" s="83"/>
      <c r="M51" s="102">
        <v>5.7686112000000005E-2</v>
      </c>
      <c r="N51" s="105">
        <v>5.7686112000000005E-2</v>
      </c>
      <c r="O51" s="83"/>
    </row>
    <row r="52" spans="1:15">
      <c r="A52" s="79" t="s">
        <v>114</v>
      </c>
      <c r="B52" s="100" t="s">
        <v>368</v>
      </c>
      <c r="C52" s="81" t="str">
        <f>IFERROR(IF(B52="No CAS","",INDEX('DEQ Pollutant List'!$C$7:$C$611,MATCH('3. Pollutant Emissions - EF'!B52,'DEQ Pollutant List'!$B$7:$B$611,0))),"")</f>
        <v>Nickel and compounds</v>
      </c>
      <c r="D52" s="115">
        <f>IFERROR(IF(OR($B52="",$B52="No CAS"),INDEX('DEQ Pollutant List'!$A$7:$A$611,MATCH($C52,'DEQ Pollutant List'!$C$7:$C$611,0)),INDEX('DEQ Pollutant List'!$A$7:$A$611,MATCH($B52,'DEQ Pollutant List'!$B$7:$B$611,0))),"")</f>
        <v>364</v>
      </c>
      <c r="E52" s="101"/>
      <c r="F52" s="102">
        <v>2.7300000000000002E-4</v>
      </c>
      <c r="G52" s="103">
        <v>2.7300000000000002E-4</v>
      </c>
      <c r="H52" s="83" t="s">
        <v>328</v>
      </c>
      <c r="I52" s="104" t="s">
        <v>338</v>
      </c>
      <c r="J52" s="102">
        <v>7.9612805999999949</v>
      </c>
      <c r="K52" s="105">
        <v>12.531792000000001</v>
      </c>
      <c r="L52" s="83"/>
      <c r="M52" s="102">
        <v>3.7765728000000005E-2</v>
      </c>
      <c r="N52" s="105">
        <v>3.7765728000000005E-2</v>
      </c>
      <c r="O52" s="83"/>
    </row>
    <row r="53" spans="1:15">
      <c r="A53" s="79" t="s">
        <v>114</v>
      </c>
      <c r="B53" s="100" t="s">
        <v>369</v>
      </c>
      <c r="C53" s="81" t="str">
        <f>IFERROR(IF(B53="No CAS","",INDEX('DEQ Pollutant List'!$C$7:$C$611,MATCH('3. Pollutant Emissions - EF'!B53,'DEQ Pollutant List'!$B$7:$B$611,0))),"")</f>
        <v>Fluoranthene</v>
      </c>
      <c r="D53" s="115">
        <f>IFERROR(IF(OR($B53="",$B53="No CAS"),INDEX('DEQ Pollutant List'!$A$7:$A$611,MATCH($C53,'DEQ Pollutant List'!$C$7:$C$611,0)),INDEX('DEQ Pollutant List'!$A$7:$A$611,MATCH($B53,'DEQ Pollutant List'!$B$7:$B$611,0))),"")</f>
        <v>424</v>
      </c>
      <c r="E53" s="101"/>
      <c r="F53" s="102">
        <v>1.0699999999999999E-5</v>
      </c>
      <c r="G53" s="103">
        <v>1.0699999999999999E-5</v>
      </c>
      <c r="H53" s="83" t="s">
        <v>328</v>
      </c>
      <c r="I53" s="104" t="s">
        <v>329</v>
      </c>
      <c r="J53" s="102">
        <v>0.31203553999999978</v>
      </c>
      <c r="K53" s="105">
        <v>0.49117279999999996</v>
      </c>
      <c r="L53" s="83"/>
      <c r="M53" s="102">
        <v>1.4801952E-3</v>
      </c>
      <c r="N53" s="105">
        <v>1.4801952E-3</v>
      </c>
      <c r="O53" s="83"/>
    </row>
    <row r="54" spans="1:15">
      <c r="A54" s="79" t="s">
        <v>114</v>
      </c>
      <c r="B54" s="100" t="s">
        <v>370</v>
      </c>
      <c r="C54" s="81" t="str">
        <f>IFERROR(IF(B54="No CAS","",INDEX('DEQ Pollutant List'!$C$7:$C$611,MATCH('3. Pollutant Emissions - EF'!B54,'DEQ Pollutant List'!$B$7:$B$611,0))),"")</f>
        <v>Naphthalene</v>
      </c>
      <c r="D54" s="115">
        <f>IFERROR(IF(OR($B54="",$B54="No CAS"),INDEX('DEQ Pollutant List'!$A$7:$A$611,MATCH($C54,'DEQ Pollutant List'!$C$7:$C$611,0)),INDEX('DEQ Pollutant List'!$A$7:$A$611,MATCH($B54,'DEQ Pollutant List'!$B$7:$B$611,0))),"")</f>
        <v>428</v>
      </c>
      <c r="E54" s="101"/>
      <c r="F54" s="102">
        <v>3.7399999999999998E-3</v>
      </c>
      <c r="G54" s="103">
        <v>3.7399999999999998E-3</v>
      </c>
      <c r="H54" s="83" t="s">
        <v>328</v>
      </c>
      <c r="I54" s="104" t="s">
        <v>329</v>
      </c>
      <c r="J54" s="102">
        <v>109.06662799999992</v>
      </c>
      <c r="K54" s="105">
        <v>171.68096</v>
      </c>
      <c r="L54" s="83"/>
      <c r="M54" s="102">
        <v>0.51737664000000005</v>
      </c>
      <c r="N54" s="105">
        <v>0.51737664000000005</v>
      </c>
      <c r="O54" s="83"/>
    </row>
    <row r="55" spans="1:15">
      <c r="A55" s="79" t="s">
        <v>114</v>
      </c>
      <c r="B55" s="100" t="s">
        <v>371</v>
      </c>
      <c r="C55" s="81" t="str">
        <f>IFERROR(IF(B55="No CAS","",INDEX('DEQ Pollutant List'!$C$7:$C$611,MATCH('3. Pollutant Emissions - EF'!B55,'DEQ Pollutant List'!$B$7:$B$611,0))),"")</f>
        <v>Pyrene</v>
      </c>
      <c r="D55" s="115">
        <f>IFERROR(IF(OR($B55="",$B55="No CAS"),INDEX('DEQ Pollutant List'!$A$7:$A$611,MATCH($C55,'DEQ Pollutant List'!$C$7:$C$611,0)),INDEX('DEQ Pollutant List'!$A$7:$A$611,MATCH($B55,'DEQ Pollutant List'!$B$7:$B$611,0))),"")</f>
        <v>431</v>
      </c>
      <c r="E55" s="101"/>
      <c r="F55" s="102">
        <v>4.1100000000000003E-5</v>
      </c>
      <c r="G55" s="103">
        <v>4.1100000000000003E-5</v>
      </c>
      <c r="H55" s="83" t="s">
        <v>328</v>
      </c>
      <c r="I55" s="104" t="s">
        <v>329</v>
      </c>
      <c r="J55" s="102">
        <v>1.1985664199999992</v>
      </c>
      <c r="K55" s="105">
        <v>1.8866544000000001</v>
      </c>
      <c r="L55" s="83"/>
      <c r="M55" s="102">
        <v>5.6856096000000005E-3</v>
      </c>
      <c r="N55" s="105">
        <v>5.6856096000000005E-3</v>
      </c>
      <c r="O55" s="83"/>
    </row>
    <row r="56" spans="1:15">
      <c r="A56" s="79" t="s">
        <v>114</v>
      </c>
      <c r="B56" s="100" t="s">
        <v>372</v>
      </c>
      <c r="C56" s="81" t="str">
        <f>IFERROR(IF(B56="No CAS","",INDEX('DEQ Pollutant List'!$C$7:$C$611,MATCH('3. Pollutant Emissions - EF'!B56,'DEQ Pollutant List'!$B$7:$B$611,0))),"")</f>
        <v>Tetrachloroethene (perchloroethylene)</v>
      </c>
      <c r="D56" s="115">
        <f>IFERROR(IF(OR($B56="",$B56="No CAS"),INDEX('DEQ Pollutant List'!$A$7:$A$611,MATCH($C56,'DEQ Pollutant List'!$C$7:$C$611,0)),INDEX('DEQ Pollutant List'!$A$7:$A$611,MATCH($B56,'DEQ Pollutant List'!$B$7:$B$611,0))),"")</f>
        <v>488</v>
      </c>
      <c r="E56" s="101"/>
      <c r="F56" s="102">
        <v>8.2700000000000004E-4</v>
      </c>
      <c r="G56" s="103">
        <v>8.2700000000000004E-4</v>
      </c>
      <c r="H56" s="83" t="s">
        <v>328</v>
      </c>
      <c r="I56" s="104" t="s">
        <v>329</v>
      </c>
      <c r="J56" s="102">
        <v>24.117139399999985</v>
      </c>
      <c r="K56" s="105">
        <v>37.962608000000003</v>
      </c>
      <c r="L56" s="83"/>
      <c r="M56" s="102">
        <v>0.11440387200000002</v>
      </c>
      <c r="N56" s="105">
        <v>0.11440387200000002</v>
      </c>
      <c r="O56" s="83"/>
    </row>
    <row r="57" spans="1:15">
      <c r="A57" s="79" t="s">
        <v>114</v>
      </c>
      <c r="B57" s="100" t="s">
        <v>373</v>
      </c>
      <c r="C57" s="81" t="str">
        <f>IFERROR(IF(B57="No CAS","",INDEX('DEQ Pollutant List'!$C$7:$C$611,MATCH('3. Pollutant Emissions - EF'!B57,'DEQ Pollutant List'!$B$7:$B$611,0))),"")</f>
        <v>Phenol</v>
      </c>
      <c r="D57" s="115">
        <f>IFERROR(IF(OR($B57="",$B57="No CAS"),INDEX('DEQ Pollutant List'!$A$7:$A$611,MATCH($C57,'DEQ Pollutant List'!$C$7:$C$611,0)),INDEX('DEQ Pollutant List'!$A$7:$A$611,MATCH($B57,'DEQ Pollutant List'!$B$7:$B$611,0))),"")</f>
        <v>497</v>
      </c>
      <c r="E57" s="101"/>
      <c r="F57" s="102">
        <v>1.6299999999999999E-2</v>
      </c>
      <c r="G57" s="103">
        <v>1.6299999999999999E-2</v>
      </c>
      <c r="H57" s="83" t="s">
        <v>328</v>
      </c>
      <c r="I57" s="104" t="s">
        <v>329</v>
      </c>
      <c r="J57" s="102">
        <v>475.34385999999961</v>
      </c>
      <c r="K57" s="105">
        <v>748.23519999999996</v>
      </c>
      <c r="L57" s="83"/>
      <c r="M57" s="102">
        <v>2.2548767999999999</v>
      </c>
      <c r="N57" s="105">
        <v>2.2548767999999999</v>
      </c>
      <c r="O57" s="83"/>
    </row>
    <row r="58" spans="1:15">
      <c r="A58" s="79" t="s">
        <v>114</v>
      </c>
      <c r="B58" s="100">
        <v>504</v>
      </c>
      <c r="C58" s="81" t="str">
        <f>IFERROR(IF(B58="No CAS","",INDEX('DEQ Pollutant List'!$C$7:$C$611,MATCH('3. Pollutant Emissions - EF'!B58,'DEQ Pollutant List'!$B$7:$B$611,0))),"")</f>
        <v>Phosphorus and compounds</v>
      </c>
      <c r="D58" s="115">
        <f>IFERROR(IF(OR($B58="",$B58="No CAS"),INDEX('DEQ Pollutant List'!$A$7:$A$611,MATCH($C58,'DEQ Pollutant List'!$C$7:$C$611,0)),INDEX('DEQ Pollutant List'!$A$7:$A$611,MATCH($B58,'DEQ Pollutant List'!$B$7:$B$611,0))),"")</f>
        <v>504</v>
      </c>
      <c r="E58" s="101"/>
      <c r="F58" s="102">
        <v>5.7999999999999996E-3</v>
      </c>
      <c r="G58" s="103">
        <v>5.7999999999999996E-3</v>
      </c>
      <c r="H58" s="83" t="s">
        <v>328</v>
      </c>
      <c r="I58" s="104" t="s">
        <v>338</v>
      </c>
      <c r="J58" s="102">
        <v>169.14075999999986</v>
      </c>
      <c r="K58" s="105">
        <v>266.2432</v>
      </c>
      <c r="L58" s="83"/>
      <c r="M58" s="102">
        <v>0.80234879999999997</v>
      </c>
      <c r="N58" s="105">
        <v>0.80234879999999997</v>
      </c>
      <c r="O58" s="83"/>
    </row>
    <row r="59" spans="1:15">
      <c r="A59" s="79" t="s">
        <v>114</v>
      </c>
      <c r="B59" s="100" t="s">
        <v>374</v>
      </c>
      <c r="C59" s="81" t="str">
        <f>IFERROR(IF(B59="No CAS","",INDEX('DEQ Pollutant List'!$C$7:$C$611,MATCH('3. Pollutant Emissions - EF'!B59,'DEQ Pollutant List'!$B$7:$B$611,0))),"")</f>
        <v>1,2,3,4,7,8-Hexachlorodibenzo-p-dioxin (HxCDD)</v>
      </c>
      <c r="D59" s="115">
        <f>IFERROR(IF(OR($B59="",$B59="No CAS"),INDEX('DEQ Pollutant List'!$A$7:$A$611,MATCH($C59,'DEQ Pollutant List'!$C$7:$C$611,0)),INDEX('DEQ Pollutant List'!$A$7:$A$611,MATCH($B59,'DEQ Pollutant List'!$B$7:$B$611,0))),"")</f>
        <v>529</v>
      </c>
      <c r="E59" s="101"/>
      <c r="F59" s="102">
        <v>2.0100000000000001E-12</v>
      </c>
      <c r="G59" s="103">
        <v>2.0100000000000001E-12</v>
      </c>
      <c r="H59" s="83" t="s">
        <v>328</v>
      </c>
      <c r="I59" s="104" t="s">
        <v>329</v>
      </c>
      <c r="J59" s="102">
        <v>5.8616021999999961E-8</v>
      </c>
      <c r="K59" s="105">
        <v>9.2267040000000001E-8</v>
      </c>
      <c r="L59" s="83"/>
      <c r="M59" s="102">
        <v>2.7805536000000003E-10</v>
      </c>
      <c r="N59" s="105">
        <v>2.7805536000000003E-10</v>
      </c>
      <c r="O59" s="83"/>
    </row>
    <row r="60" spans="1:15">
      <c r="A60" s="79" t="s">
        <v>114</v>
      </c>
      <c r="B60" s="100" t="s">
        <v>375</v>
      </c>
      <c r="C60" s="81" t="str">
        <f>IFERROR(IF(B60="No CAS","",INDEX('DEQ Pollutant List'!$C$7:$C$611,MATCH('3. Pollutant Emissions - EF'!B60,'DEQ Pollutant List'!$B$7:$B$611,0))),"")</f>
        <v>1,2,3,6,7,8-Hexachlorodibenzo-p-dioxin (HxCDD)</v>
      </c>
      <c r="D60" s="115">
        <f>IFERROR(IF(OR($B60="",$B60="No CAS"),INDEX('DEQ Pollutant List'!$A$7:$A$611,MATCH($C60,'DEQ Pollutant List'!$C$7:$C$611,0)),INDEX('DEQ Pollutant List'!$A$7:$A$611,MATCH($B60,'DEQ Pollutant List'!$B$7:$B$611,0))),"")</f>
        <v>530</v>
      </c>
      <c r="E60" s="101"/>
      <c r="F60" s="102">
        <v>2.0100000000000001E-12</v>
      </c>
      <c r="G60" s="103">
        <v>2.0100000000000001E-12</v>
      </c>
      <c r="H60" s="83" t="s">
        <v>328</v>
      </c>
      <c r="I60" s="104" t="s">
        <v>329</v>
      </c>
      <c r="J60" s="102">
        <v>5.8616021999999961E-8</v>
      </c>
      <c r="K60" s="105">
        <v>9.2267040000000001E-8</v>
      </c>
      <c r="L60" s="83"/>
      <c r="M60" s="102">
        <v>2.7805536000000003E-10</v>
      </c>
      <c r="N60" s="105">
        <v>2.7805536000000003E-10</v>
      </c>
      <c r="O60" s="83"/>
    </row>
    <row r="61" spans="1:15">
      <c r="A61" s="79" t="s">
        <v>114</v>
      </c>
      <c r="B61" s="100" t="s">
        <v>376</v>
      </c>
      <c r="C61" s="81" t="str">
        <f>IFERROR(IF(B61="No CAS","",INDEX('DEQ Pollutant List'!$C$7:$C$611,MATCH('3. Pollutant Emissions - EF'!B61,'DEQ Pollutant List'!$B$7:$B$611,0))),"")</f>
        <v>1,2,3,7,8,9-Hexachlorodibenzo-p-dioxin (HxCDD)</v>
      </c>
      <c r="D61" s="115">
        <f>IFERROR(IF(OR($B61="",$B61="No CAS"),INDEX('DEQ Pollutant List'!$A$7:$A$611,MATCH($C61,'DEQ Pollutant List'!$C$7:$C$611,0)),INDEX('DEQ Pollutant List'!$A$7:$A$611,MATCH($B61,'DEQ Pollutant List'!$B$7:$B$611,0))),"")</f>
        <v>531</v>
      </c>
      <c r="E61" s="101"/>
      <c r="F61" s="102">
        <v>4.0300000000000004E-12</v>
      </c>
      <c r="G61" s="103">
        <v>4.0300000000000004E-12</v>
      </c>
      <c r="H61" s="83" t="s">
        <v>328</v>
      </c>
      <c r="I61" s="104" t="s">
        <v>329</v>
      </c>
      <c r="J61" s="102">
        <v>1.1752366599999993E-7</v>
      </c>
      <c r="K61" s="105">
        <v>1.8499312000000001E-7</v>
      </c>
      <c r="L61" s="83"/>
      <c r="M61" s="102">
        <v>5.5749408000000009E-10</v>
      </c>
      <c r="N61" s="105">
        <v>5.5749408000000009E-10</v>
      </c>
      <c r="O61" s="83"/>
    </row>
    <row r="62" spans="1:15">
      <c r="A62" s="79" t="s">
        <v>114</v>
      </c>
      <c r="B62" s="100" t="s">
        <v>377</v>
      </c>
      <c r="C62" s="81" t="str">
        <f>IFERROR(IF(B62="No CAS","",INDEX('DEQ Pollutant List'!$C$7:$C$611,MATCH('3. Pollutant Emissions - EF'!B62,'DEQ Pollutant List'!$B$7:$B$611,0))),"")</f>
        <v>1,2,3,4,6,7,8-Heptachlorodibenzo-p-dioxin (HpCDD)</v>
      </c>
      <c r="D62" s="115">
        <f>IFERROR(IF(OR($B62="",$B62="No CAS"),INDEX('DEQ Pollutant List'!$A$7:$A$611,MATCH($C62,'DEQ Pollutant List'!$C$7:$C$611,0)),INDEX('DEQ Pollutant List'!$A$7:$A$611,MATCH($B62,'DEQ Pollutant List'!$B$7:$B$611,0))),"")</f>
        <v>532</v>
      </c>
      <c r="E62" s="101"/>
      <c r="F62" s="102">
        <v>1.1700000000000001E-10</v>
      </c>
      <c r="G62" s="103">
        <v>1.1700000000000001E-10</v>
      </c>
      <c r="H62" s="83" t="s">
        <v>328</v>
      </c>
      <c r="I62" s="104" t="s">
        <v>329</v>
      </c>
      <c r="J62" s="102">
        <v>3.4119773999999978E-6</v>
      </c>
      <c r="K62" s="105">
        <v>5.3707680000000003E-6</v>
      </c>
      <c r="L62" s="83"/>
      <c r="M62" s="102">
        <v>1.6185312000000003E-8</v>
      </c>
      <c r="N62" s="105">
        <v>1.6185312000000003E-8</v>
      </c>
      <c r="O62" s="83"/>
    </row>
    <row r="63" spans="1:15">
      <c r="A63" s="79" t="s">
        <v>114</v>
      </c>
      <c r="B63" s="100" t="s">
        <v>378</v>
      </c>
      <c r="C63" s="81" t="str">
        <f>IFERROR(IF(B63="No CAS","",INDEX('DEQ Pollutant List'!$C$7:$C$611,MATCH('3. Pollutant Emissions - EF'!B63,'DEQ Pollutant List'!$B$7:$B$611,0))),"")</f>
        <v>Octachlorodibenzo-p-dioxin (OCDD)</v>
      </c>
      <c r="D63" s="115">
        <f>IFERROR(IF(OR($B63="",$B63="No CAS"),INDEX('DEQ Pollutant List'!$A$7:$A$611,MATCH($C63,'DEQ Pollutant List'!$C$7:$C$611,0)),INDEX('DEQ Pollutant List'!$A$7:$A$611,MATCH($B63,'DEQ Pollutant List'!$B$7:$B$611,0))),"")</f>
        <v>533</v>
      </c>
      <c r="E63" s="101"/>
      <c r="F63" s="102">
        <v>1.2900000000000001E-9</v>
      </c>
      <c r="G63" s="103">
        <v>1.2900000000000001E-9</v>
      </c>
      <c r="H63" s="83" t="s">
        <v>328</v>
      </c>
      <c r="I63" s="104" t="s">
        <v>329</v>
      </c>
      <c r="J63" s="102">
        <v>3.7619237999999977E-5</v>
      </c>
      <c r="K63" s="105">
        <v>5.9216160000000001E-5</v>
      </c>
      <c r="L63" s="83"/>
      <c r="M63" s="102">
        <v>1.7845344000000002E-7</v>
      </c>
      <c r="N63" s="105">
        <v>1.7845344000000002E-7</v>
      </c>
      <c r="O63" s="83"/>
    </row>
    <row r="64" spans="1:15">
      <c r="A64" s="79" t="s">
        <v>114</v>
      </c>
      <c r="B64" s="100" t="s">
        <v>379</v>
      </c>
      <c r="C64" s="81" t="str">
        <f>IFERROR(IF(B64="No CAS","",INDEX('DEQ Pollutant List'!$C$7:$C$611,MATCH('3. Pollutant Emissions - EF'!B64,'DEQ Pollutant List'!$B$7:$B$611,0))),"")</f>
        <v>2,3,7,8-Tetrachlorodibenzofuran (TcDF)</v>
      </c>
      <c r="D64" s="115">
        <f>IFERROR(IF(OR($B64="",$B64="No CAS"),INDEX('DEQ Pollutant List'!$A$7:$A$611,MATCH($C64,'DEQ Pollutant List'!$C$7:$C$611,0)),INDEX('DEQ Pollutant List'!$A$7:$A$611,MATCH($B64,'DEQ Pollutant List'!$B$7:$B$611,0))),"")</f>
        <v>539</v>
      </c>
      <c r="E64" s="101"/>
      <c r="F64" s="102">
        <v>3.59E-11</v>
      </c>
      <c r="G64" s="103">
        <v>3.59E-11</v>
      </c>
      <c r="H64" s="83" t="s">
        <v>328</v>
      </c>
      <c r="I64" s="104" t="s">
        <v>329</v>
      </c>
      <c r="J64" s="102">
        <v>1.0469229799999992E-6</v>
      </c>
      <c r="K64" s="105">
        <v>1.6479536E-6</v>
      </c>
      <c r="L64" s="83"/>
      <c r="M64" s="102">
        <v>4.9662624000000005E-9</v>
      </c>
      <c r="N64" s="105">
        <v>4.9662624000000005E-9</v>
      </c>
      <c r="O64" s="83"/>
    </row>
    <row r="65" spans="1:15">
      <c r="A65" s="79" t="s">
        <v>114</v>
      </c>
      <c r="B65" s="100" t="s">
        <v>380</v>
      </c>
      <c r="C65" s="81" t="str">
        <f>IFERROR(IF(B65="No CAS","",INDEX('DEQ Pollutant List'!$C$7:$C$611,MATCH('3. Pollutant Emissions - EF'!B65,'DEQ Pollutant List'!$B$7:$B$611,0))),"")</f>
        <v>1,2,3,7,8-Pentachlorodibenzofuran (PeCDF)</v>
      </c>
      <c r="D65" s="115">
        <f>IFERROR(IF(OR($B65="",$B65="No CAS"),INDEX('DEQ Pollutant List'!$A$7:$A$611,MATCH($C65,'DEQ Pollutant List'!$C$7:$C$611,0)),INDEX('DEQ Pollutant List'!$A$7:$A$611,MATCH($B65,'DEQ Pollutant List'!$B$7:$B$611,0))),"")</f>
        <v>540</v>
      </c>
      <c r="E65" s="101"/>
      <c r="F65" s="102">
        <v>1.0399999999999999E-11</v>
      </c>
      <c r="G65" s="103">
        <v>1.0399999999999999E-11</v>
      </c>
      <c r="H65" s="83" t="s">
        <v>328</v>
      </c>
      <c r="I65" s="104" t="s">
        <v>329</v>
      </c>
      <c r="J65" s="102">
        <v>3.0328687999999976E-7</v>
      </c>
      <c r="K65" s="105">
        <v>4.7740159999999995E-7</v>
      </c>
      <c r="L65" s="83"/>
      <c r="M65" s="102">
        <v>1.4386944000000001E-9</v>
      </c>
      <c r="N65" s="105">
        <v>1.4386944000000001E-9</v>
      </c>
      <c r="O65" s="83"/>
    </row>
    <row r="66" spans="1:15">
      <c r="A66" s="79" t="s">
        <v>114</v>
      </c>
      <c r="B66" s="100" t="s">
        <v>381</v>
      </c>
      <c r="C66" s="81" t="str">
        <f>IFERROR(IF(B66="No CAS","",INDEX('DEQ Pollutant List'!$C$7:$C$611,MATCH('3. Pollutant Emissions - EF'!B66,'DEQ Pollutant List'!$B$7:$B$611,0))),"")</f>
        <v>2,3,4,7,8-Pentachlorodibenzofuran (PeCDF)</v>
      </c>
      <c r="D66" s="115">
        <f>IFERROR(IF(OR($B66="",$B66="No CAS"),INDEX('DEQ Pollutant List'!$A$7:$A$611,MATCH($C66,'DEQ Pollutant List'!$C$7:$C$611,0)),INDEX('DEQ Pollutant List'!$A$7:$A$611,MATCH($B66,'DEQ Pollutant List'!$B$7:$B$611,0))),"")</f>
        <v>541</v>
      </c>
      <c r="E66" s="101"/>
      <c r="F66" s="102">
        <v>6.0199999999999998E-12</v>
      </c>
      <c r="G66" s="103">
        <v>6.0199999999999998E-12</v>
      </c>
      <c r="H66" s="83" t="s">
        <v>328</v>
      </c>
      <c r="I66" s="104" t="s">
        <v>329</v>
      </c>
      <c r="J66" s="102">
        <v>1.7555644399999988E-7</v>
      </c>
      <c r="K66" s="105">
        <v>2.7634207999999997E-7</v>
      </c>
      <c r="L66" s="83"/>
      <c r="M66" s="102">
        <v>8.3278272000000001E-10</v>
      </c>
      <c r="N66" s="105">
        <v>8.3278272000000001E-10</v>
      </c>
      <c r="O66" s="83"/>
    </row>
    <row r="67" spans="1:15">
      <c r="A67" s="79" t="s">
        <v>114</v>
      </c>
      <c r="B67" s="100" t="s">
        <v>382</v>
      </c>
      <c r="C67" s="81" t="str">
        <f>IFERROR(IF(B67="No CAS","",INDEX('DEQ Pollutant List'!$C$7:$C$611,MATCH('3. Pollutant Emissions - EF'!B67,'DEQ Pollutant List'!$B$7:$B$611,0))),"")</f>
        <v>1,2,3,4,7,8-Hexachlorodibenzofuran (HxCDF)</v>
      </c>
      <c r="D67" s="115">
        <f>IFERROR(IF(OR($B67="",$B67="No CAS"),INDEX('DEQ Pollutant List'!$A$7:$A$611,MATCH($C67,'DEQ Pollutant List'!$C$7:$C$611,0)),INDEX('DEQ Pollutant List'!$A$7:$A$611,MATCH($B67,'DEQ Pollutant List'!$B$7:$B$611,0))),"")</f>
        <v>542</v>
      </c>
      <c r="E67" s="101"/>
      <c r="F67" s="102">
        <v>3.7800000000000001E-11</v>
      </c>
      <c r="G67" s="103">
        <v>3.7800000000000001E-11</v>
      </c>
      <c r="H67" s="83" t="s">
        <v>328</v>
      </c>
      <c r="I67" s="104" t="s">
        <v>329</v>
      </c>
      <c r="J67" s="102">
        <v>1.1023311599999993E-6</v>
      </c>
      <c r="K67" s="105">
        <v>1.7351712000000001E-6</v>
      </c>
      <c r="L67" s="83"/>
      <c r="M67" s="102">
        <v>5.2291008000000007E-9</v>
      </c>
      <c r="N67" s="105">
        <v>5.2291008000000007E-9</v>
      </c>
      <c r="O67" s="83"/>
    </row>
    <row r="68" spans="1:15">
      <c r="A68" s="79" t="s">
        <v>114</v>
      </c>
      <c r="B68" s="100" t="s">
        <v>383</v>
      </c>
      <c r="C68" s="81" t="str">
        <f>IFERROR(IF(B68="No CAS","",INDEX('DEQ Pollutant List'!$C$7:$C$611,MATCH('3. Pollutant Emissions - EF'!B68,'DEQ Pollutant List'!$B$7:$B$611,0))),"")</f>
        <v>1,2,3,6,7,8-Hexachlorodibenzofuran (HxCDF)</v>
      </c>
      <c r="D68" s="115">
        <f>IFERROR(IF(OR($B68="",$B68="No CAS"),INDEX('DEQ Pollutant List'!$A$7:$A$611,MATCH($C68,'DEQ Pollutant List'!$C$7:$C$611,0)),INDEX('DEQ Pollutant List'!$A$7:$A$611,MATCH($B68,'DEQ Pollutant List'!$B$7:$B$611,0))),"")</f>
        <v>543</v>
      </c>
      <c r="E68" s="101"/>
      <c r="F68" s="102">
        <v>1.35E-11</v>
      </c>
      <c r="G68" s="103">
        <v>1.35E-11</v>
      </c>
      <c r="H68" s="83" t="s">
        <v>328</v>
      </c>
      <c r="I68" s="104" t="s">
        <v>329</v>
      </c>
      <c r="J68" s="102">
        <v>3.9368969999999973E-7</v>
      </c>
      <c r="K68" s="105">
        <v>6.1970399999999998E-7</v>
      </c>
      <c r="L68" s="83"/>
      <c r="M68" s="102">
        <v>1.8675360000000003E-9</v>
      </c>
      <c r="N68" s="105">
        <v>1.8675360000000003E-9</v>
      </c>
      <c r="O68" s="83"/>
    </row>
    <row r="69" spans="1:15">
      <c r="A69" s="79" t="s">
        <v>114</v>
      </c>
      <c r="B69" s="100" t="s">
        <v>384</v>
      </c>
      <c r="C69" s="81" t="str">
        <f>IFERROR(IF(B69="No CAS","",INDEX('DEQ Pollutant List'!$C$7:$C$611,MATCH('3. Pollutant Emissions - EF'!B69,'DEQ Pollutant List'!$B$7:$B$611,0))),"")</f>
        <v>1,2,3,7,8,9-Hexachlorodibenzofuran (HxCDF)</v>
      </c>
      <c r="D69" s="115">
        <f>IFERROR(IF(OR($B69="",$B69="No CAS"),INDEX('DEQ Pollutant List'!$A$7:$A$611,MATCH($C69,'DEQ Pollutant List'!$C$7:$C$611,0)),INDEX('DEQ Pollutant List'!$A$7:$A$611,MATCH($B69,'DEQ Pollutant List'!$B$7:$B$611,0))),"")</f>
        <v>544</v>
      </c>
      <c r="E69" s="101"/>
      <c r="F69" s="102">
        <v>9.9999999999999994E-12</v>
      </c>
      <c r="G69" s="103">
        <v>9.9999999999999994E-12</v>
      </c>
      <c r="H69" s="83" t="s">
        <v>328</v>
      </c>
      <c r="I69" s="104" t="s">
        <v>329</v>
      </c>
      <c r="J69" s="102">
        <v>2.9162199999999975E-7</v>
      </c>
      <c r="K69" s="105">
        <v>4.5903999999999996E-7</v>
      </c>
      <c r="L69" s="83"/>
      <c r="M69" s="102">
        <v>1.3833600000000001E-9</v>
      </c>
      <c r="N69" s="105">
        <v>1.3833600000000001E-9</v>
      </c>
      <c r="O69" s="83"/>
    </row>
    <row r="70" spans="1:15">
      <c r="A70" s="79" t="s">
        <v>114</v>
      </c>
      <c r="B70" s="100" t="s">
        <v>385</v>
      </c>
      <c r="C70" s="81" t="str">
        <f>IFERROR(IF(B70="No CAS","",INDEX('DEQ Pollutant List'!$C$7:$C$611,MATCH('3. Pollutant Emissions - EF'!B70,'DEQ Pollutant List'!$B$7:$B$611,0))),"")</f>
        <v>2,3,4,6,7,8-Hexachlorodibenzofuran (HxCDF)</v>
      </c>
      <c r="D70" s="115">
        <f>IFERROR(IF(OR($B70="",$B70="No CAS"),INDEX('DEQ Pollutant List'!$A$7:$A$611,MATCH($C70,'DEQ Pollutant List'!$C$7:$C$611,0)),INDEX('DEQ Pollutant List'!$A$7:$A$611,MATCH($B70,'DEQ Pollutant List'!$B$7:$B$611,0))),"")</f>
        <v>545</v>
      </c>
      <c r="E70" s="101"/>
      <c r="F70" s="102">
        <v>1.2100000000000001E-11</v>
      </c>
      <c r="G70" s="103">
        <v>1.2100000000000001E-11</v>
      </c>
      <c r="H70" s="83" t="s">
        <v>328</v>
      </c>
      <c r="I70" s="104" t="s">
        <v>329</v>
      </c>
      <c r="J70" s="102">
        <v>3.5286261999999976E-7</v>
      </c>
      <c r="K70" s="105">
        <v>5.5543840000000007E-7</v>
      </c>
      <c r="L70" s="83"/>
      <c r="M70" s="102">
        <v>1.6738656000000002E-9</v>
      </c>
      <c r="N70" s="105">
        <v>1.6738656000000002E-9</v>
      </c>
      <c r="O70" s="83"/>
    </row>
    <row r="71" spans="1:15">
      <c r="A71" s="79" t="s">
        <v>114</v>
      </c>
      <c r="B71" s="100" t="s">
        <v>386</v>
      </c>
      <c r="C71" s="81" t="str">
        <f>IFERROR(IF(B71="No CAS","",INDEX('DEQ Pollutant List'!$C$7:$C$611,MATCH('3. Pollutant Emissions - EF'!B71,'DEQ Pollutant List'!$B$7:$B$611,0))),"")</f>
        <v>1,2,3,4,6,7,8-Heptachlorodibenzofuran (HpCDF)</v>
      </c>
      <c r="D71" s="115">
        <f>IFERROR(IF(OR($B71="",$B71="No CAS"),INDEX('DEQ Pollutant List'!$A$7:$A$611,MATCH($C71,'DEQ Pollutant List'!$C$7:$C$611,0)),INDEX('DEQ Pollutant List'!$A$7:$A$611,MATCH($B71,'DEQ Pollutant List'!$B$7:$B$611,0))),"")</f>
        <v>546</v>
      </c>
      <c r="E71" s="101"/>
      <c r="F71" s="102">
        <v>2.82E-11</v>
      </c>
      <c r="G71" s="103">
        <v>2.82E-11</v>
      </c>
      <c r="H71" s="83" t="s">
        <v>328</v>
      </c>
      <c r="I71" s="104" t="s">
        <v>329</v>
      </c>
      <c r="J71" s="102">
        <v>8.2237403999999938E-7</v>
      </c>
      <c r="K71" s="105">
        <v>1.2944928E-6</v>
      </c>
      <c r="L71" s="83"/>
      <c r="M71" s="102">
        <v>3.9010752000000005E-9</v>
      </c>
      <c r="N71" s="105">
        <v>3.9010752000000005E-9</v>
      </c>
      <c r="O71" s="83"/>
    </row>
    <row r="72" spans="1:15">
      <c r="A72" s="79" t="s">
        <v>114</v>
      </c>
      <c r="B72" s="100" t="s">
        <v>387</v>
      </c>
      <c r="C72" s="81" t="str">
        <f>IFERROR(IF(B72="No CAS","",INDEX('DEQ Pollutant List'!$C$7:$C$611,MATCH('3. Pollutant Emissions - EF'!B72,'DEQ Pollutant List'!$B$7:$B$611,0))),"")</f>
        <v>1,2,3,4,7,8,9-Heptachlorodibenzofuran (HpCDF)</v>
      </c>
      <c r="D72" s="115">
        <f>IFERROR(IF(OR($B72="",$B72="No CAS"),INDEX('DEQ Pollutant List'!$A$7:$A$611,MATCH($C72,'DEQ Pollutant List'!$C$7:$C$611,0)),INDEX('DEQ Pollutant List'!$A$7:$A$611,MATCH($B72,'DEQ Pollutant List'!$B$7:$B$611,0))),"")</f>
        <v>547</v>
      </c>
      <c r="E72" s="101"/>
      <c r="F72" s="102">
        <v>1.2100000000000001E-12</v>
      </c>
      <c r="G72" s="103">
        <v>1.2100000000000001E-12</v>
      </c>
      <c r="H72" s="83" t="s">
        <v>328</v>
      </c>
      <c r="I72" s="104" t="s">
        <v>329</v>
      </c>
      <c r="J72" s="102">
        <v>3.528626199999998E-8</v>
      </c>
      <c r="K72" s="105">
        <v>5.5543840000000006E-8</v>
      </c>
      <c r="L72" s="83"/>
      <c r="M72" s="102">
        <v>1.6738656000000003E-10</v>
      </c>
      <c r="N72" s="105">
        <v>1.6738656000000003E-10</v>
      </c>
      <c r="O72" s="83"/>
    </row>
    <row r="73" spans="1:15">
      <c r="A73" s="79" t="s">
        <v>114</v>
      </c>
      <c r="B73" s="100" t="s">
        <v>388</v>
      </c>
      <c r="C73" s="81" t="str">
        <f>IFERROR(IF(B73="No CAS","",INDEX('DEQ Pollutant List'!$C$7:$C$611,MATCH('3. Pollutant Emissions - EF'!B73,'DEQ Pollutant List'!$B$7:$B$611,0))),"")</f>
        <v>Octachlorodibenzofuran (OCDF)</v>
      </c>
      <c r="D73" s="115">
        <f>IFERROR(IF(OR($B73="",$B73="No CAS"),INDEX('DEQ Pollutant List'!$A$7:$A$611,MATCH($C73,'DEQ Pollutant List'!$C$7:$C$611,0)),INDEX('DEQ Pollutant List'!$A$7:$A$611,MATCH($B73,'DEQ Pollutant List'!$B$7:$B$611,0))),"")</f>
        <v>548</v>
      </c>
      <c r="E73" s="101"/>
      <c r="F73" s="102">
        <v>2.2800000000000001E-11</v>
      </c>
      <c r="G73" s="103">
        <v>2.2800000000000001E-11</v>
      </c>
      <c r="H73" s="83" t="s">
        <v>328</v>
      </c>
      <c r="I73" s="104" t="s">
        <v>329</v>
      </c>
      <c r="J73" s="102">
        <v>6.6489815999999955E-7</v>
      </c>
      <c r="K73" s="105">
        <v>1.0466112E-6</v>
      </c>
      <c r="L73" s="83"/>
      <c r="M73" s="102">
        <v>3.1540608000000004E-9</v>
      </c>
      <c r="N73" s="105">
        <v>3.1540608000000004E-9</v>
      </c>
      <c r="O73" s="83"/>
    </row>
    <row r="74" spans="1:15">
      <c r="A74" s="79" t="s">
        <v>114</v>
      </c>
      <c r="B74" s="100" t="s">
        <v>389</v>
      </c>
      <c r="C74" s="81" t="str">
        <f>IFERROR(IF(B74="No CAS","",INDEX('DEQ Pollutant List'!$C$7:$C$611,MATCH('3. Pollutant Emissions - EF'!B74,'DEQ Pollutant List'!$B$7:$B$611,0))),"")</f>
        <v>Propionaldehyde</v>
      </c>
      <c r="D74" s="115">
        <f>IFERROR(IF(OR($B74="",$B74="No CAS"),INDEX('DEQ Pollutant List'!$A$7:$A$611,MATCH($C74,'DEQ Pollutant List'!$C$7:$C$611,0)),INDEX('DEQ Pollutant List'!$A$7:$A$611,MATCH($B74,'DEQ Pollutant List'!$B$7:$B$611,0))),"")</f>
        <v>559</v>
      </c>
      <c r="E74" s="101"/>
      <c r="F74" s="102">
        <v>4.8799999999999998E-3</v>
      </c>
      <c r="G74" s="103">
        <v>4.8799999999999998E-3</v>
      </c>
      <c r="H74" s="83" t="s">
        <v>328</v>
      </c>
      <c r="I74" s="104" t="s">
        <v>329</v>
      </c>
      <c r="J74" s="102">
        <v>142.3115359999999</v>
      </c>
      <c r="K74" s="105">
        <v>224.01151999999999</v>
      </c>
      <c r="L74" s="83"/>
      <c r="M74" s="102">
        <v>0.67507968000000007</v>
      </c>
      <c r="N74" s="105">
        <v>0.67507968000000007</v>
      </c>
      <c r="O74" s="83"/>
    </row>
    <row r="75" spans="1:15">
      <c r="A75" s="79" t="s">
        <v>114</v>
      </c>
      <c r="B75" s="100" t="s">
        <v>390</v>
      </c>
      <c r="C75" s="81" t="str">
        <f>IFERROR(IF(B75="No CAS","",INDEX('DEQ Pollutant List'!$C$7:$C$611,MATCH('3. Pollutant Emissions - EF'!B75,'DEQ Pollutant List'!$B$7:$B$611,0))),"")</f>
        <v>Selenium and compounds</v>
      </c>
      <c r="D75" s="115">
        <f>IFERROR(IF(OR($B75="",$B75="No CAS"),INDEX('DEQ Pollutant List'!$A$7:$A$611,MATCH($C75,'DEQ Pollutant List'!$C$7:$C$611,0)),INDEX('DEQ Pollutant List'!$A$7:$A$611,MATCH($B75,'DEQ Pollutant List'!$B$7:$B$611,0))),"")</f>
        <v>575</v>
      </c>
      <c r="E75" s="101"/>
      <c r="F75" s="102">
        <v>1.2799999999999999E-5</v>
      </c>
      <c r="G75" s="103">
        <v>1.2799999999999999E-5</v>
      </c>
      <c r="H75" s="83" t="s">
        <v>328</v>
      </c>
      <c r="I75" s="104" t="s">
        <v>338</v>
      </c>
      <c r="J75" s="102">
        <v>0.37327615999999969</v>
      </c>
      <c r="K75" s="105">
        <v>0.58757119999999996</v>
      </c>
      <c r="L75" s="83"/>
      <c r="M75" s="102">
        <v>1.7707008000000001E-3</v>
      </c>
      <c r="N75" s="105">
        <v>1.7707008000000001E-3</v>
      </c>
      <c r="O75" s="83"/>
    </row>
    <row r="76" spans="1:15">
      <c r="A76" s="79" t="s">
        <v>114</v>
      </c>
      <c r="B76" s="100" t="s">
        <v>391</v>
      </c>
      <c r="C76" s="81" t="str">
        <f>IFERROR(IF(B76="No CAS","",INDEX('DEQ Pollutant List'!$C$7:$C$611,MATCH('3. Pollutant Emissions - EF'!B76,'DEQ Pollutant List'!$B$7:$B$611,0))),"")</f>
        <v>Silver and compounds</v>
      </c>
      <c r="D76" s="115">
        <f>IFERROR(IF(OR($B76="",$B76="No CAS"),INDEX('DEQ Pollutant List'!$A$7:$A$611,MATCH($C76,'DEQ Pollutant List'!$C$7:$C$611,0)),INDEX('DEQ Pollutant List'!$A$7:$A$611,MATCH($B76,'DEQ Pollutant List'!$B$7:$B$611,0))),"")</f>
        <v>580</v>
      </c>
      <c r="E76" s="101"/>
      <c r="F76" s="102">
        <v>4.69E-6</v>
      </c>
      <c r="G76" s="103">
        <v>4.69E-6</v>
      </c>
      <c r="H76" s="83" t="s">
        <v>328</v>
      </c>
      <c r="I76" s="104" t="s">
        <v>338</v>
      </c>
      <c r="J76" s="102">
        <v>0.1367707179999999</v>
      </c>
      <c r="K76" s="105">
        <v>0.21528976</v>
      </c>
      <c r="L76" s="83"/>
      <c r="M76" s="102">
        <v>6.4879584000000008E-4</v>
      </c>
      <c r="N76" s="105">
        <v>6.4879584000000008E-4</v>
      </c>
      <c r="O76" s="83"/>
    </row>
    <row r="77" spans="1:15">
      <c r="A77" s="79" t="s">
        <v>114</v>
      </c>
      <c r="B77" s="100" t="s">
        <v>392</v>
      </c>
      <c r="C77" s="81" t="str">
        <f>IFERROR(IF(B77="No CAS","",INDEX('DEQ Pollutant List'!$C$7:$C$611,MATCH('3. Pollutant Emissions - EF'!B77,'DEQ Pollutant List'!$B$7:$B$611,0))),"")</f>
        <v>Styrene</v>
      </c>
      <c r="D77" s="115">
        <f>IFERROR(IF(OR($B77="",$B77="No CAS"),INDEX('DEQ Pollutant List'!$A$7:$A$611,MATCH($C77,'DEQ Pollutant List'!$C$7:$C$611,0)),INDEX('DEQ Pollutant List'!$A$7:$A$611,MATCH($B77,'DEQ Pollutant List'!$B$7:$B$611,0))),"")</f>
        <v>585</v>
      </c>
      <c r="E77" s="101"/>
      <c r="F77" s="102">
        <v>7.2999999999999999E-5</v>
      </c>
      <c r="G77" s="103">
        <v>7.2999999999999999E-5</v>
      </c>
      <c r="H77" s="83" t="s">
        <v>328</v>
      </c>
      <c r="I77" s="104" t="s">
        <v>329</v>
      </c>
      <c r="J77" s="102">
        <v>2.1288405999999984</v>
      </c>
      <c r="K77" s="105">
        <v>3.3509919999999997</v>
      </c>
      <c r="L77" s="83"/>
      <c r="M77" s="102">
        <v>1.0098528000000001E-2</v>
      </c>
      <c r="N77" s="105">
        <v>1.0098528000000001E-2</v>
      </c>
      <c r="O77" s="83"/>
    </row>
    <row r="78" spans="1:15">
      <c r="A78" s="79" t="s">
        <v>114</v>
      </c>
      <c r="B78" s="100" t="s">
        <v>393</v>
      </c>
      <c r="C78" s="81" t="str">
        <f>IFERROR(IF(B78="No CAS","",INDEX('DEQ Pollutant List'!$C$7:$C$611,MATCH('3. Pollutant Emissions - EF'!B78,'DEQ Pollutant List'!$B$7:$B$611,0))),"")</f>
        <v>Sulfuric acid</v>
      </c>
      <c r="D78" s="115">
        <f>IFERROR(IF(OR($B78="",$B78="No CAS"),INDEX('DEQ Pollutant List'!$A$7:$A$611,MATCH($C78,'DEQ Pollutant List'!$C$7:$C$611,0)),INDEX('DEQ Pollutant List'!$A$7:$A$611,MATCH($B78,'DEQ Pollutant List'!$B$7:$B$611,0))),"")</f>
        <v>591</v>
      </c>
      <c r="E78" s="101"/>
      <c r="F78" s="102">
        <v>6.8100000000000002E-7</v>
      </c>
      <c r="G78" s="103">
        <v>6.8100000000000002E-7</v>
      </c>
      <c r="H78" s="83" t="s">
        <v>328</v>
      </c>
      <c r="I78" s="104" t="s">
        <v>394</v>
      </c>
      <c r="J78" s="102">
        <v>1.9859458199999985E-2</v>
      </c>
      <c r="K78" s="105">
        <v>3.1260624000000001E-2</v>
      </c>
      <c r="L78" s="83"/>
      <c r="M78" s="102">
        <v>9.4206816000000018E-5</v>
      </c>
      <c r="N78" s="105">
        <v>9.4206816000000018E-5</v>
      </c>
      <c r="O78" s="83"/>
    </row>
    <row r="79" spans="1:15">
      <c r="A79" s="79" t="s">
        <v>114</v>
      </c>
      <c r="B79" s="100" t="s">
        <v>395</v>
      </c>
      <c r="C79" s="81" t="str">
        <f>IFERROR(IF(B79="No CAS","",INDEX('DEQ Pollutant List'!$C$7:$C$611,MATCH('3. Pollutant Emissions - EF'!B79,'DEQ Pollutant List'!$B$7:$B$611,0))),"")</f>
        <v>Toluene</v>
      </c>
      <c r="D79" s="115">
        <f>IFERROR(IF(OR($B79="",$B79="No CAS"),INDEX('DEQ Pollutant List'!$A$7:$A$611,MATCH($C79,'DEQ Pollutant List'!$C$7:$C$611,0)),INDEX('DEQ Pollutant List'!$A$7:$A$611,MATCH($B79,'DEQ Pollutant List'!$B$7:$B$611,0))),"")</f>
        <v>600</v>
      </c>
      <c r="E79" s="101"/>
      <c r="F79" s="102">
        <v>2.49E-3</v>
      </c>
      <c r="G79" s="103">
        <v>2.49E-3</v>
      </c>
      <c r="H79" s="83" t="s">
        <v>328</v>
      </c>
      <c r="I79" s="104" t="s">
        <v>329</v>
      </c>
      <c r="J79" s="102">
        <v>72.613877999999943</v>
      </c>
      <c r="K79" s="105">
        <v>114.30096</v>
      </c>
      <c r="L79" s="83"/>
      <c r="M79" s="102">
        <v>0.34445664000000004</v>
      </c>
      <c r="N79" s="105">
        <v>0.34445664000000004</v>
      </c>
      <c r="O79" s="83"/>
    </row>
    <row r="80" spans="1:15">
      <c r="A80" s="79" t="s">
        <v>114</v>
      </c>
      <c r="B80" s="100" t="s">
        <v>396</v>
      </c>
      <c r="C80" s="81" t="str">
        <f>IFERROR(IF(B80="No CAS","",INDEX('DEQ Pollutant List'!$C$7:$C$611,MATCH('3. Pollutant Emissions - EF'!B80,'DEQ Pollutant List'!$B$7:$B$611,0))),"")</f>
        <v>Trichloroethene (TCE, trichloroethylene)</v>
      </c>
      <c r="D80" s="115">
        <f>IFERROR(IF(OR($B80="",$B80="No CAS"),INDEX('DEQ Pollutant List'!$A$7:$A$611,MATCH($C80,'DEQ Pollutant List'!$C$7:$C$611,0)),INDEX('DEQ Pollutant List'!$A$7:$A$611,MATCH($B80,'DEQ Pollutant List'!$B$7:$B$611,0))),"")</f>
        <v>608</v>
      </c>
      <c r="E80" s="101"/>
      <c r="F80" s="102">
        <v>4.2200000000000003E-5</v>
      </c>
      <c r="G80" s="103">
        <v>4.2200000000000003E-5</v>
      </c>
      <c r="H80" s="83" t="s">
        <v>328</v>
      </c>
      <c r="I80" s="104" t="s">
        <v>329</v>
      </c>
      <c r="J80" s="102">
        <v>1.2306448399999992</v>
      </c>
      <c r="K80" s="105">
        <v>1.9371488000000001</v>
      </c>
      <c r="L80" s="83"/>
      <c r="M80" s="102">
        <v>5.8377792000000005E-3</v>
      </c>
      <c r="N80" s="105">
        <v>5.8377792000000005E-3</v>
      </c>
      <c r="O80" s="83"/>
    </row>
    <row r="81" spans="1:15">
      <c r="A81" s="79" t="s">
        <v>114</v>
      </c>
      <c r="B81" s="100" t="s">
        <v>397</v>
      </c>
      <c r="C81" s="81" t="str">
        <f>IFERROR(IF(B81="No CAS","",INDEX('DEQ Pollutant List'!$C$7:$C$611,MATCH('3. Pollutant Emissions - EF'!B81,'DEQ Pollutant List'!$B$7:$B$611,0))),"")</f>
        <v>Vanadium (fume or dust)</v>
      </c>
      <c r="D81" s="115">
        <f>IFERROR(IF(OR($B81="",$B81="No CAS"),INDEX('DEQ Pollutant List'!$A$7:$A$611,MATCH($C81,'DEQ Pollutant List'!$C$7:$C$611,0)),INDEX('DEQ Pollutant List'!$A$7:$A$611,MATCH($B81,'DEQ Pollutant List'!$B$7:$B$611,0))),"")</f>
        <v>620</v>
      </c>
      <c r="E81" s="101"/>
      <c r="F81" s="102">
        <v>1.9999999999999999E-6</v>
      </c>
      <c r="G81" s="103">
        <v>1.9999999999999999E-6</v>
      </c>
      <c r="H81" s="83" t="s">
        <v>328</v>
      </c>
      <c r="I81" s="104" t="s">
        <v>338</v>
      </c>
      <c r="J81" s="102">
        <v>5.8324399999999957E-2</v>
      </c>
      <c r="K81" s="105">
        <v>9.1808000000000001E-2</v>
      </c>
      <c r="L81" s="83"/>
      <c r="M81" s="102">
        <v>2.76672E-4</v>
      </c>
      <c r="N81" s="105">
        <v>2.76672E-4</v>
      </c>
      <c r="O81" s="83"/>
    </row>
    <row r="82" spans="1:15">
      <c r="A82" s="79" t="s">
        <v>114</v>
      </c>
      <c r="B82" s="100" t="s">
        <v>398</v>
      </c>
      <c r="C82" s="81" t="str">
        <f>IFERROR(IF(B82="No CAS","",INDEX('DEQ Pollutant List'!$C$7:$C$611,MATCH('3. Pollutant Emissions - EF'!B82,'DEQ Pollutant List'!$B$7:$B$611,0))),"")</f>
        <v>Xylene (mixture), including m-xylene, o-xylene, p-xylene</v>
      </c>
      <c r="D82" s="115">
        <f>IFERROR(IF(OR($B82="",$B82="No CAS"),INDEX('DEQ Pollutant List'!$A$7:$A$611,MATCH($C82,'DEQ Pollutant List'!$C$7:$C$611,0)),INDEX('DEQ Pollutant List'!$A$7:$A$611,MATCH($B82,'DEQ Pollutant List'!$B$7:$B$611,0))),"")</f>
        <v>628</v>
      </c>
      <c r="E82" s="101"/>
      <c r="F82" s="102">
        <v>4.62E-3</v>
      </c>
      <c r="G82" s="103">
        <v>4.62E-3</v>
      </c>
      <c r="H82" s="83" t="s">
        <v>328</v>
      </c>
      <c r="I82" s="104" t="s">
        <v>329</v>
      </c>
      <c r="J82" s="102">
        <v>134.72936399999989</v>
      </c>
      <c r="K82" s="105">
        <v>212.07648</v>
      </c>
      <c r="L82" s="83"/>
      <c r="M82" s="102">
        <v>0.63911232000000007</v>
      </c>
      <c r="N82" s="105">
        <v>0.63911232000000007</v>
      </c>
      <c r="O82" s="83"/>
    </row>
    <row r="83" spans="1:15">
      <c r="A83" s="79" t="s">
        <v>114</v>
      </c>
      <c r="B83" s="100" t="s">
        <v>399</v>
      </c>
      <c r="C83" s="81" t="str">
        <f>IFERROR(IF(B83="No CAS","",INDEX('DEQ Pollutant List'!$C$7:$C$611,MATCH('3. Pollutant Emissions - EF'!B83,'DEQ Pollutant List'!$B$7:$B$611,0))),"")</f>
        <v>Zinc and compounds</v>
      </c>
      <c r="D83" s="115">
        <f>IFERROR(IF(OR($B83="",$B83="No CAS"),INDEX('DEQ Pollutant List'!$A$7:$A$611,MATCH($C83,'DEQ Pollutant List'!$C$7:$C$611,0)),INDEX('DEQ Pollutant List'!$A$7:$A$611,MATCH($B83,'DEQ Pollutant List'!$B$7:$B$611,0))),"")</f>
        <v>632</v>
      </c>
      <c r="E83" s="101"/>
      <c r="F83" s="102">
        <v>1.5900000000000001E-3</v>
      </c>
      <c r="G83" s="103">
        <v>1.5900000000000001E-3</v>
      </c>
      <c r="H83" s="83" t="s">
        <v>328</v>
      </c>
      <c r="I83" s="104" t="s">
        <v>338</v>
      </c>
      <c r="J83" s="102">
        <v>46.367897999999968</v>
      </c>
      <c r="K83" s="105">
        <v>72.987359999999995</v>
      </c>
      <c r="L83" s="83"/>
      <c r="M83" s="102">
        <v>0.21995424000000002</v>
      </c>
      <c r="N83" s="105">
        <v>0.21995424000000002</v>
      </c>
      <c r="O83" s="83"/>
    </row>
    <row r="84" spans="1:15">
      <c r="A84" s="79" t="s">
        <v>119</v>
      </c>
      <c r="B84" s="100" t="s">
        <v>327</v>
      </c>
      <c r="C84" s="81" t="str">
        <f>IFERROR(IF(B84="No CAS","",INDEX('DEQ Pollutant List'!$C$7:$C$611,MATCH('3. Pollutant Emissions - EF'!B84,'DEQ Pollutant List'!$B$7:$B$611,0))),"")</f>
        <v>Acetaldehyde</v>
      </c>
      <c r="D84" s="115">
        <f>IFERROR(IF(OR($B84="",$B84="No CAS"),INDEX('DEQ Pollutant List'!$A$7:$A$611,MATCH($C84,'DEQ Pollutant List'!$C$7:$C$611,0)),INDEX('DEQ Pollutant List'!$A$7:$A$611,MATCH($B84,'DEQ Pollutant List'!$B$7:$B$611,0))),"")</f>
        <v>1</v>
      </c>
      <c r="E84" s="101"/>
      <c r="F84" s="102">
        <v>9.6500000000000006E-3</v>
      </c>
      <c r="G84" s="103">
        <v>9.6500000000000006E-3</v>
      </c>
      <c r="H84" s="83" t="s">
        <v>328</v>
      </c>
      <c r="I84" s="104" t="s">
        <v>329</v>
      </c>
      <c r="J84" s="102">
        <v>225.64402000000004</v>
      </c>
      <c r="K84" s="105">
        <v>442.97360000000003</v>
      </c>
      <c r="L84" s="83"/>
      <c r="M84" s="102">
        <v>1.4659315000000002</v>
      </c>
      <c r="N84" s="105">
        <v>1.4659315000000002</v>
      </c>
      <c r="O84" s="83"/>
    </row>
    <row r="85" spans="1:15">
      <c r="A85" s="79" t="s">
        <v>119</v>
      </c>
      <c r="B85" s="100" t="s">
        <v>330</v>
      </c>
      <c r="C85" s="81" t="str">
        <f>IFERROR(IF(B85="No CAS","",INDEX('DEQ Pollutant List'!$C$7:$C$611,MATCH('3. Pollutant Emissions - EF'!B85,'DEQ Pollutant List'!$B$7:$B$611,0))),"")</f>
        <v>Acrolein</v>
      </c>
      <c r="D85" s="115">
        <f>IFERROR(IF(OR($B85="",$B85="No CAS"),INDEX('DEQ Pollutant List'!$A$7:$A$611,MATCH($C85,'DEQ Pollutant List'!$C$7:$C$611,0)),INDEX('DEQ Pollutant List'!$A$7:$A$611,MATCH($B85,'DEQ Pollutant List'!$B$7:$B$611,0))),"")</f>
        <v>5</v>
      </c>
      <c r="E85" s="101"/>
      <c r="F85" s="102">
        <v>2.3E-3</v>
      </c>
      <c r="G85" s="103">
        <v>2.3E-3</v>
      </c>
      <c r="H85" s="83" t="s">
        <v>328</v>
      </c>
      <c r="I85" s="104" t="s">
        <v>329</v>
      </c>
      <c r="J85" s="102">
        <v>53.780440000000006</v>
      </c>
      <c r="K85" s="105">
        <v>105.5792</v>
      </c>
      <c r="L85" s="83"/>
      <c r="M85" s="102">
        <v>0.34939300000000001</v>
      </c>
      <c r="N85" s="105">
        <v>0.34939300000000001</v>
      </c>
      <c r="O85" s="83"/>
    </row>
    <row r="86" spans="1:15">
      <c r="A86" s="79" t="s">
        <v>119</v>
      </c>
      <c r="B86" s="100" t="s">
        <v>331</v>
      </c>
      <c r="C86" s="81" t="str">
        <f>IFERROR(IF(B86="No CAS","",INDEX('DEQ Pollutant List'!$C$7:$C$611,MATCH('3. Pollutant Emissions - EF'!B86,'DEQ Pollutant List'!$B$7:$B$611,0))),"")</f>
        <v>Acetone</v>
      </c>
      <c r="D86" s="115">
        <f>IFERROR(IF(OR($B86="",$B86="No CAS"),INDEX('DEQ Pollutant List'!$A$7:$A$611,MATCH($C86,'DEQ Pollutant List'!$C$7:$C$611,0)),INDEX('DEQ Pollutant List'!$A$7:$A$611,MATCH($B86,'DEQ Pollutant List'!$B$7:$B$611,0))),"")</f>
        <v>634</v>
      </c>
      <c r="E86" s="101"/>
      <c r="F86" s="102">
        <v>6.0600000000000003E-3</v>
      </c>
      <c r="G86" s="103">
        <v>6.0600000000000003E-3</v>
      </c>
      <c r="H86" s="83" t="s">
        <v>328</v>
      </c>
      <c r="I86" s="104" t="s">
        <v>329</v>
      </c>
      <c r="J86" s="102">
        <v>141.69976800000003</v>
      </c>
      <c r="K86" s="105">
        <v>278.17824000000002</v>
      </c>
      <c r="L86" s="83"/>
      <c r="M86" s="102">
        <v>0.92057460000000002</v>
      </c>
      <c r="N86" s="105">
        <v>0.92057460000000002</v>
      </c>
      <c r="O86" s="83"/>
    </row>
    <row r="87" spans="1:15">
      <c r="A87" s="79" t="s">
        <v>119</v>
      </c>
      <c r="B87" s="100" t="s">
        <v>332</v>
      </c>
      <c r="C87" s="81" t="str">
        <f>IFERROR(IF(B87="No CAS","",INDEX('DEQ Pollutant List'!$C$7:$C$611,MATCH('3. Pollutant Emissions - EF'!B87,'DEQ Pollutant List'!$B$7:$B$611,0))),"")</f>
        <v>Aluminum and compounds</v>
      </c>
      <c r="D87" s="115">
        <f>IFERROR(IF(OR($B87="",$B87="No CAS"),INDEX('DEQ Pollutant List'!$A$7:$A$611,MATCH($C87,'DEQ Pollutant List'!$C$7:$C$611,0)),INDEX('DEQ Pollutant List'!$A$7:$A$611,MATCH($B87,'DEQ Pollutant List'!$B$7:$B$611,0))),"")</f>
        <v>13</v>
      </c>
      <c r="E87" s="101"/>
      <c r="F87" s="102">
        <v>5.9000000000000003E-4</v>
      </c>
      <c r="G87" s="103">
        <v>5.9000000000000003E-4</v>
      </c>
      <c r="H87" s="83" t="s">
        <v>328</v>
      </c>
      <c r="I87" s="104" t="s">
        <v>333</v>
      </c>
      <c r="J87" s="102">
        <v>13.795852000000002</v>
      </c>
      <c r="K87" s="105">
        <v>27.083360000000003</v>
      </c>
      <c r="L87" s="83"/>
      <c r="M87" s="102">
        <v>8.9626900000000009E-2</v>
      </c>
      <c r="N87" s="105">
        <v>8.9626900000000009E-2</v>
      </c>
      <c r="O87" s="83"/>
    </row>
    <row r="88" spans="1:15">
      <c r="A88" s="79" t="s">
        <v>119</v>
      </c>
      <c r="B88" s="100" t="s">
        <v>334</v>
      </c>
      <c r="C88" s="81" t="str">
        <f>IFERROR(IF(B88="No CAS","",INDEX('DEQ Pollutant List'!$C$7:$C$611,MATCH('3. Pollutant Emissions - EF'!B88,'DEQ Pollutant List'!$B$7:$B$611,0))),"")</f>
        <v>Molybdenum trioxide</v>
      </c>
      <c r="D88" s="115">
        <f>IFERROR(IF(OR($B88="",$B88="No CAS"),INDEX('DEQ Pollutant List'!$A$7:$A$611,MATCH($C88,'DEQ Pollutant List'!$C$7:$C$611,0)),INDEX('DEQ Pollutant List'!$A$7:$A$611,MATCH($B88,'DEQ Pollutant List'!$B$7:$B$611,0))),"")</f>
        <v>361</v>
      </c>
      <c r="E88" s="101"/>
      <c r="F88" s="102">
        <v>6.375664408546118E-6</v>
      </c>
      <c r="G88" s="103">
        <v>6.375664408546118E-6</v>
      </c>
      <c r="H88" s="83" t="s">
        <v>328</v>
      </c>
      <c r="I88" s="104" t="s">
        <v>335</v>
      </c>
      <c r="J88" s="102">
        <v>0.1490808857321522</v>
      </c>
      <c r="K88" s="105">
        <v>0.292668499009901</v>
      </c>
      <c r="L88" s="83"/>
      <c r="M88" s="102">
        <v>9.6852718030224075E-4</v>
      </c>
      <c r="N88" s="105">
        <v>9.6852718030224075E-4</v>
      </c>
      <c r="O88" s="83"/>
    </row>
    <row r="89" spans="1:15">
      <c r="A89" s="79" t="s">
        <v>119</v>
      </c>
      <c r="B89" s="100" t="s">
        <v>336</v>
      </c>
      <c r="C89" s="81" t="str">
        <f>IFERROR(IF(B89="No CAS","",INDEX('DEQ Pollutant List'!$C$7:$C$611,MATCH('3. Pollutant Emissions - EF'!B89,'DEQ Pollutant List'!$B$7:$B$611,0))),"")</f>
        <v>Thallium and compounds</v>
      </c>
      <c r="D89" s="115">
        <f>IFERROR(IF(OR($B89="",$B89="No CAS"),INDEX('DEQ Pollutant List'!$A$7:$A$611,MATCH($C89,'DEQ Pollutant List'!$C$7:$C$611,0)),INDEX('DEQ Pollutant List'!$A$7:$A$611,MATCH($B89,'DEQ Pollutant List'!$B$7:$B$611,0))),"")</f>
        <v>595</v>
      </c>
      <c r="E89" s="101"/>
      <c r="F89" s="102">
        <v>3.1599999999999998E-6</v>
      </c>
      <c r="G89" s="103">
        <v>3.1599999999999998E-6</v>
      </c>
      <c r="H89" s="83" t="s">
        <v>328</v>
      </c>
      <c r="I89" s="104" t="s">
        <v>333</v>
      </c>
      <c r="J89" s="102">
        <v>7.3889648000000002E-2</v>
      </c>
      <c r="K89" s="105">
        <v>0.14505663999999999</v>
      </c>
      <c r="L89" s="83"/>
      <c r="M89" s="102">
        <v>4.8003559999999995E-4</v>
      </c>
      <c r="N89" s="105">
        <v>4.8003559999999995E-4</v>
      </c>
      <c r="O89" s="83"/>
    </row>
    <row r="90" spans="1:15">
      <c r="A90" s="79" t="s">
        <v>119</v>
      </c>
      <c r="B90" s="100" t="s">
        <v>337</v>
      </c>
      <c r="C90" s="81" t="str">
        <f>IFERROR(IF(B90="No CAS","",INDEX('DEQ Pollutant List'!$C$7:$C$611,MATCH('3. Pollutant Emissions - EF'!B90,'DEQ Pollutant List'!$B$7:$B$611,0))),"")</f>
        <v>Antimony and compounds</v>
      </c>
      <c r="D90" s="115">
        <f>IFERROR(IF(OR($B90="",$B90="No CAS"),INDEX('DEQ Pollutant List'!$A$7:$A$611,MATCH($C90,'DEQ Pollutant List'!$C$7:$C$611,0)),INDEX('DEQ Pollutant List'!$A$7:$A$611,MATCH($B90,'DEQ Pollutant List'!$B$7:$B$611,0))),"")</f>
        <v>33</v>
      </c>
      <c r="E90" s="101"/>
      <c r="F90" s="102">
        <v>3.2100000000000002E-6</v>
      </c>
      <c r="G90" s="103">
        <v>3.2100000000000002E-6</v>
      </c>
      <c r="H90" s="83" t="s">
        <v>328</v>
      </c>
      <c r="I90" s="104" t="s">
        <v>338</v>
      </c>
      <c r="J90" s="102">
        <v>7.5058788000000015E-2</v>
      </c>
      <c r="K90" s="105">
        <v>0.14735184000000001</v>
      </c>
      <c r="L90" s="83"/>
      <c r="M90" s="102">
        <v>4.8763110000000001E-4</v>
      </c>
      <c r="N90" s="105">
        <v>4.8763110000000001E-4</v>
      </c>
      <c r="O90" s="83"/>
    </row>
    <row r="91" spans="1:15">
      <c r="A91" s="79" t="s">
        <v>119</v>
      </c>
      <c r="B91" s="100" t="s">
        <v>325</v>
      </c>
      <c r="C91" s="81" t="str">
        <f>IFERROR(IF(B91="No CAS","",INDEX('DEQ Pollutant List'!$C$7:$C$611,MATCH('3. Pollutant Emissions - EF'!B91,'DEQ Pollutant List'!$B$7:$B$611,0))),"")</f>
        <v>Arsenic and compounds</v>
      </c>
      <c r="D91" s="115">
        <f>IFERROR(IF(OR($B91="",$B91="No CAS"),INDEX('DEQ Pollutant List'!$A$7:$A$611,MATCH($C91,'DEQ Pollutant List'!$C$7:$C$611,0)),INDEX('DEQ Pollutant List'!$A$7:$A$611,MATCH($B91,'DEQ Pollutant List'!$B$7:$B$611,0))),"")</f>
        <v>37</v>
      </c>
      <c r="E91" s="101"/>
      <c r="F91" s="102">
        <v>1.2799999999999999E-5</v>
      </c>
      <c r="G91" s="103">
        <v>1.2799999999999999E-5</v>
      </c>
      <c r="H91" s="83" t="s">
        <v>328</v>
      </c>
      <c r="I91" s="104" t="s">
        <v>338</v>
      </c>
      <c r="J91" s="102">
        <v>0.29929984000000004</v>
      </c>
      <c r="K91" s="105">
        <v>0.58757119999999996</v>
      </c>
      <c r="L91" s="83"/>
      <c r="M91" s="102">
        <v>1.9444479999999999E-3</v>
      </c>
      <c r="N91" s="105">
        <v>1.9444479999999999E-3</v>
      </c>
      <c r="O91" s="83"/>
    </row>
    <row r="92" spans="1:15">
      <c r="A92" s="79" t="s">
        <v>119</v>
      </c>
      <c r="B92" s="100" t="s">
        <v>339</v>
      </c>
      <c r="C92" s="81" t="str">
        <f>IFERROR(IF(B92="No CAS","",INDEX('DEQ Pollutant List'!$C$7:$C$611,MATCH('3. Pollutant Emissions - EF'!B92,'DEQ Pollutant List'!$B$7:$B$611,0))),"")</f>
        <v>Barium and compounds</v>
      </c>
      <c r="D92" s="115">
        <f>IFERROR(IF(OR($B92="",$B92="No CAS"),INDEX('DEQ Pollutant List'!$A$7:$A$611,MATCH($C92,'DEQ Pollutant List'!$C$7:$C$611,0)),INDEX('DEQ Pollutant List'!$A$7:$A$611,MATCH($B92,'DEQ Pollutant List'!$B$7:$B$611,0))),"")</f>
        <v>45</v>
      </c>
      <c r="E92" s="101"/>
      <c r="F92" s="102">
        <v>5.8399999999999999E-4</v>
      </c>
      <c r="G92" s="103">
        <v>5.8399999999999999E-4</v>
      </c>
      <c r="H92" s="83" t="s">
        <v>328</v>
      </c>
      <c r="I92" s="104" t="s">
        <v>338</v>
      </c>
      <c r="J92" s="102">
        <v>13.655555200000002</v>
      </c>
      <c r="K92" s="105">
        <v>26.807935999999998</v>
      </c>
      <c r="L92" s="83"/>
      <c r="M92" s="102">
        <v>8.8715439999999993E-2</v>
      </c>
      <c r="N92" s="105">
        <v>8.8715439999999993E-2</v>
      </c>
      <c r="O92" s="83"/>
    </row>
    <row r="93" spans="1:15">
      <c r="A93" s="79" t="s">
        <v>119</v>
      </c>
      <c r="B93" s="100" t="s">
        <v>340</v>
      </c>
      <c r="C93" s="81" t="str">
        <f>IFERROR(IF(B93="No CAS","",INDEX('DEQ Pollutant List'!$C$7:$C$611,MATCH('3. Pollutant Emissions - EF'!B93,'DEQ Pollutant List'!$B$7:$B$611,0))),"")</f>
        <v>Benzene</v>
      </c>
      <c r="D93" s="115">
        <f>IFERROR(IF(OR($B93="",$B93="No CAS"),INDEX('DEQ Pollutant List'!$A$7:$A$611,MATCH($C93,'DEQ Pollutant List'!$C$7:$C$611,0)),INDEX('DEQ Pollutant List'!$A$7:$A$611,MATCH($B93,'DEQ Pollutant List'!$B$7:$B$611,0))),"")</f>
        <v>46</v>
      </c>
      <c r="E93" s="101"/>
      <c r="F93" s="102">
        <v>1.17E-3</v>
      </c>
      <c r="G93" s="103">
        <v>1.17E-3</v>
      </c>
      <c r="H93" s="83" t="s">
        <v>328</v>
      </c>
      <c r="I93" s="104" t="s">
        <v>329</v>
      </c>
      <c r="J93" s="102">
        <v>27.357876000000005</v>
      </c>
      <c r="K93" s="105">
        <v>53.707680000000003</v>
      </c>
      <c r="L93" s="83"/>
      <c r="M93" s="102">
        <v>0.1777347</v>
      </c>
      <c r="N93" s="105">
        <v>0.1777347</v>
      </c>
      <c r="O93" s="83"/>
    </row>
    <row r="94" spans="1:15">
      <c r="A94" s="79" t="s">
        <v>119</v>
      </c>
      <c r="B94" s="100" t="s">
        <v>341</v>
      </c>
      <c r="C94" s="81" t="str">
        <f>IFERROR(IF(B94="No CAS","",INDEX('DEQ Pollutant List'!$C$7:$C$611,MATCH('3. Pollutant Emissions - EF'!B94,'DEQ Pollutant List'!$B$7:$B$611,0))),"")</f>
        <v>Beryllium and compounds</v>
      </c>
      <c r="D94" s="115">
        <f>IFERROR(IF(OR($B94="",$B94="No CAS"),INDEX('DEQ Pollutant List'!$A$7:$A$611,MATCH($C94,'DEQ Pollutant List'!$C$7:$C$611,0)),INDEX('DEQ Pollutant List'!$A$7:$A$611,MATCH($B94,'DEQ Pollutant List'!$B$7:$B$611,0))),"")</f>
        <v>58</v>
      </c>
      <c r="E94" s="101"/>
      <c r="F94" s="102">
        <v>1.19E-6</v>
      </c>
      <c r="G94" s="103">
        <v>1.19E-6</v>
      </c>
      <c r="H94" s="83" t="s">
        <v>328</v>
      </c>
      <c r="I94" s="104" t="s">
        <v>338</v>
      </c>
      <c r="J94" s="102">
        <v>2.7825532000000004E-2</v>
      </c>
      <c r="K94" s="105">
        <v>5.4625760000000002E-2</v>
      </c>
      <c r="L94" s="83"/>
      <c r="M94" s="102">
        <v>1.8077290000000001E-4</v>
      </c>
      <c r="N94" s="105">
        <v>1.8077290000000001E-4</v>
      </c>
      <c r="O94" s="83"/>
    </row>
    <row r="95" spans="1:15">
      <c r="A95" s="79" t="s">
        <v>119</v>
      </c>
      <c r="B95" s="100" t="s">
        <v>342</v>
      </c>
      <c r="C95" s="81" t="str">
        <f>IFERROR(IF(B95="No CAS","",INDEX('DEQ Pollutant List'!$C$7:$C$611,MATCH('3. Pollutant Emissions - EF'!B95,'DEQ Pollutant List'!$B$7:$B$611,0))),"")</f>
        <v>1,3-Butadiene</v>
      </c>
      <c r="D95" s="115">
        <f>IFERROR(IF(OR($B95="",$B95="No CAS"),INDEX('DEQ Pollutant List'!$A$7:$A$611,MATCH($C95,'DEQ Pollutant List'!$C$7:$C$611,0)),INDEX('DEQ Pollutant List'!$A$7:$A$611,MATCH($B95,'DEQ Pollutant List'!$B$7:$B$611,0))),"")</f>
        <v>75</v>
      </c>
      <c r="E95" s="101"/>
      <c r="F95" s="102">
        <v>6.6299999999999999E-5</v>
      </c>
      <c r="G95" s="103">
        <v>6.6299999999999999E-5</v>
      </c>
      <c r="H95" s="83" t="s">
        <v>328</v>
      </c>
      <c r="I95" s="104" t="s">
        <v>329</v>
      </c>
      <c r="J95" s="102">
        <v>1.5502796400000001</v>
      </c>
      <c r="K95" s="105">
        <v>3.0434351999999998</v>
      </c>
      <c r="L95" s="83"/>
      <c r="M95" s="102">
        <v>1.0071633E-2</v>
      </c>
      <c r="N95" s="105">
        <v>1.0071633E-2</v>
      </c>
      <c r="O95" s="83"/>
    </row>
    <row r="96" spans="1:15">
      <c r="A96" s="79" t="s">
        <v>119</v>
      </c>
      <c r="B96" s="100" t="s">
        <v>343</v>
      </c>
      <c r="C96" s="81" t="str">
        <f>IFERROR(IF(B96="No CAS","",INDEX('DEQ Pollutant List'!$C$7:$C$611,MATCH('3. Pollutant Emissions - EF'!B96,'DEQ Pollutant List'!$B$7:$B$611,0))),"")</f>
        <v>Cadmium and compounds</v>
      </c>
      <c r="D96" s="115">
        <f>IFERROR(IF(OR($B96="",$B96="No CAS"),INDEX('DEQ Pollutant List'!$A$7:$A$611,MATCH($C96,'DEQ Pollutant List'!$C$7:$C$611,0)),INDEX('DEQ Pollutant List'!$A$7:$A$611,MATCH($B96,'DEQ Pollutant List'!$B$7:$B$611,0))),"")</f>
        <v>83</v>
      </c>
      <c r="E96" s="101"/>
      <c r="F96" s="102">
        <v>1.1399999999999999E-5</v>
      </c>
      <c r="G96" s="103">
        <v>1.1399999999999999E-5</v>
      </c>
      <c r="H96" s="83" t="s">
        <v>328</v>
      </c>
      <c r="I96" s="104" t="s">
        <v>338</v>
      </c>
      <c r="J96" s="102">
        <v>0.26656392000000001</v>
      </c>
      <c r="K96" s="105">
        <v>0.52330559999999993</v>
      </c>
      <c r="L96" s="83"/>
      <c r="M96" s="102">
        <v>1.7317739999999999E-3</v>
      </c>
      <c r="N96" s="105">
        <v>1.7317739999999999E-3</v>
      </c>
      <c r="O96" s="83"/>
    </row>
    <row r="97" spans="1:15">
      <c r="A97" s="79" t="s">
        <v>119</v>
      </c>
      <c r="B97" s="100" t="s">
        <v>344</v>
      </c>
      <c r="C97" s="81" t="str">
        <f>IFERROR(IF(B97="No CAS","",INDEX('DEQ Pollutant List'!$C$7:$C$611,MATCH('3. Pollutant Emissions - EF'!B97,'DEQ Pollutant List'!$B$7:$B$611,0))),"")</f>
        <v>Carbon disulfide</v>
      </c>
      <c r="D97" s="115">
        <f>IFERROR(IF(OR($B97="",$B97="No CAS"),INDEX('DEQ Pollutant List'!$A$7:$A$611,MATCH($C97,'DEQ Pollutant List'!$C$7:$C$611,0)),INDEX('DEQ Pollutant List'!$A$7:$A$611,MATCH($B97,'DEQ Pollutant List'!$B$7:$B$611,0))),"")</f>
        <v>90</v>
      </c>
      <c r="E97" s="101"/>
      <c r="F97" s="102">
        <v>7.5199999999999996E-4</v>
      </c>
      <c r="G97" s="103">
        <v>7.5199999999999996E-4</v>
      </c>
      <c r="H97" s="83" t="s">
        <v>328</v>
      </c>
      <c r="I97" s="104" t="s">
        <v>329</v>
      </c>
      <c r="J97" s="102">
        <v>17.583865600000003</v>
      </c>
      <c r="K97" s="105">
        <v>34.519807999999998</v>
      </c>
      <c r="L97" s="83"/>
      <c r="M97" s="102">
        <v>0.11423631999999999</v>
      </c>
      <c r="N97" s="105">
        <v>0.11423631999999999</v>
      </c>
      <c r="O97" s="83"/>
    </row>
    <row r="98" spans="1:15">
      <c r="A98" s="79" t="s">
        <v>119</v>
      </c>
      <c r="B98" s="100" t="s">
        <v>345</v>
      </c>
      <c r="C98" s="81" t="str">
        <f>IFERROR(IF(B98="No CAS","",INDEX('DEQ Pollutant List'!$C$7:$C$611,MATCH('3. Pollutant Emissions - EF'!B98,'DEQ Pollutant List'!$B$7:$B$611,0))),"")</f>
        <v>Chlorobenzene</v>
      </c>
      <c r="D98" s="115">
        <f>IFERROR(IF(OR($B98="",$B98="No CAS"),INDEX('DEQ Pollutant List'!$A$7:$A$611,MATCH($C98,'DEQ Pollutant List'!$C$7:$C$611,0)),INDEX('DEQ Pollutant List'!$A$7:$A$611,MATCH($B98,'DEQ Pollutant List'!$B$7:$B$611,0))),"")</f>
        <v>108</v>
      </c>
      <c r="E98" s="101"/>
      <c r="F98" s="102">
        <v>1.8700000000000001E-5</v>
      </c>
      <c r="G98" s="103">
        <v>1.8700000000000001E-5</v>
      </c>
      <c r="H98" s="83" t="s">
        <v>328</v>
      </c>
      <c r="I98" s="104" t="s">
        <v>329</v>
      </c>
      <c r="J98" s="102">
        <v>0.43725836000000007</v>
      </c>
      <c r="K98" s="105">
        <v>0.85840480000000008</v>
      </c>
      <c r="L98" s="83"/>
      <c r="M98" s="102">
        <v>2.840717E-3</v>
      </c>
      <c r="N98" s="105">
        <v>2.840717E-3</v>
      </c>
      <c r="O98" s="83"/>
    </row>
    <row r="99" spans="1:15">
      <c r="A99" s="79" t="s">
        <v>119</v>
      </c>
      <c r="B99" s="100" t="s">
        <v>346</v>
      </c>
      <c r="C99" s="81" t="str">
        <f>IFERROR(IF(B99="No CAS","",INDEX('DEQ Pollutant List'!$C$7:$C$611,MATCH('3. Pollutant Emissions - EF'!B99,'DEQ Pollutant List'!$B$7:$B$611,0))),"")</f>
        <v>1,2,4-Trichlorobenzene</v>
      </c>
      <c r="D99" s="115">
        <f>IFERROR(IF(OR($B99="",$B99="No CAS"),INDEX('DEQ Pollutant List'!$A$7:$A$611,MATCH($C99,'DEQ Pollutant List'!$C$7:$C$611,0)),INDEX('DEQ Pollutant List'!$A$7:$A$611,MATCH($B99,'DEQ Pollutant List'!$B$7:$B$611,0))),"")</f>
        <v>113</v>
      </c>
      <c r="E99" s="101"/>
      <c r="F99" s="102">
        <v>1.4899999999999999E-4</v>
      </c>
      <c r="G99" s="103">
        <v>1.4899999999999999E-4</v>
      </c>
      <c r="H99" s="83" t="s">
        <v>328</v>
      </c>
      <c r="I99" s="104" t="s">
        <v>329</v>
      </c>
      <c r="J99" s="102">
        <v>3.4840372000000004</v>
      </c>
      <c r="K99" s="105">
        <v>6.8396959999999991</v>
      </c>
      <c r="L99" s="83"/>
      <c r="M99" s="102">
        <v>2.263459E-2</v>
      </c>
      <c r="N99" s="105">
        <v>2.263459E-2</v>
      </c>
      <c r="O99" s="83"/>
    </row>
    <row r="100" spans="1:15">
      <c r="A100" s="79" t="s">
        <v>119</v>
      </c>
      <c r="B100" s="100" t="s">
        <v>347</v>
      </c>
      <c r="C100" s="81" t="str">
        <f>IFERROR(IF(B100="No CAS","",INDEX('DEQ Pollutant List'!$C$7:$C$611,MATCH('3. Pollutant Emissions - EF'!B100,'DEQ Pollutant List'!$B$7:$B$611,0))),"")</f>
        <v>Chloroform</v>
      </c>
      <c r="D100" s="115">
        <f>IFERROR(IF(OR($B100="",$B100="No CAS"),INDEX('DEQ Pollutant List'!$A$7:$A$611,MATCH($C100,'DEQ Pollutant List'!$C$7:$C$611,0)),INDEX('DEQ Pollutant List'!$A$7:$A$611,MATCH($B100,'DEQ Pollutant List'!$B$7:$B$611,0))),"")</f>
        <v>118</v>
      </c>
      <c r="E100" s="101"/>
      <c r="F100" s="102">
        <v>1.7000000000000001E-4</v>
      </c>
      <c r="G100" s="103">
        <v>1.7000000000000001E-4</v>
      </c>
      <c r="H100" s="83" t="s">
        <v>328</v>
      </c>
      <c r="I100" s="104" t="s">
        <v>329</v>
      </c>
      <c r="J100" s="102">
        <v>3.9750760000000009</v>
      </c>
      <c r="K100" s="105">
        <v>7.8036800000000008</v>
      </c>
      <c r="L100" s="83"/>
      <c r="M100" s="102">
        <v>2.5824700000000003E-2</v>
      </c>
      <c r="N100" s="105">
        <v>2.5824700000000003E-2</v>
      </c>
      <c r="O100" s="83"/>
    </row>
    <row r="101" spans="1:15">
      <c r="A101" s="79" t="s">
        <v>119</v>
      </c>
      <c r="B101" s="100" t="s">
        <v>348</v>
      </c>
      <c r="C101" s="81" t="str">
        <f>IFERROR(IF(B101="No CAS","",INDEX('DEQ Pollutant List'!$C$7:$C$611,MATCH('3. Pollutant Emissions - EF'!B101,'DEQ Pollutant List'!$B$7:$B$611,0))),"")</f>
        <v>Chromium VI, chromate and dichromate particulate</v>
      </c>
      <c r="D101" s="115">
        <f>IFERROR(IF(OR($B101="",$B101="No CAS"),INDEX('DEQ Pollutant List'!$A$7:$A$611,MATCH($C101,'DEQ Pollutant List'!$C$7:$C$611,0)),INDEX('DEQ Pollutant List'!$A$7:$A$611,MATCH($B101,'DEQ Pollutant List'!$B$7:$B$611,0))),"")</f>
        <v>136</v>
      </c>
      <c r="E101" s="101"/>
      <c r="F101" s="102">
        <v>4.2500000000000003E-5</v>
      </c>
      <c r="G101" s="103">
        <v>4.2500000000000003E-5</v>
      </c>
      <c r="H101" s="83" t="s">
        <v>328</v>
      </c>
      <c r="I101" s="104" t="s">
        <v>338</v>
      </c>
      <c r="J101" s="102">
        <v>0.99376900000000024</v>
      </c>
      <c r="K101" s="105">
        <v>1.9509200000000002</v>
      </c>
      <c r="L101" s="83"/>
      <c r="M101" s="102">
        <v>6.4561750000000006E-3</v>
      </c>
      <c r="N101" s="105">
        <v>6.4561750000000006E-3</v>
      </c>
      <c r="O101" s="83"/>
    </row>
    <row r="102" spans="1:15">
      <c r="A102" s="79" t="s">
        <v>119</v>
      </c>
      <c r="B102" s="100" t="s">
        <v>349</v>
      </c>
      <c r="C102" s="81" t="str">
        <f>IFERROR(IF(B102="No CAS","",INDEX('DEQ Pollutant List'!$C$7:$C$611,MATCH('3. Pollutant Emissions - EF'!B102,'DEQ Pollutant List'!$B$7:$B$611,0))),"")</f>
        <v>Cobalt and compounds</v>
      </c>
      <c r="D102" s="115">
        <f>IFERROR(IF(OR($B102="",$B102="No CAS"),INDEX('DEQ Pollutant List'!$A$7:$A$611,MATCH($C102,'DEQ Pollutant List'!$C$7:$C$611,0)),INDEX('DEQ Pollutant List'!$A$7:$A$611,MATCH($B102,'DEQ Pollutant List'!$B$7:$B$611,0))),"")</f>
        <v>146</v>
      </c>
      <c r="E102" s="101"/>
      <c r="F102" s="102">
        <v>8.5900000000000008E-6</v>
      </c>
      <c r="G102" s="103">
        <v>8.5900000000000008E-6</v>
      </c>
      <c r="H102" s="83" t="s">
        <v>328</v>
      </c>
      <c r="I102" s="104" t="s">
        <v>338</v>
      </c>
      <c r="J102" s="102">
        <v>0.20085825200000004</v>
      </c>
      <c r="K102" s="105">
        <v>0.39431536000000006</v>
      </c>
      <c r="L102" s="83"/>
      <c r="M102" s="102">
        <v>1.3049069000000001E-3</v>
      </c>
      <c r="N102" s="105">
        <v>1.3049069000000001E-3</v>
      </c>
      <c r="O102" s="83"/>
    </row>
    <row r="103" spans="1:15">
      <c r="A103" s="79" t="s">
        <v>119</v>
      </c>
      <c r="B103" s="100" t="s">
        <v>350</v>
      </c>
      <c r="C103" s="81" t="str">
        <f>IFERROR(IF(B103="No CAS","",INDEX('DEQ Pollutant List'!$C$7:$C$611,MATCH('3. Pollutant Emissions - EF'!B103,'DEQ Pollutant List'!$B$7:$B$611,0))),"")</f>
        <v>Copper and compounds</v>
      </c>
      <c r="D103" s="115">
        <f>IFERROR(IF(OR($B103="",$B103="No CAS"),INDEX('DEQ Pollutant List'!$A$7:$A$611,MATCH($C103,'DEQ Pollutant List'!$C$7:$C$611,0)),INDEX('DEQ Pollutant List'!$A$7:$A$611,MATCH($B103,'DEQ Pollutant List'!$B$7:$B$611,0))),"")</f>
        <v>149</v>
      </c>
      <c r="E103" s="101"/>
      <c r="F103" s="102">
        <v>7.9900000000000004E-5</v>
      </c>
      <c r="G103" s="103">
        <v>7.9900000000000004E-5</v>
      </c>
      <c r="H103" s="83" t="s">
        <v>328</v>
      </c>
      <c r="I103" s="104" t="s">
        <v>338</v>
      </c>
      <c r="J103" s="102">
        <v>1.8682857200000003</v>
      </c>
      <c r="K103" s="105">
        <v>3.6677296000000004</v>
      </c>
      <c r="L103" s="83"/>
      <c r="M103" s="102">
        <v>1.2137609000000001E-2</v>
      </c>
      <c r="N103" s="105">
        <v>1.2137609000000001E-2</v>
      </c>
      <c r="O103" s="83"/>
    </row>
    <row r="104" spans="1:15">
      <c r="A104" s="79" t="s">
        <v>119</v>
      </c>
      <c r="B104" s="100" t="s">
        <v>351</v>
      </c>
      <c r="C104" s="81" t="str">
        <f>IFERROR(IF(B104="No CAS","",INDEX('DEQ Pollutant List'!$C$7:$C$611,MATCH('3. Pollutant Emissions - EF'!B104,'DEQ Pollutant List'!$B$7:$B$611,0))),"")</f>
        <v>Isopropylbenzene (cumene)</v>
      </c>
      <c r="D104" s="115">
        <f>IFERROR(IF(OR($B104="",$B104="No CAS"),INDEX('DEQ Pollutant List'!$A$7:$A$611,MATCH($C104,'DEQ Pollutant List'!$C$7:$C$611,0)),INDEX('DEQ Pollutant List'!$A$7:$A$611,MATCH($B104,'DEQ Pollutant List'!$B$7:$B$611,0))),"")</f>
        <v>157</v>
      </c>
      <c r="E104" s="101"/>
      <c r="F104" s="102">
        <v>1.6299999999999999E-3</v>
      </c>
      <c r="G104" s="103">
        <v>1.6299999999999999E-3</v>
      </c>
      <c r="H104" s="83" t="s">
        <v>328</v>
      </c>
      <c r="I104" s="104" t="s">
        <v>329</v>
      </c>
      <c r="J104" s="102">
        <v>38.113964000000003</v>
      </c>
      <c r="K104" s="105">
        <v>74.823520000000002</v>
      </c>
      <c r="L104" s="83"/>
      <c r="M104" s="102">
        <v>0.24761329999999998</v>
      </c>
      <c r="N104" s="105">
        <v>0.24761329999999998</v>
      </c>
      <c r="O104" s="83"/>
    </row>
    <row r="105" spans="1:15">
      <c r="A105" s="79" t="s">
        <v>119</v>
      </c>
      <c r="B105" s="100" t="s">
        <v>352</v>
      </c>
      <c r="C105" s="81" t="str">
        <f>IFERROR(IF(B105="No CAS","",INDEX('DEQ Pollutant List'!$C$7:$C$611,MATCH('3. Pollutant Emissions - EF'!B105,'DEQ Pollutant List'!$B$7:$B$611,0))),"")</f>
        <v>Ethyl benzene</v>
      </c>
      <c r="D105" s="115">
        <f>IFERROR(IF(OR($B105="",$B105="No CAS"),INDEX('DEQ Pollutant List'!$A$7:$A$611,MATCH($C105,'DEQ Pollutant List'!$C$7:$C$611,0)),INDEX('DEQ Pollutant List'!$A$7:$A$611,MATCH($B105,'DEQ Pollutant List'!$B$7:$B$611,0))),"")</f>
        <v>229</v>
      </c>
      <c r="E105" s="101"/>
      <c r="F105" s="102">
        <v>2.8E-5</v>
      </c>
      <c r="G105" s="103">
        <v>2.8E-5</v>
      </c>
      <c r="H105" s="83" t="s">
        <v>328</v>
      </c>
      <c r="I105" s="104" t="s">
        <v>329</v>
      </c>
      <c r="J105" s="102">
        <v>0.65471840000000003</v>
      </c>
      <c r="K105" s="105">
        <v>1.285312</v>
      </c>
      <c r="L105" s="83"/>
      <c r="M105" s="102">
        <v>4.2534799999999996E-3</v>
      </c>
      <c r="N105" s="105">
        <v>4.2534799999999996E-3</v>
      </c>
      <c r="O105" s="83"/>
    </row>
    <row r="106" spans="1:15">
      <c r="A106" s="79" t="s">
        <v>119</v>
      </c>
      <c r="B106" s="100" t="s">
        <v>353</v>
      </c>
      <c r="C106" s="81" t="str">
        <f>IFERROR(IF(B106="No CAS","",INDEX('DEQ Pollutant List'!$C$7:$C$611,MATCH('3. Pollutant Emissions - EF'!B106,'DEQ Pollutant List'!$B$7:$B$611,0))),"")</f>
        <v>Trichlorofluoromethane (Freon 11)</v>
      </c>
      <c r="D106" s="115">
        <f>IFERROR(IF(OR($B106="",$B106="No CAS"),INDEX('DEQ Pollutant List'!$A$7:$A$611,MATCH($C106,'DEQ Pollutant List'!$C$7:$C$611,0)),INDEX('DEQ Pollutant List'!$A$7:$A$611,MATCH($B106,'DEQ Pollutant List'!$B$7:$B$611,0))),"")</f>
        <v>249</v>
      </c>
      <c r="E106" s="101"/>
      <c r="F106" s="102">
        <v>4.1699999999999997E-5</v>
      </c>
      <c r="G106" s="103">
        <v>4.1699999999999997E-5</v>
      </c>
      <c r="H106" s="83" t="s">
        <v>328</v>
      </c>
      <c r="I106" s="104" t="s">
        <v>329</v>
      </c>
      <c r="J106" s="102">
        <v>0.97506276000000003</v>
      </c>
      <c r="K106" s="105">
        <v>1.9141967999999998</v>
      </c>
      <c r="L106" s="83"/>
      <c r="M106" s="102">
        <v>6.3346469999999997E-3</v>
      </c>
      <c r="N106" s="105">
        <v>6.3346469999999997E-3</v>
      </c>
      <c r="O106" s="83"/>
    </row>
    <row r="107" spans="1:15">
      <c r="A107" s="79" t="s">
        <v>119</v>
      </c>
      <c r="B107" s="100" t="s">
        <v>354</v>
      </c>
      <c r="C107" s="81" t="str">
        <f>IFERROR(IF(B107="No CAS","",INDEX('DEQ Pollutant List'!$C$7:$C$611,MATCH('3. Pollutant Emissions - EF'!B107,'DEQ Pollutant List'!$B$7:$B$611,0))),"")</f>
        <v>Formaldehyde</v>
      </c>
      <c r="D107" s="115">
        <f>IFERROR(IF(OR($B107="",$B107="No CAS"),INDEX('DEQ Pollutant List'!$A$7:$A$611,MATCH($C107,'DEQ Pollutant List'!$C$7:$C$611,0)),INDEX('DEQ Pollutant List'!$A$7:$A$611,MATCH($B107,'DEQ Pollutant List'!$B$7:$B$611,0))),"")</f>
        <v>250</v>
      </c>
      <c r="E107" s="101"/>
      <c r="F107" s="102">
        <v>9.3600000000000003E-3</v>
      </c>
      <c r="G107" s="103">
        <v>9.3600000000000003E-3</v>
      </c>
      <c r="H107" s="83" t="s">
        <v>328</v>
      </c>
      <c r="I107" s="104" t="s">
        <v>329</v>
      </c>
      <c r="J107" s="102">
        <v>218.86300800000004</v>
      </c>
      <c r="K107" s="105">
        <v>429.66144000000003</v>
      </c>
      <c r="L107" s="83"/>
      <c r="M107" s="102">
        <v>1.4218776</v>
      </c>
      <c r="N107" s="105">
        <v>1.4218776</v>
      </c>
      <c r="O107" s="83"/>
    </row>
    <row r="108" spans="1:15">
      <c r="A108" s="79" t="s">
        <v>119</v>
      </c>
      <c r="B108" s="100" t="s">
        <v>355</v>
      </c>
      <c r="C108" s="81" t="str">
        <f>IFERROR(IF(B108="No CAS","",INDEX('DEQ Pollutant List'!$C$7:$C$611,MATCH('3. Pollutant Emissions - EF'!B108,'DEQ Pollutant List'!$B$7:$B$611,0))),"")</f>
        <v>Hexane</v>
      </c>
      <c r="D108" s="115">
        <f>IFERROR(IF(OR($B108="",$B108="No CAS"),INDEX('DEQ Pollutant List'!$A$7:$A$611,MATCH($C108,'DEQ Pollutant List'!$C$7:$C$611,0)),INDEX('DEQ Pollutant List'!$A$7:$A$611,MATCH($B108,'DEQ Pollutant List'!$B$7:$B$611,0))),"")</f>
        <v>289</v>
      </c>
      <c r="E108" s="101"/>
      <c r="F108" s="102">
        <v>1.8799999999999999E-4</v>
      </c>
      <c r="G108" s="103">
        <v>1.8799999999999999E-4</v>
      </c>
      <c r="H108" s="83" t="s">
        <v>328</v>
      </c>
      <c r="I108" s="104" t="s">
        <v>329</v>
      </c>
      <c r="J108" s="102">
        <v>4.3959664000000007</v>
      </c>
      <c r="K108" s="105">
        <v>8.6299519999999994</v>
      </c>
      <c r="L108" s="83"/>
      <c r="M108" s="102">
        <v>2.8559079999999997E-2</v>
      </c>
      <c r="N108" s="105">
        <v>2.8559079999999997E-2</v>
      </c>
      <c r="O108" s="83"/>
    </row>
    <row r="109" spans="1:15">
      <c r="A109" s="79" t="s">
        <v>119</v>
      </c>
      <c r="B109" s="100" t="s">
        <v>356</v>
      </c>
      <c r="C109" s="81" t="str">
        <f>IFERROR(IF(B109="No CAS","",INDEX('DEQ Pollutant List'!$C$7:$C$611,MATCH('3. Pollutant Emissions - EF'!B109,'DEQ Pollutant List'!$B$7:$B$611,0))),"")</f>
        <v>Hydrochloric acid</v>
      </c>
      <c r="D109" s="115">
        <f>IFERROR(IF(OR($B109="",$B109="No CAS"),INDEX('DEQ Pollutant List'!$A$7:$A$611,MATCH($C109,'DEQ Pollutant List'!$C$7:$C$611,0)),INDEX('DEQ Pollutant List'!$A$7:$A$611,MATCH($B109,'DEQ Pollutant List'!$B$7:$B$611,0))),"")</f>
        <v>292</v>
      </c>
      <c r="E109" s="101"/>
      <c r="F109" s="102">
        <v>1.9E-3</v>
      </c>
      <c r="G109" s="103">
        <v>1.9E-3</v>
      </c>
      <c r="H109" s="83" t="s">
        <v>328</v>
      </c>
      <c r="I109" s="104" t="s">
        <v>338</v>
      </c>
      <c r="J109" s="102">
        <v>44.427320000000009</v>
      </c>
      <c r="K109" s="105">
        <v>87.217600000000004</v>
      </c>
      <c r="L109" s="83"/>
      <c r="M109" s="102">
        <v>0.28862899999999997</v>
      </c>
      <c r="N109" s="105">
        <v>0.28862899999999997</v>
      </c>
      <c r="O109" s="83"/>
    </row>
    <row r="110" spans="1:15">
      <c r="A110" s="79" t="s">
        <v>119</v>
      </c>
      <c r="B110" s="100" t="s">
        <v>357</v>
      </c>
      <c r="C110" s="81" t="str">
        <f>IFERROR(IF(B110="No CAS","",INDEX('DEQ Pollutant List'!$C$7:$C$611,MATCH('3. Pollutant Emissions - EF'!B110,'DEQ Pollutant List'!$B$7:$B$611,0))),"")</f>
        <v>Hydrogen sulfide</v>
      </c>
      <c r="D110" s="115">
        <f>IFERROR(IF(OR($B110="",$B110="No CAS"),INDEX('DEQ Pollutant List'!$A$7:$A$611,MATCH($C110,'DEQ Pollutant List'!$C$7:$C$611,0)),INDEX('DEQ Pollutant List'!$A$7:$A$611,MATCH($B110,'DEQ Pollutant List'!$B$7:$B$611,0))),"")</f>
        <v>293</v>
      </c>
      <c r="E110" s="101"/>
      <c r="F110" s="102">
        <v>9.2999999999999999E-2</v>
      </c>
      <c r="G110" s="103">
        <v>9.2999999999999999E-2</v>
      </c>
      <c r="H110" s="83" t="s">
        <v>328</v>
      </c>
      <c r="I110" s="104" t="s">
        <v>358</v>
      </c>
      <c r="J110" s="102">
        <v>723.31</v>
      </c>
      <c r="K110" s="105">
        <v>4269.0720000000001</v>
      </c>
      <c r="L110" s="83"/>
      <c r="M110" s="102">
        <v>15.52</v>
      </c>
      <c r="N110" s="105">
        <v>14.12763</v>
      </c>
      <c r="O110" s="83"/>
    </row>
    <row r="111" spans="1:15">
      <c r="A111" s="79" t="s">
        <v>119</v>
      </c>
      <c r="B111" s="100" t="s">
        <v>359</v>
      </c>
      <c r="C111" s="81" t="str">
        <f>IFERROR(IF(B111="No CAS","",INDEX('DEQ Pollutant List'!$C$7:$C$611,MATCH('3. Pollutant Emissions - EF'!B111,'DEQ Pollutant List'!$B$7:$B$611,0))),"")</f>
        <v>Isopropyl alcohol</v>
      </c>
      <c r="D111" s="115">
        <f>IFERROR(IF(OR($B111="",$B111="No CAS"),INDEX('DEQ Pollutant List'!$A$7:$A$611,MATCH($C111,'DEQ Pollutant List'!$C$7:$C$611,0)),INDEX('DEQ Pollutant List'!$A$7:$A$611,MATCH($B111,'DEQ Pollutant List'!$B$7:$B$611,0))),"")</f>
        <v>302</v>
      </c>
      <c r="E111" s="101"/>
      <c r="F111" s="102">
        <v>6.45E-3</v>
      </c>
      <c r="G111" s="103">
        <v>6.45E-3</v>
      </c>
      <c r="H111" s="83" t="s">
        <v>328</v>
      </c>
      <c r="I111" s="104" t="s">
        <v>329</v>
      </c>
      <c r="J111" s="102">
        <v>150.81906000000001</v>
      </c>
      <c r="K111" s="105">
        <v>296.08080000000001</v>
      </c>
      <c r="L111" s="83"/>
      <c r="M111" s="102">
        <v>0.97981949999999995</v>
      </c>
      <c r="N111" s="105">
        <v>0.97981949999999995</v>
      </c>
      <c r="O111" s="83"/>
    </row>
    <row r="112" spans="1:15">
      <c r="A112" s="79" t="s">
        <v>119</v>
      </c>
      <c r="B112" s="100" t="s">
        <v>360</v>
      </c>
      <c r="C112" s="81" t="str">
        <f>IFERROR(IF(B112="No CAS","",INDEX('DEQ Pollutant List'!$C$7:$C$611,MATCH('3. Pollutant Emissions - EF'!B112,'DEQ Pollutant List'!$B$7:$B$611,0))),"")</f>
        <v>Lead and compounds</v>
      </c>
      <c r="D112" s="115">
        <f>IFERROR(IF(OR($B112="",$B112="No CAS"),INDEX('DEQ Pollutant List'!$A$7:$A$611,MATCH($C112,'DEQ Pollutant List'!$C$7:$C$611,0)),INDEX('DEQ Pollutant List'!$A$7:$A$611,MATCH($B112,'DEQ Pollutant List'!$B$7:$B$611,0))),"")</f>
        <v>305</v>
      </c>
      <c r="E112" s="101"/>
      <c r="F112" s="102">
        <v>6.13E-3</v>
      </c>
      <c r="G112" s="103">
        <v>6.13E-3</v>
      </c>
      <c r="H112" s="83" t="s">
        <v>328</v>
      </c>
      <c r="I112" s="104" t="s">
        <v>338</v>
      </c>
      <c r="J112" s="102">
        <v>143.33656400000001</v>
      </c>
      <c r="K112" s="105">
        <v>281.39152000000001</v>
      </c>
      <c r="L112" s="83"/>
      <c r="M112" s="102">
        <v>0.93120829999999999</v>
      </c>
      <c r="N112" s="105">
        <v>0.93120829999999999</v>
      </c>
      <c r="O112" s="83"/>
    </row>
    <row r="113" spans="1:15">
      <c r="A113" s="79" t="s">
        <v>119</v>
      </c>
      <c r="B113" s="100" t="s">
        <v>361</v>
      </c>
      <c r="C113" s="81" t="str">
        <f>IFERROR(IF(B113="No CAS","",INDEX('DEQ Pollutant List'!$C$7:$C$611,MATCH('3. Pollutant Emissions - EF'!B113,'DEQ Pollutant List'!$B$7:$B$611,0))),"")</f>
        <v>Manganese and compounds</v>
      </c>
      <c r="D113" s="115">
        <f>IFERROR(IF(OR($B113="",$B113="No CAS"),INDEX('DEQ Pollutant List'!$A$7:$A$611,MATCH($C113,'DEQ Pollutant List'!$C$7:$C$611,0)),INDEX('DEQ Pollutant List'!$A$7:$A$611,MATCH($B113,'DEQ Pollutant List'!$B$7:$B$611,0))),"")</f>
        <v>312</v>
      </c>
      <c r="E113" s="101"/>
      <c r="F113" s="102">
        <v>1.66E-3</v>
      </c>
      <c r="G113" s="103">
        <v>1.66E-3</v>
      </c>
      <c r="H113" s="83" t="s">
        <v>328</v>
      </c>
      <c r="I113" s="104" t="s">
        <v>338</v>
      </c>
      <c r="J113" s="102">
        <v>38.815448000000004</v>
      </c>
      <c r="K113" s="105">
        <v>76.200640000000007</v>
      </c>
      <c r="L113" s="83"/>
      <c r="M113" s="102">
        <v>0.25217060000000002</v>
      </c>
      <c r="N113" s="105">
        <v>0.25217060000000002</v>
      </c>
      <c r="O113" s="83"/>
    </row>
    <row r="114" spans="1:15">
      <c r="A114" s="79" t="s">
        <v>119</v>
      </c>
      <c r="B114" s="100" t="s">
        <v>362</v>
      </c>
      <c r="C114" s="81" t="str">
        <f>IFERROR(IF(B114="No CAS","",INDEX('DEQ Pollutant List'!$C$7:$C$611,MATCH('3. Pollutant Emissions - EF'!B114,'DEQ Pollutant List'!$B$7:$B$611,0))),"")</f>
        <v>Mercury and compounds</v>
      </c>
      <c r="D114" s="115">
        <f>IFERROR(IF(OR($B114="",$B114="No CAS"),INDEX('DEQ Pollutant List'!$A$7:$A$611,MATCH($C114,'DEQ Pollutant List'!$C$7:$C$611,0)),INDEX('DEQ Pollutant List'!$A$7:$A$611,MATCH($B114,'DEQ Pollutant List'!$B$7:$B$611,0))),"")</f>
        <v>316</v>
      </c>
      <c r="E114" s="101"/>
      <c r="F114" s="102">
        <v>3.0900000000000001E-6</v>
      </c>
      <c r="G114" s="103">
        <v>3.0900000000000001E-6</v>
      </c>
      <c r="H114" s="83" t="s">
        <v>328</v>
      </c>
      <c r="I114" s="104" t="s">
        <v>338</v>
      </c>
      <c r="J114" s="102">
        <v>7.2252852000000006E-2</v>
      </c>
      <c r="K114" s="105">
        <v>0.14184336</v>
      </c>
      <c r="L114" s="83"/>
      <c r="M114" s="102">
        <v>4.6940190000000002E-4</v>
      </c>
      <c r="N114" s="105">
        <v>4.6940190000000002E-4</v>
      </c>
      <c r="O114" s="83"/>
    </row>
    <row r="115" spans="1:15">
      <c r="A115" s="79" t="s">
        <v>119</v>
      </c>
      <c r="B115" s="100" t="s">
        <v>363</v>
      </c>
      <c r="C115" s="81" t="str">
        <f>IFERROR(IF(B115="No CAS","",INDEX('DEQ Pollutant List'!$C$7:$C$611,MATCH('3. Pollutant Emissions - EF'!B115,'DEQ Pollutant List'!$B$7:$B$611,0))),"")</f>
        <v>Methanol</v>
      </c>
      <c r="D115" s="115">
        <f>IFERROR(IF(OR($B115="",$B115="No CAS"),INDEX('DEQ Pollutant List'!$A$7:$A$611,MATCH($C115,'DEQ Pollutant List'!$C$7:$C$611,0)),INDEX('DEQ Pollutant List'!$A$7:$A$611,MATCH($B115,'DEQ Pollutant List'!$B$7:$B$611,0))),"")</f>
        <v>321</v>
      </c>
      <c r="E115" s="101"/>
      <c r="F115" s="102">
        <v>9.4399999999999998E-2</v>
      </c>
      <c r="G115" s="103">
        <v>9.4399999999999998E-2</v>
      </c>
      <c r="H115" s="83" t="s">
        <v>328</v>
      </c>
      <c r="I115" s="104" t="s">
        <v>329</v>
      </c>
      <c r="J115" s="102">
        <v>2207.3363200000003</v>
      </c>
      <c r="K115" s="105">
        <v>4333.3375999999998</v>
      </c>
      <c r="L115" s="83"/>
      <c r="M115" s="102">
        <v>14.340304</v>
      </c>
      <c r="N115" s="105">
        <v>14.340304</v>
      </c>
      <c r="O115" s="83"/>
    </row>
    <row r="116" spans="1:15">
      <c r="A116" s="79" t="s">
        <v>119</v>
      </c>
      <c r="B116" s="100" t="s">
        <v>364</v>
      </c>
      <c r="C116" s="81" t="str">
        <f>IFERROR(IF(B116="No CAS","",INDEX('DEQ Pollutant List'!$C$7:$C$611,MATCH('3. Pollutant Emissions - EF'!B116,'DEQ Pollutant List'!$B$7:$B$611,0))),"")</f>
        <v>Chloromethane (methyl chloride)</v>
      </c>
      <c r="D116" s="115">
        <f>IFERROR(IF(OR($B116="",$B116="No CAS"),INDEX('DEQ Pollutant List'!$A$7:$A$611,MATCH($C116,'DEQ Pollutant List'!$C$7:$C$611,0)),INDEX('DEQ Pollutant List'!$A$7:$A$611,MATCH($B116,'DEQ Pollutant List'!$B$7:$B$611,0))),"")</f>
        <v>325</v>
      </c>
      <c r="E116" s="101"/>
      <c r="F116" s="102">
        <v>1.75E-3</v>
      </c>
      <c r="G116" s="103">
        <v>1.75E-3</v>
      </c>
      <c r="H116" s="83" t="s">
        <v>328</v>
      </c>
      <c r="I116" s="104" t="s">
        <v>329</v>
      </c>
      <c r="J116" s="102">
        <v>40.919900000000005</v>
      </c>
      <c r="K116" s="105">
        <v>80.332000000000008</v>
      </c>
      <c r="L116" s="83"/>
      <c r="M116" s="102">
        <v>0.26584249999999998</v>
      </c>
      <c r="N116" s="105">
        <v>0.26584249999999998</v>
      </c>
      <c r="O116" s="83"/>
    </row>
    <row r="117" spans="1:15">
      <c r="A117" s="79" t="s">
        <v>119</v>
      </c>
      <c r="B117" s="100" t="s">
        <v>365</v>
      </c>
      <c r="C117" s="81" t="str">
        <f>IFERROR(IF(B117="No CAS","",INDEX('DEQ Pollutant List'!$C$7:$C$611,MATCH('3. Pollutant Emissions - EF'!B117,'DEQ Pollutant List'!$B$7:$B$611,0))),"")</f>
        <v>Dichloromethane (methylene chloride)</v>
      </c>
      <c r="D117" s="115">
        <f>IFERROR(IF(OR($B117="",$B117="No CAS"),INDEX('DEQ Pollutant List'!$A$7:$A$611,MATCH($C117,'DEQ Pollutant List'!$C$7:$C$611,0)),INDEX('DEQ Pollutant List'!$A$7:$A$611,MATCH($B117,'DEQ Pollutant List'!$B$7:$B$611,0))),"")</f>
        <v>328</v>
      </c>
      <c r="E117" s="101"/>
      <c r="F117" s="102">
        <v>1.3799999999999999E-4</v>
      </c>
      <c r="G117" s="103">
        <v>1.3799999999999999E-4</v>
      </c>
      <c r="H117" s="83" t="s">
        <v>328</v>
      </c>
      <c r="I117" s="104" t="s">
        <v>329</v>
      </c>
      <c r="J117" s="102">
        <v>3.2268264000000002</v>
      </c>
      <c r="K117" s="105">
        <v>6.3347519999999999</v>
      </c>
      <c r="L117" s="83"/>
      <c r="M117" s="102">
        <v>2.0963579999999999E-2</v>
      </c>
      <c r="N117" s="105">
        <v>2.0963579999999999E-2</v>
      </c>
      <c r="O117" s="83"/>
    </row>
    <row r="118" spans="1:15">
      <c r="A118" s="79" t="s">
        <v>119</v>
      </c>
      <c r="B118" s="100" t="s">
        <v>366</v>
      </c>
      <c r="C118" s="81" t="str">
        <f>IFERROR(IF(B118="No CAS","",INDEX('DEQ Pollutant List'!$C$7:$C$611,MATCH('3. Pollutant Emissions - EF'!B118,'DEQ Pollutant List'!$B$7:$B$611,0))),"")</f>
        <v>2-Butanone (methyl ethyl ketone)</v>
      </c>
      <c r="D118" s="115">
        <f>IFERROR(IF(OR($B118="",$B118="No CAS"),INDEX('DEQ Pollutant List'!$A$7:$A$611,MATCH($C118,'DEQ Pollutant List'!$C$7:$C$611,0)),INDEX('DEQ Pollutant List'!$A$7:$A$611,MATCH($B118,'DEQ Pollutant List'!$B$7:$B$611,0))),"")</f>
        <v>333</v>
      </c>
      <c r="E118" s="101"/>
      <c r="F118" s="102">
        <v>2.47E-3</v>
      </c>
      <c r="G118" s="103">
        <v>2.47E-3</v>
      </c>
      <c r="H118" s="83" t="s">
        <v>328</v>
      </c>
      <c r="I118" s="104" t="s">
        <v>329</v>
      </c>
      <c r="J118" s="102">
        <v>57.755516000000007</v>
      </c>
      <c r="K118" s="105">
        <v>113.38288</v>
      </c>
      <c r="L118" s="83"/>
      <c r="M118" s="102">
        <v>0.37521769999999999</v>
      </c>
      <c r="N118" s="105">
        <v>0.37521769999999999</v>
      </c>
      <c r="O118" s="83"/>
    </row>
    <row r="119" spans="1:15">
      <c r="A119" s="79" t="s">
        <v>119</v>
      </c>
      <c r="B119" s="100" t="s">
        <v>367</v>
      </c>
      <c r="C119" s="81" t="str">
        <f>IFERROR(IF(B119="No CAS","",INDEX('DEQ Pollutant List'!$C$7:$C$611,MATCH('3. Pollutant Emissions - EF'!B119,'DEQ Pollutant List'!$B$7:$B$611,0))),"")</f>
        <v>Methyl isobutyl ketone (MIBK, hexone)</v>
      </c>
      <c r="D119" s="115">
        <f>IFERROR(IF(OR($B119="",$B119="No CAS"),INDEX('DEQ Pollutant List'!$A$7:$A$611,MATCH($C119,'DEQ Pollutant List'!$C$7:$C$611,0)),INDEX('DEQ Pollutant List'!$A$7:$A$611,MATCH($B119,'DEQ Pollutant List'!$B$7:$B$611,0))),"")</f>
        <v>337</v>
      </c>
      <c r="E119" s="101"/>
      <c r="F119" s="102">
        <v>4.17E-4</v>
      </c>
      <c r="G119" s="103">
        <v>4.17E-4</v>
      </c>
      <c r="H119" s="83" t="s">
        <v>328</v>
      </c>
      <c r="I119" s="104" t="s">
        <v>329</v>
      </c>
      <c r="J119" s="102">
        <v>9.7506276000000014</v>
      </c>
      <c r="K119" s="105">
        <v>19.141967999999999</v>
      </c>
      <c r="L119" s="83"/>
      <c r="M119" s="102">
        <v>6.3346470000000002E-2</v>
      </c>
      <c r="N119" s="105">
        <v>6.3346470000000002E-2</v>
      </c>
      <c r="O119" s="83"/>
    </row>
    <row r="120" spans="1:15">
      <c r="A120" s="79" t="s">
        <v>119</v>
      </c>
      <c r="B120" s="100" t="s">
        <v>368</v>
      </c>
      <c r="C120" s="81" t="str">
        <f>IFERROR(IF(B120="No CAS","",INDEX('DEQ Pollutant List'!$C$7:$C$611,MATCH('3. Pollutant Emissions - EF'!B120,'DEQ Pollutant List'!$B$7:$B$611,0))),"")</f>
        <v>Nickel and compounds</v>
      </c>
      <c r="D120" s="115">
        <f>IFERROR(IF(OR($B120="",$B120="No CAS"),INDEX('DEQ Pollutant List'!$A$7:$A$611,MATCH($C120,'DEQ Pollutant List'!$C$7:$C$611,0)),INDEX('DEQ Pollutant List'!$A$7:$A$611,MATCH($B120,'DEQ Pollutant List'!$B$7:$B$611,0))),"")</f>
        <v>364</v>
      </c>
      <c r="E120" s="101"/>
      <c r="F120" s="102">
        <v>2.7300000000000002E-4</v>
      </c>
      <c r="G120" s="103">
        <v>2.7300000000000002E-4</v>
      </c>
      <c r="H120" s="83" t="s">
        <v>328</v>
      </c>
      <c r="I120" s="104" t="s">
        <v>338</v>
      </c>
      <c r="J120" s="102">
        <v>6.3835044000000014</v>
      </c>
      <c r="K120" s="105">
        <v>12.531792000000001</v>
      </c>
      <c r="L120" s="83"/>
      <c r="M120" s="102">
        <v>4.1471430000000004E-2</v>
      </c>
      <c r="N120" s="105">
        <v>4.1471430000000004E-2</v>
      </c>
      <c r="O120" s="83"/>
    </row>
    <row r="121" spans="1:15">
      <c r="A121" s="79" t="s">
        <v>119</v>
      </c>
      <c r="B121" s="100" t="s">
        <v>369</v>
      </c>
      <c r="C121" s="81" t="str">
        <f>IFERROR(IF(B121="No CAS","",INDEX('DEQ Pollutant List'!$C$7:$C$611,MATCH('3. Pollutant Emissions - EF'!B121,'DEQ Pollutant List'!$B$7:$B$611,0))),"")</f>
        <v>Fluoranthene</v>
      </c>
      <c r="D121" s="115">
        <f>IFERROR(IF(OR($B121="",$B121="No CAS"),INDEX('DEQ Pollutant List'!$A$7:$A$611,MATCH($C121,'DEQ Pollutant List'!$C$7:$C$611,0)),INDEX('DEQ Pollutant List'!$A$7:$A$611,MATCH($B121,'DEQ Pollutant List'!$B$7:$B$611,0))),"")</f>
        <v>424</v>
      </c>
      <c r="E121" s="101"/>
      <c r="F121" s="102">
        <v>1.0699999999999999E-5</v>
      </c>
      <c r="G121" s="103">
        <v>1.0699999999999999E-5</v>
      </c>
      <c r="H121" s="83" t="s">
        <v>328</v>
      </c>
      <c r="I121" s="104" t="s">
        <v>329</v>
      </c>
      <c r="J121" s="102">
        <v>0.25019596</v>
      </c>
      <c r="K121" s="105">
        <v>0.49117279999999996</v>
      </c>
      <c r="L121" s="83"/>
      <c r="M121" s="102">
        <v>1.6254369999999998E-3</v>
      </c>
      <c r="N121" s="105">
        <v>1.6254369999999998E-3</v>
      </c>
      <c r="O121" s="83"/>
    </row>
    <row r="122" spans="1:15">
      <c r="A122" s="79" t="s">
        <v>119</v>
      </c>
      <c r="B122" s="100" t="s">
        <v>370</v>
      </c>
      <c r="C122" s="81" t="str">
        <f>IFERROR(IF(B122="No CAS","",INDEX('DEQ Pollutant List'!$C$7:$C$611,MATCH('3. Pollutant Emissions - EF'!B122,'DEQ Pollutant List'!$B$7:$B$611,0))),"")</f>
        <v>Naphthalene</v>
      </c>
      <c r="D122" s="115">
        <f>IFERROR(IF(OR($B122="",$B122="No CAS"),INDEX('DEQ Pollutant List'!$A$7:$A$611,MATCH($C122,'DEQ Pollutant List'!$C$7:$C$611,0)),INDEX('DEQ Pollutant List'!$A$7:$A$611,MATCH($B122,'DEQ Pollutant List'!$B$7:$B$611,0))),"")</f>
        <v>428</v>
      </c>
      <c r="E122" s="101"/>
      <c r="F122" s="102">
        <v>3.7399999999999998E-3</v>
      </c>
      <c r="G122" s="103">
        <v>3.7399999999999998E-3</v>
      </c>
      <c r="H122" s="83" t="s">
        <v>328</v>
      </c>
      <c r="I122" s="104" t="s">
        <v>329</v>
      </c>
      <c r="J122" s="102">
        <v>87.451672000000002</v>
      </c>
      <c r="K122" s="105">
        <v>171.68096</v>
      </c>
      <c r="L122" s="83"/>
      <c r="M122" s="102">
        <v>0.56814339999999997</v>
      </c>
      <c r="N122" s="105">
        <v>0.56814339999999997</v>
      </c>
      <c r="O122" s="83"/>
    </row>
    <row r="123" spans="1:15">
      <c r="A123" s="79" t="s">
        <v>119</v>
      </c>
      <c r="B123" s="100" t="s">
        <v>371</v>
      </c>
      <c r="C123" s="81" t="str">
        <f>IFERROR(IF(B123="No CAS","",INDEX('DEQ Pollutant List'!$C$7:$C$611,MATCH('3. Pollutant Emissions - EF'!B123,'DEQ Pollutant List'!$B$7:$B$611,0))),"")</f>
        <v>Pyrene</v>
      </c>
      <c r="D123" s="115">
        <f>IFERROR(IF(OR($B123="",$B123="No CAS"),INDEX('DEQ Pollutant List'!$A$7:$A$611,MATCH($C123,'DEQ Pollutant List'!$C$7:$C$611,0)),INDEX('DEQ Pollutant List'!$A$7:$A$611,MATCH($B123,'DEQ Pollutant List'!$B$7:$B$611,0))),"")</f>
        <v>431</v>
      </c>
      <c r="E123" s="101"/>
      <c r="F123" s="102">
        <v>4.1100000000000003E-5</v>
      </c>
      <c r="G123" s="103">
        <v>4.1100000000000003E-5</v>
      </c>
      <c r="H123" s="83" t="s">
        <v>328</v>
      </c>
      <c r="I123" s="104" t="s">
        <v>329</v>
      </c>
      <c r="J123" s="102">
        <v>0.96103308000000021</v>
      </c>
      <c r="K123" s="105">
        <v>1.8866544000000001</v>
      </c>
      <c r="L123" s="83"/>
      <c r="M123" s="102">
        <v>6.2435010000000003E-3</v>
      </c>
      <c r="N123" s="105">
        <v>6.2435010000000003E-3</v>
      </c>
      <c r="O123" s="83"/>
    </row>
    <row r="124" spans="1:15">
      <c r="A124" s="79" t="s">
        <v>119</v>
      </c>
      <c r="B124" s="100" t="s">
        <v>372</v>
      </c>
      <c r="C124" s="81" t="str">
        <f>IFERROR(IF(B124="No CAS","",INDEX('DEQ Pollutant List'!$C$7:$C$611,MATCH('3. Pollutant Emissions - EF'!B124,'DEQ Pollutant List'!$B$7:$B$611,0))),"")</f>
        <v>Tetrachloroethene (perchloroethylene)</v>
      </c>
      <c r="D124" s="115">
        <f>IFERROR(IF(OR($B124="",$B124="No CAS"),INDEX('DEQ Pollutant List'!$A$7:$A$611,MATCH($C124,'DEQ Pollutant List'!$C$7:$C$611,0)),INDEX('DEQ Pollutant List'!$A$7:$A$611,MATCH($B124,'DEQ Pollutant List'!$B$7:$B$611,0))),"")</f>
        <v>488</v>
      </c>
      <c r="E124" s="101"/>
      <c r="F124" s="102">
        <v>8.2700000000000004E-4</v>
      </c>
      <c r="G124" s="103">
        <v>8.2700000000000004E-4</v>
      </c>
      <c r="H124" s="83" t="s">
        <v>328</v>
      </c>
      <c r="I124" s="104" t="s">
        <v>329</v>
      </c>
      <c r="J124" s="102">
        <v>19.337575600000005</v>
      </c>
      <c r="K124" s="105">
        <v>37.962608000000003</v>
      </c>
      <c r="L124" s="83"/>
      <c r="M124" s="102">
        <v>0.12562957</v>
      </c>
      <c r="N124" s="105">
        <v>0.12562957</v>
      </c>
      <c r="O124" s="83"/>
    </row>
    <row r="125" spans="1:15">
      <c r="A125" s="79" t="s">
        <v>119</v>
      </c>
      <c r="B125" s="100" t="s">
        <v>373</v>
      </c>
      <c r="C125" s="81" t="str">
        <f>IFERROR(IF(B125="No CAS","",INDEX('DEQ Pollutant List'!$C$7:$C$611,MATCH('3. Pollutant Emissions - EF'!B125,'DEQ Pollutant List'!$B$7:$B$611,0))),"")</f>
        <v>Phenol</v>
      </c>
      <c r="D125" s="115">
        <f>IFERROR(IF(OR($B125="",$B125="No CAS"),INDEX('DEQ Pollutant List'!$A$7:$A$611,MATCH($C125,'DEQ Pollutant List'!$C$7:$C$611,0)),INDEX('DEQ Pollutant List'!$A$7:$A$611,MATCH($B125,'DEQ Pollutant List'!$B$7:$B$611,0))),"")</f>
        <v>497</v>
      </c>
      <c r="E125" s="101"/>
      <c r="F125" s="102">
        <v>1.6299999999999999E-2</v>
      </c>
      <c r="G125" s="103">
        <v>1.6299999999999999E-2</v>
      </c>
      <c r="H125" s="83" t="s">
        <v>328</v>
      </c>
      <c r="I125" s="104" t="s">
        <v>329</v>
      </c>
      <c r="J125" s="102">
        <v>381.13963999999999</v>
      </c>
      <c r="K125" s="105">
        <v>748.23519999999996</v>
      </c>
      <c r="L125" s="83"/>
      <c r="M125" s="102">
        <v>2.4761329999999999</v>
      </c>
      <c r="N125" s="105">
        <v>2.4761329999999999</v>
      </c>
      <c r="O125" s="83"/>
    </row>
    <row r="126" spans="1:15">
      <c r="A126" s="79" t="s">
        <v>119</v>
      </c>
      <c r="B126" s="100">
        <v>504</v>
      </c>
      <c r="C126" s="81" t="str">
        <f>IFERROR(IF(B126="No CAS","",INDEX('DEQ Pollutant List'!$C$7:$C$611,MATCH('3. Pollutant Emissions - EF'!B126,'DEQ Pollutant List'!$B$7:$B$611,0))),"")</f>
        <v>Phosphorus and compounds</v>
      </c>
      <c r="D126" s="115">
        <f>IFERROR(IF(OR($B126="",$B126="No CAS"),INDEX('DEQ Pollutant List'!$A$7:$A$611,MATCH($C126,'DEQ Pollutant List'!$C$7:$C$611,0)),INDEX('DEQ Pollutant List'!$A$7:$A$611,MATCH($B126,'DEQ Pollutant List'!$B$7:$B$611,0))),"")</f>
        <v>504</v>
      </c>
      <c r="E126" s="101"/>
      <c r="F126" s="102">
        <v>5.7999999999999996E-3</v>
      </c>
      <c r="G126" s="103">
        <v>5.7999999999999996E-3</v>
      </c>
      <c r="H126" s="83" t="s">
        <v>328</v>
      </c>
      <c r="I126" s="104" t="s">
        <v>338</v>
      </c>
      <c r="J126" s="102">
        <v>135.62024</v>
      </c>
      <c r="K126" s="105">
        <v>266.2432</v>
      </c>
      <c r="L126" s="83"/>
      <c r="M126" s="102">
        <v>0.88107799999999992</v>
      </c>
      <c r="N126" s="105">
        <v>0.88107799999999992</v>
      </c>
      <c r="O126" s="83"/>
    </row>
    <row r="127" spans="1:15">
      <c r="A127" s="79" t="s">
        <v>119</v>
      </c>
      <c r="B127" s="100" t="s">
        <v>374</v>
      </c>
      <c r="C127" s="81" t="str">
        <f>IFERROR(IF(B127="No CAS","",INDEX('DEQ Pollutant List'!$C$7:$C$611,MATCH('3. Pollutant Emissions - EF'!B127,'DEQ Pollutant List'!$B$7:$B$611,0))),"")</f>
        <v>1,2,3,4,7,8-Hexachlorodibenzo-p-dioxin (HxCDD)</v>
      </c>
      <c r="D127" s="115">
        <f>IFERROR(IF(OR($B127="",$B127="No CAS"),INDEX('DEQ Pollutant List'!$A$7:$A$611,MATCH($C127,'DEQ Pollutant List'!$C$7:$C$611,0)),INDEX('DEQ Pollutant List'!$A$7:$A$611,MATCH($B127,'DEQ Pollutant List'!$B$7:$B$611,0))),"")</f>
        <v>529</v>
      </c>
      <c r="E127" s="101"/>
      <c r="F127" s="102">
        <v>2.0100000000000001E-12</v>
      </c>
      <c r="G127" s="103">
        <v>2.0100000000000001E-12</v>
      </c>
      <c r="H127" s="83" t="s">
        <v>328</v>
      </c>
      <c r="I127" s="104" t="s">
        <v>329</v>
      </c>
      <c r="J127" s="102">
        <v>4.6999428000000007E-8</v>
      </c>
      <c r="K127" s="105">
        <v>9.2267040000000001E-8</v>
      </c>
      <c r="L127" s="83"/>
      <c r="M127" s="102">
        <v>3.0533910000000003E-10</v>
      </c>
      <c r="N127" s="105">
        <v>3.0533910000000003E-10</v>
      </c>
      <c r="O127" s="83"/>
    </row>
    <row r="128" spans="1:15">
      <c r="A128" s="79" t="s">
        <v>119</v>
      </c>
      <c r="B128" s="100" t="s">
        <v>375</v>
      </c>
      <c r="C128" s="81" t="str">
        <f>IFERROR(IF(B128="No CAS","",INDEX('DEQ Pollutant List'!$C$7:$C$611,MATCH('3. Pollutant Emissions - EF'!B128,'DEQ Pollutant List'!$B$7:$B$611,0))),"")</f>
        <v>1,2,3,6,7,8-Hexachlorodibenzo-p-dioxin (HxCDD)</v>
      </c>
      <c r="D128" s="115">
        <f>IFERROR(IF(OR($B128="",$B128="No CAS"),INDEX('DEQ Pollutant List'!$A$7:$A$611,MATCH($C128,'DEQ Pollutant List'!$C$7:$C$611,0)),INDEX('DEQ Pollutant List'!$A$7:$A$611,MATCH($B128,'DEQ Pollutant List'!$B$7:$B$611,0))),"")</f>
        <v>530</v>
      </c>
      <c r="E128" s="101"/>
      <c r="F128" s="102">
        <v>2.0100000000000001E-12</v>
      </c>
      <c r="G128" s="103">
        <v>2.0100000000000001E-12</v>
      </c>
      <c r="H128" s="83" t="s">
        <v>328</v>
      </c>
      <c r="I128" s="104" t="s">
        <v>329</v>
      </c>
      <c r="J128" s="102">
        <v>4.6999428000000007E-8</v>
      </c>
      <c r="K128" s="105">
        <v>9.2267040000000001E-8</v>
      </c>
      <c r="L128" s="83"/>
      <c r="M128" s="102">
        <v>3.0533910000000003E-10</v>
      </c>
      <c r="N128" s="105">
        <v>3.0533910000000003E-10</v>
      </c>
      <c r="O128" s="83"/>
    </row>
    <row r="129" spans="1:15">
      <c r="A129" s="79" t="s">
        <v>119</v>
      </c>
      <c r="B129" s="100" t="s">
        <v>376</v>
      </c>
      <c r="C129" s="81" t="str">
        <f>IFERROR(IF(B129="No CAS","",INDEX('DEQ Pollutant List'!$C$7:$C$611,MATCH('3. Pollutant Emissions - EF'!B129,'DEQ Pollutant List'!$B$7:$B$611,0))),"")</f>
        <v>1,2,3,7,8,9-Hexachlorodibenzo-p-dioxin (HxCDD)</v>
      </c>
      <c r="D129" s="115">
        <f>IFERROR(IF(OR($B129="",$B129="No CAS"),INDEX('DEQ Pollutant List'!$A$7:$A$611,MATCH($C129,'DEQ Pollutant List'!$C$7:$C$611,0)),INDEX('DEQ Pollutant List'!$A$7:$A$611,MATCH($B129,'DEQ Pollutant List'!$B$7:$B$611,0))),"")</f>
        <v>531</v>
      </c>
      <c r="E129" s="101"/>
      <c r="F129" s="102">
        <v>4.0300000000000004E-12</v>
      </c>
      <c r="G129" s="103">
        <v>4.0300000000000004E-12</v>
      </c>
      <c r="H129" s="83" t="s">
        <v>328</v>
      </c>
      <c r="I129" s="104" t="s">
        <v>329</v>
      </c>
      <c r="J129" s="102">
        <v>9.4232684000000026E-8</v>
      </c>
      <c r="K129" s="105">
        <v>1.8499312000000001E-7</v>
      </c>
      <c r="L129" s="83"/>
      <c r="M129" s="102">
        <v>6.1219730000000009E-10</v>
      </c>
      <c r="N129" s="105">
        <v>6.1219730000000009E-10</v>
      </c>
      <c r="O129" s="83"/>
    </row>
    <row r="130" spans="1:15">
      <c r="A130" s="79" t="s">
        <v>119</v>
      </c>
      <c r="B130" s="100" t="s">
        <v>377</v>
      </c>
      <c r="C130" s="81" t="str">
        <f>IFERROR(IF(B130="No CAS","",INDEX('DEQ Pollutant List'!$C$7:$C$611,MATCH('3. Pollutant Emissions - EF'!B130,'DEQ Pollutant List'!$B$7:$B$611,0))),"")</f>
        <v>1,2,3,4,6,7,8-Heptachlorodibenzo-p-dioxin (HpCDD)</v>
      </c>
      <c r="D130" s="115">
        <f>IFERROR(IF(OR($B130="",$B130="No CAS"),INDEX('DEQ Pollutant List'!$A$7:$A$611,MATCH($C130,'DEQ Pollutant List'!$C$7:$C$611,0)),INDEX('DEQ Pollutant List'!$A$7:$A$611,MATCH($B130,'DEQ Pollutant List'!$B$7:$B$611,0))),"")</f>
        <v>532</v>
      </c>
      <c r="E130" s="101"/>
      <c r="F130" s="102">
        <v>1.1700000000000001E-10</v>
      </c>
      <c r="G130" s="103">
        <v>1.1700000000000001E-10</v>
      </c>
      <c r="H130" s="83" t="s">
        <v>328</v>
      </c>
      <c r="I130" s="104" t="s">
        <v>329</v>
      </c>
      <c r="J130" s="102">
        <v>2.7357876000000005E-6</v>
      </c>
      <c r="K130" s="105">
        <v>5.3707680000000003E-6</v>
      </c>
      <c r="L130" s="83"/>
      <c r="M130" s="102">
        <v>1.7773470000000001E-8</v>
      </c>
      <c r="N130" s="105">
        <v>1.7773470000000001E-8</v>
      </c>
      <c r="O130" s="83"/>
    </row>
    <row r="131" spans="1:15">
      <c r="A131" s="79" t="s">
        <v>119</v>
      </c>
      <c r="B131" s="100" t="s">
        <v>378</v>
      </c>
      <c r="C131" s="81" t="str">
        <f>IFERROR(IF(B131="No CAS","",INDEX('DEQ Pollutant List'!$C$7:$C$611,MATCH('3. Pollutant Emissions - EF'!B131,'DEQ Pollutant List'!$B$7:$B$611,0))),"")</f>
        <v>Octachlorodibenzo-p-dioxin (OCDD)</v>
      </c>
      <c r="D131" s="115">
        <f>IFERROR(IF(OR($B131="",$B131="No CAS"),INDEX('DEQ Pollutant List'!$A$7:$A$611,MATCH($C131,'DEQ Pollutant List'!$C$7:$C$611,0)),INDEX('DEQ Pollutant List'!$A$7:$A$611,MATCH($B131,'DEQ Pollutant List'!$B$7:$B$611,0))),"")</f>
        <v>533</v>
      </c>
      <c r="E131" s="101"/>
      <c r="F131" s="102">
        <v>1.2900000000000001E-9</v>
      </c>
      <c r="G131" s="103">
        <v>1.2900000000000001E-9</v>
      </c>
      <c r="H131" s="83" t="s">
        <v>328</v>
      </c>
      <c r="I131" s="104" t="s">
        <v>329</v>
      </c>
      <c r="J131" s="102">
        <v>3.0163812000000007E-5</v>
      </c>
      <c r="K131" s="105">
        <v>5.9216160000000001E-5</v>
      </c>
      <c r="L131" s="83"/>
      <c r="M131" s="102">
        <v>1.959639E-7</v>
      </c>
      <c r="N131" s="105">
        <v>1.959639E-7</v>
      </c>
      <c r="O131" s="83"/>
    </row>
    <row r="132" spans="1:15">
      <c r="A132" s="79" t="s">
        <v>119</v>
      </c>
      <c r="B132" s="100" t="s">
        <v>379</v>
      </c>
      <c r="C132" s="81" t="str">
        <f>IFERROR(IF(B132="No CAS","",INDEX('DEQ Pollutant List'!$C$7:$C$611,MATCH('3. Pollutant Emissions - EF'!B132,'DEQ Pollutant List'!$B$7:$B$611,0))),"")</f>
        <v>2,3,7,8-Tetrachlorodibenzofuran (TcDF)</v>
      </c>
      <c r="D132" s="115">
        <f>IFERROR(IF(OR($B132="",$B132="No CAS"),INDEX('DEQ Pollutant List'!$A$7:$A$611,MATCH($C132,'DEQ Pollutant List'!$C$7:$C$611,0)),INDEX('DEQ Pollutant List'!$A$7:$A$611,MATCH($B132,'DEQ Pollutant List'!$B$7:$B$611,0))),"")</f>
        <v>539</v>
      </c>
      <c r="E132" s="101"/>
      <c r="F132" s="102">
        <v>3.59E-11</v>
      </c>
      <c r="G132" s="103">
        <v>3.59E-11</v>
      </c>
      <c r="H132" s="83" t="s">
        <v>328</v>
      </c>
      <c r="I132" s="104" t="s">
        <v>329</v>
      </c>
      <c r="J132" s="102">
        <v>8.3944252000000015E-7</v>
      </c>
      <c r="K132" s="105">
        <v>1.6479536E-6</v>
      </c>
      <c r="L132" s="83"/>
      <c r="M132" s="102">
        <v>5.4535689999999995E-9</v>
      </c>
      <c r="N132" s="105">
        <v>5.4535689999999995E-9</v>
      </c>
      <c r="O132" s="83"/>
    </row>
    <row r="133" spans="1:15">
      <c r="A133" s="79" t="s">
        <v>119</v>
      </c>
      <c r="B133" s="100" t="s">
        <v>380</v>
      </c>
      <c r="C133" s="81" t="str">
        <f>IFERROR(IF(B133="No CAS","",INDEX('DEQ Pollutant List'!$C$7:$C$611,MATCH('3. Pollutant Emissions - EF'!B133,'DEQ Pollutant List'!$B$7:$B$611,0))),"")</f>
        <v>1,2,3,7,8-Pentachlorodibenzofuran (PeCDF)</v>
      </c>
      <c r="D133" s="115">
        <f>IFERROR(IF(OR($B133="",$B133="No CAS"),INDEX('DEQ Pollutant List'!$A$7:$A$611,MATCH($C133,'DEQ Pollutant List'!$C$7:$C$611,0)),INDEX('DEQ Pollutant List'!$A$7:$A$611,MATCH($B133,'DEQ Pollutant List'!$B$7:$B$611,0))),"")</f>
        <v>540</v>
      </c>
      <c r="E133" s="101"/>
      <c r="F133" s="102">
        <v>1.0399999999999999E-11</v>
      </c>
      <c r="G133" s="103">
        <v>1.0399999999999999E-11</v>
      </c>
      <c r="H133" s="83" t="s">
        <v>328</v>
      </c>
      <c r="I133" s="104" t="s">
        <v>329</v>
      </c>
      <c r="J133" s="102">
        <v>2.4318112000000002E-7</v>
      </c>
      <c r="K133" s="105">
        <v>4.7740159999999995E-7</v>
      </c>
      <c r="L133" s="83"/>
      <c r="M133" s="102">
        <v>1.5798639999999998E-9</v>
      </c>
      <c r="N133" s="105">
        <v>1.5798639999999998E-9</v>
      </c>
      <c r="O133" s="83"/>
    </row>
    <row r="134" spans="1:15">
      <c r="A134" s="79" t="s">
        <v>119</v>
      </c>
      <c r="B134" s="100" t="s">
        <v>381</v>
      </c>
      <c r="C134" s="81" t="str">
        <f>IFERROR(IF(B134="No CAS","",INDEX('DEQ Pollutant List'!$C$7:$C$611,MATCH('3. Pollutant Emissions - EF'!B134,'DEQ Pollutant List'!$B$7:$B$611,0))),"")</f>
        <v>2,3,4,7,8-Pentachlorodibenzofuran (PeCDF)</v>
      </c>
      <c r="D134" s="115">
        <f>IFERROR(IF(OR($B134="",$B134="No CAS"),INDEX('DEQ Pollutant List'!$A$7:$A$611,MATCH($C134,'DEQ Pollutant List'!$C$7:$C$611,0)),INDEX('DEQ Pollutant List'!$A$7:$A$611,MATCH($B134,'DEQ Pollutant List'!$B$7:$B$611,0))),"")</f>
        <v>541</v>
      </c>
      <c r="E134" s="101"/>
      <c r="F134" s="102">
        <v>6.0199999999999998E-12</v>
      </c>
      <c r="G134" s="103">
        <v>6.0199999999999998E-12</v>
      </c>
      <c r="H134" s="83" t="s">
        <v>328</v>
      </c>
      <c r="I134" s="104" t="s">
        <v>329</v>
      </c>
      <c r="J134" s="102">
        <v>1.4076445600000002E-7</v>
      </c>
      <c r="K134" s="105">
        <v>2.7634207999999997E-7</v>
      </c>
      <c r="L134" s="83"/>
      <c r="M134" s="102">
        <v>9.1449819999999994E-10</v>
      </c>
      <c r="N134" s="105">
        <v>9.1449819999999994E-10</v>
      </c>
      <c r="O134" s="83"/>
    </row>
    <row r="135" spans="1:15">
      <c r="A135" s="79" t="s">
        <v>119</v>
      </c>
      <c r="B135" s="100" t="s">
        <v>382</v>
      </c>
      <c r="C135" s="81" t="str">
        <f>IFERROR(IF(B135="No CAS","",INDEX('DEQ Pollutant List'!$C$7:$C$611,MATCH('3. Pollutant Emissions - EF'!B135,'DEQ Pollutant List'!$B$7:$B$611,0))),"")</f>
        <v>1,2,3,4,7,8-Hexachlorodibenzofuran (HxCDF)</v>
      </c>
      <c r="D135" s="115">
        <f>IFERROR(IF(OR($B135="",$B135="No CAS"),INDEX('DEQ Pollutant List'!$A$7:$A$611,MATCH($C135,'DEQ Pollutant List'!$C$7:$C$611,0)),INDEX('DEQ Pollutant List'!$A$7:$A$611,MATCH($B135,'DEQ Pollutant List'!$B$7:$B$611,0))),"")</f>
        <v>542</v>
      </c>
      <c r="E135" s="101"/>
      <c r="F135" s="102">
        <v>3.7800000000000001E-11</v>
      </c>
      <c r="G135" s="103">
        <v>3.7800000000000001E-11</v>
      </c>
      <c r="H135" s="83" t="s">
        <v>328</v>
      </c>
      <c r="I135" s="104" t="s">
        <v>329</v>
      </c>
      <c r="J135" s="102">
        <v>8.8386984000000009E-7</v>
      </c>
      <c r="K135" s="105">
        <v>1.7351712000000001E-6</v>
      </c>
      <c r="L135" s="83"/>
      <c r="M135" s="102">
        <v>5.7421980000000005E-9</v>
      </c>
      <c r="N135" s="105">
        <v>5.7421980000000005E-9</v>
      </c>
      <c r="O135" s="83"/>
    </row>
    <row r="136" spans="1:15">
      <c r="A136" s="79" t="s">
        <v>119</v>
      </c>
      <c r="B136" s="100" t="s">
        <v>383</v>
      </c>
      <c r="C136" s="81" t="str">
        <f>IFERROR(IF(B136="No CAS","",INDEX('DEQ Pollutant List'!$C$7:$C$611,MATCH('3. Pollutant Emissions - EF'!B136,'DEQ Pollutant List'!$B$7:$B$611,0))),"")</f>
        <v>1,2,3,6,7,8-Hexachlorodibenzofuran (HxCDF)</v>
      </c>
      <c r="D136" s="115">
        <f>IFERROR(IF(OR($B136="",$B136="No CAS"),INDEX('DEQ Pollutant List'!$A$7:$A$611,MATCH($C136,'DEQ Pollutant List'!$C$7:$C$611,0)),INDEX('DEQ Pollutant List'!$A$7:$A$611,MATCH($B136,'DEQ Pollutant List'!$B$7:$B$611,0))),"")</f>
        <v>543</v>
      </c>
      <c r="E136" s="101"/>
      <c r="F136" s="102">
        <v>1.35E-11</v>
      </c>
      <c r="G136" s="103">
        <v>1.35E-11</v>
      </c>
      <c r="H136" s="83" t="s">
        <v>328</v>
      </c>
      <c r="I136" s="104" t="s">
        <v>329</v>
      </c>
      <c r="J136" s="102">
        <v>3.1566780000000003E-7</v>
      </c>
      <c r="K136" s="105">
        <v>6.1970399999999998E-7</v>
      </c>
      <c r="L136" s="83"/>
      <c r="M136" s="102">
        <v>2.0507850000000002E-9</v>
      </c>
      <c r="N136" s="105">
        <v>2.0507850000000002E-9</v>
      </c>
      <c r="O136" s="83"/>
    </row>
    <row r="137" spans="1:15">
      <c r="A137" s="79" t="s">
        <v>119</v>
      </c>
      <c r="B137" s="100" t="s">
        <v>384</v>
      </c>
      <c r="C137" s="81" t="str">
        <f>IFERROR(IF(B137="No CAS","",INDEX('DEQ Pollutant List'!$C$7:$C$611,MATCH('3. Pollutant Emissions - EF'!B137,'DEQ Pollutant List'!$B$7:$B$611,0))),"")</f>
        <v>1,2,3,7,8,9-Hexachlorodibenzofuran (HxCDF)</v>
      </c>
      <c r="D137" s="115">
        <f>IFERROR(IF(OR($B137="",$B137="No CAS"),INDEX('DEQ Pollutant List'!$A$7:$A$611,MATCH($C137,'DEQ Pollutant List'!$C$7:$C$611,0)),INDEX('DEQ Pollutant List'!$A$7:$A$611,MATCH($B137,'DEQ Pollutant List'!$B$7:$B$611,0))),"")</f>
        <v>544</v>
      </c>
      <c r="E137" s="101"/>
      <c r="F137" s="102">
        <v>9.9999999999999994E-12</v>
      </c>
      <c r="G137" s="103">
        <v>9.9999999999999994E-12</v>
      </c>
      <c r="H137" s="83" t="s">
        <v>328</v>
      </c>
      <c r="I137" s="104" t="s">
        <v>329</v>
      </c>
      <c r="J137" s="102">
        <v>2.3382800000000002E-7</v>
      </c>
      <c r="K137" s="105">
        <v>4.5903999999999996E-7</v>
      </c>
      <c r="L137" s="83"/>
      <c r="M137" s="102">
        <v>1.5190999999999999E-9</v>
      </c>
      <c r="N137" s="105">
        <v>1.5190999999999999E-9</v>
      </c>
      <c r="O137" s="83"/>
    </row>
    <row r="138" spans="1:15">
      <c r="A138" s="79" t="s">
        <v>119</v>
      </c>
      <c r="B138" s="100" t="s">
        <v>385</v>
      </c>
      <c r="C138" s="81" t="str">
        <f>IFERROR(IF(B138="No CAS","",INDEX('DEQ Pollutant List'!$C$7:$C$611,MATCH('3. Pollutant Emissions - EF'!B138,'DEQ Pollutant List'!$B$7:$B$611,0))),"")</f>
        <v>2,3,4,6,7,8-Hexachlorodibenzofuran (HxCDF)</v>
      </c>
      <c r="D138" s="115">
        <f>IFERROR(IF(OR($B138="",$B138="No CAS"),INDEX('DEQ Pollutant List'!$A$7:$A$611,MATCH($C138,'DEQ Pollutant List'!$C$7:$C$611,0)),INDEX('DEQ Pollutant List'!$A$7:$A$611,MATCH($B138,'DEQ Pollutant List'!$B$7:$B$611,0))),"")</f>
        <v>545</v>
      </c>
      <c r="E138" s="101"/>
      <c r="F138" s="102">
        <v>1.2100000000000001E-11</v>
      </c>
      <c r="G138" s="103">
        <v>1.2100000000000001E-11</v>
      </c>
      <c r="H138" s="83" t="s">
        <v>328</v>
      </c>
      <c r="I138" s="104" t="s">
        <v>329</v>
      </c>
      <c r="J138" s="102">
        <v>2.8293188000000005E-7</v>
      </c>
      <c r="K138" s="105">
        <v>5.5543840000000007E-7</v>
      </c>
      <c r="L138" s="83"/>
      <c r="M138" s="102">
        <v>1.8381110000000001E-9</v>
      </c>
      <c r="N138" s="105">
        <v>1.8381110000000001E-9</v>
      </c>
      <c r="O138" s="83"/>
    </row>
    <row r="139" spans="1:15">
      <c r="A139" s="79" t="s">
        <v>119</v>
      </c>
      <c r="B139" s="100" t="s">
        <v>386</v>
      </c>
      <c r="C139" s="81" t="str">
        <f>IFERROR(IF(B139="No CAS","",INDEX('DEQ Pollutant List'!$C$7:$C$611,MATCH('3. Pollutant Emissions - EF'!B139,'DEQ Pollutant List'!$B$7:$B$611,0))),"")</f>
        <v>1,2,3,4,6,7,8-Heptachlorodibenzofuran (HpCDF)</v>
      </c>
      <c r="D139" s="115">
        <f>IFERROR(IF(OR($B139="",$B139="No CAS"),INDEX('DEQ Pollutant List'!$A$7:$A$611,MATCH($C139,'DEQ Pollutant List'!$C$7:$C$611,0)),INDEX('DEQ Pollutant List'!$A$7:$A$611,MATCH($B139,'DEQ Pollutant List'!$B$7:$B$611,0))),"")</f>
        <v>546</v>
      </c>
      <c r="E139" s="101"/>
      <c r="F139" s="102">
        <v>2.82E-11</v>
      </c>
      <c r="G139" s="103">
        <v>2.82E-11</v>
      </c>
      <c r="H139" s="83" t="s">
        <v>328</v>
      </c>
      <c r="I139" s="104" t="s">
        <v>329</v>
      </c>
      <c r="J139" s="102">
        <v>6.5939496000000013E-7</v>
      </c>
      <c r="K139" s="105">
        <v>1.2944928E-6</v>
      </c>
      <c r="L139" s="83"/>
      <c r="M139" s="102">
        <v>4.2838619999999995E-9</v>
      </c>
      <c r="N139" s="105">
        <v>4.2838619999999995E-9</v>
      </c>
      <c r="O139" s="83"/>
    </row>
    <row r="140" spans="1:15">
      <c r="A140" s="79" t="s">
        <v>119</v>
      </c>
      <c r="B140" s="100" t="s">
        <v>387</v>
      </c>
      <c r="C140" s="81" t="str">
        <f>IFERROR(IF(B140="No CAS","",INDEX('DEQ Pollutant List'!$C$7:$C$611,MATCH('3. Pollutant Emissions - EF'!B140,'DEQ Pollutant List'!$B$7:$B$611,0))),"")</f>
        <v>1,2,3,4,7,8,9-Heptachlorodibenzofuran (HpCDF)</v>
      </c>
      <c r="D140" s="115">
        <f>IFERROR(IF(OR($B140="",$B140="No CAS"),INDEX('DEQ Pollutant List'!$A$7:$A$611,MATCH($C140,'DEQ Pollutant List'!$C$7:$C$611,0)),INDEX('DEQ Pollutant List'!$A$7:$A$611,MATCH($B140,'DEQ Pollutant List'!$B$7:$B$611,0))),"")</f>
        <v>547</v>
      </c>
      <c r="E140" s="101"/>
      <c r="F140" s="102">
        <v>1.2100000000000001E-12</v>
      </c>
      <c r="G140" s="103">
        <v>1.2100000000000001E-12</v>
      </c>
      <c r="H140" s="83" t="s">
        <v>328</v>
      </c>
      <c r="I140" s="104" t="s">
        <v>329</v>
      </c>
      <c r="J140" s="102">
        <v>2.8293188000000004E-8</v>
      </c>
      <c r="K140" s="105">
        <v>5.5543840000000006E-8</v>
      </c>
      <c r="L140" s="83"/>
      <c r="M140" s="102">
        <v>1.838111E-10</v>
      </c>
      <c r="N140" s="105">
        <v>1.838111E-10</v>
      </c>
      <c r="O140" s="83"/>
    </row>
    <row r="141" spans="1:15">
      <c r="A141" s="79" t="s">
        <v>119</v>
      </c>
      <c r="B141" s="100" t="s">
        <v>388</v>
      </c>
      <c r="C141" s="81" t="str">
        <f>IFERROR(IF(B141="No CAS","",INDEX('DEQ Pollutant List'!$C$7:$C$611,MATCH('3. Pollutant Emissions - EF'!B141,'DEQ Pollutant List'!$B$7:$B$611,0))),"")</f>
        <v>Octachlorodibenzofuran (OCDF)</v>
      </c>
      <c r="D141" s="115">
        <f>IFERROR(IF(OR($B141="",$B141="No CAS"),INDEX('DEQ Pollutant List'!$A$7:$A$611,MATCH($C141,'DEQ Pollutant List'!$C$7:$C$611,0)),INDEX('DEQ Pollutant List'!$A$7:$A$611,MATCH($B141,'DEQ Pollutant List'!$B$7:$B$611,0))),"")</f>
        <v>548</v>
      </c>
      <c r="E141" s="101"/>
      <c r="F141" s="102">
        <v>2.2800000000000001E-11</v>
      </c>
      <c r="G141" s="103">
        <v>2.2800000000000001E-11</v>
      </c>
      <c r="H141" s="83" t="s">
        <v>328</v>
      </c>
      <c r="I141" s="104" t="s">
        <v>329</v>
      </c>
      <c r="J141" s="102">
        <v>5.3312784000000012E-7</v>
      </c>
      <c r="K141" s="105">
        <v>1.0466112E-6</v>
      </c>
      <c r="L141" s="83"/>
      <c r="M141" s="102">
        <v>3.4635480000000003E-9</v>
      </c>
      <c r="N141" s="105">
        <v>3.4635480000000003E-9</v>
      </c>
      <c r="O141" s="83"/>
    </row>
    <row r="142" spans="1:15">
      <c r="A142" s="79" t="s">
        <v>119</v>
      </c>
      <c r="B142" s="100" t="s">
        <v>389</v>
      </c>
      <c r="C142" s="81" t="str">
        <f>IFERROR(IF(B142="No CAS","",INDEX('DEQ Pollutant List'!$C$7:$C$611,MATCH('3. Pollutant Emissions - EF'!B142,'DEQ Pollutant List'!$B$7:$B$611,0))),"")</f>
        <v>Propionaldehyde</v>
      </c>
      <c r="D142" s="115">
        <f>IFERROR(IF(OR($B142="",$B142="No CAS"),INDEX('DEQ Pollutant List'!$A$7:$A$611,MATCH($C142,'DEQ Pollutant List'!$C$7:$C$611,0)),INDEX('DEQ Pollutant List'!$A$7:$A$611,MATCH($B142,'DEQ Pollutant List'!$B$7:$B$611,0))),"")</f>
        <v>559</v>
      </c>
      <c r="E142" s="101"/>
      <c r="F142" s="102">
        <v>4.8799999999999998E-3</v>
      </c>
      <c r="G142" s="103">
        <v>4.8799999999999998E-3</v>
      </c>
      <c r="H142" s="83" t="s">
        <v>328</v>
      </c>
      <c r="I142" s="104" t="s">
        <v>329</v>
      </c>
      <c r="J142" s="102">
        <v>114.10806400000001</v>
      </c>
      <c r="K142" s="105">
        <v>224.01151999999999</v>
      </c>
      <c r="L142" s="83"/>
      <c r="M142" s="102">
        <v>0.7413208</v>
      </c>
      <c r="N142" s="105">
        <v>0.7413208</v>
      </c>
      <c r="O142" s="83"/>
    </row>
    <row r="143" spans="1:15">
      <c r="A143" s="79" t="s">
        <v>119</v>
      </c>
      <c r="B143" s="100" t="s">
        <v>390</v>
      </c>
      <c r="C143" s="81" t="str">
        <f>IFERROR(IF(B143="No CAS","",INDEX('DEQ Pollutant List'!$C$7:$C$611,MATCH('3. Pollutant Emissions - EF'!B143,'DEQ Pollutant List'!$B$7:$B$611,0))),"")</f>
        <v>Selenium and compounds</v>
      </c>
      <c r="D143" s="115">
        <f>IFERROR(IF(OR($B143="",$B143="No CAS"),INDEX('DEQ Pollutant List'!$A$7:$A$611,MATCH($C143,'DEQ Pollutant List'!$C$7:$C$611,0)),INDEX('DEQ Pollutant List'!$A$7:$A$611,MATCH($B143,'DEQ Pollutant List'!$B$7:$B$611,0))),"")</f>
        <v>575</v>
      </c>
      <c r="E143" s="101"/>
      <c r="F143" s="102">
        <v>1.2799999999999999E-5</v>
      </c>
      <c r="G143" s="103">
        <v>1.2799999999999999E-5</v>
      </c>
      <c r="H143" s="83" t="s">
        <v>328</v>
      </c>
      <c r="I143" s="104" t="s">
        <v>338</v>
      </c>
      <c r="J143" s="102">
        <v>0.29929984000000004</v>
      </c>
      <c r="K143" s="105">
        <v>0.58757119999999996</v>
      </c>
      <c r="L143" s="83"/>
      <c r="M143" s="102">
        <v>1.9444479999999999E-3</v>
      </c>
      <c r="N143" s="105">
        <v>1.9444479999999999E-3</v>
      </c>
      <c r="O143" s="83"/>
    </row>
    <row r="144" spans="1:15">
      <c r="A144" s="79" t="s">
        <v>119</v>
      </c>
      <c r="B144" s="100" t="s">
        <v>391</v>
      </c>
      <c r="C144" s="81" t="str">
        <f>IFERROR(IF(B144="No CAS","",INDEX('DEQ Pollutant List'!$C$7:$C$611,MATCH('3. Pollutant Emissions - EF'!B144,'DEQ Pollutant List'!$B$7:$B$611,0))),"")</f>
        <v>Silver and compounds</v>
      </c>
      <c r="D144" s="115">
        <f>IFERROR(IF(OR($B144="",$B144="No CAS"),INDEX('DEQ Pollutant List'!$A$7:$A$611,MATCH($C144,'DEQ Pollutant List'!$C$7:$C$611,0)),INDEX('DEQ Pollutant List'!$A$7:$A$611,MATCH($B144,'DEQ Pollutant List'!$B$7:$B$611,0))),"")</f>
        <v>580</v>
      </c>
      <c r="E144" s="101"/>
      <c r="F144" s="102">
        <v>4.69E-6</v>
      </c>
      <c r="G144" s="103">
        <v>4.69E-6</v>
      </c>
      <c r="H144" s="83" t="s">
        <v>328</v>
      </c>
      <c r="I144" s="104" t="s">
        <v>338</v>
      </c>
      <c r="J144" s="102">
        <v>0.10966533200000002</v>
      </c>
      <c r="K144" s="105">
        <v>0.21528976</v>
      </c>
      <c r="L144" s="83"/>
      <c r="M144" s="102">
        <v>7.1245789999999998E-4</v>
      </c>
      <c r="N144" s="105">
        <v>7.1245789999999998E-4</v>
      </c>
      <c r="O144" s="83"/>
    </row>
    <row r="145" spans="1:15">
      <c r="A145" s="79" t="s">
        <v>119</v>
      </c>
      <c r="B145" s="100" t="s">
        <v>392</v>
      </c>
      <c r="C145" s="81" t="str">
        <f>IFERROR(IF(B145="No CAS","",INDEX('DEQ Pollutant List'!$C$7:$C$611,MATCH('3. Pollutant Emissions - EF'!B145,'DEQ Pollutant List'!$B$7:$B$611,0))),"")</f>
        <v>Styrene</v>
      </c>
      <c r="D145" s="115">
        <f>IFERROR(IF(OR($B145="",$B145="No CAS"),INDEX('DEQ Pollutant List'!$A$7:$A$611,MATCH($C145,'DEQ Pollutant List'!$C$7:$C$611,0)),INDEX('DEQ Pollutant List'!$A$7:$A$611,MATCH($B145,'DEQ Pollutant List'!$B$7:$B$611,0))),"")</f>
        <v>585</v>
      </c>
      <c r="E145" s="101"/>
      <c r="F145" s="102">
        <v>7.2999999999999999E-5</v>
      </c>
      <c r="G145" s="103">
        <v>7.2999999999999999E-5</v>
      </c>
      <c r="H145" s="83" t="s">
        <v>328</v>
      </c>
      <c r="I145" s="104" t="s">
        <v>329</v>
      </c>
      <c r="J145" s="102">
        <v>1.7069444000000003</v>
      </c>
      <c r="K145" s="105">
        <v>3.3509919999999997</v>
      </c>
      <c r="L145" s="83"/>
      <c r="M145" s="102">
        <v>1.1089429999999999E-2</v>
      </c>
      <c r="N145" s="105">
        <v>1.1089429999999999E-2</v>
      </c>
      <c r="O145" s="83"/>
    </row>
    <row r="146" spans="1:15">
      <c r="A146" s="79" t="s">
        <v>119</v>
      </c>
      <c r="B146" s="100" t="s">
        <v>393</v>
      </c>
      <c r="C146" s="81" t="str">
        <f>IFERROR(IF(B146="No CAS","",INDEX('DEQ Pollutant List'!$C$7:$C$611,MATCH('3. Pollutant Emissions - EF'!B146,'DEQ Pollutant List'!$B$7:$B$611,0))),"")</f>
        <v>Sulfuric acid</v>
      </c>
      <c r="D146" s="115">
        <f>IFERROR(IF(OR($B146="",$B146="No CAS"),INDEX('DEQ Pollutant List'!$A$7:$A$611,MATCH($C146,'DEQ Pollutant List'!$C$7:$C$611,0)),INDEX('DEQ Pollutant List'!$A$7:$A$611,MATCH($B146,'DEQ Pollutant List'!$B$7:$B$611,0))),"")</f>
        <v>591</v>
      </c>
      <c r="E146" s="101"/>
      <c r="F146" s="102">
        <v>6.8100000000000002E-7</v>
      </c>
      <c r="G146" s="103">
        <v>6.8100000000000002E-7</v>
      </c>
      <c r="H146" s="83" t="s">
        <v>328</v>
      </c>
      <c r="I146" s="104" t="s">
        <v>394</v>
      </c>
      <c r="J146" s="102">
        <v>1.5923686800000003E-2</v>
      </c>
      <c r="K146" s="105">
        <v>3.1260624000000001E-2</v>
      </c>
      <c r="L146" s="83"/>
      <c r="M146" s="102">
        <v>1.0345071E-4</v>
      </c>
      <c r="N146" s="105">
        <v>1.0345071E-4</v>
      </c>
      <c r="O146" s="83"/>
    </row>
    <row r="147" spans="1:15">
      <c r="A147" s="79" t="s">
        <v>119</v>
      </c>
      <c r="B147" s="100" t="s">
        <v>395</v>
      </c>
      <c r="C147" s="81" t="str">
        <f>IFERROR(IF(B147="No CAS","",INDEX('DEQ Pollutant List'!$C$7:$C$611,MATCH('3. Pollutant Emissions - EF'!B147,'DEQ Pollutant List'!$B$7:$B$611,0))),"")</f>
        <v>Toluene</v>
      </c>
      <c r="D147" s="115">
        <f>IFERROR(IF(OR($B147="",$B147="No CAS"),INDEX('DEQ Pollutant List'!$A$7:$A$611,MATCH($C147,'DEQ Pollutant List'!$C$7:$C$611,0)),INDEX('DEQ Pollutant List'!$A$7:$A$611,MATCH($B147,'DEQ Pollutant List'!$B$7:$B$611,0))),"")</f>
        <v>600</v>
      </c>
      <c r="E147" s="101"/>
      <c r="F147" s="102">
        <v>2.49E-3</v>
      </c>
      <c r="G147" s="103">
        <v>2.49E-3</v>
      </c>
      <c r="H147" s="83" t="s">
        <v>328</v>
      </c>
      <c r="I147" s="104" t="s">
        <v>329</v>
      </c>
      <c r="J147" s="102">
        <v>58.223172000000005</v>
      </c>
      <c r="K147" s="105">
        <v>114.30096</v>
      </c>
      <c r="L147" s="83"/>
      <c r="M147" s="102">
        <v>0.37825589999999998</v>
      </c>
      <c r="N147" s="105">
        <v>0.37825589999999998</v>
      </c>
      <c r="O147" s="83"/>
    </row>
    <row r="148" spans="1:15">
      <c r="A148" s="79" t="s">
        <v>119</v>
      </c>
      <c r="B148" s="100" t="s">
        <v>396</v>
      </c>
      <c r="C148" s="81" t="str">
        <f>IFERROR(IF(B148="No CAS","",INDEX('DEQ Pollutant List'!$C$7:$C$611,MATCH('3. Pollutant Emissions - EF'!B148,'DEQ Pollutant List'!$B$7:$B$611,0))),"")</f>
        <v>Trichloroethene (TCE, trichloroethylene)</v>
      </c>
      <c r="D148" s="115">
        <f>IFERROR(IF(OR($B148="",$B148="No CAS"),INDEX('DEQ Pollutant List'!$A$7:$A$611,MATCH($C148,'DEQ Pollutant List'!$C$7:$C$611,0)),INDEX('DEQ Pollutant List'!$A$7:$A$611,MATCH($B148,'DEQ Pollutant List'!$B$7:$B$611,0))),"")</f>
        <v>608</v>
      </c>
      <c r="E148" s="101"/>
      <c r="F148" s="102">
        <v>4.2200000000000003E-5</v>
      </c>
      <c r="G148" s="103">
        <v>4.2200000000000003E-5</v>
      </c>
      <c r="H148" s="83" t="s">
        <v>328</v>
      </c>
      <c r="I148" s="104" t="s">
        <v>329</v>
      </c>
      <c r="J148" s="102">
        <v>0.98675416000000016</v>
      </c>
      <c r="K148" s="105">
        <v>1.9371488000000001</v>
      </c>
      <c r="L148" s="83"/>
      <c r="M148" s="102">
        <v>6.4106020000000005E-3</v>
      </c>
      <c r="N148" s="105">
        <v>6.4106020000000005E-3</v>
      </c>
      <c r="O148" s="83"/>
    </row>
    <row r="149" spans="1:15">
      <c r="A149" s="79" t="s">
        <v>119</v>
      </c>
      <c r="B149" s="100" t="s">
        <v>397</v>
      </c>
      <c r="C149" s="81" t="str">
        <f>IFERROR(IF(B149="No CAS","",INDEX('DEQ Pollutant List'!$C$7:$C$611,MATCH('3. Pollutant Emissions - EF'!B149,'DEQ Pollutant List'!$B$7:$B$611,0))),"")</f>
        <v>Vanadium (fume or dust)</v>
      </c>
      <c r="D149" s="115">
        <f>IFERROR(IF(OR($B149="",$B149="No CAS"),INDEX('DEQ Pollutant List'!$A$7:$A$611,MATCH($C149,'DEQ Pollutant List'!$C$7:$C$611,0)),INDEX('DEQ Pollutant List'!$A$7:$A$611,MATCH($B149,'DEQ Pollutant List'!$B$7:$B$611,0))),"")</f>
        <v>620</v>
      </c>
      <c r="E149" s="101"/>
      <c r="F149" s="102">
        <v>1.9999999999999999E-6</v>
      </c>
      <c r="G149" s="103">
        <v>1.9999999999999999E-6</v>
      </c>
      <c r="H149" s="83" t="s">
        <v>328</v>
      </c>
      <c r="I149" s="104" t="s">
        <v>338</v>
      </c>
      <c r="J149" s="102">
        <v>4.6765600000000004E-2</v>
      </c>
      <c r="K149" s="105">
        <v>9.1808000000000001E-2</v>
      </c>
      <c r="L149" s="83"/>
      <c r="M149" s="102">
        <v>3.0382E-4</v>
      </c>
      <c r="N149" s="105">
        <v>3.0382E-4</v>
      </c>
      <c r="O149" s="83"/>
    </row>
    <row r="150" spans="1:15">
      <c r="A150" s="79" t="s">
        <v>119</v>
      </c>
      <c r="B150" s="100" t="s">
        <v>398</v>
      </c>
      <c r="C150" s="81" t="str">
        <f>IFERROR(IF(B150="No CAS","",INDEX('DEQ Pollutant List'!$C$7:$C$611,MATCH('3. Pollutant Emissions - EF'!B150,'DEQ Pollutant List'!$B$7:$B$611,0))),"")</f>
        <v>Xylene (mixture), including m-xylene, o-xylene, p-xylene</v>
      </c>
      <c r="D150" s="115">
        <f>IFERROR(IF(OR($B150="",$B150="No CAS"),INDEX('DEQ Pollutant List'!$A$7:$A$611,MATCH($C150,'DEQ Pollutant List'!$C$7:$C$611,0)),INDEX('DEQ Pollutant List'!$A$7:$A$611,MATCH($B150,'DEQ Pollutant List'!$B$7:$B$611,0))),"")</f>
        <v>628</v>
      </c>
      <c r="E150" s="101"/>
      <c r="F150" s="102">
        <v>4.62E-3</v>
      </c>
      <c r="G150" s="103">
        <v>4.62E-3</v>
      </c>
      <c r="H150" s="83" t="s">
        <v>328</v>
      </c>
      <c r="I150" s="104" t="s">
        <v>329</v>
      </c>
      <c r="J150" s="102">
        <v>108.02853600000002</v>
      </c>
      <c r="K150" s="105">
        <v>212.07648</v>
      </c>
      <c r="L150" s="83"/>
      <c r="M150" s="102">
        <v>0.70182420000000001</v>
      </c>
      <c r="N150" s="105">
        <v>0.70182420000000001</v>
      </c>
      <c r="O150" s="83"/>
    </row>
    <row r="151" spans="1:15">
      <c r="A151" s="79" t="s">
        <v>119</v>
      </c>
      <c r="B151" s="100" t="s">
        <v>399</v>
      </c>
      <c r="C151" s="81" t="str">
        <f>IFERROR(IF(B151="No CAS","",INDEX('DEQ Pollutant List'!$C$7:$C$611,MATCH('3. Pollutant Emissions - EF'!B151,'DEQ Pollutant List'!$B$7:$B$611,0))),"")</f>
        <v>Zinc and compounds</v>
      </c>
      <c r="D151" s="115">
        <f>IFERROR(IF(OR($B151="",$B151="No CAS"),INDEX('DEQ Pollutant List'!$A$7:$A$611,MATCH($C151,'DEQ Pollutant List'!$C$7:$C$611,0)),INDEX('DEQ Pollutant List'!$A$7:$A$611,MATCH($B151,'DEQ Pollutant List'!$B$7:$B$611,0))),"")</f>
        <v>632</v>
      </c>
      <c r="E151" s="101"/>
      <c r="F151" s="102">
        <v>1.5900000000000001E-3</v>
      </c>
      <c r="G151" s="103">
        <v>1.5900000000000001E-3</v>
      </c>
      <c r="H151" s="83" t="s">
        <v>328</v>
      </c>
      <c r="I151" s="104" t="s">
        <v>338</v>
      </c>
      <c r="J151" s="102">
        <v>37.178652000000007</v>
      </c>
      <c r="K151" s="105">
        <v>72.987359999999995</v>
      </c>
      <c r="L151" s="83"/>
      <c r="M151" s="102">
        <v>0.2415369</v>
      </c>
      <c r="N151" s="105">
        <v>0.2415369</v>
      </c>
      <c r="O151" s="83"/>
    </row>
    <row r="152" spans="1:15">
      <c r="A152" s="79" t="s">
        <v>121</v>
      </c>
      <c r="B152" s="100" t="s">
        <v>327</v>
      </c>
      <c r="C152" s="81" t="str">
        <f>IFERROR(IF(B152="No CAS","",INDEX('DEQ Pollutant List'!$C$7:$C$611,MATCH('3. Pollutant Emissions - EF'!B152,'DEQ Pollutant List'!$B$7:$B$611,0))),"")</f>
        <v>Acetaldehyde</v>
      </c>
      <c r="D152" s="115">
        <f>IFERROR(IF(OR($B152="",$B152="No CAS"),INDEX('DEQ Pollutant List'!$A$7:$A$611,MATCH($C152,'DEQ Pollutant List'!$C$7:$C$611,0)),INDEX('DEQ Pollutant List'!$A$7:$A$611,MATCH($B152,'DEQ Pollutant List'!$B$7:$B$611,0))),"")</f>
        <v>1</v>
      </c>
      <c r="E152" s="101"/>
      <c r="F152" s="102">
        <v>9.6500000000000006E-3</v>
      </c>
      <c r="G152" s="103">
        <v>9.6500000000000006E-3</v>
      </c>
      <c r="H152" s="83" t="s">
        <v>328</v>
      </c>
      <c r="I152" s="104" t="s">
        <v>329</v>
      </c>
      <c r="J152" s="102">
        <v>203.26470499999994</v>
      </c>
      <c r="K152" s="105">
        <v>442.97360000000003</v>
      </c>
      <c r="L152" s="83"/>
      <c r="M152" s="102">
        <v>1.3349424000000003</v>
      </c>
      <c r="N152" s="105">
        <v>1.3349424000000003</v>
      </c>
      <c r="O152" s="83"/>
    </row>
    <row r="153" spans="1:15">
      <c r="A153" s="79" t="s">
        <v>121</v>
      </c>
      <c r="B153" s="100" t="s">
        <v>330</v>
      </c>
      <c r="C153" s="81" t="str">
        <f>IFERROR(IF(B153="No CAS","",INDEX('DEQ Pollutant List'!$C$7:$C$611,MATCH('3. Pollutant Emissions - EF'!B153,'DEQ Pollutant List'!$B$7:$B$611,0))),"")</f>
        <v>Acrolein</v>
      </c>
      <c r="D153" s="115">
        <f>IFERROR(IF(OR($B153="",$B153="No CAS"),INDEX('DEQ Pollutant List'!$A$7:$A$611,MATCH($C153,'DEQ Pollutant List'!$C$7:$C$611,0)),INDEX('DEQ Pollutant List'!$A$7:$A$611,MATCH($B153,'DEQ Pollutant List'!$B$7:$B$611,0))),"")</f>
        <v>5</v>
      </c>
      <c r="E153" s="101"/>
      <c r="F153" s="102">
        <v>2.3E-3</v>
      </c>
      <c r="G153" s="103">
        <v>2.3E-3</v>
      </c>
      <c r="H153" s="83" t="s">
        <v>328</v>
      </c>
      <c r="I153" s="104" t="s">
        <v>329</v>
      </c>
      <c r="J153" s="102">
        <v>48.446509999999982</v>
      </c>
      <c r="K153" s="105">
        <v>105.5792</v>
      </c>
      <c r="L153" s="83"/>
      <c r="M153" s="102">
        <v>0.31817280000000003</v>
      </c>
      <c r="N153" s="105">
        <v>0.31817280000000003</v>
      </c>
      <c r="O153" s="83"/>
    </row>
    <row r="154" spans="1:15">
      <c r="A154" s="79" t="s">
        <v>121</v>
      </c>
      <c r="B154" s="100" t="s">
        <v>331</v>
      </c>
      <c r="C154" s="81" t="str">
        <f>IFERROR(IF(B154="No CAS","",INDEX('DEQ Pollutant List'!$C$7:$C$611,MATCH('3. Pollutant Emissions - EF'!B154,'DEQ Pollutant List'!$B$7:$B$611,0))),"")</f>
        <v>Acetone</v>
      </c>
      <c r="D154" s="115">
        <f>IFERROR(IF(OR($B154="",$B154="No CAS"),INDEX('DEQ Pollutant List'!$A$7:$A$611,MATCH($C154,'DEQ Pollutant List'!$C$7:$C$611,0)),INDEX('DEQ Pollutant List'!$A$7:$A$611,MATCH($B154,'DEQ Pollutant List'!$B$7:$B$611,0))),"")</f>
        <v>634</v>
      </c>
      <c r="E154" s="101"/>
      <c r="F154" s="102">
        <v>6.0600000000000003E-3</v>
      </c>
      <c r="G154" s="103">
        <v>6.0600000000000003E-3</v>
      </c>
      <c r="H154" s="83" t="s">
        <v>328</v>
      </c>
      <c r="I154" s="104" t="s">
        <v>329</v>
      </c>
      <c r="J154" s="102">
        <v>127.64602199999996</v>
      </c>
      <c r="K154" s="105">
        <v>278.17824000000002</v>
      </c>
      <c r="L154" s="83"/>
      <c r="M154" s="102">
        <v>0.83831616000000009</v>
      </c>
      <c r="N154" s="105">
        <v>0.83831616000000009</v>
      </c>
      <c r="O154" s="83"/>
    </row>
    <row r="155" spans="1:15">
      <c r="A155" s="79" t="s">
        <v>121</v>
      </c>
      <c r="B155" s="100" t="s">
        <v>332</v>
      </c>
      <c r="C155" s="81" t="str">
        <f>IFERROR(IF(B155="No CAS","",INDEX('DEQ Pollutant List'!$C$7:$C$611,MATCH('3. Pollutant Emissions - EF'!B155,'DEQ Pollutant List'!$B$7:$B$611,0))),"")</f>
        <v>Aluminum and compounds</v>
      </c>
      <c r="D155" s="115">
        <f>IFERROR(IF(OR($B155="",$B155="No CAS"),INDEX('DEQ Pollutant List'!$A$7:$A$611,MATCH($C155,'DEQ Pollutant List'!$C$7:$C$611,0)),INDEX('DEQ Pollutant List'!$A$7:$A$611,MATCH($B155,'DEQ Pollutant List'!$B$7:$B$611,0))),"")</f>
        <v>13</v>
      </c>
      <c r="E155" s="101"/>
      <c r="F155" s="102">
        <v>5.9000000000000003E-4</v>
      </c>
      <c r="G155" s="103">
        <v>5.9000000000000003E-4</v>
      </c>
      <c r="H155" s="83" t="s">
        <v>328</v>
      </c>
      <c r="I155" s="104" t="s">
        <v>333</v>
      </c>
      <c r="J155" s="102">
        <v>12.427582999999997</v>
      </c>
      <c r="K155" s="105">
        <v>27.083360000000003</v>
      </c>
      <c r="L155" s="83"/>
      <c r="M155" s="102">
        <v>8.1618240000000009E-2</v>
      </c>
      <c r="N155" s="105">
        <v>8.1618240000000009E-2</v>
      </c>
      <c r="O155" s="83"/>
    </row>
    <row r="156" spans="1:15">
      <c r="A156" s="79" t="s">
        <v>121</v>
      </c>
      <c r="B156" s="100" t="s">
        <v>334</v>
      </c>
      <c r="C156" s="81" t="str">
        <f>IFERROR(IF(B156="No CAS","",INDEX('DEQ Pollutant List'!$C$7:$C$611,MATCH('3. Pollutant Emissions - EF'!B156,'DEQ Pollutant List'!$B$7:$B$611,0))),"")</f>
        <v>Molybdenum trioxide</v>
      </c>
      <c r="D156" s="115">
        <f>IFERROR(IF(OR($B156="",$B156="No CAS"),INDEX('DEQ Pollutant List'!$A$7:$A$611,MATCH($C156,'DEQ Pollutant List'!$C$7:$C$611,0)),INDEX('DEQ Pollutant List'!$A$7:$A$611,MATCH($B156,'DEQ Pollutant List'!$B$7:$B$611,0))),"")</f>
        <v>361</v>
      </c>
      <c r="E156" s="101"/>
      <c r="F156" s="102">
        <v>6.375664408546118E-6</v>
      </c>
      <c r="G156" s="103">
        <v>6.375664408546118E-6</v>
      </c>
      <c r="H156" s="83" t="s">
        <v>328</v>
      </c>
      <c r="I156" s="104" t="s">
        <v>335</v>
      </c>
      <c r="J156" s="102">
        <v>0.13429508240229282</v>
      </c>
      <c r="K156" s="105">
        <v>0.292668499009901</v>
      </c>
      <c r="L156" s="83"/>
      <c r="M156" s="102">
        <v>8.8198391162063589E-4</v>
      </c>
      <c r="N156" s="105">
        <v>8.8198391162063589E-4</v>
      </c>
      <c r="O156" s="83"/>
    </row>
    <row r="157" spans="1:15">
      <c r="A157" s="79" t="s">
        <v>121</v>
      </c>
      <c r="B157" s="100" t="s">
        <v>336</v>
      </c>
      <c r="C157" s="81" t="str">
        <f>IFERROR(IF(B157="No CAS","",INDEX('DEQ Pollutant List'!$C$7:$C$611,MATCH('3. Pollutant Emissions - EF'!B157,'DEQ Pollutant List'!$B$7:$B$611,0))),"")</f>
        <v>Thallium and compounds</v>
      </c>
      <c r="D157" s="115">
        <f>IFERROR(IF(OR($B157="",$B157="No CAS"),INDEX('DEQ Pollutant List'!$A$7:$A$611,MATCH($C157,'DEQ Pollutant List'!$C$7:$C$611,0)),INDEX('DEQ Pollutant List'!$A$7:$A$611,MATCH($B157,'DEQ Pollutant List'!$B$7:$B$611,0))),"")</f>
        <v>595</v>
      </c>
      <c r="E157" s="101"/>
      <c r="F157" s="102">
        <v>3.1599999999999998E-6</v>
      </c>
      <c r="G157" s="103">
        <v>3.1599999999999998E-6</v>
      </c>
      <c r="H157" s="83" t="s">
        <v>328</v>
      </c>
      <c r="I157" s="104" t="s">
        <v>333</v>
      </c>
      <c r="J157" s="102">
        <v>6.656129199999998E-2</v>
      </c>
      <c r="K157" s="105">
        <v>0.14505663999999999</v>
      </c>
      <c r="L157" s="83"/>
      <c r="M157" s="102">
        <v>4.3714175999999999E-4</v>
      </c>
      <c r="N157" s="105">
        <v>4.3714175999999999E-4</v>
      </c>
      <c r="O157" s="83"/>
    </row>
    <row r="158" spans="1:15">
      <c r="A158" s="79" t="s">
        <v>121</v>
      </c>
      <c r="B158" s="100" t="s">
        <v>337</v>
      </c>
      <c r="C158" s="81" t="str">
        <f>IFERROR(IF(B158="No CAS","",INDEX('DEQ Pollutant List'!$C$7:$C$611,MATCH('3. Pollutant Emissions - EF'!B158,'DEQ Pollutant List'!$B$7:$B$611,0))),"")</f>
        <v>Antimony and compounds</v>
      </c>
      <c r="D158" s="115">
        <f>IFERROR(IF(OR($B158="",$B158="No CAS"),INDEX('DEQ Pollutant List'!$A$7:$A$611,MATCH($C158,'DEQ Pollutant List'!$C$7:$C$611,0)),INDEX('DEQ Pollutant List'!$A$7:$A$611,MATCH($B158,'DEQ Pollutant List'!$B$7:$B$611,0))),"")</f>
        <v>33</v>
      </c>
      <c r="E158" s="101"/>
      <c r="F158" s="102">
        <v>3.2100000000000002E-6</v>
      </c>
      <c r="G158" s="103">
        <v>3.2100000000000002E-6</v>
      </c>
      <c r="H158" s="83" t="s">
        <v>328</v>
      </c>
      <c r="I158" s="104" t="s">
        <v>338</v>
      </c>
      <c r="J158" s="102">
        <v>6.7614476999999978E-2</v>
      </c>
      <c r="K158" s="105">
        <v>0.14735184000000001</v>
      </c>
      <c r="L158" s="83"/>
      <c r="M158" s="102">
        <v>4.4405856000000009E-4</v>
      </c>
      <c r="N158" s="105">
        <v>4.4405856000000009E-4</v>
      </c>
      <c r="O158" s="83"/>
    </row>
    <row r="159" spans="1:15">
      <c r="A159" s="79" t="s">
        <v>121</v>
      </c>
      <c r="B159" s="100" t="s">
        <v>325</v>
      </c>
      <c r="C159" s="81" t="str">
        <f>IFERROR(IF(B159="No CAS","",INDEX('DEQ Pollutant List'!$C$7:$C$611,MATCH('3. Pollutant Emissions - EF'!B159,'DEQ Pollutant List'!$B$7:$B$611,0))),"")</f>
        <v>Arsenic and compounds</v>
      </c>
      <c r="D159" s="115">
        <f>IFERROR(IF(OR($B159="",$B159="No CAS"),INDEX('DEQ Pollutant List'!$A$7:$A$611,MATCH($C159,'DEQ Pollutant List'!$C$7:$C$611,0)),INDEX('DEQ Pollutant List'!$A$7:$A$611,MATCH($B159,'DEQ Pollutant List'!$B$7:$B$611,0))),"")</f>
        <v>37</v>
      </c>
      <c r="E159" s="101"/>
      <c r="F159" s="102">
        <v>1.2799999999999999E-5</v>
      </c>
      <c r="G159" s="103">
        <v>1.2799999999999999E-5</v>
      </c>
      <c r="H159" s="83" t="s">
        <v>328</v>
      </c>
      <c r="I159" s="104" t="s">
        <v>338</v>
      </c>
      <c r="J159" s="102">
        <v>0.26961535999999992</v>
      </c>
      <c r="K159" s="105">
        <v>0.58757119999999996</v>
      </c>
      <c r="L159" s="83"/>
      <c r="M159" s="102">
        <v>1.7707008000000001E-3</v>
      </c>
      <c r="N159" s="105">
        <v>1.7707008000000001E-3</v>
      </c>
      <c r="O159" s="83"/>
    </row>
    <row r="160" spans="1:15">
      <c r="A160" s="79" t="s">
        <v>121</v>
      </c>
      <c r="B160" s="100" t="s">
        <v>339</v>
      </c>
      <c r="C160" s="81" t="str">
        <f>IFERROR(IF(B160="No CAS","",INDEX('DEQ Pollutant List'!$C$7:$C$611,MATCH('3. Pollutant Emissions - EF'!B160,'DEQ Pollutant List'!$B$7:$B$611,0))),"")</f>
        <v>Barium and compounds</v>
      </c>
      <c r="D160" s="115">
        <f>IFERROR(IF(OR($B160="",$B160="No CAS"),INDEX('DEQ Pollutant List'!$A$7:$A$611,MATCH($C160,'DEQ Pollutant List'!$C$7:$C$611,0)),INDEX('DEQ Pollutant List'!$A$7:$A$611,MATCH($B160,'DEQ Pollutant List'!$B$7:$B$611,0))),"")</f>
        <v>45</v>
      </c>
      <c r="E160" s="101"/>
      <c r="F160" s="102">
        <v>5.8399999999999999E-4</v>
      </c>
      <c r="G160" s="103">
        <v>5.8399999999999999E-4</v>
      </c>
      <c r="H160" s="83" t="s">
        <v>328</v>
      </c>
      <c r="I160" s="104" t="s">
        <v>338</v>
      </c>
      <c r="J160" s="102">
        <v>12.301200799999997</v>
      </c>
      <c r="K160" s="105">
        <v>26.807935999999998</v>
      </c>
      <c r="L160" s="83"/>
      <c r="M160" s="102">
        <v>8.0788224000000006E-2</v>
      </c>
      <c r="N160" s="105">
        <v>8.0788224000000006E-2</v>
      </c>
      <c r="O160" s="83"/>
    </row>
    <row r="161" spans="1:15">
      <c r="A161" s="79" t="s">
        <v>121</v>
      </c>
      <c r="B161" s="100" t="s">
        <v>340</v>
      </c>
      <c r="C161" s="81" t="str">
        <f>IFERROR(IF(B161="No CAS","",INDEX('DEQ Pollutant List'!$C$7:$C$611,MATCH('3. Pollutant Emissions - EF'!B161,'DEQ Pollutant List'!$B$7:$B$611,0))),"")</f>
        <v>Benzene</v>
      </c>
      <c r="D161" s="115">
        <f>IFERROR(IF(OR($B161="",$B161="No CAS"),INDEX('DEQ Pollutant List'!$A$7:$A$611,MATCH($C161,'DEQ Pollutant List'!$C$7:$C$611,0)),INDEX('DEQ Pollutant List'!$A$7:$A$611,MATCH($B161,'DEQ Pollutant List'!$B$7:$B$611,0))),"")</f>
        <v>46</v>
      </c>
      <c r="E161" s="101"/>
      <c r="F161" s="102">
        <v>1.17E-3</v>
      </c>
      <c r="G161" s="103">
        <v>1.17E-3</v>
      </c>
      <c r="H161" s="83" t="s">
        <v>328</v>
      </c>
      <c r="I161" s="104" t="s">
        <v>329</v>
      </c>
      <c r="J161" s="102">
        <v>24.644528999999991</v>
      </c>
      <c r="K161" s="105">
        <v>53.707680000000003</v>
      </c>
      <c r="L161" s="83"/>
      <c r="M161" s="102">
        <v>0.16185312000000002</v>
      </c>
      <c r="N161" s="105">
        <v>0.16185312000000002</v>
      </c>
      <c r="O161" s="83"/>
    </row>
    <row r="162" spans="1:15">
      <c r="A162" s="79" t="s">
        <v>121</v>
      </c>
      <c r="B162" s="100" t="s">
        <v>341</v>
      </c>
      <c r="C162" s="81" t="str">
        <f>IFERROR(IF(B162="No CAS","",INDEX('DEQ Pollutant List'!$C$7:$C$611,MATCH('3. Pollutant Emissions - EF'!B162,'DEQ Pollutant List'!$B$7:$B$611,0))),"")</f>
        <v>Beryllium and compounds</v>
      </c>
      <c r="D162" s="115">
        <f>IFERROR(IF(OR($B162="",$B162="No CAS"),INDEX('DEQ Pollutant List'!$A$7:$A$611,MATCH($C162,'DEQ Pollutant List'!$C$7:$C$611,0)),INDEX('DEQ Pollutant List'!$A$7:$A$611,MATCH($B162,'DEQ Pollutant List'!$B$7:$B$611,0))),"")</f>
        <v>58</v>
      </c>
      <c r="E162" s="101"/>
      <c r="F162" s="102">
        <v>1.19E-6</v>
      </c>
      <c r="G162" s="103">
        <v>1.19E-6</v>
      </c>
      <c r="H162" s="83" t="s">
        <v>328</v>
      </c>
      <c r="I162" s="104" t="s">
        <v>338</v>
      </c>
      <c r="J162" s="102">
        <v>2.5065802999999994E-2</v>
      </c>
      <c r="K162" s="105">
        <v>5.4625760000000002E-2</v>
      </c>
      <c r="L162" s="83"/>
      <c r="M162" s="102">
        <v>1.6461984000000002E-4</v>
      </c>
      <c r="N162" s="105">
        <v>1.6461984000000002E-4</v>
      </c>
      <c r="O162" s="83"/>
    </row>
    <row r="163" spans="1:15">
      <c r="A163" s="79" t="s">
        <v>121</v>
      </c>
      <c r="B163" s="100" t="s">
        <v>342</v>
      </c>
      <c r="C163" s="81" t="str">
        <f>IFERROR(IF(B163="No CAS","",INDEX('DEQ Pollutant List'!$C$7:$C$611,MATCH('3. Pollutant Emissions - EF'!B163,'DEQ Pollutant List'!$B$7:$B$611,0))),"")</f>
        <v>1,3-Butadiene</v>
      </c>
      <c r="D163" s="115">
        <f>IFERROR(IF(OR($B163="",$B163="No CAS"),INDEX('DEQ Pollutant List'!$A$7:$A$611,MATCH($C163,'DEQ Pollutant List'!$C$7:$C$611,0)),INDEX('DEQ Pollutant List'!$A$7:$A$611,MATCH($B163,'DEQ Pollutant List'!$B$7:$B$611,0))),"")</f>
        <v>75</v>
      </c>
      <c r="E163" s="101"/>
      <c r="F163" s="102">
        <v>6.6299999999999999E-5</v>
      </c>
      <c r="G163" s="103">
        <v>6.6299999999999999E-5</v>
      </c>
      <c r="H163" s="83" t="s">
        <v>328</v>
      </c>
      <c r="I163" s="104" t="s">
        <v>329</v>
      </c>
      <c r="J163" s="102">
        <v>1.3965233099999996</v>
      </c>
      <c r="K163" s="105">
        <v>3.0434351999999998</v>
      </c>
      <c r="L163" s="83"/>
      <c r="M163" s="102">
        <v>9.1716768000000004E-3</v>
      </c>
      <c r="N163" s="105">
        <v>9.1716768000000004E-3</v>
      </c>
      <c r="O163" s="83"/>
    </row>
    <row r="164" spans="1:15">
      <c r="A164" s="79" t="s">
        <v>121</v>
      </c>
      <c r="B164" s="100" t="s">
        <v>343</v>
      </c>
      <c r="C164" s="81" t="str">
        <f>IFERROR(IF(B164="No CAS","",INDEX('DEQ Pollutant List'!$C$7:$C$611,MATCH('3. Pollutant Emissions - EF'!B164,'DEQ Pollutant List'!$B$7:$B$611,0))),"")</f>
        <v>Cadmium and compounds</v>
      </c>
      <c r="D164" s="115">
        <f>IFERROR(IF(OR($B164="",$B164="No CAS"),INDEX('DEQ Pollutant List'!$A$7:$A$611,MATCH($C164,'DEQ Pollutant List'!$C$7:$C$611,0)),INDEX('DEQ Pollutant List'!$A$7:$A$611,MATCH($B164,'DEQ Pollutant List'!$B$7:$B$611,0))),"")</f>
        <v>83</v>
      </c>
      <c r="E164" s="101"/>
      <c r="F164" s="102">
        <v>1.1399999999999999E-5</v>
      </c>
      <c r="G164" s="103">
        <v>1.1399999999999999E-5</v>
      </c>
      <c r="H164" s="83" t="s">
        <v>328</v>
      </c>
      <c r="I164" s="104" t="s">
        <v>338</v>
      </c>
      <c r="J164" s="102">
        <v>0.24012617999999991</v>
      </c>
      <c r="K164" s="105">
        <v>0.52330559999999993</v>
      </c>
      <c r="L164" s="83"/>
      <c r="M164" s="102">
        <v>1.5770304E-3</v>
      </c>
      <c r="N164" s="105">
        <v>1.5770304E-3</v>
      </c>
      <c r="O164" s="83"/>
    </row>
    <row r="165" spans="1:15">
      <c r="A165" s="79" t="s">
        <v>121</v>
      </c>
      <c r="B165" s="100" t="s">
        <v>344</v>
      </c>
      <c r="C165" s="81" t="str">
        <f>IFERROR(IF(B165="No CAS","",INDEX('DEQ Pollutant List'!$C$7:$C$611,MATCH('3. Pollutant Emissions - EF'!B165,'DEQ Pollutant List'!$B$7:$B$611,0))),"")</f>
        <v>Carbon disulfide</v>
      </c>
      <c r="D165" s="115">
        <f>IFERROR(IF(OR($B165="",$B165="No CAS"),INDEX('DEQ Pollutant List'!$A$7:$A$611,MATCH($C165,'DEQ Pollutant List'!$C$7:$C$611,0)),INDEX('DEQ Pollutant List'!$A$7:$A$611,MATCH($B165,'DEQ Pollutant List'!$B$7:$B$611,0))),"")</f>
        <v>90</v>
      </c>
      <c r="E165" s="101"/>
      <c r="F165" s="102">
        <v>7.5199999999999996E-4</v>
      </c>
      <c r="G165" s="103">
        <v>7.5199999999999996E-4</v>
      </c>
      <c r="H165" s="83" t="s">
        <v>328</v>
      </c>
      <c r="I165" s="104" t="s">
        <v>329</v>
      </c>
      <c r="J165" s="102">
        <v>15.839902399999994</v>
      </c>
      <c r="K165" s="105">
        <v>34.519807999999998</v>
      </c>
      <c r="L165" s="83"/>
      <c r="M165" s="102">
        <v>0.104028672</v>
      </c>
      <c r="N165" s="105">
        <v>0.104028672</v>
      </c>
      <c r="O165" s="83"/>
    </row>
    <row r="166" spans="1:15">
      <c r="A166" s="79" t="s">
        <v>121</v>
      </c>
      <c r="B166" s="100" t="s">
        <v>345</v>
      </c>
      <c r="C166" s="81" t="str">
        <f>IFERROR(IF(B166="No CAS","",INDEX('DEQ Pollutant List'!$C$7:$C$611,MATCH('3. Pollutant Emissions - EF'!B166,'DEQ Pollutant List'!$B$7:$B$611,0))),"")</f>
        <v>Chlorobenzene</v>
      </c>
      <c r="D166" s="115">
        <f>IFERROR(IF(OR($B166="",$B166="No CAS"),INDEX('DEQ Pollutant List'!$A$7:$A$611,MATCH($C166,'DEQ Pollutant List'!$C$7:$C$611,0)),INDEX('DEQ Pollutant List'!$A$7:$A$611,MATCH($B166,'DEQ Pollutant List'!$B$7:$B$611,0))),"")</f>
        <v>108</v>
      </c>
      <c r="E166" s="101"/>
      <c r="F166" s="102">
        <v>1.8700000000000001E-5</v>
      </c>
      <c r="G166" s="103">
        <v>1.8700000000000001E-5</v>
      </c>
      <c r="H166" s="83" t="s">
        <v>328</v>
      </c>
      <c r="I166" s="104" t="s">
        <v>329</v>
      </c>
      <c r="J166" s="102">
        <v>0.39389118999999989</v>
      </c>
      <c r="K166" s="105">
        <v>0.85840480000000008</v>
      </c>
      <c r="L166" s="83"/>
      <c r="M166" s="102">
        <v>2.5868832000000004E-3</v>
      </c>
      <c r="N166" s="105">
        <v>2.5868832000000004E-3</v>
      </c>
      <c r="O166" s="83"/>
    </row>
    <row r="167" spans="1:15">
      <c r="A167" s="79" t="s">
        <v>121</v>
      </c>
      <c r="B167" s="100" t="s">
        <v>346</v>
      </c>
      <c r="C167" s="81" t="str">
        <f>IFERROR(IF(B167="No CAS","",INDEX('DEQ Pollutant List'!$C$7:$C$611,MATCH('3. Pollutant Emissions - EF'!B167,'DEQ Pollutant List'!$B$7:$B$611,0))),"")</f>
        <v>1,2,4-Trichlorobenzene</v>
      </c>
      <c r="D167" s="115">
        <f>IFERROR(IF(OR($B167="",$B167="No CAS"),INDEX('DEQ Pollutant List'!$A$7:$A$611,MATCH($C167,'DEQ Pollutant List'!$C$7:$C$611,0)),INDEX('DEQ Pollutant List'!$A$7:$A$611,MATCH($B167,'DEQ Pollutant List'!$B$7:$B$611,0))),"")</f>
        <v>113</v>
      </c>
      <c r="E167" s="101"/>
      <c r="F167" s="102">
        <v>1.4899999999999999E-4</v>
      </c>
      <c r="G167" s="103">
        <v>1.4899999999999999E-4</v>
      </c>
      <c r="H167" s="83" t="s">
        <v>328</v>
      </c>
      <c r="I167" s="104" t="s">
        <v>329</v>
      </c>
      <c r="J167" s="102">
        <v>3.1384912999999988</v>
      </c>
      <c r="K167" s="105">
        <v>6.8396959999999991</v>
      </c>
      <c r="L167" s="83"/>
      <c r="M167" s="102">
        <v>2.0612063999999999E-2</v>
      </c>
      <c r="N167" s="105">
        <v>2.0612063999999999E-2</v>
      </c>
      <c r="O167" s="83"/>
    </row>
    <row r="168" spans="1:15">
      <c r="A168" s="79" t="s">
        <v>121</v>
      </c>
      <c r="B168" s="100" t="s">
        <v>347</v>
      </c>
      <c r="C168" s="81" t="str">
        <f>IFERROR(IF(B168="No CAS","",INDEX('DEQ Pollutant List'!$C$7:$C$611,MATCH('3. Pollutant Emissions - EF'!B168,'DEQ Pollutant List'!$B$7:$B$611,0))),"")</f>
        <v>Chloroform</v>
      </c>
      <c r="D168" s="115">
        <f>IFERROR(IF(OR($B168="",$B168="No CAS"),INDEX('DEQ Pollutant List'!$A$7:$A$611,MATCH($C168,'DEQ Pollutant List'!$C$7:$C$611,0)),INDEX('DEQ Pollutant List'!$A$7:$A$611,MATCH($B168,'DEQ Pollutant List'!$B$7:$B$611,0))),"")</f>
        <v>118</v>
      </c>
      <c r="E168" s="101"/>
      <c r="F168" s="102">
        <v>1.7000000000000001E-4</v>
      </c>
      <c r="G168" s="103">
        <v>1.7000000000000001E-4</v>
      </c>
      <c r="H168" s="83" t="s">
        <v>328</v>
      </c>
      <c r="I168" s="104" t="s">
        <v>329</v>
      </c>
      <c r="J168" s="102">
        <v>3.5808289999999992</v>
      </c>
      <c r="K168" s="105">
        <v>7.8036800000000008</v>
      </c>
      <c r="L168" s="83"/>
      <c r="M168" s="102">
        <v>2.3517120000000002E-2</v>
      </c>
      <c r="N168" s="105">
        <v>2.3517120000000002E-2</v>
      </c>
      <c r="O168" s="83"/>
    </row>
    <row r="169" spans="1:15">
      <c r="A169" s="79" t="s">
        <v>121</v>
      </c>
      <c r="B169" s="100" t="s">
        <v>348</v>
      </c>
      <c r="C169" s="81" t="str">
        <f>IFERROR(IF(B169="No CAS","",INDEX('DEQ Pollutant List'!$C$7:$C$611,MATCH('3. Pollutant Emissions - EF'!B169,'DEQ Pollutant List'!$B$7:$B$611,0))),"")</f>
        <v>Chromium VI, chromate and dichromate particulate</v>
      </c>
      <c r="D169" s="115">
        <f>IFERROR(IF(OR($B169="",$B169="No CAS"),INDEX('DEQ Pollutant List'!$A$7:$A$611,MATCH($C169,'DEQ Pollutant List'!$C$7:$C$611,0)),INDEX('DEQ Pollutant List'!$A$7:$A$611,MATCH($B169,'DEQ Pollutant List'!$B$7:$B$611,0))),"")</f>
        <v>136</v>
      </c>
      <c r="E169" s="101"/>
      <c r="F169" s="102">
        <v>4.2500000000000003E-5</v>
      </c>
      <c r="G169" s="103">
        <v>4.2500000000000003E-5</v>
      </c>
      <c r="H169" s="83" t="s">
        <v>328</v>
      </c>
      <c r="I169" s="104" t="s">
        <v>338</v>
      </c>
      <c r="J169" s="102">
        <v>0.89520724999999979</v>
      </c>
      <c r="K169" s="105">
        <v>1.9509200000000002</v>
      </c>
      <c r="L169" s="83"/>
      <c r="M169" s="102">
        <v>5.8792800000000006E-3</v>
      </c>
      <c r="N169" s="105">
        <v>5.8792800000000006E-3</v>
      </c>
      <c r="O169" s="83"/>
    </row>
    <row r="170" spans="1:15">
      <c r="A170" s="79" t="s">
        <v>121</v>
      </c>
      <c r="B170" s="100" t="s">
        <v>349</v>
      </c>
      <c r="C170" s="81" t="str">
        <f>IFERROR(IF(B170="No CAS","",INDEX('DEQ Pollutant List'!$C$7:$C$611,MATCH('3. Pollutant Emissions - EF'!B170,'DEQ Pollutant List'!$B$7:$B$611,0))),"")</f>
        <v>Cobalt and compounds</v>
      </c>
      <c r="D170" s="115">
        <f>IFERROR(IF(OR($B170="",$B170="No CAS"),INDEX('DEQ Pollutant List'!$A$7:$A$611,MATCH($C170,'DEQ Pollutant List'!$C$7:$C$611,0)),INDEX('DEQ Pollutant List'!$A$7:$A$611,MATCH($B170,'DEQ Pollutant List'!$B$7:$B$611,0))),"")</f>
        <v>146</v>
      </c>
      <c r="E170" s="101"/>
      <c r="F170" s="102">
        <v>8.5900000000000008E-6</v>
      </c>
      <c r="G170" s="103">
        <v>8.5900000000000008E-6</v>
      </c>
      <c r="H170" s="83" t="s">
        <v>328</v>
      </c>
      <c r="I170" s="104" t="s">
        <v>338</v>
      </c>
      <c r="J170" s="102">
        <v>0.18093718299999997</v>
      </c>
      <c r="K170" s="105">
        <v>0.39431536000000006</v>
      </c>
      <c r="L170" s="83"/>
      <c r="M170" s="102">
        <v>1.1883062400000002E-3</v>
      </c>
      <c r="N170" s="105">
        <v>1.1883062400000002E-3</v>
      </c>
      <c r="O170" s="83"/>
    </row>
    <row r="171" spans="1:15">
      <c r="A171" s="79" t="s">
        <v>121</v>
      </c>
      <c r="B171" s="100" t="s">
        <v>350</v>
      </c>
      <c r="C171" s="81" t="str">
        <f>IFERROR(IF(B171="No CAS","",INDEX('DEQ Pollutant List'!$C$7:$C$611,MATCH('3. Pollutant Emissions - EF'!B171,'DEQ Pollutant List'!$B$7:$B$611,0))),"")</f>
        <v>Copper and compounds</v>
      </c>
      <c r="D171" s="115">
        <f>IFERROR(IF(OR($B171="",$B171="No CAS"),INDEX('DEQ Pollutant List'!$A$7:$A$611,MATCH($C171,'DEQ Pollutant List'!$C$7:$C$611,0)),INDEX('DEQ Pollutant List'!$A$7:$A$611,MATCH($B171,'DEQ Pollutant List'!$B$7:$B$611,0))),"")</f>
        <v>149</v>
      </c>
      <c r="E171" s="101"/>
      <c r="F171" s="102">
        <v>7.9900000000000004E-5</v>
      </c>
      <c r="G171" s="103">
        <v>7.9900000000000004E-5</v>
      </c>
      <c r="H171" s="83" t="s">
        <v>328</v>
      </c>
      <c r="I171" s="104" t="s">
        <v>338</v>
      </c>
      <c r="J171" s="102">
        <v>1.6829896299999996</v>
      </c>
      <c r="K171" s="105">
        <v>3.6677296000000004</v>
      </c>
      <c r="L171" s="83"/>
      <c r="M171" s="102">
        <v>1.1053046400000002E-2</v>
      </c>
      <c r="N171" s="105">
        <v>1.1053046400000002E-2</v>
      </c>
      <c r="O171" s="83"/>
    </row>
    <row r="172" spans="1:15">
      <c r="A172" s="79" t="s">
        <v>121</v>
      </c>
      <c r="B172" s="100" t="s">
        <v>351</v>
      </c>
      <c r="C172" s="81" t="str">
        <f>IFERROR(IF(B172="No CAS","",INDEX('DEQ Pollutant List'!$C$7:$C$611,MATCH('3. Pollutant Emissions - EF'!B172,'DEQ Pollutant List'!$B$7:$B$611,0))),"")</f>
        <v>Isopropylbenzene (cumene)</v>
      </c>
      <c r="D172" s="115">
        <f>IFERROR(IF(OR($B172="",$B172="No CAS"),INDEX('DEQ Pollutant List'!$A$7:$A$611,MATCH($C172,'DEQ Pollutant List'!$C$7:$C$611,0)),INDEX('DEQ Pollutant List'!$A$7:$A$611,MATCH($B172,'DEQ Pollutant List'!$B$7:$B$611,0))),"")</f>
        <v>157</v>
      </c>
      <c r="E172" s="101"/>
      <c r="F172" s="102">
        <v>1.6299999999999999E-3</v>
      </c>
      <c r="G172" s="103">
        <v>1.6299999999999999E-3</v>
      </c>
      <c r="H172" s="83" t="s">
        <v>328</v>
      </c>
      <c r="I172" s="104" t="s">
        <v>329</v>
      </c>
      <c r="J172" s="102">
        <v>34.333830999999989</v>
      </c>
      <c r="K172" s="105">
        <v>74.823520000000002</v>
      </c>
      <c r="L172" s="83"/>
      <c r="M172" s="102">
        <v>0.22548768000000002</v>
      </c>
      <c r="N172" s="105">
        <v>0.22548768000000002</v>
      </c>
      <c r="O172" s="83"/>
    </row>
    <row r="173" spans="1:15">
      <c r="A173" s="79" t="s">
        <v>121</v>
      </c>
      <c r="B173" s="100" t="s">
        <v>352</v>
      </c>
      <c r="C173" s="81" t="str">
        <f>IFERROR(IF(B173="No CAS","",INDEX('DEQ Pollutant List'!$C$7:$C$611,MATCH('3. Pollutant Emissions - EF'!B173,'DEQ Pollutant List'!$B$7:$B$611,0))),"")</f>
        <v>Ethyl benzene</v>
      </c>
      <c r="D173" s="115">
        <f>IFERROR(IF(OR($B173="",$B173="No CAS"),INDEX('DEQ Pollutant List'!$A$7:$A$611,MATCH($C173,'DEQ Pollutant List'!$C$7:$C$611,0)),INDEX('DEQ Pollutant List'!$A$7:$A$611,MATCH($B173,'DEQ Pollutant List'!$B$7:$B$611,0))),"")</f>
        <v>229</v>
      </c>
      <c r="E173" s="101"/>
      <c r="F173" s="102">
        <v>2.8E-5</v>
      </c>
      <c r="G173" s="103">
        <v>2.8E-5</v>
      </c>
      <c r="H173" s="83" t="s">
        <v>328</v>
      </c>
      <c r="I173" s="104" t="s">
        <v>329</v>
      </c>
      <c r="J173" s="102">
        <v>0.58978359999999985</v>
      </c>
      <c r="K173" s="105">
        <v>1.285312</v>
      </c>
      <c r="L173" s="83"/>
      <c r="M173" s="102">
        <v>3.8734080000000005E-3</v>
      </c>
      <c r="N173" s="105">
        <v>3.8734080000000005E-3</v>
      </c>
      <c r="O173" s="83"/>
    </row>
    <row r="174" spans="1:15">
      <c r="A174" s="79" t="s">
        <v>121</v>
      </c>
      <c r="B174" s="100" t="s">
        <v>353</v>
      </c>
      <c r="C174" s="81" t="str">
        <f>IFERROR(IF(B174="No CAS","",INDEX('DEQ Pollutant List'!$C$7:$C$611,MATCH('3. Pollutant Emissions - EF'!B174,'DEQ Pollutant List'!$B$7:$B$611,0))),"")</f>
        <v>Trichlorofluoromethane (Freon 11)</v>
      </c>
      <c r="D174" s="115">
        <f>IFERROR(IF(OR($B174="",$B174="No CAS"),INDEX('DEQ Pollutant List'!$A$7:$A$611,MATCH($C174,'DEQ Pollutant List'!$C$7:$C$611,0)),INDEX('DEQ Pollutant List'!$A$7:$A$611,MATCH($B174,'DEQ Pollutant List'!$B$7:$B$611,0))),"")</f>
        <v>249</v>
      </c>
      <c r="E174" s="101"/>
      <c r="F174" s="102">
        <v>4.1699999999999997E-5</v>
      </c>
      <c r="G174" s="103">
        <v>4.1699999999999997E-5</v>
      </c>
      <c r="H174" s="83" t="s">
        <v>328</v>
      </c>
      <c r="I174" s="104" t="s">
        <v>329</v>
      </c>
      <c r="J174" s="102">
        <v>0.87835628999999971</v>
      </c>
      <c r="K174" s="105">
        <v>1.9141967999999998</v>
      </c>
      <c r="L174" s="83"/>
      <c r="M174" s="102">
        <v>5.7686111999999999E-3</v>
      </c>
      <c r="N174" s="105">
        <v>5.7686111999999999E-3</v>
      </c>
      <c r="O174" s="83"/>
    </row>
    <row r="175" spans="1:15">
      <c r="A175" s="79" t="s">
        <v>121</v>
      </c>
      <c r="B175" s="100" t="s">
        <v>354</v>
      </c>
      <c r="C175" s="81" t="str">
        <f>IFERROR(IF(B175="No CAS","",INDEX('DEQ Pollutant List'!$C$7:$C$611,MATCH('3. Pollutant Emissions - EF'!B175,'DEQ Pollutant List'!$B$7:$B$611,0))),"")</f>
        <v>Formaldehyde</v>
      </c>
      <c r="D175" s="115">
        <f>IFERROR(IF(OR($B175="",$B175="No CAS"),INDEX('DEQ Pollutant List'!$A$7:$A$611,MATCH($C175,'DEQ Pollutant List'!$C$7:$C$611,0)),INDEX('DEQ Pollutant List'!$A$7:$A$611,MATCH($B175,'DEQ Pollutant List'!$B$7:$B$611,0))),"")</f>
        <v>250</v>
      </c>
      <c r="E175" s="101"/>
      <c r="F175" s="102">
        <v>9.3600000000000003E-3</v>
      </c>
      <c r="G175" s="103">
        <v>9.3600000000000003E-3</v>
      </c>
      <c r="H175" s="83" t="s">
        <v>328</v>
      </c>
      <c r="I175" s="104" t="s">
        <v>329</v>
      </c>
      <c r="J175" s="102">
        <v>197.15623199999993</v>
      </c>
      <c r="K175" s="105">
        <v>429.66144000000003</v>
      </c>
      <c r="L175" s="83"/>
      <c r="M175" s="102">
        <v>1.2948249600000001</v>
      </c>
      <c r="N175" s="105">
        <v>1.2948249600000001</v>
      </c>
      <c r="O175" s="83"/>
    </row>
    <row r="176" spans="1:15">
      <c r="A176" s="79" t="s">
        <v>121</v>
      </c>
      <c r="B176" s="100" t="s">
        <v>355</v>
      </c>
      <c r="C176" s="81" t="str">
        <f>IFERROR(IF(B176="No CAS","",INDEX('DEQ Pollutant List'!$C$7:$C$611,MATCH('3. Pollutant Emissions - EF'!B176,'DEQ Pollutant List'!$B$7:$B$611,0))),"")</f>
        <v>Hexane</v>
      </c>
      <c r="D176" s="115">
        <f>IFERROR(IF(OR($B176="",$B176="No CAS"),INDEX('DEQ Pollutant List'!$A$7:$A$611,MATCH($C176,'DEQ Pollutant List'!$C$7:$C$611,0)),INDEX('DEQ Pollutant List'!$A$7:$A$611,MATCH($B176,'DEQ Pollutant List'!$B$7:$B$611,0))),"")</f>
        <v>289</v>
      </c>
      <c r="E176" s="101"/>
      <c r="F176" s="102">
        <v>1.8799999999999999E-4</v>
      </c>
      <c r="G176" s="103">
        <v>1.8799999999999999E-4</v>
      </c>
      <c r="H176" s="83" t="s">
        <v>328</v>
      </c>
      <c r="I176" s="104" t="s">
        <v>329</v>
      </c>
      <c r="J176" s="102">
        <v>3.9599755999999986</v>
      </c>
      <c r="K176" s="105">
        <v>8.6299519999999994</v>
      </c>
      <c r="L176" s="83"/>
      <c r="M176" s="102">
        <v>2.6007168000000001E-2</v>
      </c>
      <c r="N176" s="105">
        <v>2.6007168000000001E-2</v>
      </c>
      <c r="O176" s="83"/>
    </row>
    <row r="177" spans="1:15">
      <c r="A177" s="79" t="s">
        <v>121</v>
      </c>
      <c r="B177" s="100" t="s">
        <v>356</v>
      </c>
      <c r="C177" s="81" t="str">
        <f>IFERROR(IF(B177="No CAS","",INDEX('DEQ Pollutant List'!$C$7:$C$611,MATCH('3. Pollutant Emissions - EF'!B177,'DEQ Pollutant List'!$B$7:$B$611,0))),"")</f>
        <v>Hydrochloric acid</v>
      </c>
      <c r="D177" s="115">
        <f>IFERROR(IF(OR($B177="",$B177="No CAS"),INDEX('DEQ Pollutant List'!$A$7:$A$611,MATCH($C177,'DEQ Pollutant List'!$C$7:$C$611,0)),INDEX('DEQ Pollutant List'!$A$7:$A$611,MATCH($B177,'DEQ Pollutant List'!$B$7:$B$611,0))),"")</f>
        <v>292</v>
      </c>
      <c r="E177" s="101"/>
      <c r="F177" s="102">
        <v>1.9E-3</v>
      </c>
      <c r="G177" s="103">
        <v>1.9E-3</v>
      </c>
      <c r="H177" s="83" t="s">
        <v>328</v>
      </c>
      <c r="I177" s="104" t="s">
        <v>338</v>
      </c>
      <c r="J177" s="102">
        <v>40.021029999999989</v>
      </c>
      <c r="K177" s="105">
        <v>87.217600000000004</v>
      </c>
      <c r="L177" s="83"/>
      <c r="M177" s="102">
        <v>0.26283840000000003</v>
      </c>
      <c r="N177" s="105">
        <v>0.26283840000000003</v>
      </c>
      <c r="O177" s="83"/>
    </row>
    <row r="178" spans="1:15">
      <c r="A178" s="79" t="s">
        <v>121</v>
      </c>
      <c r="B178" s="100" t="s">
        <v>357</v>
      </c>
      <c r="C178" s="81" t="str">
        <f>IFERROR(IF(B178="No CAS","",INDEX('DEQ Pollutant List'!$C$7:$C$611,MATCH('3. Pollutant Emissions - EF'!B178,'DEQ Pollutant List'!$B$7:$B$611,0))),"")</f>
        <v>Hydrogen sulfide</v>
      </c>
      <c r="D178" s="115">
        <f>IFERROR(IF(OR($B178="",$B178="No CAS"),INDEX('DEQ Pollutant List'!$A$7:$A$611,MATCH($C178,'DEQ Pollutant List'!$C$7:$C$611,0)),INDEX('DEQ Pollutant List'!$A$7:$A$611,MATCH($B178,'DEQ Pollutant List'!$B$7:$B$611,0))),"")</f>
        <v>293</v>
      </c>
      <c r="E178" s="101"/>
      <c r="F178" s="102">
        <v>9.2999999999999999E-2</v>
      </c>
      <c r="G178" s="103">
        <v>9.2999999999999999E-2</v>
      </c>
      <c r="H178" s="83" t="s">
        <v>328</v>
      </c>
      <c r="I178" s="104" t="s">
        <v>358</v>
      </c>
      <c r="J178" s="102">
        <v>651.58000000000004</v>
      </c>
      <c r="K178" s="105">
        <v>4269.0720000000001</v>
      </c>
      <c r="L178" s="83"/>
      <c r="M178" s="102">
        <v>13.98</v>
      </c>
      <c r="N178" s="105">
        <v>12.865248000000001</v>
      </c>
      <c r="O178" s="83"/>
    </row>
    <row r="179" spans="1:15">
      <c r="A179" s="79" t="s">
        <v>121</v>
      </c>
      <c r="B179" s="100" t="s">
        <v>359</v>
      </c>
      <c r="C179" s="81" t="str">
        <f>IFERROR(IF(B179="No CAS","",INDEX('DEQ Pollutant List'!$C$7:$C$611,MATCH('3. Pollutant Emissions - EF'!B179,'DEQ Pollutant List'!$B$7:$B$611,0))),"")</f>
        <v>Isopropyl alcohol</v>
      </c>
      <c r="D179" s="115">
        <f>IFERROR(IF(OR($B179="",$B179="No CAS"),INDEX('DEQ Pollutant List'!$A$7:$A$611,MATCH($C179,'DEQ Pollutant List'!$C$7:$C$611,0)),INDEX('DEQ Pollutant List'!$A$7:$A$611,MATCH($B179,'DEQ Pollutant List'!$B$7:$B$611,0))),"")</f>
        <v>302</v>
      </c>
      <c r="E179" s="101"/>
      <c r="F179" s="102">
        <v>6.45E-3</v>
      </c>
      <c r="G179" s="103">
        <v>6.45E-3</v>
      </c>
      <c r="H179" s="83" t="s">
        <v>328</v>
      </c>
      <c r="I179" s="104" t="s">
        <v>329</v>
      </c>
      <c r="J179" s="102">
        <v>135.86086499999996</v>
      </c>
      <c r="K179" s="105">
        <v>296.08080000000001</v>
      </c>
      <c r="L179" s="83"/>
      <c r="M179" s="102">
        <v>0.89226720000000004</v>
      </c>
      <c r="N179" s="105">
        <v>0.89226720000000004</v>
      </c>
      <c r="O179" s="83"/>
    </row>
    <row r="180" spans="1:15">
      <c r="A180" s="79" t="s">
        <v>121</v>
      </c>
      <c r="B180" s="100" t="s">
        <v>360</v>
      </c>
      <c r="C180" s="81" t="str">
        <f>IFERROR(IF(B180="No CAS","",INDEX('DEQ Pollutant List'!$C$7:$C$611,MATCH('3. Pollutant Emissions - EF'!B180,'DEQ Pollutant List'!$B$7:$B$611,0))),"")</f>
        <v>Lead and compounds</v>
      </c>
      <c r="D180" s="115">
        <f>IFERROR(IF(OR($B180="",$B180="No CAS"),INDEX('DEQ Pollutant List'!$A$7:$A$611,MATCH($C180,'DEQ Pollutant List'!$C$7:$C$611,0)),INDEX('DEQ Pollutant List'!$A$7:$A$611,MATCH($B180,'DEQ Pollutant List'!$B$7:$B$611,0))),"")</f>
        <v>305</v>
      </c>
      <c r="E180" s="101"/>
      <c r="F180" s="102">
        <v>6.13E-3</v>
      </c>
      <c r="G180" s="103">
        <v>6.13E-3</v>
      </c>
      <c r="H180" s="83" t="s">
        <v>328</v>
      </c>
      <c r="I180" s="104" t="s">
        <v>338</v>
      </c>
      <c r="J180" s="102">
        <v>129.12048099999996</v>
      </c>
      <c r="K180" s="105">
        <v>281.39152000000001</v>
      </c>
      <c r="L180" s="83"/>
      <c r="M180" s="102">
        <v>0.84799968000000003</v>
      </c>
      <c r="N180" s="105">
        <v>0.84799968000000003</v>
      </c>
      <c r="O180" s="83"/>
    </row>
    <row r="181" spans="1:15">
      <c r="A181" s="79" t="s">
        <v>121</v>
      </c>
      <c r="B181" s="100" t="s">
        <v>361</v>
      </c>
      <c r="C181" s="81" t="str">
        <f>IFERROR(IF(B181="No CAS","",INDEX('DEQ Pollutant List'!$C$7:$C$611,MATCH('3. Pollutant Emissions - EF'!B181,'DEQ Pollutant List'!$B$7:$B$611,0))),"")</f>
        <v>Manganese and compounds</v>
      </c>
      <c r="D181" s="115">
        <f>IFERROR(IF(OR($B181="",$B181="No CAS"),INDEX('DEQ Pollutant List'!$A$7:$A$611,MATCH($C181,'DEQ Pollutant List'!$C$7:$C$611,0)),INDEX('DEQ Pollutant List'!$A$7:$A$611,MATCH($B181,'DEQ Pollutant List'!$B$7:$B$611,0))),"")</f>
        <v>312</v>
      </c>
      <c r="E181" s="101"/>
      <c r="F181" s="102">
        <v>1.66E-3</v>
      </c>
      <c r="G181" s="103">
        <v>1.66E-3</v>
      </c>
      <c r="H181" s="83" t="s">
        <v>328</v>
      </c>
      <c r="I181" s="104" t="s">
        <v>338</v>
      </c>
      <c r="J181" s="102">
        <v>34.965741999999992</v>
      </c>
      <c r="K181" s="105">
        <v>76.200640000000007</v>
      </c>
      <c r="L181" s="83"/>
      <c r="M181" s="102">
        <v>0.22963776000000002</v>
      </c>
      <c r="N181" s="105">
        <v>0.22963776000000002</v>
      </c>
      <c r="O181" s="83"/>
    </row>
    <row r="182" spans="1:15">
      <c r="A182" s="79" t="s">
        <v>121</v>
      </c>
      <c r="B182" s="100" t="s">
        <v>362</v>
      </c>
      <c r="C182" s="81" t="str">
        <f>IFERROR(IF(B182="No CAS","",INDEX('DEQ Pollutant List'!$C$7:$C$611,MATCH('3. Pollutant Emissions - EF'!B182,'DEQ Pollutant List'!$B$7:$B$611,0))),"")</f>
        <v>Mercury and compounds</v>
      </c>
      <c r="D182" s="115">
        <f>IFERROR(IF(OR($B182="",$B182="No CAS"),INDEX('DEQ Pollutant List'!$A$7:$A$611,MATCH($C182,'DEQ Pollutant List'!$C$7:$C$611,0)),INDEX('DEQ Pollutant List'!$A$7:$A$611,MATCH($B182,'DEQ Pollutant List'!$B$7:$B$611,0))),"")</f>
        <v>316</v>
      </c>
      <c r="E182" s="101"/>
      <c r="F182" s="102">
        <v>3.0900000000000001E-6</v>
      </c>
      <c r="G182" s="103">
        <v>3.0900000000000001E-6</v>
      </c>
      <c r="H182" s="83" t="s">
        <v>328</v>
      </c>
      <c r="I182" s="104" t="s">
        <v>338</v>
      </c>
      <c r="J182" s="102">
        <v>6.5086832999999983E-2</v>
      </c>
      <c r="K182" s="105">
        <v>0.14184336</v>
      </c>
      <c r="L182" s="83"/>
      <c r="M182" s="102">
        <v>4.2745824000000004E-4</v>
      </c>
      <c r="N182" s="105">
        <v>4.2745824000000004E-4</v>
      </c>
      <c r="O182" s="83"/>
    </row>
    <row r="183" spans="1:15">
      <c r="A183" s="79" t="s">
        <v>121</v>
      </c>
      <c r="B183" s="100" t="s">
        <v>363</v>
      </c>
      <c r="C183" s="81" t="str">
        <f>IFERROR(IF(B183="No CAS","",INDEX('DEQ Pollutant List'!$C$7:$C$611,MATCH('3. Pollutant Emissions - EF'!B183,'DEQ Pollutant List'!$B$7:$B$611,0))),"")</f>
        <v>Methanol</v>
      </c>
      <c r="D183" s="115">
        <f>IFERROR(IF(OR($B183="",$B183="No CAS"),INDEX('DEQ Pollutant List'!$A$7:$A$611,MATCH($C183,'DEQ Pollutant List'!$C$7:$C$611,0)),INDEX('DEQ Pollutant List'!$A$7:$A$611,MATCH($B183,'DEQ Pollutant List'!$B$7:$B$611,0))),"")</f>
        <v>321</v>
      </c>
      <c r="E183" s="101"/>
      <c r="F183" s="102">
        <v>9.4399999999999998E-2</v>
      </c>
      <c r="G183" s="103">
        <v>9.4399999999999998E-2</v>
      </c>
      <c r="H183" s="83" t="s">
        <v>328</v>
      </c>
      <c r="I183" s="104" t="s">
        <v>329</v>
      </c>
      <c r="J183" s="102">
        <v>1988.4132799999993</v>
      </c>
      <c r="K183" s="105">
        <v>4333.3375999999998</v>
      </c>
      <c r="L183" s="83"/>
      <c r="M183" s="102">
        <v>13.058918400000001</v>
      </c>
      <c r="N183" s="105">
        <v>13.058918400000001</v>
      </c>
      <c r="O183" s="83"/>
    </row>
    <row r="184" spans="1:15">
      <c r="A184" s="79" t="s">
        <v>121</v>
      </c>
      <c r="B184" s="100" t="s">
        <v>364</v>
      </c>
      <c r="C184" s="81" t="str">
        <f>IFERROR(IF(B184="No CAS","",INDEX('DEQ Pollutant List'!$C$7:$C$611,MATCH('3. Pollutant Emissions - EF'!B184,'DEQ Pollutant List'!$B$7:$B$611,0))),"")</f>
        <v>Chloromethane (methyl chloride)</v>
      </c>
      <c r="D184" s="115">
        <f>IFERROR(IF(OR($B184="",$B184="No CAS"),INDEX('DEQ Pollutant List'!$A$7:$A$611,MATCH($C184,'DEQ Pollutant List'!$C$7:$C$611,0)),INDEX('DEQ Pollutant List'!$A$7:$A$611,MATCH($B184,'DEQ Pollutant List'!$B$7:$B$611,0))),"")</f>
        <v>325</v>
      </c>
      <c r="E184" s="101"/>
      <c r="F184" s="102">
        <v>1.75E-3</v>
      </c>
      <c r="G184" s="103">
        <v>1.75E-3</v>
      </c>
      <c r="H184" s="83" t="s">
        <v>328</v>
      </c>
      <c r="I184" s="104" t="s">
        <v>329</v>
      </c>
      <c r="J184" s="102">
        <v>36.861474999999992</v>
      </c>
      <c r="K184" s="105">
        <v>80.332000000000008</v>
      </c>
      <c r="L184" s="83"/>
      <c r="M184" s="102">
        <v>0.24208800000000003</v>
      </c>
      <c r="N184" s="105">
        <v>0.24208800000000003</v>
      </c>
      <c r="O184" s="83"/>
    </row>
    <row r="185" spans="1:15">
      <c r="A185" s="79" t="s">
        <v>121</v>
      </c>
      <c r="B185" s="100" t="s">
        <v>365</v>
      </c>
      <c r="C185" s="81" t="str">
        <f>IFERROR(IF(B185="No CAS","",INDEX('DEQ Pollutant List'!$C$7:$C$611,MATCH('3. Pollutant Emissions - EF'!B185,'DEQ Pollutant List'!$B$7:$B$611,0))),"")</f>
        <v>Dichloromethane (methylene chloride)</v>
      </c>
      <c r="D185" s="115">
        <f>IFERROR(IF(OR($B185="",$B185="No CAS"),INDEX('DEQ Pollutant List'!$A$7:$A$611,MATCH($C185,'DEQ Pollutant List'!$C$7:$C$611,0)),INDEX('DEQ Pollutant List'!$A$7:$A$611,MATCH($B185,'DEQ Pollutant List'!$B$7:$B$611,0))),"")</f>
        <v>328</v>
      </c>
      <c r="E185" s="101"/>
      <c r="F185" s="102">
        <v>1.3799999999999999E-4</v>
      </c>
      <c r="G185" s="103">
        <v>1.3799999999999999E-4</v>
      </c>
      <c r="H185" s="83" t="s">
        <v>328</v>
      </c>
      <c r="I185" s="104" t="s">
        <v>329</v>
      </c>
      <c r="J185" s="102">
        <v>2.906790599999999</v>
      </c>
      <c r="K185" s="105">
        <v>6.3347519999999999</v>
      </c>
      <c r="L185" s="83"/>
      <c r="M185" s="102">
        <v>1.9090368E-2</v>
      </c>
      <c r="N185" s="105">
        <v>1.9090368E-2</v>
      </c>
      <c r="O185" s="83"/>
    </row>
    <row r="186" spans="1:15">
      <c r="A186" s="79" t="s">
        <v>121</v>
      </c>
      <c r="B186" s="100" t="s">
        <v>366</v>
      </c>
      <c r="C186" s="81" t="str">
        <f>IFERROR(IF(B186="No CAS","",INDEX('DEQ Pollutant List'!$C$7:$C$611,MATCH('3. Pollutant Emissions - EF'!B186,'DEQ Pollutant List'!$B$7:$B$611,0))),"")</f>
        <v>2-Butanone (methyl ethyl ketone)</v>
      </c>
      <c r="D186" s="115">
        <f>IFERROR(IF(OR($B186="",$B186="No CAS"),INDEX('DEQ Pollutant List'!$A$7:$A$611,MATCH($C186,'DEQ Pollutant List'!$C$7:$C$611,0)),INDEX('DEQ Pollutant List'!$A$7:$A$611,MATCH($B186,'DEQ Pollutant List'!$B$7:$B$611,0))),"")</f>
        <v>333</v>
      </c>
      <c r="E186" s="101"/>
      <c r="F186" s="102">
        <v>2.47E-3</v>
      </c>
      <c r="G186" s="103">
        <v>2.47E-3</v>
      </c>
      <c r="H186" s="83" t="s">
        <v>328</v>
      </c>
      <c r="I186" s="104" t="s">
        <v>329</v>
      </c>
      <c r="J186" s="102">
        <v>52.027338999999984</v>
      </c>
      <c r="K186" s="105">
        <v>113.38288</v>
      </c>
      <c r="L186" s="83"/>
      <c r="M186" s="102">
        <v>0.34168992000000004</v>
      </c>
      <c r="N186" s="105">
        <v>0.34168992000000004</v>
      </c>
      <c r="O186" s="83"/>
    </row>
    <row r="187" spans="1:15">
      <c r="A187" s="79" t="s">
        <v>121</v>
      </c>
      <c r="B187" s="100" t="s">
        <v>367</v>
      </c>
      <c r="C187" s="81" t="str">
        <f>IFERROR(IF(B187="No CAS","",INDEX('DEQ Pollutant List'!$C$7:$C$611,MATCH('3. Pollutant Emissions - EF'!B187,'DEQ Pollutant List'!$B$7:$B$611,0))),"")</f>
        <v>Methyl isobutyl ketone (MIBK, hexone)</v>
      </c>
      <c r="D187" s="115">
        <f>IFERROR(IF(OR($B187="",$B187="No CAS"),INDEX('DEQ Pollutant List'!$A$7:$A$611,MATCH($C187,'DEQ Pollutant List'!$C$7:$C$611,0)),INDEX('DEQ Pollutant List'!$A$7:$A$611,MATCH($B187,'DEQ Pollutant List'!$B$7:$B$611,0))),"")</f>
        <v>337</v>
      </c>
      <c r="E187" s="101"/>
      <c r="F187" s="102">
        <v>4.17E-4</v>
      </c>
      <c r="G187" s="103">
        <v>4.17E-4</v>
      </c>
      <c r="H187" s="83" t="s">
        <v>328</v>
      </c>
      <c r="I187" s="104" t="s">
        <v>329</v>
      </c>
      <c r="J187" s="102">
        <v>8.783562899999998</v>
      </c>
      <c r="K187" s="105">
        <v>19.141967999999999</v>
      </c>
      <c r="L187" s="83"/>
      <c r="M187" s="102">
        <v>5.7686112000000005E-2</v>
      </c>
      <c r="N187" s="105">
        <v>5.7686112000000005E-2</v>
      </c>
      <c r="O187" s="83"/>
    </row>
    <row r="188" spans="1:15">
      <c r="A188" s="79" t="s">
        <v>121</v>
      </c>
      <c r="B188" s="100" t="s">
        <v>368</v>
      </c>
      <c r="C188" s="81" t="str">
        <f>IFERROR(IF(B188="No CAS","",INDEX('DEQ Pollutant List'!$C$7:$C$611,MATCH('3. Pollutant Emissions - EF'!B188,'DEQ Pollutant List'!$B$7:$B$611,0))),"")</f>
        <v>Nickel and compounds</v>
      </c>
      <c r="D188" s="115">
        <f>IFERROR(IF(OR($B188="",$B188="No CAS"),INDEX('DEQ Pollutant List'!$A$7:$A$611,MATCH($C188,'DEQ Pollutant List'!$C$7:$C$611,0)),INDEX('DEQ Pollutant List'!$A$7:$A$611,MATCH($B188,'DEQ Pollutant List'!$B$7:$B$611,0))),"")</f>
        <v>364</v>
      </c>
      <c r="E188" s="101"/>
      <c r="F188" s="102">
        <v>2.7300000000000002E-4</v>
      </c>
      <c r="G188" s="103">
        <v>2.7300000000000002E-4</v>
      </c>
      <c r="H188" s="83" t="s">
        <v>328</v>
      </c>
      <c r="I188" s="104" t="s">
        <v>338</v>
      </c>
      <c r="J188" s="102">
        <v>5.7503900999999988</v>
      </c>
      <c r="K188" s="105">
        <v>12.531792000000001</v>
      </c>
      <c r="L188" s="83"/>
      <c r="M188" s="102">
        <v>3.7765728000000005E-2</v>
      </c>
      <c r="N188" s="105">
        <v>3.7765728000000005E-2</v>
      </c>
      <c r="O188" s="83"/>
    </row>
    <row r="189" spans="1:15">
      <c r="A189" s="79" t="s">
        <v>121</v>
      </c>
      <c r="B189" s="100" t="s">
        <v>369</v>
      </c>
      <c r="C189" s="81" t="str">
        <f>IFERROR(IF(B189="No CAS","",INDEX('DEQ Pollutant List'!$C$7:$C$611,MATCH('3. Pollutant Emissions - EF'!B189,'DEQ Pollutant List'!$B$7:$B$611,0))),"")</f>
        <v>Fluoranthene</v>
      </c>
      <c r="D189" s="115">
        <f>IFERROR(IF(OR($B189="",$B189="No CAS"),INDEX('DEQ Pollutant List'!$A$7:$A$611,MATCH($C189,'DEQ Pollutant List'!$C$7:$C$611,0)),INDEX('DEQ Pollutant List'!$A$7:$A$611,MATCH($B189,'DEQ Pollutant List'!$B$7:$B$611,0))),"")</f>
        <v>424</v>
      </c>
      <c r="E189" s="101"/>
      <c r="F189" s="102">
        <v>1.0699999999999999E-5</v>
      </c>
      <c r="G189" s="103">
        <v>1.0699999999999999E-5</v>
      </c>
      <c r="H189" s="83" t="s">
        <v>328</v>
      </c>
      <c r="I189" s="104" t="s">
        <v>329</v>
      </c>
      <c r="J189" s="102">
        <v>0.22538158999999991</v>
      </c>
      <c r="K189" s="105">
        <v>0.49117279999999996</v>
      </c>
      <c r="L189" s="83"/>
      <c r="M189" s="102">
        <v>1.4801952E-3</v>
      </c>
      <c r="N189" s="105">
        <v>1.4801952E-3</v>
      </c>
      <c r="O189" s="83"/>
    </row>
    <row r="190" spans="1:15">
      <c r="A190" s="79" t="s">
        <v>121</v>
      </c>
      <c r="B190" s="100" t="s">
        <v>370</v>
      </c>
      <c r="C190" s="81" t="str">
        <f>IFERROR(IF(B190="No CAS","",INDEX('DEQ Pollutant List'!$C$7:$C$611,MATCH('3. Pollutant Emissions - EF'!B190,'DEQ Pollutant List'!$B$7:$B$611,0))),"")</f>
        <v>Naphthalene</v>
      </c>
      <c r="D190" s="115">
        <f>IFERROR(IF(OR($B190="",$B190="No CAS"),INDEX('DEQ Pollutant List'!$A$7:$A$611,MATCH($C190,'DEQ Pollutant List'!$C$7:$C$611,0)),INDEX('DEQ Pollutant List'!$A$7:$A$611,MATCH($B190,'DEQ Pollutant List'!$B$7:$B$611,0))),"")</f>
        <v>428</v>
      </c>
      <c r="E190" s="101"/>
      <c r="F190" s="102">
        <v>3.7399999999999998E-3</v>
      </c>
      <c r="G190" s="103">
        <v>3.7399999999999998E-3</v>
      </c>
      <c r="H190" s="83" t="s">
        <v>328</v>
      </c>
      <c r="I190" s="104" t="s">
        <v>329</v>
      </c>
      <c r="J190" s="102">
        <v>78.778237999999973</v>
      </c>
      <c r="K190" s="105">
        <v>171.68096</v>
      </c>
      <c r="L190" s="83"/>
      <c r="M190" s="102">
        <v>0.51737664000000005</v>
      </c>
      <c r="N190" s="105">
        <v>0.51737664000000005</v>
      </c>
      <c r="O190" s="83"/>
    </row>
    <row r="191" spans="1:15">
      <c r="A191" s="79" t="s">
        <v>121</v>
      </c>
      <c r="B191" s="100" t="s">
        <v>371</v>
      </c>
      <c r="C191" s="81" t="str">
        <f>IFERROR(IF(B191="No CAS","",INDEX('DEQ Pollutant List'!$C$7:$C$611,MATCH('3. Pollutant Emissions - EF'!B191,'DEQ Pollutant List'!$B$7:$B$611,0))),"")</f>
        <v>Pyrene</v>
      </c>
      <c r="D191" s="115">
        <f>IFERROR(IF(OR($B191="",$B191="No CAS"),INDEX('DEQ Pollutant List'!$A$7:$A$611,MATCH($C191,'DEQ Pollutant List'!$C$7:$C$611,0)),INDEX('DEQ Pollutant List'!$A$7:$A$611,MATCH($B191,'DEQ Pollutant List'!$B$7:$B$611,0))),"")</f>
        <v>431</v>
      </c>
      <c r="E191" s="101"/>
      <c r="F191" s="102">
        <v>4.1100000000000003E-5</v>
      </c>
      <c r="G191" s="103">
        <v>4.1100000000000003E-5</v>
      </c>
      <c r="H191" s="83" t="s">
        <v>328</v>
      </c>
      <c r="I191" s="104" t="s">
        <v>329</v>
      </c>
      <c r="J191" s="102">
        <v>0.86571806999999978</v>
      </c>
      <c r="K191" s="105">
        <v>1.8866544000000001</v>
      </c>
      <c r="L191" s="83"/>
      <c r="M191" s="102">
        <v>5.6856096000000005E-3</v>
      </c>
      <c r="N191" s="105">
        <v>5.6856096000000005E-3</v>
      </c>
      <c r="O191" s="83"/>
    </row>
    <row r="192" spans="1:15">
      <c r="A192" s="79" t="s">
        <v>121</v>
      </c>
      <c r="B192" s="100" t="s">
        <v>372</v>
      </c>
      <c r="C192" s="81" t="str">
        <f>IFERROR(IF(B192="No CAS","",INDEX('DEQ Pollutant List'!$C$7:$C$611,MATCH('3. Pollutant Emissions - EF'!B192,'DEQ Pollutant List'!$B$7:$B$611,0))),"")</f>
        <v>Tetrachloroethene (perchloroethylene)</v>
      </c>
      <c r="D192" s="115">
        <f>IFERROR(IF(OR($B192="",$B192="No CAS"),INDEX('DEQ Pollutant List'!$A$7:$A$611,MATCH($C192,'DEQ Pollutant List'!$C$7:$C$611,0)),INDEX('DEQ Pollutant List'!$A$7:$A$611,MATCH($B192,'DEQ Pollutant List'!$B$7:$B$611,0))),"")</f>
        <v>488</v>
      </c>
      <c r="E192" s="101"/>
      <c r="F192" s="102">
        <v>8.2700000000000004E-4</v>
      </c>
      <c r="G192" s="103">
        <v>8.2700000000000004E-4</v>
      </c>
      <c r="H192" s="83" t="s">
        <v>328</v>
      </c>
      <c r="I192" s="104" t="s">
        <v>329</v>
      </c>
      <c r="J192" s="102">
        <v>17.419679899999995</v>
      </c>
      <c r="K192" s="105">
        <v>37.962608000000003</v>
      </c>
      <c r="L192" s="83"/>
      <c r="M192" s="102">
        <v>0.11440387200000002</v>
      </c>
      <c r="N192" s="105">
        <v>0.11440387200000002</v>
      </c>
      <c r="O192" s="83"/>
    </row>
    <row r="193" spans="1:15">
      <c r="A193" s="79" t="s">
        <v>121</v>
      </c>
      <c r="B193" s="100" t="s">
        <v>373</v>
      </c>
      <c r="C193" s="81" t="str">
        <f>IFERROR(IF(B193="No CAS","",INDEX('DEQ Pollutant List'!$C$7:$C$611,MATCH('3. Pollutant Emissions - EF'!B193,'DEQ Pollutant List'!$B$7:$B$611,0))),"")</f>
        <v>Phenol</v>
      </c>
      <c r="D193" s="115">
        <f>IFERROR(IF(OR($B193="",$B193="No CAS"),INDEX('DEQ Pollutant List'!$A$7:$A$611,MATCH($C193,'DEQ Pollutant List'!$C$7:$C$611,0)),INDEX('DEQ Pollutant List'!$A$7:$A$611,MATCH($B193,'DEQ Pollutant List'!$B$7:$B$611,0))),"")</f>
        <v>497</v>
      </c>
      <c r="E193" s="101"/>
      <c r="F193" s="102">
        <v>1.6299999999999999E-2</v>
      </c>
      <c r="G193" s="103">
        <v>1.6299999999999999E-2</v>
      </c>
      <c r="H193" s="83" t="s">
        <v>328</v>
      </c>
      <c r="I193" s="104" t="s">
        <v>329</v>
      </c>
      <c r="J193" s="102">
        <v>343.33830999999986</v>
      </c>
      <c r="K193" s="105">
        <v>748.23519999999996</v>
      </c>
      <c r="L193" s="83"/>
      <c r="M193" s="102">
        <v>2.2548767999999999</v>
      </c>
      <c r="N193" s="105">
        <v>2.2548767999999999</v>
      </c>
      <c r="O193" s="83"/>
    </row>
    <row r="194" spans="1:15">
      <c r="A194" s="79" t="s">
        <v>121</v>
      </c>
      <c r="B194" s="100">
        <v>504</v>
      </c>
      <c r="C194" s="81" t="str">
        <f>IFERROR(IF(B194="No CAS","",INDEX('DEQ Pollutant List'!$C$7:$C$611,MATCH('3. Pollutant Emissions - EF'!B194,'DEQ Pollutant List'!$B$7:$B$611,0))),"")</f>
        <v>Phosphorus and compounds</v>
      </c>
      <c r="D194" s="115">
        <f>IFERROR(IF(OR($B194="",$B194="No CAS"),INDEX('DEQ Pollutant List'!$A$7:$A$611,MATCH($C194,'DEQ Pollutant List'!$C$7:$C$611,0)),INDEX('DEQ Pollutant List'!$A$7:$A$611,MATCH($B194,'DEQ Pollutant List'!$B$7:$B$611,0))),"")</f>
        <v>504</v>
      </c>
      <c r="E194" s="101"/>
      <c r="F194" s="102">
        <v>5.7999999999999996E-3</v>
      </c>
      <c r="G194" s="103">
        <v>5.7999999999999996E-3</v>
      </c>
      <c r="H194" s="83" t="s">
        <v>328</v>
      </c>
      <c r="I194" s="104" t="s">
        <v>338</v>
      </c>
      <c r="J194" s="102">
        <v>122.16945999999996</v>
      </c>
      <c r="K194" s="105">
        <v>266.2432</v>
      </c>
      <c r="L194" s="83"/>
      <c r="M194" s="102">
        <v>0.80234879999999997</v>
      </c>
      <c r="N194" s="105">
        <v>0.80234879999999997</v>
      </c>
      <c r="O194" s="83"/>
    </row>
    <row r="195" spans="1:15">
      <c r="A195" s="79" t="s">
        <v>121</v>
      </c>
      <c r="B195" s="100" t="s">
        <v>374</v>
      </c>
      <c r="C195" s="81" t="str">
        <f>IFERROR(IF(B195="No CAS","",INDEX('DEQ Pollutant List'!$C$7:$C$611,MATCH('3. Pollutant Emissions - EF'!B195,'DEQ Pollutant List'!$B$7:$B$611,0))),"")</f>
        <v>1,2,3,4,7,8-Hexachlorodibenzo-p-dioxin (HxCDD)</v>
      </c>
      <c r="D195" s="115">
        <f>IFERROR(IF(OR($B195="",$B195="No CAS"),INDEX('DEQ Pollutant List'!$A$7:$A$611,MATCH($C195,'DEQ Pollutant List'!$C$7:$C$611,0)),INDEX('DEQ Pollutant List'!$A$7:$A$611,MATCH($B195,'DEQ Pollutant List'!$B$7:$B$611,0))),"")</f>
        <v>529</v>
      </c>
      <c r="E195" s="101"/>
      <c r="F195" s="102">
        <v>2.0100000000000001E-12</v>
      </c>
      <c r="G195" s="103">
        <v>2.0100000000000001E-12</v>
      </c>
      <c r="H195" s="83" t="s">
        <v>328</v>
      </c>
      <c r="I195" s="104" t="s">
        <v>329</v>
      </c>
      <c r="J195" s="102">
        <v>4.2338036999999987E-8</v>
      </c>
      <c r="K195" s="105">
        <v>9.2267040000000001E-8</v>
      </c>
      <c r="L195" s="83"/>
      <c r="M195" s="102">
        <v>2.7805536000000003E-10</v>
      </c>
      <c r="N195" s="105">
        <v>2.7805536000000003E-10</v>
      </c>
      <c r="O195" s="83"/>
    </row>
    <row r="196" spans="1:15">
      <c r="A196" s="79" t="s">
        <v>121</v>
      </c>
      <c r="B196" s="100" t="s">
        <v>375</v>
      </c>
      <c r="C196" s="81" t="str">
        <f>IFERROR(IF(B196="No CAS","",INDEX('DEQ Pollutant List'!$C$7:$C$611,MATCH('3. Pollutant Emissions - EF'!B196,'DEQ Pollutant List'!$B$7:$B$611,0))),"")</f>
        <v>1,2,3,6,7,8-Hexachlorodibenzo-p-dioxin (HxCDD)</v>
      </c>
      <c r="D196" s="115">
        <f>IFERROR(IF(OR($B196="",$B196="No CAS"),INDEX('DEQ Pollutant List'!$A$7:$A$611,MATCH($C196,'DEQ Pollutant List'!$C$7:$C$611,0)),INDEX('DEQ Pollutant List'!$A$7:$A$611,MATCH($B196,'DEQ Pollutant List'!$B$7:$B$611,0))),"")</f>
        <v>530</v>
      </c>
      <c r="E196" s="101"/>
      <c r="F196" s="102">
        <v>2.0100000000000001E-12</v>
      </c>
      <c r="G196" s="103">
        <v>2.0100000000000001E-12</v>
      </c>
      <c r="H196" s="83" t="s">
        <v>328</v>
      </c>
      <c r="I196" s="104" t="s">
        <v>329</v>
      </c>
      <c r="J196" s="102">
        <v>4.2338036999999987E-8</v>
      </c>
      <c r="K196" s="105">
        <v>9.2267040000000001E-8</v>
      </c>
      <c r="L196" s="83"/>
      <c r="M196" s="102">
        <v>2.7805536000000003E-10</v>
      </c>
      <c r="N196" s="105">
        <v>2.7805536000000003E-10</v>
      </c>
      <c r="O196" s="83"/>
    </row>
    <row r="197" spans="1:15">
      <c r="A197" s="79" t="s">
        <v>121</v>
      </c>
      <c r="B197" s="100" t="s">
        <v>376</v>
      </c>
      <c r="C197" s="81" t="str">
        <f>IFERROR(IF(B197="No CAS","",INDEX('DEQ Pollutant List'!$C$7:$C$611,MATCH('3. Pollutant Emissions - EF'!B197,'DEQ Pollutant List'!$B$7:$B$611,0))),"")</f>
        <v>1,2,3,7,8,9-Hexachlorodibenzo-p-dioxin (HxCDD)</v>
      </c>
      <c r="D197" s="115">
        <f>IFERROR(IF(OR($B197="",$B197="No CAS"),INDEX('DEQ Pollutant List'!$A$7:$A$611,MATCH($C197,'DEQ Pollutant List'!$C$7:$C$611,0)),INDEX('DEQ Pollutant List'!$A$7:$A$611,MATCH($B197,'DEQ Pollutant List'!$B$7:$B$611,0))),"")</f>
        <v>531</v>
      </c>
      <c r="E197" s="101"/>
      <c r="F197" s="102">
        <v>4.0300000000000004E-12</v>
      </c>
      <c r="G197" s="103">
        <v>4.0300000000000004E-12</v>
      </c>
      <c r="H197" s="83" t="s">
        <v>328</v>
      </c>
      <c r="I197" s="104" t="s">
        <v>329</v>
      </c>
      <c r="J197" s="102">
        <v>8.4886710999999982E-8</v>
      </c>
      <c r="K197" s="105">
        <v>1.8499312000000001E-7</v>
      </c>
      <c r="L197" s="83"/>
      <c r="M197" s="102">
        <v>5.5749408000000009E-10</v>
      </c>
      <c r="N197" s="105">
        <v>5.5749408000000009E-10</v>
      </c>
      <c r="O197" s="83"/>
    </row>
    <row r="198" spans="1:15">
      <c r="A198" s="79" t="s">
        <v>121</v>
      </c>
      <c r="B198" s="100" t="s">
        <v>377</v>
      </c>
      <c r="C198" s="81" t="str">
        <f>IFERROR(IF(B198="No CAS","",INDEX('DEQ Pollutant List'!$C$7:$C$611,MATCH('3. Pollutant Emissions - EF'!B198,'DEQ Pollutant List'!$B$7:$B$611,0))),"")</f>
        <v>1,2,3,4,6,7,8-Heptachlorodibenzo-p-dioxin (HpCDD)</v>
      </c>
      <c r="D198" s="115">
        <f>IFERROR(IF(OR($B198="",$B198="No CAS"),INDEX('DEQ Pollutant List'!$A$7:$A$611,MATCH($C198,'DEQ Pollutant List'!$C$7:$C$611,0)),INDEX('DEQ Pollutant List'!$A$7:$A$611,MATCH($B198,'DEQ Pollutant List'!$B$7:$B$611,0))),"")</f>
        <v>532</v>
      </c>
      <c r="E198" s="101"/>
      <c r="F198" s="102">
        <v>1.1700000000000001E-10</v>
      </c>
      <c r="G198" s="103">
        <v>1.1700000000000001E-10</v>
      </c>
      <c r="H198" s="83" t="s">
        <v>328</v>
      </c>
      <c r="I198" s="104" t="s">
        <v>329</v>
      </c>
      <c r="J198" s="102">
        <v>2.4644528999999993E-6</v>
      </c>
      <c r="K198" s="105">
        <v>5.3707680000000003E-6</v>
      </c>
      <c r="L198" s="83"/>
      <c r="M198" s="102">
        <v>1.6185312000000003E-8</v>
      </c>
      <c r="N198" s="105">
        <v>1.6185312000000003E-8</v>
      </c>
      <c r="O198" s="83"/>
    </row>
    <row r="199" spans="1:15">
      <c r="A199" s="79" t="s">
        <v>121</v>
      </c>
      <c r="B199" s="100" t="s">
        <v>378</v>
      </c>
      <c r="C199" s="81" t="str">
        <f>IFERROR(IF(B199="No CAS","",INDEX('DEQ Pollutant List'!$C$7:$C$611,MATCH('3. Pollutant Emissions - EF'!B199,'DEQ Pollutant List'!$B$7:$B$611,0))),"")</f>
        <v>Octachlorodibenzo-p-dioxin (OCDD)</v>
      </c>
      <c r="D199" s="115">
        <f>IFERROR(IF(OR($B199="",$B199="No CAS"),INDEX('DEQ Pollutant List'!$A$7:$A$611,MATCH($C199,'DEQ Pollutant List'!$C$7:$C$611,0)),INDEX('DEQ Pollutant List'!$A$7:$A$611,MATCH($B199,'DEQ Pollutant List'!$B$7:$B$611,0))),"")</f>
        <v>533</v>
      </c>
      <c r="E199" s="101"/>
      <c r="F199" s="102">
        <v>1.2900000000000001E-9</v>
      </c>
      <c r="G199" s="103">
        <v>1.2900000000000001E-9</v>
      </c>
      <c r="H199" s="83" t="s">
        <v>328</v>
      </c>
      <c r="I199" s="104" t="s">
        <v>329</v>
      </c>
      <c r="J199" s="102">
        <v>2.7172172999999993E-5</v>
      </c>
      <c r="K199" s="105">
        <v>5.9216160000000001E-5</v>
      </c>
      <c r="L199" s="83"/>
      <c r="M199" s="102">
        <v>1.7845344000000002E-7</v>
      </c>
      <c r="N199" s="105">
        <v>1.7845344000000002E-7</v>
      </c>
      <c r="O199" s="83"/>
    </row>
    <row r="200" spans="1:15">
      <c r="A200" s="79" t="s">
        <v>121</v>
      </c>
      <c r="B200" s="100" t="s">
        <v>379</v>
      </c>
      <c r="C200" s="81" t="str">
        <f>IFERROR(IF(B200="No CAS","",INDEX('DEQ Pollutant List'!$C$7:$C$611,MATCH('3. Pollutant Emissions - EF'!B200,'DEQ Pollutant List'!$B$7:$B$611,0))),"")</f>
        <v>2,3,7,8-Tetrachlorodibenzofuran (TcDF)</v>
      </c>
      <c r="D200" s="115">
        <f>IFERROR(IF(OR($B200="",$B200="No CAS"),INDEX('DEQ Pollutant List'!$A$7:$A$611,MATCH($C200,'DEQ Pollutant List'!$C$7:$C$611,0)),INDEX('DEQ Pollutant List'!$A$7:$A$611,MATCH($B200,'DEQ Pollutant List'!$B$7:$B$611,0))),"")</f>
        <v>539</v>
      </c>
      <c r="E200" s="101"/>
      <c r="F200" s="102">
        <v>3.59E-11</v>
      </c>
      <c r="G200" s="103">
        <v>3.59E-11</v>
      </c>
      <c r="H200" s="83" t="s">
        <v>328</v>
      </c>
      <c r="I200" s="104" t="s">
        <v>329</v>
      </c>
      <c r="J200" s="102">
        <v>7.5618682999999972E-7</v>
      </c>
      <c r="K200" s="105">
        <v>1.6479536E-6</v>
      </c>
      <c r="L200" s="83"/>
      <c r="M200" s="102">
        <v>4.9662624000000005E-9</v>
      </c>
      <c r="N200" s="105">
        <v>4.9662624000000005E-9</v>
      </c>
      <c r="O200" s="83"/>
    </row>
    <row r="201" spans="1:15">
      <c r="A201" s="79" t="s">
        <v>121</v>
      </c>
      <c r="B201" s="100" t="s">
        <v>380</v>
      </c>
      <c r="C201" s="81" t="str">
        <f>IFERROR(IF(B201="No CAS","",INDEX('DEQ Pollutant List'!$C$7:$C$611,MATCH('3. Pollutant Emissions - EF'!B201,'DEQ Pollutant List'!$B$7:$B$611,0))),"")</f>
        <v>1,2,3,7,8-Pentachlorodibenzofuran (PeCDF)</v>
      </c>
      <c r="D201" s="115">
        <f>IFERROR(IF(OR($B201="",$B201="No CAS"),INDEX('DEQ Pollutant List'!$A$7:$A$611,MATCH($C201,'DEQ Pollutant List'!$C$7:$C$611,0)),INDEX('DEQ Pollutant List'!$A$7:$A$611,MATCH($B201,'DEQ Pollutant List'!$B$7:$B$611,0))),"")</f>
        <v>540</v>
      </c>
      <c r="E201" s="101"/>
      <c r="F201" s="102">
        <v>1.0399999999999999E-11</v>
      </c>
      <c r="G201" s="103">
        <v>1.0399999999999999E-11</v>
      </c>
      <c r="H201" s="83" t="s">
        <v>328</v>
      </c>
      <c r="I201" s="104" t="s">
        <v>329</v>
      </c>
      <c r="J201" s="102">
        <v>2.1906247999999992E-7</v>
      </c>
      <c r="K201" s="105">
        <v>4.7740159999999995E-7</v>
      </c>
      <c r="L201" s="83"/>
      <c r="M201" s="102">
        <v>1.4386944000000001E-9</v>
      </c>
      <c r="N201" s="105">
        <v>1.4386944000000001E-9</v>
      </c>
      <c r="O201" s="83"/>
    </row>
    <row r="202" spans="1:15">
      <c r="A202" s="79" t="s">
        <v>121</v>
      </c>
      <c r="B202" s="100" t="s">
        <v>381</v>
      </c>
      <c r="C202" s="81" t="str">
        <f>IFERROR(IF(B202="No CAS","",INDEX('DEQ Pollutant List'!$C$7:$C$611,MATCH('3. Pollutant Emissions - EF'!B202,'DEQ Pollutant List'!$B$7:$B$611,0))),"")</f>
        <v>2,3,4,7,8-Pentachlorodibenzofuran (PeCDF)</v>
      </c>
      <c r="D202" s="115">
        <f>IFERROR(IF(OR($B202="",$B202="No CAS"),INDEX('DEQ Pollutant List'!$A$7:$A$611,MATCH($C202,'DEQ Pollutant List'!$C$7:$C$611,0)),INDEX('DEQ Pollutant List'!$A$7:$A$611,MATCH($B202,'DEQ Pollutant List'!$B$7:$B$611,0))),"")</f>
        <v>541</v>
      </c>
      <c r="E202" s="101"/>
      <c r="F202" s="102">
        <v>6.0199999999999998E-12</v>
      </c>
      <c r="G202" s="103">
        <v>6.0199999999999998E-12</v>
      </c>
      <c r="H202" s="83" t="s">
        <v>328</v>
      </c>
      <c r="I202" s="104" t="s">
        <v>329</v>
      </c>
      <c r="J202" s="102">
        <v>1.2680347399999995E-7</v>
      </c>
      <c r="K202" s="105">
        <v>2.7634207999999997E-7</v>
      </c>
      <c r="L202" s="83"/>
      <c r="M202" s="102">
        <v>8.3278272000000001E-10</v>
      </c>
      <c r="N202" s="105">
        <v>8.3278272000000001E-10</v>
      </c>
      <c r="O202" s="83"/>
    </row>
    <row r="203" spans="1:15">
      <c r="A203" s="79" t="s">
        <v>121</v>
      </c>
      <c r="B203" s="100" t="s">
        <v>382</v>
      </c>
      <c r="C203" s="81" t="str">
        <f>IFERROR(IF(B203="No CAS","",INDEX('DEQ Pollutant List'!$C$7:$C$611,MATCH('3. Pollutant Emissions - EF'!B203,'DEQ Pollutant List'!$B$7:$B$611,0))),"")</f>
        <v>1,2,3,4,7,8-Hexachlorodibenzofuran (HxCDF)</v>
      </c>
      <c r="D203" s="115">
        <f>IFERROR(IF(OR($B203="",$B203="No CAS"),INDEX('DEQ Pollutant List'!$A$7:$A$611,MATCH($C203,'DEQ Pollutant List'!$C$7:$C$611,0)),INDEX('DEQ Pollutant List'!$A$7:$A$611,MATCH($B203,'DEQ Pollutant List'!$B$7:$B$611,0))),"")</f>
        <v>542</v>
      </c>
      <c r="E203" s="101"/>
      <c r="F203" s="102">
        <v>3.7800000000000001E-11</v>
      </c>
      <c r="G203" s="103">
        <v>3.7800000000000001E-11</v>
      </c>
      <c r="H203" s="83" t="s">
        <v>328</v>
      </c>
      <c r="I203" s="104" t="s">
        <v>329</v>
      </c>
      <c r="J203" s="102">
        <v>7.9620785999999981E-7</v>
      </c>
      <c r="K203" s="105">
        <v>1.7351712000000001E-6</v>
      </c>
      <c r="L203" s="83"/>
      <c r="M203" s="102">
        <v>5.2291008000000007E-9</v>
      </c>
      <c r="N203" s="105">
        <v>5.2291008000000007E-9</v>
      </c>
      <c r="O203" s="83"/>
    </row>
    <row r="204" spans="1:15">
      <c r="A204" s="79" t="s">
        <v>121</v>
      </c>
      <c r="B204" s="100" t="s">
        <v>383</v>
      </c>
      <c r="C204" s="81" t="str">
        <f>IFERROR(IF(B204="No CAS","",INDEX('DEQ Pollutant List'!$C$7:$C$611,MATCH('3. Pollutant Emissions - EF'!B204,'DEQ Pollutant List'!$B$7:$B$611,0))),"")</f>
        <v>1,2,3,6,7,8-Hexachlorodibenzofuran (HxCDF)</v>
      </c>
      <c r="D204" s="115">
        <f>IFERROR(IF(OR($B204="",$B204="No CAS"),INDEX('DEQ Pollutant List'!$A$7:$A$611,MATCH($C204,'DEQ Pollutant List'!$C$7:$C$611,0)),INDEX('DEQ Pollutant List'!$A$7:$A$611,MATCH($B204,'DEQ Pollutant List'!$B$7:$B$611,0))),"")</f>
        <v>543</v>
      </c>
      <c r="E204" s="101"/>
      <c r="F204" s="102">
        <v>1.35E-11</v>
      </c>
      <c r="G204" s="103">
        <v>1.35E-11</v>
      </c>
      <c r="H204" s="83" t="s">
        <v>328</v>
      </c>
      <c r="I204" s="104" t="s">
        <v>329</v>
      </c>
      <c r="J204" s="102">
        <v>2.8435994999999991E-7</v>
      </c>
      <c r="K204" s="105">
        <v>6.1970399999999998E-7</v>
      </c>
      <c r="L204" s="83"/>
      <c r="M204" s="102">
        <v>1.8675360000000003E-9</v>
      </c>
      <c r="N204" s="105">
        <v>1.8675360000000003E-9</v>
      </c>
      <c r="O204" s="83"/>
    </row>
    <row r="205" spans="1:15">
      <c r="A205" s="79" t="s">
        <v>121</v>
      </c>
      <c r="B205" s="100" t="s">
        <v>384</v>
      </c>
      <c r="C205" s="81" t="str">
        <f>IFERROR(IF(B205="No CAS","",INDEX('DEQ Pollutant List'!$C$7:$C$611,MATCH('3. Pollutant Emissions - EF'!B205,'DEQ Pollutant List'!$B$7:$B$611,0))),"")</f>
        <v>1,2,3,7,8,9-Hexachlorodibenzofuran (HxCDF)</v>
      </c>
      <c r="D205" s="115">
        <f>IFERROR(IF(OR($B205="",$B205="No CAS"),INDEX('DEQ Pollutant List'!$A$7:$A$611,MATCH($C205,'DEQ Pollutant List'!$C$7:$C$611,0)),INDEX('DEQ Pollutant List'!$A$7:$A$611,MATCH($B205,'DEQ Pollutant List'!$B$7:$B$611,0))),"")</f>
        <v>544</v>
      </c>
      <c r="E205" s="101"/>
      <c r="F205" s="102">
        <v>9.9999999999999994E-12</v>
      </c>
      <c r="G205" s="103">
        <v>9.9999999999999994E-12</v>
      </c>
      <c r="H205" s="83" t="s">
        <v>328</v>
      </c>
      <c r="I205" s="104" t="s">
        <v>329</v>
      </c>
      <c r="J205" s="102">
        <v>2.1063699999999993E-7</v>
      </c>
      <c r="K205" s="105">
        <v>4.5903999999999996E-7</v>
      </c>
      <c r="L205" s="83"/>
      <c r="M205" s="102">
        <v>1.3833600000000001E-9</v>
      </c>
      <c r="N205" s="105">
        <v>1.3833600000000001E-9</v>
      </c>
      <c r="O205" s="83"/>
    </row>
    <row r="206" spans="1:15">
      <c r="A206" s="79" t="s">
        <v>121</v>
      </c>
      <c r="B206" s="100" t="s">
        <v>385</v>
      </c>
      <c r="C206" s="81" t="str">
        <f>IFERROR(IF(B206="No CAS","",INDEX('DEQ Pollutant List'!$C$7:$C$611,MATCH('3. Pollutant Emissions - EF'!B206,'DEQ Pollutant List'!$B$7:$B$611,0))),"")</f>
        <v>2,3,4,6,7,8-Hexachlorodibenzofuran (HxCDF)</v>
      </c>
      <c r="D206" s="115">
        <f>IFERROR(IF(OR($B206="",$B206="No CAS"),INDEX('DEQ Pollutant List'!$A$7:$A$611,MATCH($C206,'DEQ Pollutant List'!$C$7:$C$611,0)),INDEX('DEQ Pollutant List'!$A$7:$A$611,MATCH($B206,'DEQ Pollutant List'!$B$7:$B$611,0))),"")</f>
        <v>545</v>
      </c>
      <c r="E206" s="101"/>
      <c r="F206" s="102">
        <v>1.2100000000000001E-11</v>
      </c>
      <c r="G206" s="103">
        <v>1.2100000000000001E-11</v>
      </c>
      <c r="H206" s="83" t="s">
        <v>328</v>
      </c>
      <c r="I206" s="104" t="s">
        <v>329</v>
      </c>
      <c r="J206" s="102">
        <v>2.5487076999999994E-7</v>
      </c>
      <c r="K206" s="105">
        <v>5.5543840000000007E-7</v>
      </c>
      <c r="L206" s="83"/>
      <c r="M206" s="102">
        <v>1.6738656000000002E-9</v>
      </c>
      <c r="N206" s="105">
        <v>1.6738656000000002E-9</v>
      </c>
      <c r="O206" s="83"/>
    </row>
    <row r="207" spans="1:15">
      <c r="A207" s="79" t="s">
        <v>121</v>
      </c>
      <c r="B207" s="100" t="s">
        <v>386</v>
      </c>
      <c r="C207" s="81" t="str">
        <f>IFERROR(IF(B207="No CAS","",INDEX('DEQ Pollutant List'!$C$7:$C$611,MATCH('3. Pollutant Emissions - EF'!B207,'DEQ Pollutant List'!$B$7:$B$611,0))),"")</f>
        <v>1,2,3,4,6,7,8-Heptachlorodibenzofuran (HpCDF)</v>
      </c>
      <c r="D207" s="115">
        <f>IFERROR(IF(OR($B207="",$B207="No CAS"),INDEX('DEQ Pollutant List'!$A$7:$A$611,MATCH($C207,'DEQ Pollutant List'!$C$7:$C$611,0)),INDEX('DEQ Pollutant List'!$A$7:$A$611,MATCH($B207,'DEQ Pollutant List'!$B$7:$B$611,0))),"")</f>
        <v>546</v>
      </c>
      <c r="E207" s="101"/>
      <c r="F207" s="102">
        <v>2.82E-11</v>
      </c>
      <c r="G207" s="103">
        <v>2.82E-11</v>
      </c>
      <c r="H207" s="83" t="s">
        <v>328</v>
      </c>
      <c r="I207" s="104" t="s">
        <v>329</v>
      </c>
      <c r="J207" s="102">
        <v>5.939963399999998E-7</v>
      </c>
      <c r="K207" s="105">
        <v>1.2944928E-6</v>
      </c>
      <c r="L207" s="83"/>
      <c r="M207" s="102">
        <v>3.9010752000000005E-9</v>
      </c>
      <c r="N207" s="105">
        <v>3.9010752000000005E-9</v>
      </c>
      <c r="O207" s="83"/>
    </row>
    <row r="208" spans="1:15">
      <c r="A208" s="79" t="s">
        <v>121</v>
      </c>
      <c r="B208" s="100" t="s">
        <v>387</v>
      </c>
      <c r="C208" s="81" t="str">
        <f>IFERROR(IF(B208="No CAS","",INDEX('DEQ Pollutant List'!$C$7:$C$611,MATCH('3. Pollutant Emissions - EF'!B208,'DEQ Pollutant List'!$B$7:$B$611,0))),"")</f>
        <v>1,2,3,4,7,8,9-Heptachlorodibenzofuran (HpCDF)</v>
      </c>
      <c r="D208" s="115">
        <f>IFERROR(IF(OR($B208="",$B208="No CAS"),INDEX('DEQ Pollutant List'!$A$7:$A$611,MATCH($C208,'DEQ Pollutant List'!$C$7:$C$611,0)),INDEX('DEQ Pollutant List'!$A$7:$A$611,MATCH($B208,'DEQ Pollutant List'!$B$7:$B$611,0))),"")</f>
        <v>547</v>
      </c>
      <c r="E208" s="101"/>
      <c r="F208" s="102">
        <v>1.2100000000000001E-12</v>
      </c>
      <c r="G208" s="103">
        <v>1.2100000000000001E-12</v>
      </c>
      <c r="H208" s="83" t="s">
        <v>328</v>
      </c>
      <c r="I208" s="104" t="s">
        <v>329</v>
      </c>
      <c r="J208" s="102">
        <v>2.5487076999999993E-8</v>
      </c>
      <c r="K208" s="105">
        <v>5.5543840000000006E-8</v>
      </c>
      <c r="L208" s="83"/>
      <c r="M208" s="102">
        <v>1.6738656000000003E-10</v>
      </c>
      <c r="N208" s="105">
        <v>1.6738656000000003E-10</v>
      </c>
      <c r="O208" s="83"/>
    </row>
    <row r="209" spans="1:15">
      <c r="A209" s="79" t="s">
        <v>121</v>
      </c>
      <c r="B209" s="100" t="s">
        <v>388</v>
      </c>
      <c r="C209" s="81" t="str">
        <f>IFERROR(IF(B209="No CAS","",INDEX('DEQ Pollutant List'!$C$7:$C$611,MATCH('3. Pollutant Emissions - EF'!B209,'DEQ Pollutant List'!$B$7:$B$611,0))),"")</f>
        <v>Octachlorodibenzofuran (OCDF)</v>
      </c>
      <c r="D209" s="115">
        <f>IFERROR(IF(OR($B209="",$B209="No CAS"),INDEX('DEQ Pollutant List'!$A$7:$A$611,MATCH($C209,'DEQ Pollutant List'!$C$7:$C$611,0)),INDEX('DEQ Pollutant List'!$A$7:$A$611,MATCH($B209,'DEQ Pollutant List'!$B$7:$B$611,0))),"")</f>
        <v>548</v>
      </c>
      <c r="E209" s="101"/>
      <c r="F209" s="102">
        <v>2.2800000000000001E-11</v>
      </c>
      <c r="G209" s="103">
        <v>2.2800000000000001E-11</v>
      </c>
      <c r="H209" s="83" t="s">
        <v>328</v>
      </c>
      <c r="I209" s="104" t="s">
        <v>329</v>
      </c>
      <c r="J209" s="102">
        <v>4.8025235999999985E-7</v>
      </c>
      <c r="K209" s="105">
        <v>1.0466112E-6</v>
      </c>
      <c r="L209" s="83"/>
      <c r="M209" s="102">
        <v>3.1540608000000004E-9</v>
      </c>
      <c r="N209" s="105">
        <v>3.1540608000000004E-9</v>
      </c>
      <c r="O209" s="83"/>
    </row>
    <row r="210" spans="1:15">
      <c r="A210" s="79" t="s">
        <v>121</v>
      </c>
      <c r="B210" s="100" t="s">
        <v>389</v>
      </c>
      <c r="C210" s="81" t="str">
        <f>IFERROR(IF(B210="No CAS","",INDEX('DEQ Pollutant List'!$C$7:$C$611,MATCH('3. Pollutant Emissions - EF'!B210,'DEQ Pollutant List'!$B$7:$B$611,0))),"")</f>
        <v>Propionaldehyde</v>
      </c>
      <c r="D210" s="115">
        <f>IFERROR(IF(OR($B210="",$B210="No CAS"),INDEX('DEQ Pollutant List'!$A$7:$A$611,MATCH($C210,'DEQ Pollutant List'!$C$7:$C$611,0)),INDEX('DEQ Pollutant List'!$A$7:$A$611,MATCH($B210,'DEQ Pollutant List'!$B$7:$B$611,0))),"")</f>
        <v>559</v>
      </c>
      <c r="E210" s="101"/>
      <c r="F210" s="102">
        <v>4.8799999999999998E-3</v>
      </c>
      <c r="G210" s="103">
        <v>4.8799999999999998E-3</v>
      </c>
      <c r="H210" s="83" t="s">
        <v>328</v>
      </c>
      <c r="I210" s="104" t="s">
        <v>329</v>
      </c>
      <c r="J210" s="102">
        <v>102.79085599999996</v>
      </c>
      <c r="K210" s="105">
        <v>224.01151999999999</v>
      </c>
      <c r="L210" s="83"/>
      <c r="M210" s="102">
        <v>0.67507968000000007</v>
      </c>
      <c r="N210" s="105">
        <v>0.67507968000000007</v>
      </c>
      <c r="O210" s="83"/>
    </row>
    <row r="211" spans="1:15">
      <c r="A211" s="79" t="s">
        <v>121</v>
      </c>
      <c r="B211" s="100" t="s">
        <v>390</v>
      </c>
      <c r="C211" s="81" t="str">
        <f>IFERROR(IF(B211="No CAS","",INDEX('DEQ Pollutant List'!$C$7:$C$611,MATCH('3. Pollutant Emissions - EF'!B211,'DEQ Pollutant List'!$B$7:$B$611,0))),"")</f>
        <v>Selenium and compounds</v>
      </c>
      <c r="D211" s="115">
        <f>IFERROR(IF(OR($B211="",$B211="No CAS"),INDEX('DEQ Pollutant List'!$A$7:$A$611,MATCH($C211,'DEQ Pollutant List'!$C$7:$C$611,0)),INDEX('DEQ Pollutant List'!$A$7:$A$611,MATCH($B211,'DEQ Pollutant List'!$B$7:$B$611,0))),"")</f>
        <v>575</v>
      </c>
      <c r="E211" s="101"/>
      <c r="F211" s="102">
        <v>1.2799999999999999E-5</v>
      </c>
      <c r="G211" s="103">
        <v>1.2799999999999999E-5</v>
      </c>
      <c r="H211" s="83" t="s">
        <v>328</v>
      </c>
      <c r="I211" s="104" t="s">
        <v>338</v>
      </c>
      <c r="J211" s="102">
        <v>0.26961535999999992</v>
      </c>
      <c r="K211" s="105">
        <v>0.58757119999999996</v>
      </c>
      <c r="L211" s="83"/>
      <c r="M211" s="102">
        <v>1.7707008000000001E-3</v>
      </c>
      <c r="N211" s="105">
        <v>1.7707008000000001E-3</v>
      </c>
      <c r="O211" s="83"/>
    </row>
    <row r="212" spans="1:15">
      <c r="A212" s="79" t="s">
        <v>121</v>
      </c>
      <c r="B212" s="100" t="s">
        <v>391</v>
      </c>
      <c r="C212" s="81" t="str">
        <f>IFERROR(IF(B212="No CAS","",INDEX('DEQ Pollutant List'!$C$7:$C$611,MATCH('3. Pollutant Emissions - EF'!B212,'DEQ Pollutant List'!$B$7:$B$611,0))),"")</f>
        <v>Silver and compounds</v>
      </c>
      <c r="D212" s="115">
        <f>IFERROR(IF(OR($B212="",$B212="No CAS"),INDEX('DEQ Pollutant List'!$A$7:$A$611,MATCH($C212,'DEQ Pollutant List'!$C$7:$C$611,0)),INDEX('DEQ Pollutant List'!$A$7:$A$611,MATCH($B212,'DEQ Pollutant List'!$B$7:$B$611,0))),"")</f>
        <v>580</v>
      </c>
      <c r="E212" s="101"/>
      <c r="F212" s="102">
        <v>4.69E-6</v>
      </c>
      <c r="G212" s="103">
        <v>4.69E-6</v>
      </c>
      <c r="H212" s="83" t="s">
        <v>328</v>
      </c>
      <c r="I212" s="104" t="s">
        <v>338</v>
      </c>
      <c r="J212" s="102">
        <v>9.8788752999999965E-2</v>
      </c>
      <c r="K212" s="105">
        <v>0.21528976</v>
      </c>
      <c r="L212" s="83"/>
      <c r="M212" s="102">
        <v>6.4879584000000008E-4</v>
      </c>
      <c r="N212" s="105">
        <v>6.4879584000000008E-4</v>
      </c>
      <c r="O212" s="83"/>
    </row>
    <row r="213" spans="1:15">
      <c r="A213" s="79" t="s">
        <v>121</v>
      </c>
      <c r="B213" s="100" t="s">
        <v>392</v>
      </c>
      <c r="C213" s="81" t="str">
        <f>IFERROR(IF(B213="No CAS","",INDEX('DEQ Pollutant List'!$C$7:$C$611,MATCH('3. Pollutant Emissions - EF'!B213,'DEQ Pollutant List'!$B$7:$B$611,0))),"")</f>
        <v>Styrene</v>
      </c>
      <c r="D213" s="115">
        <f>IFERROR(IF(OR($B213="",$B213="No CAS"),INDEX('DEQ Pollutant List'!$A$7:$A$611,MATCH($C213,'DEQ Pollutant List'!$C$7:$C$611,0)),INDEX('DEQ Pollutant List'!$A$7:$A$611,MATCH($B213,'DEQ Pollutant List'!$B$7:$B$611,0))),"")</f>
        <v>585</v>
      </c>
      <c r="E213" s="101"/>
      <c r="F213" s="102">
        <v>7.2999999999999999E-5</v>
      </c>
      <c r="G213" s="103">
        <v>7.2999999999999999E-5</v>
      </c>
      <c r="H213" s="83" t="s">
        <v>328</v>
      </c>
      <c r="I213" s="104" t="s">
        <v>329</v>
      </c>
      <c r="J213" s="102">
        <v>1.5376500999999996</v>
      </c>
      <c r="K213" s="105">
        <v>3.3509919999999997</v>
      </c>
      <c r="L213" s="83"/>
      <c r="M213" s="102">
        <v>1.0098528000000001E-2</v>
      </c>
      <c r="N213" s="105">
        <v>1.0098528000000001E-2</v>
      </c>
      <c r="O213" s="83"/>
    </row>
    <row r="214" spans="1:15">
      <c r="A214" s="79" t="s">
        <v>121</v>
      </c>
      <c r="B214" s="100" t="s">
        <v>393</v>
      </c>
      <c r="C214" s="81" t="str">
        <f>IFERROR(IF(B214="No CAS","",INDEX('DEQ Pollutant List'!$C$7:$C$611,MATCH('3. Pollutant Emissions - EF'!B214,'DEQ Pollutant List'!$B$7:$B$611,0))),"")</f>
        <v>Sulfuric acid</v>
      </c>
      <c r="D214" s="115">
        <f>IFERROR(IF(OR($B214="",$B214="No CAS"),INDEX('DEQ Pollutant List'!$A$7:$A$611,MATCH($C214,'DEQ Pollutant List'!$C$7:$C$611,0)),INDEX('DEQ Pollutant List'!$A$7:$A$611,MATCH($B214,'DEQ Pollutant List'!$B$7:$B$611,0))),"")</f>
        <v>591</v>
      </c>
      <c r="E214" s="101"/>
      <c r="F214" s="102">
        <v>6.8100000000000002E-7</v>
      </c>
      <c r="G214" s="103">
        <v>6.8100000000000002E-7</v>
      </c>
      <c r="H214" s="83" t="s">
        <v>328</v>
      </c>
      <c r="I214" s="104" t="s">
        <v>394</v>
      </c>
      <c r="J214" s="102">
        <v>1.4344379699999996E-2</v>
      </c>
      <c r="K214" s="105">
        <v>3.1260624000000001E-2</v>
      </c>
      <c r="L214" s="83"/>
      <c r="M214" s="102">
        <v>9.4206816000000018E-5</v>
      </c>
      <c r="N214" s="105">
        <v>9.4206816000000018E-5</v>
      </c>
      <c r="O214" s="83"/>
    </row>
    <row r="215" spans="1:15">
      <c r="A215" s="79" t="s">
        <v>121</v>
      </c>
      <c r="B215" s="100" t="s">
        <v>395</v>
      </c>
      <c r="C215" s="81" t="str">
        <f>IFERROR(IF(B215="No CAS","",INDEX('DEQ Pollutant List'!$C$7:$C$611,MATCH('3. Pollutant Emissions - EF'!B215,'DEQ Pollutant List'!$B$7:$B$611,0))),"")</f>
        <v>Toluene</v>
      </c>
      <c r="D215" s="115">
        <f>IFERROR(IF(OR($B215="",$B215="No CAS"),INDEX('DEQ Pollutant List'!$A$7:$A$611,MATCH($C215,'DEQ Pollutant List'!$C$7:$C$611,0)),INDEX('DEQ Pollutant List'!$A$7:$A$611,MATCH($B215,'DEQ Pollutant List'!$B$7:$B$611,0))),"")</f>
        <v>600</v>
      </c>
      <c r="E215" s="101"/>
      <c r="F215" s="102">
        <v>2.49E-3</v>
      </c>
      <c r="G215" s="103">
        <v>2.49E-3</v>
      </c>
      <c r="H215" s="83" t="s">
        <v>328</v>
      </c>
      <c r="I215" s="104" t="s">
        <v>329</v>
      </c>
      <c r="J215" s="102">
        <v>52.448612999999987</v>
      </c>
      <c r="K215" s="105">
        <v>114.30096</v>
      </c>
      <c r="L215" s="83"/>
      <c r="M215" s="102">
        <v>0.34445664000000004</v>
      </c>
      <c r="N215" s="105">
        <v>0.34445664000000004</v>
      </c>
      <c r="O215" s="83"/>
    </row>
    <row r="216" spans="1:15">
      <c r="A216" s="79" t="s">
        <v>121</v>
      </c>
      <c r="B216" s="100" t="s">
        <v>396</v>
      </c>
      <c r="C216" s="81" t="str">
        <f>IFERROR(IF(B216="No CAS","",INDEX('DEQ Pollutant List'!$C$7:$C$611,MATCH('3. Pollutant Emissions - EF'!B216,'DEQ Pollutant List'!$B$7:$B$611,0))),"")</f>
        <v>Trichloroethene (TCE, trichloroethylene)</v>
      </c>
      <c r="D216" s="115">
        <f>IFERROR(IF(OR($B216="",$B216="No CAS"),INDEX('DEQ Pollutant List'!$A$7:$A$611,MATCH($C216,'DEQ Pollutant List'!$C$7:$C$611,0)),INDEX('DEQ Pollutant List'!$A$7:$A$611,MATCH($B216,'DEQ Pollutant List'!$B$7:$B$611,0))),"")</f>
        <v>608</v>
      </c>
      <c r="E216" s="101"/>
      <c r="F216" s="102">
        <v>4.2200000000000003E-5</v>
      </c>
      <c r="G216" s="103">
        <v>4.2200000000000003E-5</v>
      </c>
      <c r="H216" s="83" t="s">
        <v>328</v>
      </c>
      <c r="I216" s="104" t="s">
        <v>329</v>
      </c>
      <c r="J216" s="102">
        <v>0.88888813999999983</v>
      </c>
      <c r="K216" s="105">
        <v>1.9371488000000001</v>
      </c>
      <c r="L216" s="83"/>
      <c r="M216" s="102">
        <v>5.8377792000000005E-3</v>
      </c>
      <c r="N216" s="105">
        <v>5.8377792000000005E-3</v>
      </c>
      <c r="O216" s="83"/>
    </row>
    <row r="217" spans="1:15">
      <c r="A217" s="79" t="s">
        <v>121</v>
      </c>
      <c r="B217" s="100" t="s">
        <v>397</v>
      </c>
      <c r="C217" s="81" t="str">
        <f>IFERROR(IF(B217="No CAS","",INDEX('DEQ Pollutant List'!$C$7:$C$611,MATCH('3. Pollutant Emissions - EF'!B217,'DEQ Pollutant List'!$B$7:$B$611,0))),"")</f>
        <v>Vanadium (fume or dust)</v>
      </c>
      <c r="D217" s="115">
        <f>IFERROR(IF(OR($B217="",$B217="No CAS"),INDEX('DEQ Pollutant List'!$A$7:$A$611,MATCH($C217,'DEQ Pollutant List'!$C$7:$C$611,0)),INDEX('DEQ Pollutant List'!$A$7:$A$611,MATCH($B217,'DEQ Pollutant List'!$B$7:$B$611,0))),"")</f>
        <v>620</v>
      </c>
      <c r="E217" s="101"/>
      <c r="F217" s="102">
        <v>1.9999999999999999E-6</v>
      </c>
      <c r="G217" s="103">
        <v>1.9999999999999999E-6</v>
      </c>
      <c r="H217" s="83" t="s">
        <v>328</v>
      </c>
      <c r="I217" s="104" t="s">
        <v>338</v>
      </c>
      <c r="J217" s="102">
        <v>4.2127399999999982E-2</v>
      </c>
      <c r="K217" s="105">
        <v>9.1808000000000001E-2</v>
      </c>
      <c r="L217" s="83"/>
      <c r="M217" s="102">
        <v>2.76672E-4</v>
      </c>
      <c r="N217" s="105">
        <v>2.76672E-4</v>
      </c>
      <c r="O217" s="83"/>
    </row>
    <row r="218" spans="1:15">
      <c r="A218" s="79" t="s">
        <v>121</v>
      </c>
      <c r="B218" s="100" t="s">
        <v>398</v>
      </c>
      <c r="C218" s="81" t="str">
        <f>IFERROR(IF(B218="No CAS","",INDEX('DEQ Pollutant List'!$C$7:$C$611,MATCH('3. Pollutant Emissions - EF'!B218,'DEQ Pollutant List'!$B$7:$B$611,0))),"")</f>
        <v>Xylene (mixture), including m-xylene, o-xylene, p-xylene</v>
      </c>
      <c r="D218" s="115">
        <f>IFERROR(IF(OR($B218="",$B218="No CAS"),INDEX('DEQ Pollutant List'!$A$7:$A$611,MATCH($C218,'DEQ Pollutant List'!$C$7:$C$611,0)),INDEX('DEQ Pollutant List'!$A$7:$A$611,MATCH($B218,'DEQ Pollutant List'!$B$7:$B$611,0))),"")</f>
        <v>628</v>
      </c>
      <c r="E218" s="101"/>
      <c r="F218" s="102">
        <v>4.62E-3</v>
      </c>
      <c r="G218" s="103">
        <v>4.62E-3</v>
      </c>
      <c r="H218" s="83" t="s">
        <v>328</v>
      </c>
      <c r="I218" s="104" t="s">
        <v>329</v>
      </c>
      <c r="J218" s="102">
        <v>97.314293999999975</v>
      </c>
      <c r="K218" s="105">
        <v>212.07648</v>
      </c>
      <c r="L218" s="83"/>
      <c r="M218" s="102">
        <v>0.63911232000000007</v>
      </c>
      <c r="N218" s="105">
        <v>0.63911232000000007</v>
      </c>
      <c r="O218" s="83"/>
    </row>
    <row r="219" spans="1:15">
      <c r="A219" s="79" t="s">
        <v>121</v>
      </c>
      <c r="B219" s="100" t="s">
        <v>399</v>
      </c>
      <c r="C219" s="81" t="str">
        <f>IFERROR(IF(B219="No CAS","",INDEX('DEQ Pollutant List'!$C$7:$C$611,MATCH('3. Pollutant Emissions - EF'!B219,'DEQ Pollutant List'!$B$7:$B$611,0))),"")</f>
        <v>Zinc and compounds</v>
      </c>
      <c r="D219" s="115">
        <f>IFERROR(IF(OR($B219="",$B219="No CAS"),INDEX('DEQ Pollutant List'!$A$7:$A$611,MATCH($C219,'DEQ Pollutant List'!$C$7:$C$611,0)),INDEX('DEQ Pollutant List'!$A$7:$A$611,MATCH($B219,'DEQ Pollutant List'!$B$7:$B$611,0))),"")</f>
        <v>632</v>
      </c>
      <c r="E219" s="101"/>
      <c r="F219" s="102">
        <v>1.5900000000000001E-3</v>
      </c>
      <c r="G219" s="103">
        <v>1.5900000000000001E-3</v>
      </c>
      <c r="H219" s="83" t="s">
        <v>328</v>
      </c>
      <c r="I219" s="104" t="s">
        <v>338</v>
      </c>
      <c r="J219" s="102">
        <v>33.491282999999989</v>
      </c>
      <c r="K219" s="105">
        <v>72.987359999999995</v>
      </c>
      <c r="L219" s="83"/>
      <c r="M219" s="102">
        <v>0.21995424000000002</v>
      </c>
      <c r="N219" s="105">
        <v>0.21995424000000002</v>
      </c>
      <c r="O219" s="83"/>
    </row>
    <row r="220" spans="1:15">
      <c r="A220" s="79" t="s">
        <v>123</v>
      </c>
      <c r="B220" s="100" t="s">
        <v>327</v>
      </c>
      <c r="C220" s="81" t="str">
        <f>IFERROR(IF(B220="No CAS","",INDEX('DEQ Pollutant List'!$C$7:$C$611,MATCH('3. Pollutant Emissions - EF'!B220,'DEQ Pollutant List'!$B$7:$B$611,0))),"")</f>
        <v>Acetaldehyde</v>
      </c>
      <c r="D220" s="115">
        <f>IFERROR(IF(OR($B220="",$B220="No CAS"),INDEX('DEQ Pollutant List'!$A$7:$A$611,MATCH($C220,'DEQ Pollutant List'!$C$7:$C$611,0)),INDEX('DEQ Pollutant List'!$A$7:$A$611,MATCH($B220,'DEQ Pollutant List'!$B$7:$B$611,0))),"")</f>
        <v>1</v>
      </c>
      <c r="E220" s="101"/>
      <c r="F220" s="102">
        <v>4.8099999999999997E-2</v>
      </c>
      <c r="G220" s="103">
        <v>4.8099999999999997E-2</v>
      </c>
      <c r="H220" s="83" t="s">
        <v>400</v>
      </c>
      <c r="I220" s="104" t="s">
        <v>401</v>
      </c>
      <c r="J220" s="102">
        <v>16715.457069999989</v>
      </c>
      <c r="K220" s="105">
        <v>24930.23</v>
      </c>
      <c r="L220" s="83"/>
      <c r="M220" s="102">
        <v>68.301999999999992</v>
      </c>
      <c r="N220" s="105">
        <v>68.301999999999992</v>
      </c>
      <c r="O220" s="83"/>
    </row>
    <row r="221" spans="1:15">
      <c r="A221" s="79" t="s">
        <v>123</v>
      </c>
      <c r="B221" s="100" t="s">
        <v>331</v>
      </c>
      <c r="C221" s="81" t="str">
        <f>IFERROR(IF(B221="No CAS","",INDEX('DEQ Pollutant List'!$C$7:$C$611,MATCH('3. Pollutant Emissions - EF'!B221,'DEQ Pollutant List'!$B$7:$B$611,0))),"")</f>
        <v>Acetone</v>
      </c>
      <c r="D221" s="115">
        <f>IFERROR(IF(OR($B221="",$B221="No CAS"),INDEX('DEQ Pollutant List'!$A$7:$A$611,MATCH($C221,'DEQ Pollutant List'!$C$7:$C$611,0)),INDEX('DEQ Pollutant List'!$A$7:$A$611,MATCH($B221,'DEQ Pollutant List'!$B$7:$B$611,0))),"")</f>
        <v>634</v>
      </c>
      <c r="E221" s="101"/>
      <c r="F221" s="102">
        <v>2.4400000000000002E-2</v>
      </c>
      <c r="G221" s="103">
        <v>2.4400000000000002E-2</v>
      </c>
      <c r="H221" s="83" t="s">
        <v>400</v>
      </c>
      <c r="I221" s="104" t="s">
        <v>401</v>
      </c>
      <c r="J221" s="102">
        <v>8479.3586799999957</v>
      </c>
      <c r="K221" s="105">
        <v>12646.52</v>
      </c>
      <c r="L221" s="83"/>
      <c r="M221" s="102">
        <v>34.648000000000003</v>
      </c>
      <c r="N221" s="105">
        <v>34.648000000000003</v>
      </c>
      <c r="O221" s="83"/>
    </row>
    <row r="222" spans="1:15">
      <c r="A222" s="79" t="s">
        <v>123</v>
      </c>
      <c r="B222" s="100" t="s">
        <v>402</v>
      </c>
      <c r="C222" s="81" t="str">
        <f>IFERROR(IF(B222="No CAS","",INDEX('DEQ Pollutant List'!$C$7:$C$611,MATCH('3. Pollutant Emissions - EF'!B222,'DEQ Pollutant List'!$B$7:$B$611,0))),"")</f>
        <v>Acetophenone</v>
      </c>
      <c r="D222" s="115">
        <f>IFERROR(IF(OR($B222="",$B222="No CAS"),INDEX('DEQ Pollutant List'!$A$7:$A$611,MATCH($C222,'DEQ Pollutant List'!$C$7:$C$611,0)),INDEX('DEQ Pollutant List'!$A$7:$A$611,MATCH($B222,'DEQ Pollutant List'!$B$7:$B$611,0))),"")</f>
        <v>4</v>
      </c>
      <c r="E222" s="101"/>
      <c r="F222" s="102">
        <v>4.8299999999999998E-4</v>
      </c>
      <c r="G222" s="103">
        <v>4.8299999999999998E-4</v>
      </c>
      <c r="H222" s="83" t="s">
        <v>400</v>
      </c>
      <c r="I222" s="104" t="s">
        <v>401</v>
      </c>
      <c r="J222" s="102">
        <v>167.84960009999992</v>
      </c>
      <c r="K222" s="105">
        <v>250.3389</v>
      </c>
      <c r="L222" s="83"/>
      <c r="M222" s="102">
        <v>0.68585999999999991</v>
      </c>
      <c r="N222" s="105">
        <v>0.68585999999999991</v>
      </c>
      <c r="O222" s="83"/>
    </row>
    <row r="223" spans="1:15">
      <c r="A223" s="79" t="s">
        <v>123</v>
      </c>
      <c r="B223" s="100" t="s">
        <v>330</v>
      </c>
      <c r="C223" s="81" t="str">
        <f>IFERROR(IF(B223="No CAS","",INDEX('DEQ Pollutant List'!$C$7:$C$611,MATCH('3. Pollutant Emissions - EF'!B223,'DEQ Pollutant List'!$B$7:$B$611,0))),"")</f>
        <v>Acrolein</v>
      </c>
      <c r="D223" s="115">
        <f>IFERROR(IF(OR($B223="",$B223="No CAS"),INDEX('DEQ Pollutant List'!$A$7:$A$611,MATCH($C223,'DEQ Pollutant List'!$C$7:$C$611,0)),INDEX('DEQ Pollutant List'!$A$7:$A$611,MATCH($B223,'DEQ Pollutant List'!$B$7:$B$611,0))),"")</f>
        <v>5</v>
      </c>
      <c r="E223" s="101"/>
      <c r="F223" s="102">
        <v>3.1300000000000002E-5</v>
      </c>
      <c r="G223" s="103">
        <v>3.1300000000000002E-5</v>
      </c>
      <c r="H223" s="83" t="s">
        <v>400</v>
      </c>
      <c r="I223" s="104" t="s">
        <v>401</v>
      </c>
      <c r="J223" s="102">
        <v>10.877210109999995</v>
      </c>
      <c r="K223" s="105">
        <v>16.22279</v>
      </c>
      <c r="L223" s="83"/>
      <c r="M223" s="102">
        <v>4.4445999999999999E-2</v>
      </c>
      <c r="N223" s="105">
        <v>4.4445999999999999E-2</v>
      </c>
      <c r="O223" s="83"/>
    </row>
    <row r="224" spans="1:15">
      <c r="A224" s="79" t="s">
        <v>123</v>
      </c>
      <c r="B224" s="100" t="s">
        <v>340</v>
      </c>
      <c r="C224" s="81" t="str">
        <f>IFERROR(IF(B224="No CAS","",INDEX('DEQ Pollutant List'!$C$7:$C$611,MATCH('3. Pollutant Emissions - EF'!B224,'DEQ Pollutant List'!$B$7:$B$611,0))),"")</f>
        <v>Benzene</v>
      </c>
      <c r="D224" s="115">
        <f>IFERROR(IF(OR($B224="",$B224="No CAS"),INDEX('DEQ Pollutant List'!$A$7:$A$611,MATCH($C224,'DEQ Pollutant List'!$C$7:$C$611,0)),INDEX('DEQ Pollutant List'!$A$7:$A$611,MATCH($B224,'DEQ Pollutant List'!$B$7:$B$611,0))),"")</f>
        <v>46</v>
      </c>
      <c r="E224" s="101"/>
      <c r="F224" s="102">
        <v>1.45E-4</v>
      </c>
      <c r="G224" s="103">
        <v>1.45E-4</v>
      </c>
      <c r="H224" s="83" t="s">
        <v>400</v>
      </c>
      <c r="I224" s="104" t="s">
        <v>401</v>
      </c>
      <c r="J224" s="102">
        <v>50.389631499999979</v>
      </c>
      <c r="K224" s="105">
        <v>75.153499999999994</v>
      </c>
      <c r="L224" s="83"/>
      <c r="M224" s="102">
        <v>0.2059</v>
      </c>
      <c r="N224" s="105">
        <v>0.2059</v>
      </c>
      <c r="O224" s="83"/>
    </row>
    <row r="225" spans="1:15">
      <c r="A225" s="79" t="s">
        <v>123</v>
      </c>
      <c r="B225" s="100" t="s">
        <v>403</v>
      </c>
      <c r="C225" s="81" t="str">
        <f>IFERROR(IF(B225="No CAS","",INDEX('DEQ Pollutant List'!$C$7:$C$611,MATCH('3. Pollutant Emissions - EF'!B225,'DEQ Pollutant List'!$B$7:$B$611,0))),"")</f>
        <v>Bromodichloromethane</v>
      </c>
      <c r="D225" s="115">
        <f>IFERROR(IF(OR($B225="",$B225="No CAS"),INDEX('DEQ Pollutant List'!$A$7:$A$611,MATCH($C225,'DEQ Pollutant List'!$C$7:$C$611,0)),INDEX('DEQ Pollutant List'!$A$7:$A$611,MATCH($B225,'DEQ Pollutant List'!$B$7:$B$611,0))),"")</f>
        <v>71</v>
      </c>
      <c r="E225" s="101"/>
      <c r="F225" s="102">
        <v>2.3999999999999999E-6</v>
      </c>
      <c r="G225" s="103">
        <v>2.3999999999999999E-6</v>
      </c>
      <c r="H225" s="83" t="s">
        <v>400</v>
      </c>
      <c r="I225" s="104" t="s">
        <v>401</v>
      </c>
      <c r="J225" s="102">
        <v>0.8340352799999996</v>
      </c>
      <c r="K225" s="105">
        <v>1.2439199999999999</v>
      </c>
      <c r="L225" s="83"/>
      <c r="M225" s="102">
        <v>3.408E-3</v>
      </c>
      <c r="N225" s="105">
        <v>3.408E-3</v>
      </c>
      <c r="O225" s="83"/>
    </row>
    <row r="226" spans="1:15">
      <c r="A226" s="79" t="s">
        <v>123</v>
      </c>
      <c r="B226" s="100" t="s">
        <v>344</v>
      </c>
      <c r="C226" s="81" t="str">
        <f>IFERROR(IF(B226="No CAS","",INDEX('DEQ Pollutant List'!$C$7:$C$611,MATCH('3. Pollutant Emissions - EF'!B226,'DEQ Pollutant List'!$B$7:$B$611,0))),"")</f>
        <v>Carbon disulfide</v>
      </c>
      <c r="D226" s="115">
        <f>IFERROR(IF(OR($B226="",$B226="No CAS"),INDEX('DEQ Pollutant List'!$A$7:$A$611,MATCH($C226,'DEQ Pollutant List'!$C$7:$C$611,0)),INDEX('DEQ Pollutant List'!$A$7:$A$611,MATCH($B226,'DEQ Pollutant List'!$B$7:$B$611,0))),"")</f>
        <v>90</v>
      </c>
      <c r="E226" s="101"/>
      <c r="F226" s="102">
        <v>3.3500000000000001E-3</v>
      </c>
      <c r="G226" s="103">
        <v>3.3500000000000001E-3</v>
      </c>
      <c r="H226" s="83" t="s">
        <v>400</v>
      </c>
      <c r="I226" s="104" t="s">
        <v>401</v>
      </c>
      <c r="J226" s="102">
        <v>1164.1742449999995</v>
      </c>
      <c r="K226" s="105">
        <v>1736.3050000000001</v>
      </c>
      <c r="L226" s="83"/>
      <c r="M226" s="102">
        <v>4.7570000000000006</v>
      </c>
      <c r="N226" s="105">
        <v>4.7570000000000006</v>
      </c>
      <c r="O226" s="83"/>
    </row>
    <row r="227" spans="1:15">
      <c r="A227" s="79" t="s">
        <v>123</v>
      </c>
      <c r="B227" s="100" t="s">
        <v>404</v>
      </c>
      <c r="C227" s="81" t="str">
        <f>IFERROR(IF(B227="No CAS","",INDEX('DEQ Pollutant List'!$C$7:$C$611,MATCH('3. Pollutant Emissions - EF'!B227,'DEQ Pollutant List'!$B$7:$B$611,0))),"")</f>
        <v>Carbonyl sulfide</v>
      </c>
      <c r="D227" s="115">
        <f>IFERROR(IF(OR($B227="",$B227="No CAS"),INDEX('DEQ Pollutant List'!$A$7:$A$611,MATCH($C227,'DEQ Pollutant List'!$C$7:$C$611,0)),INDEX('DEQ Pollutant List'!$A$7:$A$611,MATCH($B227,'DEQ Pollutant List'!$B$7:$B$611,0))),"")</f>
        <v>92</v>
      </c>
      <c r="E227" s="101"/>
      <c r="F227" s="102">
        <v>2.7000000000000001E-3</v>
      </c>
      <c r="G227" s="103">
        <v>2.7000000000000001E-3</v>
      </c>
      <c r="H227" s="83" t="s">
        <v>400</v>
      </c>
      <c r="I227" s="104" t="s">
        <v>401</v>
      </c>
      <c r="J227" s="102">
        <v>938.28968999999961</v>
      </c>
      <c r="K227" s="105">
        <v>1399.41</v>
      </c>
      <c r="L227" s="83"/>
      <c r="M227" s="102">
        <v>3.8340000000000001</v>
      </c>
      <c r="N227" s="105">
        <v>3.8340000000000001</v>
      </c>
      <c r="O227" s="83"/>
    </row>
    <row r="228" spans="1:15">
      <c r="A228" s="79" t="s">
        <v>123</v>
      </c>
      <c r="B228" s="100" t="s">
        <v>345</v>
      </c>
      <c r="C228" s="81" t="str">
        <f>IFERROR(IF(B228="No CAS","",INDEX('DEQ Pollutant List'!$C$7:$C$611,MATCH('3. Pollutant Emissions - EF'!B228,'DEQ Pollutant List'!$B$7:$B$611,0))),"")</f>
        <v>Chlorobenzene</v>
      </c>
      <c r="D228" s="115">
        <f>IFERROR(IF(OR($B228="",$B228="No CAS"),INDEX('DEQ Pollutant List'!$A$7:$A$611,MATCH($C228,'DEQ Pollutant List'!$C$7:$C$611,0)),INDEX('DEQ Pollutant List'!$A$7:$A$611,MATCH($B228,'DEQ Pollutant List'!$B$7:$B$611,0))),"")</f>
        <v>108</v>
      </c>
      <c r="E228" s="101"/>
      <c r="F228" s="102">
        <v>2.6100000000000001E-5</v>
      </c>
      <c r="G228" s="103">
        <v>2.6100000000000001E-5</v>
      </c>
      <c r="H228" s="83" t="s">
        <v>400</v>
      </c>
      <c r="I228" s="104" t="s">
        <v>401</v>
      </c>
      <c r="J228" s="102">
        <v>9.0701336699999953</v>
      </c>
      <c r="K228" s="105">
        <v>13.52763</v>
      </c>
      <c r="L228" s="83"/>
      <c r="M228" s="102">
        <v>3.7061999999999998E-2</v>
      </c>
      <c r="N228" s="105">
        <v>3.7061999999999998E-2</v>
      </c>
      <c r="O228" s="83"/>
    </row>
    <row r="229" spans="1:15">
      <c r="A229" s="79" t="s">
        <v>123</v>
      </c>
      <c r="B229" s="100" t="s">
        <v>346</v>
      </c>
      <c r="C229" s="81" t="str">
        <f>IFERROR(IF(B229="No CAS","",INDEX('DEQ Pollutant List'!$C$7:$C$611,MATCH('3. Pollutant Emissions - EF'!B229,'DEQ Pollutant List'!$B$7:$B$611,0))),"")</f>
        <v>1,2,4-Trichlorobenzene</v>
      </c>
      <c r="D229" s="115">
        <f>IFERROR(IF(OR($B229="",$B229="No CAS"),INDEX('DEQ Pollutant List'!$A$7:$A$611,MATCH($C229,'DEQ Pollutant List'!$C$7:$C$611,0)),INDEX('DEQ Pollutant List'!$A$7:$A$611,MATCH($B229,'DEQ Pollutant List'!$B$7:$B$611,0))),"")</f>
        <v>113</v>
      </c>
      <c r="E229" s="101"/>
      <c r="F229" s="102">
        <v>3.4299999999999999E-4</v>
      </c>
      <c r="G229" s="103">
        <v>3.4299999999999999E-4</v>
      </c>
      <c r="H229" s="83" t="s">
        <v>400</v>
      </c>
      <c r="I229" s="104" t="s">
        <v>401</v>
      </c>
      <c r="J229" s="102">
        <v>119.19754209999994</v>
      </c>
      <c r="K229" s="105">
        <v>177.77689999999998</v>
      </c>
      <c r="L229" s="83"/>
      <c r="M229" s="102">
        <v>0.48705999999999999</v>
      </c>
      <c r="N229" s="105">
        <v>0.48705999999999999</v>
      </c>
      <c r="O229" s="83"/>
    </row>
    <row r="230" spans="1:15">
      <c r="A230" s="79" t="s">
        <v>123</v>
      </c>
      <c r="B230" s="100" t="s">
        <v>347</v>
      </c>
      <c r="C230" s="81" t="str">
        <f>IFERROR(IF(B230="No CAS","",INDEX('DEQ Pollutant List'!$C$7:$C$611,MATCH('3. Pollutant Emissions - EF'!B230,'DEQ Pollutant List'!$B$7:$B$611,0))),"")</f>
        <v>Chloroform</v>
      </c>
      <c r="D230" s="115">
        <f>IFERROR(IF(OR($B230="",$B230="No CAS"),INDEX('DEQ Pollutant List'!$A$7:$A$611,MATCH($C230,'DEQ Pollutant List'!$C$7:$C$611,0)),INDEX('DEQ Pollutant List'!$A$7:$A$611,MATCH($B230,'DEQ Pollutant List'!$B$7:$B$611,0))),"")</f>
        <v>118</v>
      </c>
      <c r="E230" s="101"/>
      <c r="F230" s="102">
        <v>1.4800000000000001E-5</v>
      </c>
      <c r="G230" s="103">
        <v>1.4800000000000001E-5</v>
      </c>
      <c r="H230" s="83" t="s">
        <v>400</v>
      </c>
      <c r="I230" s="104" t="s">
        <v>401</v>
      </c>
      <c r="J230" s="102">
        <v>5.1432175599999974</v>
      </c>
      <c r="K230" s="105">
        <v>7.6708400000000001</v>
      </c>
      <c r="L230" s="83"/>
      <c r="M230" s="102">
        <v>2.1016E-2</v>
      </c>
      <c r="N230" s="105">
        <v>2.1016E-2</v>
      </c>
      <c r="O230" s="83"/>
    </row>
    <row r="231" spans="1:15">
      <c r="A231" s="79" t="s">
        <v>123</v>
      </c>
      <c r="B231" s="100" t="s">
        <v>405</v>
      </c>
      <c r="C231" s="81" t="str">
        <f>IFERROR(IF(B231="No CAS","",INDEX('DEQ Pollutant List'!$C$7:$C$611,MATCH('3. Pollutant Emissions - EF'!B231,'DEQ Pollutant List'!$B$7:$B$611,0))),"")</f>
        <v>Crotonaldehyde</v>
      </c>
      <c r="D231" s="115">
        <f>IFERROR(IF(OR($B231="",$B231="No CAS"),INDEX('DEQ Pollutant List'!$A$7:$A$611,MATCH($C231,'DEQ Pollutant List'!$C$7:$C$611,0)),INDEX('DEQ Pollutant List'!$A$7:$A$611,MATCH($B231,'DEQ Pollutant List'!$B$7:$B$611,0))),"")</f>
        <v>156</v>
      </c>
      <c r="E231" s="101"/>
      <c r="F231" s="102">
        <v>1.1E-4</v>
      </c>
      <c r="G231" s="103">
        <v>1.1E-4</v>
      </c>
      <c r="H231" s="83" t="s">
        <v>400</v>
      </c>
      <c r="I231" s="104" t="s">
        <v>401</v>
      </c>
      <c r="J231" s="102">
        <v>38.226616999999983</v>
      </c>
      <c r="K231" s="105">
        <v>57.013000000000005</v>
      </c>
      <c r="L231" s="83"/>
      <c r="M231" s="102">
        <v>0.15620000000000001</v>
      </c>
      <c r="N231" s="105">
        <v>0.15620000000000001</v>
      </c>
      <c r="O231" s="83"/>
    </row>
    <row r="232" spans="1:15">
      <c r="A232" s="79" t="s">
        <v>123</v>
      </c>
      <c r="B232" s="100" t="s">
        <v>352</v>
      </c>
      <c r="C232" s="81" t="str">
        <f>IFERROR(IF(B232="No CAS","",INDEX('DEQ Pollutant List'!$C$7:$C$611,MATCH('3. Pollutant Emissions - EF'!B232,'DEQ Pollutant List'!$B$7:$B$611,0))),"")</f>
        <v>Ethyl benzene</v>
      </c>
      <c r="D232" s="115">
        <f>IFERROR(IF(OR($B232="",$B232="No CAS"),INDEX('DEQ Pollutant List'!$A$7:$A$611,MATCH($C232,'DEQ Pollutant List'!$C$7:$C$611,0)),INDEX('DEQ Pollutant List'!$A$7:$A$611,MATCH($B232,'DEQ Pollutant List'!$B$7:$B$611,0))),"")</f>
        <v>229</v>
      </c>
      <c r="E232" s="101"/>
      <c r="F232" s="102">
        <v>1.8400000000000001E-3</v>
      </c>
      <c r="G232" s="103">
        <v>1.8400000000000001E-3</v>
      </c>
      <c r="H232" s="83" t="s">
        <v>400</v>
      </c>
      <c r="I232" s="104" t="s">
        <v>401</v>
      </c>
      <c r="J232" s="102">
        <v>639.42704799999967</v>
      </c>
      <c r="K232" s="105">
        <v>953.67200000000003</v>
      </c>
      <c r="L232" s="83"/>
      <c r="M232" s="102">
        <v>2.6128</v>
      </c>
      <c r="N232" s="105">
        <v>2.6128</v>
      </c>
      <c r="O232" s="83"/>
    </row>
    <row r="233" spans="1:15">
      <c r="A233" s="79" t="s">
        <v>123</v>
      </c>
      <c r="B233" s="100" t="s">
        <v>353</v>
      </c>
      <c r="C233" s="81" t="str">
        <f>IFERROR(IF(B233="No CAS","",INDEX('DEQ Pollutant List'!$C$7:$C$611,MATCH('3. Pollutant Emissions - EF'!B233,'DEQ Pollutant List'!$B$7:$B$611,0))),"")</f>
        <v>Trichlorofluoromethane (Freon 11)</v>
      </c>
      <c r="D233" s="115">
        <f>IFERROR(IF(OR($B233="",$B233="No CAS"),INDEX('DEQ Pollutant List'!$A$7:$A$611,MATCH($C233,'DEQ Pollutant List'!$C$7:$C$611,0)),INDEX('DEQ Pollutant List'!$A$7:$A$611,MATCH($B233,'DEQ Pollutant List'!$B$7:$B$611,0))),"")</f>
        <v>249</v>
      </c>
      <c r="E233" s="101"/>
      <c r="F233" s="102">
        <v>6.8499999999999996E-6</v>
      </c>
      <c r="G233" s="103">
        <v>6.8499999999999996E-6</v>
      </c>
      <c r="H233" s="83" t="s">
        <v>400</v>
      </c>
      <c r="I233" s="104" t="s">
        <v>401</v>
      </c>
      <c r="J233" s="102">
        <v>2.3804756949999986</v>
      </c>
      <c r="K233" s="105">
        <v>3.5503549999999997</v>
      </c>
      <c r="L233" s="83"/>
      <c r="M233" s="102">
        <v>9.7269999999999995E-3</v>
      </c>
      <c r="N233" s="105">
        <v>9.7269999999999995E-3</v>
      </c>
      <c r="O233" s="83"/>
    </row>
    <row r="234" spans="1:15">
      <c r="A234" s="79" t="s">
        <v>123</v>
      </c>
      <c r="B234" s="100" t="s">
        <v>354</v>
      </c>
      <c r="C234" s="81" t="str">
        <f>IFERROR(IF(B234="No CAS","",INDEX('DEQ Pollutant List'!$C$7:$C$611,MATCH('3. Pollutant Emissions - EF'!B234,'DEQ Pollutant List'!$B$7:$B$611,0))),"")</f>
        <v>Formaldehyde</v>
      </c>
      <c r="D234" s="115">
        <f>IFERROR(IF(OR($B234="",$B234="No CAS"),INDEX('DEQ Pollutant List'!$A$7:$A$611,MATCH($C234,'DEQ Pollutant List'!$C$7:$C$611,0)),INDEX('DEQ Pollutant List'!$A$7:$A$611,MATCH($B234,'DEQ Pollutant List'!$B$7:$B$611,0))),"")</f>
        <v>250</v>
      </c>
      <c r="E234" s="101"/>
      <c r="F234" s="102">
        <v>7.4100000000000001E-4</v>
      </c>
      <c r="G234" s="103">
        <v>7.4100000000000001E-4</v>
      </c>
      <c r="H234" s="83" t="s">
        <v>400</v>
      </c>
      <c r="I234" s="104" t="s">
        <v>401</v>
      </c>
      <c r="J234" s="102">
        <v>257.50839269999989</v>
      </c>
      <c r="K234" s="105">
        <v>384.06029999999998</v>
      </c>
      <c r="L234" s="83"/>
      <c r="M234" s="102">
        <v>1.0522199999999999</v>
      </c>
      <c r="N234" s="105">
        <v>1.0522199999999999</v>
      </c>
      <c r="O234" s="83"/>
    </row>
    <row r="235" spans="1:15">
      <c r="A235" s="79" t="s">
        <v>123</v>
      </c>
      <c r="B235" s="100" t="s">
        <v>355</v>
      </c>
      <c r="C235" s="81" t="str">
        <f>IFERROR(IF(B235="No CAS","",INDEX('DEQ Pollutant List'!$C$7:$C$611,MATCH('3. Pollutant Emissions - EF'!B235,'DEQ Pollutant List'!$B$7:$B$611,0))),"")</f>
        <v>Hexane</v>
      </c>
      <c r="D235" s="115">
        <f>IFERROR(IF(OR($B235="",$B235="No CAS"),INDEX('DEQ Pollutant List'!$A$7:$A$611,MATCH($C235,'DEQ Pollutant List'!$C$7:$C$611,0)),INDEX('DEQ Pollutant List'!$A$7:$A$611,MATCH($B235,'DEQ Pollutant List'!$B$7:$B$611,0))),"")</f>
        <v>289</v>
      </c>
      <c r="E235" s="101"/>
      <c r="F235" s="102">
        <v>1.25E-4</v>
      </c>
      <c r="G235" s="103">
        <v>1.25E-4</v>
      </c>
      <c r="H235" s="83" t="s">
        <v>400</v>
      </c>
      <c r="I235" s="104" t="s">
        <v>401</v>
      </c>
      <c r="J235" s="102">
        <v>43.439337499999979</v>
      </c>
      <c r="K235" s="105">
        <v>64.787499999999994</v>
      </c>
      <c r="L235" s="83"/>
      <c r="M235" s="102">
        <v>0.17749999999999999</v>
      </c>
      <c r="N235" s="105">
        <v>0.17749999999999999</v>
      </c>
      <c r="O235" s="83"/>
    </row>
    <row r="236" spans="1:15">
      <c r="A236" s="79" t="s">
        <v>123</v>
      </c>
      <c r="B236" s="100" t="s">
        <v>357</v>
      </c>
      <c r="C236" s="81" t="str">
        <f>IFERROR(IF(B236="No CAS","",INDEX('DEQ Pollutant List'!$C$7:$C$611,MATCH('3. Pollutant Emissions - EF'!B236,'DEQ Pollutant List'!$B$7:$B$611,0))),"")</f>
        <v>Hydrogen sulfide</v>
      </c>
      <c r="D236" s="115">
        <f>IFERROR(IF(OR($B236="",$B236="No CAS"),INDEX('DEQ Pollutant List'!$A$7:$A$611,MATCH($C236,'DEQ Pollutant List'!$C$7:$C$611,0)),INDEX('DEQ Pollutant List'!$A$7:$A$611,MATCH($B236,'DEQ Pollutant List'!$B$7:$B$611,0))),"")</f>
        <v>293</v>
      </c>
      <c r="E236" s="101"/>
      <c r="F236" s="102">
        <v>1.37E-2</v>
      </c>
      <c r="G236" s="103">
        <v>1.37E-2</v>
      </c>
      <c r="H236" s="83" t="s">
        <v>400</v>
      </c>
      <c r="I236" s="104" t="s">
        <v>401</v>
      </c>
      <c r="J236" s="102">
        <v>4760.9513899999974</v>
      </c>
      <c r="K236" s="105">
        <v>7100.71</v>
      </c>
      <c r="L236" s="83"/>
      <c r="M236" s="102">
        <v>19.454000000000001</v>
      </c>
      <c r="N236" s="105">
        <v>19.454000000000001</v>
      </c>
      <c r="O236" s="83"/>
    </row>
    <row r="237" spans="1:15">
      <c r="A237" s="79" t="s">
        <v>123</v>
      </c>
      <c r="B237" s="100" t="s">
        <v>363</v>
      </c>
      <c r="C237" s="81" t="str">
        <f>IFERROR(IF(B237="No CAS","",INDEX('DEQ Pollutant List'!$C$7:$C$611,MATCH('3. Pollutant Emissions - EF'!B237,'DEQ Pollutant List'!$B$7:$B$611,0))),"")</f>
        <v>Methanol</v>
      </c>
      <c r="D237" s="115">
        <f>IFERROR(IF(OR($B237="",$B237="No CAS"),INDEX('DEQ Pollutant List'!$A$7:$A$611,MATCH($C237,'DEQ Pollutant List'!$C$7:$C$611,0)),INDEX('DEQ Pollutant List'!$A$7:$A$611,MATCH($B237,'DEQ Pollutant List'!$B$7:$B$611,0))),"")</f>
        <v>321</v>
      </c>
      <c r="E237" s="101"/>
      <c r="F237" s="102">
        <v>0.44500000000000001</v>
      </c>
      <c r="G237" s="103">
        <v>0.44500000000000001</v>
      </c>
      <c r="H237" s="83" t="s">
        <v>400</v>
      </c>
      <c r="I237" s="104" t="s">
        <v>401</v>
      </c>
      <c r="J237" s="102">
        <v>154644.04149999993</v>
      </c>
      <c r="K237" s="105">
        <v>230643.5</v>
      </c>
      <c r="L237" s="83"/>
      <c r="M237" s="102">
        <v>631.9</v>
      </c>
      <c r="N237" s="105">
        <v>631.9</v>
      </c>
      <c r="O237" s="83"/>
    </row>
    <row r="238" spans="1:15">
      <c r="A238" s="79" t="s">
        <v>123</v>
      </c>
      <c r="B238" s="100" t="s">
        <v>406</v>
      </c>
      <c r="C238" s="81" t="str">
        <f>IFERROR(IF(B238="No CAS","",INDEX('DEQ Pollutant List'!$C$7:$C$611,MATCH('3. Pollutant Emissions - EF'!B238,'DEQ Pollutant List'!$B$7:$B$611,0))),"")</f>
        <v>Bromomethane (methyl bromide)</v>
      </c>
      <c r="D238" s="115">
        <f>IFERROR(IF(OR($B238="",$B238="No CAS"),INDEX('DEQ Pollutant List'!$A$7:$A$611,MATCH($C238,'DEQ Pollutant List'!$C$7:$C$611,0)),INDEX('DEQ Pollutant List'!$A$7:$A$611,MATCH($B238,'DEQ Pollutant List'!$B$7:$B$611,0))),"")</f>
        <v>324</v>
      </c>
      <c r="E238" s="101"/>
      <c r="F238" s="102">
        <v>6.2999999999999998E-6</v>
      </c>
      <c r="G238" s="103">
        <v>6.2999999999999998E-6</v>
      </c>
      <c r="H238" s="83" t="s">
        <v>400</v>
      </c>
      <c r="I238" s="104" t="s">
        <v>401</v>
      </c>
      <c r="J238" s="102">
        <v>2.1893426099999989</v>
      </c>
      <c r="K238" s="105">
        <v>3.2652899999999998</v>
      </c>
      <c r="L238" s="83"/>
      <c r="M238" s="102">
        <v>8.9459999999999991E-3</v>
      </c>
      <c r="N238" s="105">
        <v>8.9459999999999991E-3</v>
      </c>
      <c r="O238" s="83"/>
    </row>
    <row r="239" spans="1:15">
      <c r="A239" s="79" t="s">
        <v>123</v>
      </c>
      <c r="B239" s="100" t="s">
        <v>364</v>
      </c>
      <c r="C239" s="81" t="str">
        <f>IFERROR(IF(B239="No CAS","",INDEX('DEQ Pollutant List'!$C$7:$C$611,MATCH('3. Pollutant Emissions - EF'!B239,'DEQ Pollutant List'!$B$7:$B$611,0))),"")</f>
        <v>Chloromethane (methyl chloride)</v>
      </c>
      <c r="D239" s="115">
        <f>IFERROR(IF(OR($B239="",$B239="No CAS"),INDEX('DEQ Pollutant List'!$A$7:$A$611,MATCH($C239,'DEQ Pollutant List'!$C$7:$C$611,0)),INDEX('DEQ Pollutant List'!$A$7:$A$611,MATCH($B239,'DEQ Pollutant List'!$B$7:$B$611,0))),"")</f>
        <v>325</v>
      </c>
      <c r="E239" s="101"/>
      <c r="F239" s="102">
        <v>4.8799999999999999E-4</v>
      </c>
      <c r="G239" s="103">
        <v>4.8799999999999999E-4</v>
      </c>
      <c r="H239" s="83" t="s">
        <v>400</v>
      </c>
      <c r="I239" s="104" t="s">
        <v>401</v>
      </c>
      <c r="J239" s="102">
        <v>169.58717359999991</v>
      </c>
      <c r="K239" s="105">
        <v>252.93039999999999</v>
      </c>
      <c r="L239" s="83"/>
      <c r="M239" s="102">
        <v>0.69296000000000002</v>
      </c>
      <c r="N239" s="105">
        <v>0.69296000000000002</v>
      </c>
      <c r="O239" s="83"/>
    </row>
    <row r="240" spans="1:15">
      <c r="A240" s="79" t="s">
        <v>123</v>
      </c>
      <c r="B240" s="100" t="s">
        <v>407</v>
      </c>
      <c r="C240" s="81" t="str">
        <f>IFERROR(IF(B240="No CAS","",INDEX('DEQ Pollutant List'!$C$7:$C$611,MATCH('3. Pollutant Emissions - EF'!B240,'DEQ Pollutant List'!$B$7:$B$611,0))),"")</f>
        <v>1,1,1-Trichloroethane (methyl chloroform)</v>
      </c>
      <c r="D240" s="115">
        <f>IFERROR(IF(OR($B240="",$B240="No CAS"),INDEX('DEQ Pollutant List'!$A$7:$A$611,MATCH($C240,'DEQ Pollutant List'!$C$7:$C$611,0)),INDEX('DEQ Pollutant List'!$A$7:$A$611,MATCH($B240,'DEQ Pollutant List'!$B$7:$B$611,0))),"")</f>
        <v>326</v>
      </c>
      <c r="E240" s="101"/>
      <c r="F240" s="102">
        <v>2.7599999999999998E-6</v>
      </c>
      <c r="G240" s="103">
        <v>2.7599999999999998E-6</v>
      </c>
      <c r="H240" s="83" t="s">
        <v>400</v>
      </c>
      <c r="I240" s="104" t="s">
        <v>401</v>
      </c>
      <c r="J240" s="102">
        <v>0.95914057199999947</v>
      </c>
      <c r="K240" s="105">
        <v>1.4305079999999999</v>
      </c>
      <c r="L240" s="83"/>
      <c r="M240" s="102">
        <v>3.9191999999999994E-3</v>
      </c>
      <c r="N240" s="105">
        <v>3.9191999999999994E-3</v>
      </c>
      <c r="O240" s="83"/>
    </row>
    <row r="241" spans="1:15">
      <c r="A241" s="79" t="s">
        <v>123</v>
      </c>
      <c r="B241" s="100" t="s">
        <v>365</v>
      </c>
      <c r="C241" s="81" t="str">
        <f>IFERROR(IF(B241="No CAS","",INDEX('DEQ Pollutant List'!$C$7:$C$611,MATCH('3. Pollutant Emissions - EF'!B241,'DEQ Pollutant List'!$B$7:$B$611,0))),"")</f>
        <v>Dichloromethane (methylene chloride)</v>
      </c>
      <c r="D241" s="115">
        <f>IFERROR(IF(OR($B241="",$B241="No CAS"),INDEX('DEQ Pollutant List'!$A$7:$A$611,MATCH($C241,'DEQ Pollutant List'!$C$7:$C$611,0)),INDEX('DEQ Pollutant List'!$A$7:$A$611,MATCH($B241,'DEQ Pollutant List'!$B$7:$B$611,0))),"")</f>
        <v>328</v>
      </c>
      <c r="E241" s="101"/>
      <c r="F241" s="102">
        <v>8.9400000000000005E-4</v>
      </c>
      <c r="G241" s="103">
        <v>8.9400000000000005E-4</v>
      </c>
      <c r="H241" s="83" t="s">
        <v>400</v>
      </c>
      <c r="I241" s="104" t="s">
        <v>401</v>
      </c>
      <c r="J241" s="102">
        <v>310.67814179999988</v>
      </c>
      <c r="K241" s="105">
        <v>463.36020000000002</v>
      </c>
      <c r="L241" s="83"/>
      <c r="M241" s="102">
        <v>1.2694800000000002</v>
      </c>
      <c r="N241" s="105">
        <v>1.2694800000000002</v>
      </c>
      <c r="O241" s="83"/>
    </row>
    <row r="242" spans="1:15">
      <c r="A242" s="79" t="s">
        <v>123</v>
      </c>
      <c r="B242" s="100" t="s">
        <v>366</v>
      </c>
      <c r="C242" s="81" t="str">
        <f>IFERROR(IF(B242="No CAS","",INDEX('DEQ Pollutant List'!$C$7:$C$611,MATCH('3. Pollutant Emissions - EF'!B242,'DEQ Pollutant List'!$B$7:$B$611,0))),"")</f>
        <v>2-Butanone (methyl ethyl ketone)</v>
      </c>
      <c r="D242" s="115">
        <f>IFERROR(IF(OR($B242="",$B242="No CAS"),INDEX('DEQ Pollutant List'!$A$7:$A$611,MATCH($C242,'DEQ Pollutant List'!$C$7:$C$611,0)),INDEX('DEQ Pollutant List'!$A$7:$A$611,MATCH($B242,'DEQ Pollutant List'!$B$7:$B$611,0))),"")</f>
        <v>333</v>
      </c>
      <c r="E242" s="101"/>
      <c r="F242" s="102">
        <v>1.2200000000000001E-2</v>
      </c>
      <c r="G242" s="103">
        <v>1.2200000000000001E-2</v>
      </c>
      <c r="H242" s="83" t="s">
        <v>400</v>
      </c>
      <c r="I242" s="104" t="s">
        <v>401</v>
      </c>
      <c r="J242" s="102">
        <v>4239.6793399999979</v>
      </c>
      <c r="K242" s="105">
        <v>6323.26</v>
      </c>
      <c r="L242" s="83"/>
      <c r="M242" s="102">
        <v>17.324000000000002</v>
      </c>
      <c r="N242" s="105">
        <v>17.324000000000002</v>
      </c>
      <c r="O242" s="83"/>
    </row>
    <row r="243" spans="1:15">
      <c r="A243" s="79" t="s">
        <v>123</v>
      </c>
      <c r="B243" s="100" t="s">
        <v>367</v>
      </c>
      <c r="C243" s="81" t="str">
        <f>IFERROR(IF(B243="No CAS","",INDEX('DEQ Pollutant List'!$C$7:$C$611,MATCH('3. Pollutant Emissions - EF'!B243,'DEQ Pollutant List'!$B$7:$B$611,0))),"")</f>
        <v>Methyl isobutyl ketone (MIBK, hexone)</v>
      </c>
      <c r="D243" s="115">
        <f>IFERROR(IF(OR($B243="",$B243="No CAS"),INDEX('DEQ Pollutant List'!$A$7:$A$611,MATCH($C243,'DEQ Pollutant List'!$C$7:$C$611,0)),INDEX('DEQ Pollutant List'!$A$7:$A$611,MATCH($B243,'DEQ Pollutant List'!$B$7:$B$611,0))),"")</f>
        <v>337</v>
      </c>
      <c r="E243" s="101"/>
      <c r="F243" s="102">
        <v>1.46E-4</v>
      </c>
      <c r="G243" s="103">
        <v>1.46E-4</v>
      </c>
      <c r="H243" s="83" t="s">
        <v>400</v>
      </c>
      <c r="I243" s="104" t="s">
        <v>401</v>
      </c>
      <c r="J243" s="102">
        <v>50.737146199999977</v>
      </c>
      <c r="K243" s="105">
        <v>75.671800000000005</v>
      </c>
      <c r="L243" s="83"/>
      <c r="M243" s="102">
        <v>0.20732</v>
      </c>
      <c r="N243" s="105">
        <v>0.20732</v>
      </c>
      <c r="O243" s="83"/>
    </row>
    <row r="244" spans="1:15">
      <c r="A244" s="79" t="s">
        <v>123</v>
      </c>
      <c r="B244" s="100" t="s">
        <v>370</v>
      </c>
      <c r="C244" s="81" t="str">
        <f>IFERROR(IF(B244="No CAS","",INDEX('DEQ Pollutant List'!$C$7:$C$611,MATCH('3. Pollutant Emissions - EF'!B244,'DEQ Pollutant List'!$B$7:$B$611,0))),"")</f>
        <v>Naphthalene</v>
      </c>
      <c r="D244" s="115">
        <f>IFERROR(IF(OR($B244="",$B244="No CAS"),INDEX('DEQ Pollutant List'!$A$7:$A$611,MATCH($C244,'DEQ Pollutant List'!$C$7:$C$611,0)),INDEX('DEQ Pollutant List'!$A$7:$A$611,MATCH($B244,'DEQ Pollutant List'!$B$7:$B$611,0))),"")</f>
        <v>428</v>
      </c>
      <c r="E244" s="101"/>
      <c r="F244" s="102">
        <v>4.95E-6</v>
      </c>
      <c r="G244" s="103">
        <v>4.95E-6</v>
      </c>
      <c r="H244" s="83" t="s">
        <v>400</v>
      </c>
      <c r="I244" s="104" t="s">
        <v>401</v>
      </c>
      <c r="J244" s="102">
        <v>1.7201977649999991</v>
      </c>
      <c r="K244" s="105">
        <v>2.565585</v>
      </c>
      <c r="L244" s="83"/>
      <c r="M244" s="102">
        <v>7.0289999999999997E-3</v>
      </c>
      <c r="N244" s="105">
        <v>7.0289999999999997E-3</v>
      </c>
      <c r="O244" s="83"/>
    </row>
    <row r="245" spans="1:15">
      <c r="A245" s="79" t="s">
        <v>123</v>
      </c>
      <c r="B245" s="100" t="s">
        <v>373</v>
      </c>
      <c r="C245" s="81" t="str">
        <f>IFERROR(IF(B245="No CAS","",INDEX('DEQ Pollutant List'!$C$7:$C$611,MATCH('3. Pollutant Emissions - EF'!B245,'DEQ Pollutant List'!$B$7:$B$611,0))),"")</f>
        <v>Phenol</v>
      </c>
      <c r="D245" s="115">
        <f>IFERROR(IF(OR($B245="",$B245="No CAS"),INDEX('DEQ Pollutant List'!$A$7:$A$611,MATCH($C245,'DEQ Pollutant List'!$C$7:$C$611,0)),INDEX('DEQ Pollutant List'!$A$7:$A$611,MATCH($B245,'DEQ Pollutant List'!$B$7:$B$611,0))),"")</f>
        <v>497</v>
      </c>
      <c r="E245" s="101"/>
      <c r="F245" s="102">
        <v>7.8899999999999999E-4</v>
      </c>
      <c r="G245" s="103">
        <v>7.8899999999999999E-4</v>
      </c>
      <c r="H245" s="83" t="s">
        <v>400</v>
      </c>
      <c r="I245" s="104" t="s">
        <v>401</v>
      </c>
      <c r="J245" s="102">
        <v>274.18909829999984</v>
      </c>
      <c r="K245" s="105">
        <v>408.93869999999998</v>
      </c>
      <c r="L245" s="83"/>
      <c r="M245" s="102">
        <v>1.1203799999999999</v>
      </c>
      <c r="N245" s="105">
        <v>1.1203799999999999</v>
      </c>
      <c r="O245" s="83"/>
    </row>
    <row r="246" spans="1:15">
      <c r="A246" s="79" t="s">
        <v>123</v>
      </c>
      <c r="B246" s="100" t="s">
        <v>408</v>
      </c>
      <c r="C246" s="81" t="str">
        <f>IFERROR(IF(B246="No CAS","",INDEX('DEQ Pollutant List'!$C$7:$C$611,MATCH('3. Pollutant Emissions - EF'!B246,'DEQ Pollutant List'!$B$7:$B$611,0))),"")</f>
        <v>Dibutyl phthalate</v>
      </c>
      <c r="D246" s="115">
        <f>IFERROR(IF(OR($B246="",$B246="No CAS"),INDEX('DEQ Pollutant List'!$A$7:$A$611,MATCH($C246,'DEQ Pollutant List'!$C$7:$C$611,0)),INDEX('DEQ Pollutant List'!$A$7:$A$611,MATCH($B246,'DEQ Pollutant List'!$B$7:$B$611,0))),"")</f>
        <v>520</v>
      </c>
      <c r="E246" s="101"/>
      <c r="F246" s="102">
        <v>1.2E-5</v>
      </c>
      <c r="G246" s="103">
        <v>1.2E-5</v>
      </c>
      <c r="H246" s="83" t="s">
        <v>400</v>
      </c>
      <c r="I246" s="104" t="s">
        <v>401</v>
      </c>
      <c r="J246" s="102">
        <v>4.1701763999999981</v>
      </c>
      <c r="K246" s="105">
        <v>6.2195999999999998</v>
      </c>
      <c r="L246" s="83"/>
      <c r="M246" s="102">
        <v>1.704E-2</v>
      </c>
      <c r="N246" s="105">
        <v>1.704E-2</v>
      </c>
      <c r="O246" s="83"/>
    </row>
    <row r="247" spans="1:15">
      <c r="A247" s="79" t="s">
        <v>123</v>
      </c>
      <c r="B247" s="100" t="s">
        <v>389</v>
      </c>
      <c r="C247" s="81" t="str">
        <f>IFERROR(IF(B247="No CAS","",INDEX('DEQ Pollutant List'!$C$7:$C$611,MATCH('3. Pollutant Emissions - EF'!B247,'DEQ Pollutant List'!$B$7:$B$611,0))),"")</f>
        <v>Propionaldehyde</v>
      </c>
      <c r="D247" s="115">
        <f>IFERROR(IF(OR($B247="",$B247="No CAS"),INDEX('DEQ Pollutant List'!$A$7:$A$611,MATCH($C247,'DEQ Pollutant List'!$C$7:$C$611,0)),INDEX('DEQ Pollutant List'!$A$7:$A$611,MATCH($B247,'DEQ Pollutant List'!$B$7:$B$611,0))),"")</f>
        <v>559</v>
      </c>
      <c r="E247" s="101"/>
      <c r="F247" s="102">
        <v>2.0799999999999998E-3</v>
      </c>
      <c r="G247" s="103">
        <v>2.0799999999999998E-3</v>
      </c>
      <c r="H247" s="83" t="s">
        <v>400</v>
      </c>
      <c r="I247" s="104" t="s">
        <v>401</v>
      </c>
      <c r="J247" s="102">
        <v>722.83057599999961</v>
      </c>
      <c r="K247" s="105">
        <v>1078.0639999999999</v>
      </c>
      <c r="L247" s="83"/>
      <c r="M247" s="102">
        <v>2.9535999999999998</v>
      </c>
      <c r="N247" s="105">
        <v>2.9535999999999998</v>
      </c>
      <c r="O247" s="83"/>
    </row>
    <row r="248" spans="1:15">
      <c r="A248" s="79" t="s">
        <v>123</v>
      </c>
      <c r="B248" s="100" t="s">
        <v>392</v>
      </c>
      <c r="C248" s="81" t="str">
        <f>IFERROR(IF(B248="No CAS","",INDEX('DEQ Pollutant List'!$C$7:$C$611,MATCH('3. Pollutant Emissions - EF'!B248,'DEQ Pollutant List'!$B$7:$B$611,0))),"")</f>
        <v>Styrene</v>
      </c>
      <c r="D248" s="115">
        <f>IFERROR(IF(OR($B248="",$B248="No CAS"),INDEX('DEQ Pollutant List'!$A$7:$A$611,MATCH($C248,'DEQ Pollutant List'!$C$7:$C$611,0)),INDEX('DEQ Pollutant List'!$A$7:$A$611,MATCH($B248,'DEQ Pollutant List'!$B$7:$B$611,0))),"")</f>
        <v>585</v>
      </c>
      <c r="E248" s="101"/>
      <c r="F248" s="102">
        <v>1.36E-4</v>
      </c>
      <c r="G248" s="103">
        <v>1.36E-4</v>
      </c>
      <c r="H248" s="83" t="s">
        <v>400</v>
      </c>
      <c r="I248" s="104" t="s">
        <v>401</v>
      </c>
      <c r="J248" s="102">
        <v>47.261999199999977</v>
      </c>
      <c r="K248" s="105">
        <v>70.488799999999998</v>
      </c>
      <c r="L248" s="83"/>
      <c r="M248" s="102">
        <v>0.19311999999999999</v>
      </c>
      <c r="N248" s="105">
        <v>0.19311999999999999</v>
      </c>
      <c r="O248" s="83"/>
    </row>
    <row r="249" spans="1:15">
      <c r="A249" s="79" t="s">
        <v>123</v>
      </c>
      <c r="B249" s="100" t="s">
        <v>395</v>
      </c>
      <c r="C249" s="81" t="str">
        <f>IFERROR(IF(B249="No CAS","",INDEX('DEQ Pollutant List'!$C$7:$C$611,MATCH('3. Pollutant Emissions - EF'!B249,'DEQ Pollutant List'!$B$7:$B$611,0))),"")</f>
        <v>Toluene</v>
      </c>
      <c r="D249" s="115">
        <f>IFERROR(IF(OR($B249="",$B249="No CAS"),INDEX('DEQ Pollutant List'!$A$7:$A$611,MATCH($C249,'DEQ Pollutant List'!$C$7:$C$611,0)),INDEX('DEQ Pollutant List'!$A$7:$A$611,MATCH($B249,'DEQ Pollutant List'!$B$7:$B$611,0))),"")</f>
        <v>600</v>
      </c>
      <c r="E249" s="101"/>
      <c r="F249" s="102">
        <v>2.2000000000000001E-4</v>
      </c>
      <c r="G249" s="103">
        <v>2.2000000000000001E-4</v>
      </c>
      <c r="H249" s="83" t="s">
        <v>400</v>
      </c>
      <c r="I249" s="104" t="s">
        <v>401</v>
      </c>
      <c r="J249" s="102">
        <v>76.453233999999966</v>
      </c>
      <c r="K249" s="105">
        <v>114.02600000000001</v>
      </c>
      <c r="L249" s="83"/>
      <c r="M249" s="102">
        <v>0.31240000000000001</v>
      </c>
      <c r="N249" s="105">
        <v>0.31240000000000001</v>
      </c>
      <c r="O249" s="83"/>
    </row>
    <row r="250" spans="1:15">
      <c r="A250" s="79" t="s">
        <v>123</v>
      </c>
      <c r="B250" s="100" t="s">
        <v>409</v>
      </c>
      <c r="C250" s="81" t="str">
        <f>IFERROR(IF(B250="No CAS","",INDEX('DEQ Pollutant List'!$C$7:$C$611,MATCH('3. Pollutant Emissions - EF'!B250,'DEQ Pollutant List'!$B$7:$B$611,0))),"")</f>
        <v>1,1,2-Trichloroethane (vinyl trichloride)</v>
      </c>
      <c r="D250" s="115">
        <f>IFERROR(IF(OR($B250="",$B250="No CAS"),INDEX('DEQ Pollutant List'!$A$7:$A$611,MATCH($C250,'DEQ Pollutant List'!$C$7:$C$611,0)),INDEX('DEQ Pollutant List'!$A$7:$A$611,MATCH($B250,'DEQ Pollutant List'!$B$7:$B$611,0))),"")</f>
        <v>607</v>
      </c>
      <c r="E250" s="101"/>
      <c r="F250" s="102">
        <v>4.6E-5</v>
      </c>
      <c r="G250" s="103">
        <v>4.6E-5</v>
      </c>
      <c r="H250" s="83" t="s">
        <v>400</v>
      </c>
      <c r="I250" s="104" t="s">
        <v>401</v>
      </c>
      <c r="J250" s="102">
        <v>15.985676199999993</v>
      </c>
      <c r="K250" s="105">
        <v>23.841799999999999</v>
      </c>
      <c r="L250" s="83"/>
      <c r="M250" s="102">
        <v>6.5320000000000003E-2</v>
      </c>
      <c r="N250" s="105">
        <v>6.5320000000000003E-2</v>
      </c>
      <c r="O250" s="83"/>
    </row>
    <row r="251" spans="1:15">
      <c r="A251" s="79" t="s">
        <v>123</v>
      </c>
      <c r="B251" s="100" t="s">
        <v>396</v>
      </c>
      <c r="C251" s="81" t="str">
        <f>IFERROR(IF(B251="No CAS","",INDEX('DEQ Pollutant List'!$C$7:$C$611,MATCH('3. Pollutant Emissions - EF'!B251,'DEQ Pollutant List'!$B$7:$B$611,0))),"")</f>
        <v>Trichloroethene (TCE, trichloroethylene)</v>
      </c>
      <c r="D251" s="115">
        <f>IFERROR(IF(OR($B251="",$B251="No CAS"),INDEX('DEQ Pollutant List'!$A$7:$A$611,MATCH($C251,'DEQ Pollutant List'!$C$7:$C$611,0)),INDEX('DEQ Pollutant List'!$A$7:$A$611,MATCH($B251,'DEQ Pollutant List'!$B$7:$B$611,0))),"")</f>
        <v>608</v>
      </c>
      <c r="E251" s="101"/>
      <c r="F251" s="102">
        <v>1.18E-4</v>
      </c>
      <c r="G251" s="103">
        <v>1.18E-4</v>
      </c>
      <c r="H251" s="83" t="s">
        <v>400</v>
      </c>
      <c r="I251" s="104" t="s">
        <v>401</v>
      </c>
      <c r="J251" s="102">
        <v>41.00673459999998</v>
      </c>
      <c r="K251" s="105">
        <v>61.159399999999998</v>
      </c>
      <c r="L251" s="83"/>
      <c r="M251" s="102">
        <v>0.16755999999999999</v>
      </c>
      <c r="N251" s="105">
        <v>0.16755999999999999</v>
      </c>
      <c r="O251" s="83"/>
    </row>
    <row r="252" spans="1:15">
      <c r="A252" s="79" t="s">
        <v>123</v>
      </c>
      <c r="B252" s="100" t="s">
        <v>398</v>
      </c>
      <c r="C252" s="81" t="str">
        <f>IFERROR(IF(B252="No CAS","",INDEX('DEQ Pollutant List'!$C$7:$C$611,MATCH('3. Pollutant Emissions - EF'!B252,'DEQ Pollutant List'!$B$7:$B$611,0))),"")</f>
        <v>Xylene (mixture), including m-xylene, o-xylene, p-xylene</v>
      </c>
      <c r="D252" s="115">
        <f>IFERROR(IF(OR($B252="",$B252="No CAS"),INDEX('DEQ Pollutant List'!$A$7:$A$611,MATCH($C252,'DEQ Pollutant List'!$C$7:$C$611,0)),INDEX('DEQ Pollutant List'!$A$7:$A$611,MATCH($B252,'DEQ Pollutant List'!$B$7:$B$611,0))),"")</f>
        <v>628</v>
      </c>
      <c r="E252" s="101"/>
      <c r="F252" s="102">
        <v>2.8800000000000002E-3</v>
      </c>
      <c r="G252" s="103">
        <v>2.8800000000000002E-3</v>
      </c>
      <c r="H252" s="83" t="s">
        <v>400</v>
      </c>
      <c r="I252" s="104" t="s">
        <v>401</v>
      </c>
      <c r="J252" s="102">
        <v>1000.8423359999996</v>
      </c>
      <c r="K252" s="105">
        <v>1492.7040000000002</v>
      </c>
      <c r="L252" s="83"/>
      <c r="M252" s="102">
        <v>4.0895999999999999</v>
      </c>
      <c r="N252" s="105">
        <v>4.0895999999999999</v>
      </c>
      <c r="O252" s="83"/>
    </row>
    <row r="253" spans="1:15">
      <c r="A253" s="79" t="s">
        <v>126</v>
      </c>
      <c r="B253" s="100" t="s">
        <v>327</v>
      </c>
      <c r="C253" s="81" t="str">
        <f>IFERROR(IF(B253="No CAS","",INDEX('DEQ Pollutant List'!$C$7:$C$611,MATCH('3. Pollutant Emissions - EF'!B253,'DEQ Pollutant List'!$B$7:$B$611,0))),"")</f>
        <v>Acetaldehyde</v>
      </c>
      <c r="D253" s="115">
        <f>IFERROR(IF(OR($B253="",$B253="No CAS"),INDEX('DEQ Pollutant List'!$A$7:$A$611,MATCH($C253,'DEQ Pollutant List'!$C$7:$C$611,0)),INDEX('DEQ Pollutant List'!$A$7:$A$611,MATCH($B253,'DEQ Pollutant List'!$B$7:$B$611,0))),"")</f>
        <v>1</v>
      </c>
      <c r="E253" s="101"/>
      <c r="F253" s="102">
        <v>6.9800000000000001E-2</v>
      </c>
      <c r="G253" s="103">
        <v>6.9800000000000001E-2</v>
      </c>
      <c r="H253" s="83" t="s">
        <v>410</v>
      </c>
      <c r="I253" s="104" t="s">
        <v>411</v>
      </c>
      <c r="J253" s="102">
        <v>611.44799999999998</v>
      </c>
      <c r="K253" s="105">
        <v>611.44799999999998</v>
      </c>
      <c r="L253" s="83"/>
      <c r="M253" s="102">
        <v>1.6752</v>
      </c>
      <c r="N253" s="105">
        <v>1.6752</v>
      </c>
      <c r="O253" s="83"/>
    </row>
    <row r="254" spans="1:15">
      <c r="A254" s="79" t="s">
        <v>126</v>
      </c>
      <c r="B254" s="100" t="s">
        <v>331</v>
      </c>
      <c r="C254" s="81" t="str">
        <f>IFERROR(IF(B254="No CAS","",INDEX('DEQ Pollutant List'!$C$7:$C$611,MATCH('3. Pollutant Emissions - EF'!B254,'DEQ Pollutant List'!$B$7:$B$611,0))),"")</f>
        <v>Acetone</v>
      </c>
      <c r="D254" s="115">
        <f>IFERROR(IF(OR($B254="",$B254="No CAS"),INDEX('DEQ Pollutant List'!$A$7:$A$611,MATCH($C254,'DEQ Pollutant List'!$C$7:$C$611,0)),INDEX('DEQ Pollutant List'!$A$7:$A$611,MATCH($B254,'DEQ Pollutant List'!$B$7:$B$611,0))),"")</f>
        <v>634</v>
      </c>
      <c r="E254" s="101"/>
      <c r="F254" s="102">
        <v>3.7999999999999999E-2</v>
      </c>
      <c r="G254" s="103">
        <v>3.7999999999999999E-2</v>
      </c>
      <c r="H254" s="83" t="s">
        <v>410</v>
      </c>
      <c r="I254" s="104" t="s">
        <v>411</v>
      </c>
      <c r="J254" s="102">
        <v>332.88</v>
      </c>
      <c r="K254" s="105">
        <v>332.88</v>
      </c>
      <c r="L254" s="83"/>
      <c r="M254" s="102">
        <v>0.91199999999999992</v>
      </c>
      <c r="N254" s="105">
        <v>0.91199999999999992</v>
      </c>
      <c r="O254" s="83"/>
    </row>
    <row r="255" spans="1:15">
      <c r="A255" s="79" t="s">
        <v>126</v>
      </c>
      <c r="B255" s="100" t="s">
        <v>412</v>
      </c>
      <c r="C255" s="81" t="str">
        <f>IFERROR(IF(B255="No CAS","",INDEX('DEQ Pollutant List'!$C$7:$C$611,MATCH('3. Pollutant Emissions - EF'!B255,'DEQ Pollutant List'!$B$7:$B$611,0))),"")</f>
        <v>trans-1,2-Dichloroethene</v>
      </c>
      <c r="D255" s="115">
        <f>IFERROR(IF(OR($B255="",$B255="No CAS"),INDEX('DEQ Pollutant List'!$A$7:$A$611,MATCH($C255,'DEQ Pollutant List'!$C$7:$C$611,0)),INDEX('DEQ Pollutant List'!$A$7:$A$611,MATCH($B255,'DEQ Pollutant List'!$B$7:$B$611,0))),"")</f>
        <v>116</v>
      </c>
      <c r="E255" s="101"/>
      <c r="F255" s="102">
        <v>4.2200000000000003E-6</v>
      </c>
      <c r="G255" s="103">
        <v>4.2200000000000003E-6</v>
      </c>
      <c r="H255" s="83" t="s">
        <v>410</v>
      </c>
      <c r="I255" s="104" t="s">
        <v>413</v>
      </c>
      <c r="J255" s="102">
        <v>3.6967200000000006E-2</v>
      </c>
      <c r="K255" s="105">
        <v>3.6967200000000006E-2</v>
      </c>
      <c r="L255" s="83"/>
      <c r="M255" s="102">
        <v>1.0128000000000001E-4</v>
      </c>
      <c r="N255" s="105">
        <v>1.0128000000000001E-4</v>
      </c>
      <c r="O255" s="83"/>
    </row>
    <row r="256" spans="1:15">
      <c r="A256" s="79" t="s">
        <v>126</v>
      </c>
      <c r="B256" s="100" t="s">
        <v>330</v>
      </c>
      <c r="C256" s="81" t="str">
        <f>IFERROR(IF(B256="No CAS","",INDEX('DEQ Pollutant List'!$C$7:$C$611,MATCH('3. Pollutant Emissions - EF'!B256,'DEQ Pollutant List'!$B$7:$B$611,0))),"")</f>
        <v>Acrolein</v>
      </c>
      <c r="D256" s="115">
        <f>IFERROR(IF(OR($B256="",$B256="No CAS"),INDEX('DEQ Pollutant List'!$A$7:$A$611,MATCH($C256,'DEQ Pollutant List'!$C$7:$C$611,0)),INDEX('DEQ Pollutant List'!$A$7:$A$611,MATCH($B256,'DEQ Pollutant List'!$B$7:$B$611,0))),"")</f>
        <v>5</v>
      </c>
      <c r="E256" s="101"/>
      <c r="F256" s="102">
        <v>1.7799999999999999E-5</v>
      </c>
      <c r="G256" s="103">
        <v>1.7799999999999999E-5</v>
      </c>
      <c r="H256" s="83" t="s">
        <v>410</v>
      </c>
      <c r="I256" s="104" t="s">
        <v>411</v>
      </c>
      <c r="J256" s="102">
        <v>0.15592799999999998</v>
      </c>
      <c r="K256" s="105">
        <v>0.15592799999999998</v>
      </c>
      <c r="L256" s="83"/>
      <c r="M256" s="102">
        <v>4.2719999999999998E-4</v>
      </c>
      <c r="N256" s="105">
        <v>4.2719999999999998E-4</v>
      </c>
      <c r="O256" s="83"/>
    </row>
    <row r="257" spans="1:15">
      <c r="A257" s="79" t="s">
        <v>126</v>
      </c>
      <c r="B257" s="100" t="s">
        <v>340</v>
      </c>
      <c r="C257" s="81" t="str">
        <f>IFERROR(IF(B257="No CAS","",INDEX('DEQ Pollutant List'!$C$7:$C$611,MATCH('3. Pollutant Emissions - EF'!B257,'DEQ Pollutant List'!$B$7:$B$611,0))),"")</f>
        <v>Benzene</v>
      </c>
      <c r="D257" s="115">
        <f>IFERROR(IF(OR($B257="",$B257="No CAS"),INDEX('DEQ Pollutant List'!$A$7:$A$611,MATCH($C257,'DEQ Pollutant List'!$C$7:$C$611,0)),INDEX('DEQ Pollutant List'!$A$7:$A$611,MATCH($B257,'DEQ Pollutant List'!$B$7:$B$611,0))),"")</f>
        <v>46</v>
      </c>
      <c r="E257" s="101"/>
      <c r="F257" s="102">
        <v>1.36E-5</v>
      </c>
      <c r="G257" s="103">
        <v>1.36E-5</v>
      </c>
      <c r="H257" s="83" t="s">
        <v>410</v>
      </c>
      <c r="I257" s="104" t="s">
        <v>411</v>
      </c>
      <c r="J257" s="102">
        <v>0.11913600000000001</v>
      </c>
      <c r="K257" s="105">
        <v>0.11913600000000001</v>
      </c>
      <c r="L257" s="83"/>
      <c r="M257" s="102">
        <v>3.2640000000000002E-4</v>
      </c>
      <c r="N257" s="105">
        <v>3.2640000000000002E-4</v>
      </c>
      <c r="O257" s="83"/>
    </row>
    <row r="258" spans="1:15">
      <c r="A258" s="79" t="s">
        <v>126</v>
      </c>
      <c r="B258" s="100" t="s">
        <v>342</v>
      </c>
      <c r="C258" s="81" t="str">
        <f>IFERROR(IF(B258="No CAS","",INDEX('DEQ Pollutant List'!$C$7:$C$611,MATCH('3. Pollutant Emissions - EF'!B258,'DEQ Pollutant List'!$B$7:$B$611,0))),"")</f>
        <v>1,3-Butadiene</v>
      </c>
      <c r="D258" s="115">
        <f>IFERROR(IF(OR($B258="",$B258="No CAS"),INDEX('DEQ Pollutant List'!$A$7:$A$611,MATCH($C258,'DEQ Pollutant List'!$C$7:$C$611,0)),INDEX('DEQ Pollutant List'!$A$7:$A$611,MATCH($B258,'DEQ Pollutant List'!$B$7:$B$611,0))),"")</f>
        <v>75</v>
      </c>
      <c r="E258" s="101"/>
      <c r="F258" s="102">
        <v>2.8900000000000001E-5</v>
      </c>
      <c r="G258" s="103">
        <v>2.8900000000000001E-5</v>
      </c>
      <c r="H258" s="83" t="s">
        <v>410</v>
      </c>
      <c r="I258" s="104" t="s">
        <v>411</v>
      </c>
      <c r="J258" s="102">
        <v>0.253164</v>
      </c>
      <c r="K258" s="105">
        <v>0.253164</v>
      </c>
      <c r="L258" s="83"/>
      <c r="M258" s="102">
        <v>6.9360000000000005E-4</v>
      </c>
      <c r="N258" s="105">
        <v>6.9360000000000005E-4</v>
      </c>
      <c r="O258" s="83"/>
    </row>
    <row r="259" spans="1:15">
      <c r="A259" s="79" t="s">
        <v>126</v>
      </c>
      <c r="B259" s="100" t="s">
        <v>344</v>
      </c>
      <c r="C259" s="81" t="str">
        <f>IFERROR(IF(B259="No CAS","",INDEX('DEQ Pollutant List'!$C$7:$C$611,MATCH('3. Pollutant Emissions - EF'!B259,'DEQ Pollutant List'!$B$7:$B$611,0))),"")</f>
        <v>Carbon disulfide</v>
      </c>
      <c r="D259" s="115">
        <f>IFERROR(IF(OR($B259="",$B259="No CAS"),INDEX('DEQ Pollutant List'!$A$7:$A$611,MATCH($C259,'DEQ Pollutant List'!$C$7:$C$611,0)),INDEX('DEQ Pollutant List'!$A$7:$A$611,MATCH($B259,'DEQ Pollutant List'!$B$7:$B$611,0))),"")</f>
        <v>90</v>
      </c>
      <c r="E259" s="101"/>
      <c r="F259" s="102">
        <v>1.99E-3</v>
      </c>
      <c r="G259" s="103">
        <v>1.99E-3</v>
      </c>
      <c r="H259" s="83" t="s">
        <v>410</v>
      </c>
      <c r="I259" s="104" t="s">
        <v>411</v>
      </c>
      <c r="J259" s="102">
        <v>17.432400000000001</v>
      </c>
      <c r="K259" s="105">
        <v>17.432400000000001</v>
      </c>
      <c r="L259" s="83"/>
      <c r="M259" s="102">
        <v>4.7759999999999997E-2</v>
      </c>
      <c r="N259" s="105">
        <v>4.7759999999999997E-2</v>
      </c>
      <c r="O259" s="83"/>
    </row>
    <row r="260" spans="1:15">
      <c r="A260" s="79" t="s">
        <v>126</v>
      </c>
      <c r="B260" s="100" t="s">
        <v>345</v>
      </c>
      <c r="C260" s="81" t="str">
        <f>IFERROR(IF(B260="No CAS","",INDEX('DEQ Pollutant List'!$C$7:$C$611,MATCH('3. Pollutant Emissions - EF'!B260,'DEQ Pollutant List'!$B$7:$B$611,0))),"")</f>
        <v>Chlorobenzene</v>
      </c>
      <c r="D260" s="115">
        <f>IFERROR(IF(OR($B260="",$B260="No CAS"),INDEX('DEQ Pollutant List'!$A$7:$A$611,MATCH($C260,'DEQ Pollutant List'!$C$7:$C$611,0)),INDEX('DEQ Pollutant List'!$A$7:$A$611,MATCH($B260,'DEQ Pollutant List'!$B$7:$B$611,0))),"")</f>
        <v>108</v>
      </c>
      <c r="E260" s="101"/>
      <c r="F260" s="102">
        <v>2.72E-7</v>
      </c>
      <c r="G260" s="103">
        <v>2.72E-7</v>
      </c>
      <c r="H260" s="83" t="s">
        <v>410</v>
      </c>
      <c r="I260" s="104" t="s">
        <v>411</v>
      </c>
      <c r="J260" s="102">
        <v>2.3827200000000001E-3</v>
      </c>
      <c r="K260" s="105">
        <v>2.3827200000000001E-3</v>
      </c>
      <c r="L260" s="83"/>
      <c r="M260" s="102">
        <v>6.528E-6</v>
      </c>
      <c r="N260" s="105">
        <v>6.528E-6</v>
      </c>
      <c r="O260" s="83"/>
    </row>
    <row r="261" spans="1:15">
      <c r="A261" s="79" t="s">
        <v>126</v>
      </c>
      <c r="B261" s="100" t="s">
        <v>346</v>
      </c>
      <c r="C261" s="81" t="str">
        <f>IFERROR(IF(B261="No CAS","",INDEX('DEQ Pollutant List'!$C$7:$C$611,MATCH('3. Pollutant Emissions - EF'!B261,'DEQ Pollutant List'!$B$7:$B$611,0))),"")</f>
        <v>1,2,4-Trichlorobenzene</v>
      </c>
      <c r="D261" s="115">
        <f>IFERROR(IF(OR($B261="",$B261="No CAS"),INDEX('DEQ Pollutant List'!$A$7:$A$611,MATCH($C261,'DEQ Pollutant List'!$C$7:$C$611,0)),INDEX('DEQ Pollutant List'!$A$7:$A$611,MATCH($B261,'DEQ Pollutant List'!$B$7:$B$611,0))),"")</f>
        <v>113</v>
      </c>
      <c r="E261" s="101"/>
      <c r="F261" s="102">
        <v>1.05E-4</v>
      </c>
      <c r="G261" s="103">
        <v>1.05E-4</v>
      </c>
      <c r="H261" s="83" t="s">
        <v>410</v>
      </c>
      <c r="I261" s="104" t="s">
        <v>411</v>
      </c>
      <c r="J261" s="102">
        <v>0.91980000000000006</v>
      </c>
      <c r="K261" s="105">
        <v>0.91980000000000006</v>
      </c>
      <c r="L261" s="83"/>
      <c r="M261" s="102">
        <v>2.5200000000000001E-3</v>
      </c>
      <c r="N261" s="105">
        <v>2.5200000000000001E-3</v>
      </c>
      <c r="O261" s="83"/>
    </row>
    <row r="262" spans="1:15">
      <c r="A262" s="79" t="s">
        <v>126</v>
      </c>
      <c r="B262" s="100" t="s">
        <v>347</v>
      </c>
      <c r="C262" s="81" t="str">
        <f>IFERROR(IF(B262="No CAS","",INDEX('DEQ Pollutant List'!$C$7:$C$611,MATCH('3. Pollutant Emissions - EF'!B262,'DEQ Pollutant List'!$B$7:$B$611,0))),"")</f>
        <v>Chloroform</v>
      </c>
      <c r="D262" s="115">
        <f>IFERROR(IF(OR($B262="",$B262="No CAS"),INDEX('DEQ Pollutant List'!$A$7:$A$611,MATCH($C262,'DEQ Pollutant List'!$C$7:$C$611,0)),INDEX('DEQ Pollutant List'!$A$7:$A$611,MATCH($B262,'DEQ Pollutant List'!$B$7:$B$611,0))),"")</f>
        <v>118</v>
      </c>
      <c r="E262" s="101"/>
      <c r="F262" s="102">
        <v>2.03E-4</v>
      </c>
      <c r="G262" s="103">
        <v>2.03E-4</v>
      </c>
      <c r="H262" s="83" t="s">
        <v>410</v>
      </c>
      <c r="I262" s="104" t="s">
        <v>411</v>
      </c>
      <c r="J262" s="102">
        <v>1.7782800000000001</v>
      </c>
      <c r="K262" s="105">
        <v>1.7782800000000001</v>
      </c>
      <c r="L262" s="83"/>
      <c r="M262" s="102">
        <v>4.8719999999999996E-3</v>
      </c>
      <c r="N262" s="105">
        <v>4.8719999999999996E-3</v>
      </c>
      <c r="O262" s="83"/>
    </row>
    <row r="263" spans="1:15">
      <c r="A263" s="79" t="s">
        <v>126</v>
      </c>
      <c r="B263" s="100" t="s">
        <v>405</v>
      </c>
      <c r="C263" s="81" t="str">
        <f>IFERROR(IF(B263="No CAS","",INDEX('DEQ Pollutant List'!$C$7:$C$611,MATCH('3. Pollutant Emissions - EF'!B263,'DEQ Pollutant List'!$B$7:$B$611,0))),"")</f>
        <v>Crotonaldehyde</v>
      </c>
      <c r="D263" s="115">
        <f>IFERROR(IF(OR($B263="",$B263="No CAS"),INDEX('DEQ Pollutant List'!$A$7:$A$611,MATCH($C263,'DEQ Pollutant List'!$C$7:$C$611,0)),INDEX('DEQ Pollutant List'!$A$7:$A$611,MATCH($B263,'DEQ Pollutant List'!$B$7:$B$611,0))),"")</f>
        <v>156</v>
      </c>
      <c r="E263" s="101"/>
      <c r="F263" s="102">
        <v>2.7999999999999998E-4</v>
      </c>
      <c r="G263" s="103">
        <v>2.7999999999999998E-4</v>
      </c>
      <c r="H263" s="83" t="s">
        <v>410</v>
      </c>
      <c r="I263" s="104" t="s">
        <v>411</v>
      </c>
      <c r="J263" s="102">
        <v>2.4527999999999999</v>
      </c>
      <c r="K263" s="105">
        <v>2.4527999999999999</v>
      </c>
      <c r="L263" s="83"/>
      <c r="M263" s="102">
        <v>6.7199999999999994E-3</v>
      </c>
      <c r="N263" s="105">
        <v>6.7199999999999994E-3</v>
      </c>
      <c r="O263" s="83"/>
    </row>
    <row r="264" spans="1:15">
      <c r="A264" s="79" t="s">
        <v>126</v>
      </c>
      <c r="B264" s="100" t="s">
        <v>351</v>
      </c>
      <c r="C264" s="81" t="str">
        <f>IFERROR(IF(B264="No CAS","",INDEX('DEQ Pollutant List'!$C$7:$C$611,MATCH('3. Pollutant Emissions - EF'!B264,'DEQ Pollutant List'!$B$7:$B$611,0))),"")</f>
        <v>Isopropylbenzene (cumene)</v>
      </c>
      <c r="D264" s="115">
        <f>IFERROR(IF(OR($B264="",$B264="No CAS"),INDEX('DEQ Pollutant List'!$A$7:$A$611,MATCH($C264,'DEQ Pollutant List'!$C$7:$C$611,0)),INDEX('DEQ Pollutant List'!$A$7:$A$611,MATCH($B264,'DEQ Pollutant List'!$B$7:$B$611,0))),"")</f>
        <v>157</v>
      </c>
      <c r="E264" s="101"/>
      <c r="F264" s="102">
        <v>8.1899999999999995E-6</v>
      </c>
      <c r="G264" s="103">
        <v>8.1899999999999995E-6</v>
      </c>
      <c r="H264" s="83" t="s">
        <v>410</v>
      </c>
      <c r="I264" s="104" t="s">
        <v>411</v>
      </c>
      <c r="J264" s="102">
        <v>7.17444E-2</v>
      </c>
      <c r="K264" s="105">
        <v>7.17444E-2</v>
      </c>
      <c r="L264" s="83"/>
      <c r="M264" s="102">
        <v>1.9655999999999997E-4</v>
      </c>
      <c r="N264" s="105">
        <v>1.9655999999999997E-4</v>
      </c>
      <c r="O264" s="83"/>
    </row>
    <row r="265" spans="1:15">
      <c r="A265" s="79" t="s">
        <v>126</v>
      </c>
      <c r="B265" s="100" t="s">
        <v>352</v>
      </c>
      <c r="C265" s="81" t="str">
        <f>IFERROR(IF(B265="No CAS","",INDEX('DEQ Pollutant List'!$C$7:$C$611,MATCH('3. Pollutant Emissions - EF'!B265,'DEQ Pollutant List'!$B$7:$B$611,0))),"")</f>
        <v>Ethyl benzene</v>
      </c>
      <c r="D265" s="115">
        <f>IFERROR(IF(OR($B265="",$B265="No CAS"),INDEX('DEQ Pollutant List'!$A$7:$A$611,MATCH($C265,'DEQ Pollutant List'!$C$7:$C$611,0)),INDEX('DEQ Pollutant List'!$A$7:$A$611,MATCH($B265,'DEQ Pollutant List'!$B$7:$B$611,0))),"")</f>
        <v>229</v>
      </c>
      <c r="E265" s="101"/>
      <c r="F265" s="102">
        <v>5.6199999999999997E-5</v>
      </c>
      <c r="G265" s="103">
        <v>5.6199999999999997E-5</v>
      </c>
      <c r="H265" s="83" t="s">
        <v>410</v>
      </c>
      <c r="I265" s="104" t="s">
        <v>411</v>
      </c>
      <c r="J265" s="102">
        <v>0.49231199999999997</v>
      </c>
      <c r="K265" s="105">
        <v>0.49231199999999997</v>
      </c>
      <c r="L265" s="83"/>
      <c r="M265" s="102">
        <v>1.3487999999999998E-3</v>
      </c>
      <c r="N265" s="105">
        <v>1.3487999999999998E-3</v>
      </c>
      <c r="O265" s="83"/>
    </row>
    <row r="266" spans="1:15">
      <c r="A266" s="79" t="s">
        <v>126</v>
      </c>
      <c r="B266" s="100" t="s">
        <v>354</v>
      </c>
      <c r="C266" s="81" t="str">
        <f>IFERROR(IF(B266="No CAS","",INDEX('DEQ Pollutant List'!$C$7:$C$611,MATCH('3. Pollutant Emissions - EF'!B266,'DEQ Pollutant List'!$B$7:$B$611,0))),"")</f>
        <v>Formaldehyde</v>
      </c>
      <c r="D266" s="115">
        <f>IFERROR(IF(OR($B266="",$B266="No CAS"),INDEX('DEQ Pollutant List'!$A$7:$A$611,MATCH($C266,'DEQ Pollutant List'!$C$7:$C$611,0)),INDEX('DEQ Pollutant List'!$A$7:$A$611,MATCH($B266,'DEQ Pollutant List'!$B$7:$B$611,0))),"")</f>
        <v>250</v>
      </c>
      <c r="E266" s="101"/>
      <c r="F266" s="102">
        <v>5.2300000000000003E-4</v>
      </c>
      <c r="G266" s="103">
        <v>5.2300000000000003E-4</v>
      </c>
      <c r="H266" s="83" t="s">
        <v>410</v>
      </c>
      <c r="I266" s="104" t="s">
        <v>411</v>
      </c>
      <c r="J266" s="102">
        <v>4.58148</v>
      </c>
      <c r="K266" s="105">
        <v>4.58148</v>
      </c>
      <c r="L266" s="83"/>
      <c r="M266" s="102">
        <v>1.2552000000000001E-2</v>
      </c>
      <c r="N266" s="105">
        <v>1.2552000000000001E-2</v>
      </c>
      <c r="O266" s="83"/>
    </row>
    <row r="267" spans="1:15">
      <c r="A267" s="79" t="s">
        <v>126</v>
      </c>
      <c r="B267" s="100" t="s">
        <v>355</v>
      </c>
      <c r="C267" s="81" t="str">
        <f>IFERROR(IF(B267="No CAS","",INDEX('DEQ Pollutant List'!$C$7:$C$611,MATCH('3. Pollutant Emissions - EF'!B267,'DEQ Pollutant List'!$B$7:$B$611,0))),"")</f>
        <v>Hexane</v>
      </c>
      <c r="D267" s="115">
        <f>IFERROR(IF(OR($B267="",$B267="No CAS"),INDEX('DEQ Pollutant List'!$A$7:$A$611,MATCH($C267,'DEQ Pollutant List'!$C$7:$C$611,0)),INDEX('DEQ Pollutant List'!$A$7:$A$611,MATCH($B267,'DEQ Pollutant List'!$B$7:$B$611,0))),"")</f>
        <v>289</v>
      </c>
      <c r="E267" s="101"/>
      <c r="F267" s="102">
        <v>3.1999999999999999E-5</v>
      </c>
      <c r="G267" s="103">
        <v>3.1999999999999999E-5</v>
      </c>
      <c r="H267" s="83" t="s">
        <v>410</v>
      </c>
      <c r="I267" s="104" t="s">
        <v>411</v>
      </c>
      <c r="J267" s="102">
        <v>0.28032000000000001</v>
      </c>
      <c r="K267" s="105">
        <v>0.28032000000000001</v>
      </c>
      <c r="L267" s="83"/>
      <c r="M267" s="102">
        <v>7.6800000000000002E-4</v>
      </c>
      <c r="N267" s="105">
        <v>7.6800000000000002E-4</v>
      </c>
      <c r="O267" s="83"/>
    </row>
    <row r="268" spans="1:15">
      <c r="A268" s="79" t="s">
        <v>126</v>
      </c>
      <c r="B268" s="100" t="s">
        <v>357</v>
      </c>
      <c r="C268" s="81" t="str">
        <f>IFERROR(IF(B268="No CAS","",INDEX('DEQ Pollutant List'!$C$7:$C$611,MATCH('3. Pollutant Emissions - EF'!B268,'DEQ Pollutant List'!$B$7:$B$611,0))),"")</f>
        <v>Hydrogen sulfide</v>
      </c>
      <c r="D268" s="115">
        <f>IFERROR(IF(OR($B268="",$B268="No CAS"),INDEX('DEQ Pollutant List'!$A$7:$A$611,MATCH($C268,'DEQ Pollutant List'!$C$7:$C$611,0)),INDEX('DEQ Pollutant List'!$A$7:$A$611,MATCH($B268,'DEQ Pollutant List'!$B$7:$B$611,0))),"")</f>
        <v>293</v>
      </c>
      <c r="E268" s="101"/>
      <c r="F268" s="102">
        <v>7.8799999999999995E-2</v>
      </c>
      <c r="G268" s="103">
        <v>7.8799999999999995E-2</v>
      </c>
      <c r="H268" s="83" t="s">
        <v>410</v>
      </c>
      <c r="I268" s="104" t="s">
        <v>411</v>
      </c>
      <c r="J268" s="102">
        <v>690.28800000000001</v>
      </c>
      <c r="K268" s="105">
        <v>690.28800000000001</v>
      </c>
      <c r="L268" s="83"/>
      <c r="M268" s="102">
        <v>1.8912</v>
      </c>
      <c r="N268" s="105">
        <v>1.8912</v>
      </c>
      <c r="O268" s="83"/>
    </row>
    <row r="269" spans="1:15">
      <c r="A269" s="79" t="s">
        <v>126</v>
      </c>
      <c r="B269" s="100" t="s">
        <v>363</v>
      </c>
      <c r="C269" s="81" t="str">
        <f>IFERROR(IF(B269="No CAS","",INDEX('DEQ Pollutant List'!$C$7:$C$611,MATCH('3. Pollutant Emissions - EF'!B269,'DEQ Pollutant List'!$B$7:$B$611,0))),"")</f>
        <v>Methanol</v>
      </c>
      <c r="D269" s="115">
        <f>IFERROR(IF(OR($B269="",$B269="No CAS"),INDEX('DEQ Pollutant List'!$A$7:$A$611,MATCH($C269,'DEQ Pollutant List'!$C$7:$C$611,0)),INDEX('DEQ Pollutant List'!$A$7:$A$611,MATCH($B269,'DEQ Pollutant List'!$B$7:$B$611,0))),"")</f>
        <v>321</v>
      </c>
      <c r="E269" s="101"/>
      <c r="F269" s="102">
        <v>0.38100000000000001</v>
      </c>
      <c r="G269" s="103">
        <v>0.38100000000000001</v>
      </c>
      <c r="H269" s="83" t="s">
        <v>410</v>
      </c>
      <c r="I269" s="104" t="s">
        <v>411</v>
      </c>
      <c r="J269" s="102">
        <v>3337.56</v>
      </c>
      <c r="K269" s="105">
        <v>3337.56</v>
      </c>
      <c r="L269" s="83"/>
      <c r="M269" s="102">
        <v>9.1440000000000001</v>
      </c>
      <c r="N269" s="105">
        <v>9.1440000000000001</v>
      </c>
      <c r="O269" s="83"/>
    </row>
    <row r="270" spans="1:15">
      <c r="A270" s="79" t="s">
        <v>126</v>
      </c>
      <c r="B270" s="100" t="s">
        <v>365</v>
      </c>
      <c r="C270" s="81" t="str">
        <f>IFERROR(IF(B270="No CAS","",INDEX('DEQ Pollutant List'!$C$7:$C$611,MATCH('3. Pollutant Emissions - EF'!B270,'DEQ Pollutant List'!$B$7:$B$611,0))),"")</f>
        <v>Dichloromethane (methylene chloride)</v>
      </c>
      <c r="D270" s="115">
        <f>IFERROR(IF(OR($B270="",$B270="No CAS"),INDEX('DEQ Pollutant List'!$A$7:$A$611,MATCH($C270,'DEQ Pollutant List'!$C$7:$C$611,0)),INDEX('DEQ Pollutant List'!$A$7:$A$611,MATCH($B270,'DEQ Pollutant List'!$B$7:$B$611,0))),"")</f>
        <v>328</v>
      </c>
      <c r="E270" s="101"/>
      <c r="F270" s="102">
        <v>1.45E-5</v>
      </c>
      <c r="G270" s="103">
        <v>1.45E-5</v>
      </c>
      <c r="H270" s="83" t="s">
        <v>410</v>
      </c>
      <c r="I270" s="104" t="s">
        <v>411</v>
      </c>
      <c r="J270" s="102">
        <v>0.12701999999999999</v>
      </c>
      <c r="K270" s="105">
        <v>0.12701999999999999</v>
      </c>
      <c r="L270" s="83"/>
      <c r="M270" s="102">
        <v>3.48E-4</v>
      </c>
      <c r="N270" s="105">
        <v>3.48E-4</v>
      </c>
      <c r="O270" s="83"/>
    </row>
    <row r="271" spans="1:15">
      <c r="A271" s="79" t="s">
        <v>126</v>
      </c>
      <c r="B271" s="100" t="s">
        <v>366</v>
      </c>
      <c r="C271" s="81" t="str">
        <f>IFERROR(IF(B271="No CAS","",INDEX('DEQ Pollutant List'!$C$7:$C$611,MATCH('3. Pollutant Emissions - EF'!B271,'DEQ Pollutant List'!$B$7:$B$611,0))),"")</f>
        <v>2-Butanone (methyl ethyl ketone)</v>
      </c>
      <c r="D271" s="115">
        <f>IFERROR(IF(OR($B271="",$B271="No CAS"),INDEX('DEQ Pollutant List'!$A$7:$A$611,MATCH($C271,'DEQ Pollutant List'!$C$7:$C$611,0)),INDEX('DEQ Pollutant List'!$A$7:$A$611,MATCH($B271,'DEQ Pollutant List'!$B$7:$B$611,0))),"")</f>
        <v>333</v>
      </c>
      <c r="E271" s="101"/>
      <c r="F271" s="102">
        <v>7.3899999999999999E-3</v>
      </c>
      <c r="G271" s="103">
        <v>7.3899999999999999E-3</v>
      </c>
      <c r="H271" s="83" t="s">
        <v>410</v>
      </c>
      <c r="I271" s="104" t="s">
        <v>411</v>
      </c>
      <c r="J271" s="102">
        <v>64.736400000000003</v>
      </c>
      <c r="K271" s="105">
        <v>64.736400000000003</v>
      </c>
      <c r="L271" s="83"/>
      <c r="M271" s="102">
        <v>0.17735999999999999</v>
      </c>
      <c r="N271" s="105">
        <v>0.17735999999999999</v>
      </c>
      <c r="O271" s="83"/>
    </row>
    <row r="272" spans="1:15">
      <c r="A272" s="79" t="s">
        <v>126</v>
      </c>
      <c r="B272" s="100" t="s">
        <v>367</v>
      </c>
      <c r="C272" s="81" t="str">
        <f>IFERROR(IF(B272="No CAS","",INDEX('DEQ Pollutant List'!$C$7:$C$611,MATCH('3. Pollutant Emissions - EF'!B272,'DEQ Pollutant List'!$B$7:$B$611,0))),"")</f>
        <v>Methyl isobutyl ketone (MIBK, hexone)</v>
      </c>
      <c r="D272" s="115">
        <f>IFERROR(IF(OR($B272="",$B272="No CAS"),INDEX('DEQ Pollutant List'!$A$7:$A$611,MATCH($C272,'DEQ Pollutant List'!$C$7:$C$611,0)),INDEX('DEQ Pollutant List'!$A$7:$A$611,MATCH($B272,'DEQ Pollutant List'!$B$7:$B$611,0))),"")</f>
        <v>337</v>
      </c>
      <c r="E272" s="101"/>
      <c r="F272" s="102">
        <v>1.0499999999999999E-3</v>
      </c>
      <c r="G272" s="103">
        <v>1.0499999999999999E-3</v>
      </c>
      <c r="H272" s="83" t="s">
        <v>410</v>
      </c>
      <c r="I272" s="104" t="s">
        <v>411</v>
      </c>
      <c r="J272" s="102">
        <v>9.1979999999999986</v>
      </c>
      <c r="K272" s="105">
        <v>9.1979999999999986</v>
      </c>
      <c r="L272" s="83"/>
      <c r="M272" s="102">
        <v>2.52E-2</v>
      </c>
      <c r="N272" s="105">
        <v>2.52E-2</v>
      </c>
      <c r="O272" s="83"/>
    </row>
    <row r="273" spans="1:15">
      <c r="A273" s="79" t="s">
        <v>126</v>
      </c>
      <c r="B273" s="100" t="s">
        <v>372</v>
      </c>
      <c r="C273" s="81" t="str">
        <f>IFERROR(IF(B273="No CAS","",INDEX('DEQ Pollutant List'!$C$7:$C$611,MATCH('3. Pollutant Emissions - EF'!B273,'DEQ Pollutant List'!$B$7:$B$611,0))),"")</f>
        <v>Tetrachloroethene (perchloroethylene)</v>
      </c>
      <c r="D273" s="115">
        <f>IFERROR(IF(OR($B273="",$B273="No CAS"),INDEX('DEQ Pollutant List'!$A$7:$A$611,MATCH($C273,'DEQ Pollutant List'!$C$7:$C$611,0)),INDEX('DEQ Pollutant List'!$A$7:$A$611,MATCH($B273,'DEQ Pollutant List'!$B$7:$B$611,0))),"")</f>
        <v>488</v>
      </c>
      <c r="E273" s="101"/>
      <c r="F273" s="102">
        <v>1.66E-5</v>
      </c>
      <c r="G273" s="103">
        <v>1.66E-5</v>
      </c>
      <c r="H273" s="83" t="s">
        <v>410</v>
      </c>
      <c r="I273" s="104" t="s">
        <v>411</v>
      </c>
      <c r="J273" s="102">
        <v>0.14541599999999999</v>
      </c>
      <c r="K273" s="105">
        <v>0.14541599999999999</v>
      </c>
      <c r="L273" s="83"/>
      <c r="M273" s="102">
        <v>3.9840000000000003E-4</v>
      </c>
      <c r="N273" s="105">
        <v>3.9840000000000003E-4</v>
      </c>
      <c r="O273" s="83"/>
    </row>
    <row r="274" spans="1:15">
      <c r="A274" s="79" t="s">
        <v>126</v>
      </c>
      <c r="B274" s="100" t="s">
        <v>373</v>
      </c>
      <c r="C274" s="81" t="str">
        <f>IFERROR(IF(B274="No CAS","",INDEX('DEQ Pollutant List'!$C$7:$C$611,MATCH('3. Pollutant Emissions - EF'!B274,'DEQ Pollutant List'!$B$7:$B$611,0))),"")</f>
        <v>Phenol</v>
      </c>
      <c r="D274" s="115">
        <f>IFERROR(IF(OR($B274="",$B274="No CAS"),INDEX('DEQ Pollutant List'!$A$7:$A$611,MATCH($C274,'DEQ Pollutant List'!$C$7:$C$611,0)),INDEX('DEQ Pollutant List'!$A$7:$A$611,MATCH($B274,'DEQ Pollutant List'!$B$7:$B$611,0))),"")</f>
        <v>497</v>
      </c>
      <c r="E274" s="101"/>
      <c r="F274" s="102">
        <v>3.5899999999999999E-3</v>
      </c>
      <c r="G274" s="103">
        <v>3.5899999999999999E-3</v>
      </c>
      <c r="H274" s="83" t="s">
        <v>410</v>
      </c>
      <c r="I274" s="104" t="s">
        <v>411</v>
      </c>
      <c r="J274" s="102">
        <v>31.448399999999999</v>
      </c>
      <c r="K274" s="105">
        <v>31.448399999999999</v>
      </c>
      <c r="L274" s="83"/>
      <c r="M274" s="102">
        <v>8.616E-2</v>
      </c>
      <c r="N274" s="105">
        <v>8.616E-2</v>
      </c>
      <c r="O274" s="83"/>
    </row>
    <row r="275" spans="1:15">
      <c r="A275" s="79" t="s">
        <v>126</v>
      </c>
      <c r="B275" s="100" t="s">
        <v>389</v>
      </c>
      <c r="C275" s="81" t="str">
        <f>IFERROR(IF(B275="No CAS","",INDEX('DEQ Pollutant List'!$C$7:$C$611,MATCH('3. Pollutant Emissions - EF'!B275,'DEQ Pollutant List'!$B$7:$B$611,0))),"")</f>
        <v>Propionaldehyde</v>
      </c>
      <c r="D275" s="115">
        <f>IFERROR(IF(OR($B275="",$B275="No CAS"),INDEX('DEQ Pollutant List'!$A$7:$A$611,MATCH($C275,'DEQ Pollutant List'!$C$7:$C$611,0)),INDEX('DEQ Pollutant List'!$A$7:$A$611,MATCH($B275,'DEQ Pollutant List'!$B$7:$B$611,0))),"")</f>
        <v>559</v>
      </c>
      <c r="E275" s="101"/>
      <c r="F275" s="102">
        <v>4.4400000000000004E-3</v>
      </c>
      <c r="G275" s="103">
        <v>4.4400000000000004E-3</v>
      </c>
      <c r="H275" s="83" t="s">
        <v>410</v>
      </c>
      <c r="I275" s="104" t="s">
        <v>411</v>
      </c>
      <c r="J275" s="102">
        <v>38.894400000000005</v>
      </c>
      <c r="K275" s="105">
        <v>38.894400000000005</v>
      </c>
      <c r="L275" s="83"/>
      <c r="M275" s="102">
        <v>0.10656000000000002</v>
      </c>
      <c r="N275" s="105">
        <v>0.10656000000000002</v>
      </c>
      <c r="O275" s="83"/>
    </row>
    <row r="276" spans="1:15">
      <c r="A276" s="79" t="s">
        <v>126</v>
      </c>
      <c r="B276" s="100" t="s">
        <v>392</v>
      </c>
      <c r="C276" s="81" t="str">
        <f>IFERROR(IF(B276="No CAS","",INDEX('DEQ Pollutant List'!$C$7:$C$611,MATCH('3. Pollutant Emissions - EF'!B276,'DEQ Pollutant List'!$B$7:$B$611,0))),"")</f>
        <v>Styrene</v>
      </c>
      <c r="D276" s="115">
        <f>IFERROR(IF(OR($B276="",$B276="No CAS"),INDEX('DEQ Pollutant List'!$A$7:$A$611,MATCH($C276,'DEQ Pollutant List'!$C$7:$C$611,0)),INDEX('DEQ Pollutant List'!$A$7:$A$611,MATCH($B276,'DEQ Pollutant List'!$B$7:$B$611,0))),"")</f>
        <v>585</v>
      </c>
      <c r="E276" s="101"/>
      <c r="F276" s="102">
        <v>1.4899999999999999E-4</v>
      </c>
      <c r="G276" s="103">
        <v>1.4899999999999999E-4</v>
      </c>
      <c r="H276" s="83" t="s">
        <v>410</v>
      </c>
      <c r="I276" s="104" t="s">
        <v>411</v>
      </c>
      <c r="J276" s="102">
        <v>1.30524</v>
      </c>
      <c r="K276" s="105">
        <v>1.30524</v>
      </c>
      <c r="L276" s="83"/>
      <c r="M276" s="102">
        <v>3.5759999999999998E-3</v>
      </c>
      <c r="N276" s="105">
        <v>3.5759999999999998E-3</v>
      </c>
      <c r="O276" s="83"/>
    </row>
    <row r="277" spans="1:15">
      <c r="A277" s="79" t="s">
        <v>126</v>
      </c>
      <c r="B277" s="100" t="s">
        <v>395</v>
      </c>
      <c r="C277" s="81" t="str">
        <f>IFERROR(IF(B277="No CAS","",INDEX('DEQ Pollutant List'!$C$7:$C$611,MATCH('3. Pollutant Emissions - EF'!B277,'DEQ Pollutant List'!$B$7:$B$611,0))),"")</f>
        <v>Toluene</v>
      </c>
      <c r="D277" s="115">
        <f>IFERROR(IF(OR($B277="",$B277="No CAS"),INDEX('DEQ Pollutant List'!$A$7:$A$611,MATCH($C277,'DEQ Pollutant List'!$C$7:$C$611,0)),INDEX('DEQ Pollutant List'!$A$7:$A$611,MATCH($B277,'DEQ Pollutant List'!$B$7:$B$611,0))),"")</f>
        <v>600</v>
      </c>
      <c r="E277" s="101"/>
      <c r="F277" s="102">
        <v>3.9899999999999996E-3</v>
      </c>
      <c r="G277" s="103">
        <v>3.9899999999999996E-3</v>
      </c>
      <c r="H277" s="83" t="s">
        <v>410</v>
      </c>
      <c r="I277" s="104" t="s">
        <v>411</v>
      </c>
      <c r="J277" s="102">
        <v>34.952399999999997</v>
      </c>
      <c r="K277" s="105">
        <v>34.952399999999997</v>
      </c>
      <c r="L277" s="83"/>
      <c r="M277" s="102">
        <v>9.5759999999999984E-2</v>
      </c>
      <c r="N277" s="105">
        <v>9.5759999999999984E-2</v>
      </c>
      <c r="O277" s="83"/>
    </row>
    <row r="278" spans="1:15">
      <c r="A278" s="79" t="s">
        <v>126</v>
      </c>
      <c r="B278" s="100" t="s">
        <v>409</v>
      </c>
      <c r="C278" s="81" t="str">
        <f>IFERROR(IF(B278="No CAS","",INDEX('DEQ Pollutant List'!$C$7:$C$611,MATCH('3. Pollutant Emissions - EF'!B278,'DEQ Pollutant List'!$B$7:$B$611,0))),"")</f>
        <v>1,1,2-Trichloroethane (vinyl trichloride)</v>
      </c>
      <c r="D278" s="115">
        <f>IFERROR(IF(OR($B278="",$B278="No CAS"),INDEX('DEQ Pollutant List'!$A$7:$A$611,MATCH($C278,'DEQ Pollutant List'!$C$7:$C$611,0)),INDEX('DEQ Pollutant List'!$A$7:$A$611,MATCH($B278,'DEQ Pollutant List'!$B$7:$B$611,0))),"")</f>
        <v>607</v>
      </c>
      <c r="E278" s="101"/>
      <c r="F278" s="102">
        <v>1.5699999999999999E-4</v>
      </c>
      <c r="G278" s="103">
        <v>1.5699999999999999E-4</v>
      </c>
      <c r="H278" s="83" t="s">
        <v>410</v>
      </c>
      <c r="I278" s="104" t="s">
        <v>411</v>
      </c>
      <c r="J278" s="102">
        <v>1.3753199999999999</v>
      </c>
      <c r="K278" s="105">
        <v>1.3753199999999999</v>
      </c>
      <c r="L278" s="83"/>
      <c r="M278" s="102">
        <v>3.7679999999999996E-3</v>
      </c>
      <c r="N278" s="105">
        <v>3.7679999999999996E-3</v>
      </c>
      <c r="O278" s="83"/>
    </row>
    <row r="279" spans="1:15">
      <c r="A279" s="79" t="s">
        <v>126</v>
      </c>
      <c r="B279" s="100" t="s">
        <v>396</v>
      </c>
      <c r="C279" s="81" t="str">
        <f>IFERROR(IF(B279="No CAS","",INDEX('DEQ Pollutant List'!$C$7:$C$611,MATCH('3. Pollutant Emissions - EF'!B279,'DEQ Pollutant List'!$B$7:$B$611,0))),"")</f>
        <v>Trichloroethene (TCE, trichloroethylene)</v>
      </c>
      <c r="D279" s="115">
        <f>IFERROR(IF(OR($B279="",$B279="No CAS"),INDEX('DEQ Pollutant List'!$A$7:$A$611,MATCH($C279,'DEQ Pollutant List'!$C$7:$C$611,0)),INDEX('DEQ Pollutant List'!$A$7:$A$611,MATCH($B279,'DEQ Pollutant List'!$B$7:$B$611,0))),"")</f>
        <v>608</v>
      </c>
      <c r="E279" s="101"/>
      <c r="F279" s="102">
        <v>2.6100000000000001E-5</v>
      </c>
      <c r="G279" s="103">
        <v>2.6100000000000001E-5</v>
      </c>
      <c r="H279" s="83" t="s">
        <v>410</v>
      </c>
      <c r="I279" s="104" t="s">
        <v>411</v>
      </c>
      <c r="J279" s="102">
        <v>0.22863600000000001</v>
      </c>
      <c r="K279" s="105">
        <v>0.22863600000000001</v>
      </c>
      <c r="L279" s="83"/>
      <c r="M279" s="102">
        <v>6.2640000000000005E-4</v>
      </c>
      <c r="N279" s="105">
        <v>6.2640000000000005E-4</v>
      </c>
      <c r="O279" s="83"/>
    </row>
    <row r="280" spans="1:15">
      <c r="A280" s="79" t="s">
        <v>126</v>
      </c>
      <c r="B280" s="100" t="s">
        <v>398</v>
      </c>
      <c r="C280" s="81" t="str">
        <f>IFERROR(IF(B280="No CAS","",INDEX('DEQ Pollutant List'!$C$7:$C$611,MATCH('3. Pollutant Emissions - EF'!B280,'DEQ Pollutant List'!$B$7:$B$611,0))),"")</f>
        <v>Xylene (mixture), including m-xylene, o-xylene, p-xylene</v>
      </c>
      <c r="D280" s="115">
        <f>IFERROR(IF(OR($B280="",$B280="No CAS"),INDEX('DEQ Pollutant List'!$A$7:$A$611,MATCH($C280,'DEQ Pollutant List'!$C$7:$C$611,0)),INDEX('DEQ Pollutant List'!$A$7:$A$611,MATCH($B280,'DEQ Pollutant List'!$B$7:$B$611,0))),"")</f>
        <v>628</v>
      </c>
      <c r="E280" s="101"/>
      <c r="F280" s="102">
        <v>5.1700000000000003E-5</v>
      </c>
      <c r="G280" s="103">
        <v>5.1700000000000003E-5</v>
      </c>
      <c r="H280" s="83" t="s">
        <v>410</v>
      </c>
      <c r="I280" s="104" t="s">
        <v>411</v>
      </c>
      <c r="J280" s="102">
        <v>0.45289200000000002</v>
      </c>
      <c r="K280" s="105">
        <v>0.45289200000000002</v>
      </c>
      <c r="L280" s="83"/>
      <c r="M280" s="102">
        <v>1.2408E-3</v>
      </c>
      <c r="N280" s="105">
        <v>1.2408E-3</v>
      </c>
      <c r="O280" s="83"/>
    </row>
    <row r="281" spans="1:15">
      <c r="A281" s="79" t="s">
        <v>129</v>
      </c>
      <c r="B281" s="100" t="s">
        <v>327</v>
      </c>
      <c r="C281" s="81" t="str">
        <f>IFERROR(IF(B281="No CAS","",INDEX('DEQ Pollutant List'!$C$7:$C$611,MATCH('3. Pollutant Emissions - EF'!B281,'DEQ Pollutant List'!$B$7:$B$611,0))),"")</f>
        <v>Acetaldehyde</v>
      </c>
      <c r="D281" s="115">
        <f>IFERROR(IF(OR($B281="",$B281="No CAS"),INDEX('DEQ Pollutant List'!$A$7:$A$611,MATCH($C281,'DEQ Pollutant List'!$C$7:$C$611,0)),INDEX('DEQ Pollutant List'!$A$7:$A$611,MATCH($B281,'DEQ Pollutant List'!$B$7:$B$611,0))),"")</f>
        <v>1</v>
      </c>
      <c r="E281" s="101"/>
      <c r="F281" s="102">
        <v>6.9800000000000001E-2</v>
      </c>
      <c r="G281" s="103">
        <v>6.9800000000000001E-2</v>
      </c>
      <c r="H281" s="83" t="s">
        <v>410</v>
      </c>
      <c r="I281" s="104" t="s">
        <v>411</v>
      </c>
      <c r="J281" s="102">
        <v>611.44799999999998</v>
      </c>
      <c r="K281" s="105">
        <v>611.44799999999998</v>
      </c>
      <c r="L281" s="83"/>
      <c r="M281" s="102">
        <v>1.6752</v>
      </c>
      <c r="N281" s="105">
        <v>1.6752</v>
      </c>
      <c r="O281" s="83"/>
    </row>
    <row r="282" spans="1:15">
      <c r="A282" s="79" t="s">
        <v>129</v>
      </c>
      <c r="B282" s="100" t="s">
        <v>331</v>
      </c>
      <c r="C282" s="81" t="str">
        <f>IFERROR(IF(B282="No CAS","",INDEX('DEQ Pollutant List'!$C$7:$C$611,MATCH('3. Pollutant Emissions - EF'!B282,'DEQ Pollutant List'!$B$7:$B$611,0))),"")</f>
        <v>Acetone</v>
      </c>
      <c r="D282" s="115">
        <f>IFERROR(IF(OR($B282="",$B282="No CAS"),INDEX('DEQ Pollutant List'!$A$7:$A$611,MATCH($C282,'DEQ Pollutant List'!$C$7:$C$611,0)),INDEX('DEQ Pollutant List'!$A$7:$A$611,MATCH($B282,'DEQ Pollutant List'!$B$7:$B$611,0))),"")</f>
        <v>634</v>
      </c>
      <c r="E282" s="101"/>
      <c r="F282" s="102">
        <v>3.7999999999999999E-2</v>
      </c>
      <c r="G282" s="103">
        <v>3.7999999999999999E-2</v>
      </c>
      <c r="H282" s="83" t="s">
        <v>410</v>
      </c>
      <c r="I282" s="104" t="s">
        <v>411</v>
      </c>
      <c r="J282" s="102">
        <v>332.88</v>
      </c>
      <c r="K282" s="105">
        <v>332.88</v>
      </c>
      <c r="L282" s="83"/>
      <c r="M282" s="102">
        <v>0.91199999999999992</v>
      </c>
      <c r="N282" s="105">
        <v>0.91199999999999992</v>
      </c>
      <c r="O282" s="83"/>
    </row>
    <row r="283" spans="1:15">
      <c r="A283" s="79" t="s">
        <v>129</v>
      </c>
      <c r="B283" s="100" t="s">
        <v>412</v>
      </c>
      <c r="C283" s="81" t="str">
        <f>IFERROR(IF(B283="No CAS","",INDEX('DEQ Pollutant List'!$C$7:$C$611,MATCH('3. Pollutant Emissions - EF'!B283,'DEQ Pollutant List'!$B$7:$B$611,0))),"")</f>
        <v>trans-1,2-Dichloroethene</v>
      </c>
      <c r="D283" s="115">
        <f>IFERROR(IF(OR($B283="",$B283="No CAS"),INDEX('DEQ Pollutant List'!$A$7:$A$611,MATCH($C283,'DEQ Pollutant List'!$C$7:$C$611,0)),INDEX('DEQ Pollutant List'!$A$7:$A$611,MATCH($B283,'DEQ Pollutant List'!$B$7:$B$611,0))),"")</f>
        <v>116</v>
      </c>
      <c r="E283" s="101"/>
      <c r="F283" s="102">
        <v>4.2200000000000003E-6</v>
      </c>
      <c r="G283" s="103">
        <v>4.2200000000000003E-6</v>
      </c>
      <c r="H283" s="83" t="s">
        <v>410</v>
      </c>
      <c r="I283" s="104" t="s">
        <v>413</v>
      </c>
      <c r="J283" s="102">
        <v>3.6967200000000006E-2</v>
      </c>
      <c r="K283" s="105">
        <v>3.6967200000000006E-2</v>
      </c>
      <c r="L283" s="83"/>
      <c r="M283" s="102">
        <v>1.0128000000000001E-4</v>
      </c>
      <c r="N283" s="105">
        <v>1.0128000000000001E-4</v>
      </c>
      <c r="O283" s="83"/>
    </row>
    <row r="284" spans="1:15">
      <c r="A284" s="79" t="s">
        <v>129</v>
      </c>
      <c r="B284" s="100" t="s">
        <v>330</v>
      </c>
      <c r="C284" s="81" t="str">
        <f>IFERROR(IF(B284="No CAS","",INDEX('DEQ Pollutant List'!$C$7:$C$611,MATCH('3. Pollutant Emissions - EF'!B284,'DEQ Pollutant List'!$B$7:$B$611,0))),"")</f>
        <v>Acrolein</v>
      </c>
      <c r="D284" s="115">
        <f>IFERROR(IF(OR($B284="",$B284="No CAS"),INDEX('DEQ Pollutant List'!$A$7:$A$611,MATCH($C284,'DEQ Pollutant List'!$C$7:$C$611,0)),INDEX('DEQ Pollutant List'!$A$7:$A$611,MATCH($B284,'DEQ Pollutant List'!$B$7:$B$611,0))),"")</f>
        <v>5</v>
      </c>
      <c r="E284" s="101"/>
      <c r="F284" s="102">
        <v>1.7799999999999999E-5</v>
      </c>
      <c r="G284" s="103">
        <v>1.7799999999999999E-5</v>
      </c>
      <c r="H284" s="83" t="s">
        <v>410</v>
      </c>
      <c r="I284" s="104" t="s">
        <v>411</v>
      </c>
      <c r="J284" s="102">
        <v>0.15592799999999998</v>
      </c>
      <c r="K284" s="105">
        <v>0.15592799999999998</v>
      </c>
      <c r="L284" s="83"/>
      <c r="M284" s="102">
        <v>4.2719999999999998E-4</v>
      </c>
      <c r="N284" s="105">
        <v>4.2719999999999998E-4</v>
      </c>
      <c r="O284" s="83"/>
    </row>
    <row r="285" spans="1:15">
      <c r="A285" s="79" t="s">
        <v>129</v>
      </c>
      <c r="B285" s="100" t="s">
        <v>340</v>
      </c>
      <c r="C285" s="81" t="str">
        <f>IFERROR(IF(B285="No CAS","",INDEX('DEQ Pollutant List'!$C$7:$C$611,MATCH('3. Pollutant Emissions - EF'!B285,'DEQ Pollutant List'!$B$7:$B$611,0))),"")</f>
        <v>Benzene</v>
      </c>
      <c r="D285" s="115">
        <f>IFERROR(IF(OR($B285="",$B285="No CAS"),INDEX('DEQ Pollutant List'!$A$7:$A$611,MATCH($C285,'DEQ Pollutant List'!$C$7:$C$611,0)),INDEX('DEQ Pollutant List'!$A$7:$A$611,MATCH($B285,'DEQ Pollutant List'!$B$7:$B$611,0))),"")</f>
        <v>46</v>
      </c>
      <c r="E285" s="101"/>
      <c r="F285" s="102">
        <v>1.36E-5</v>
      </c>
      <c r="G285" s="103">
        <v>1.36E-5</v>
      </c>
      <c r="H285" s="83" t="s">
        <v>410</v>
      </c>
      <c r="I285" s="104" t="s">
        <v>411</v>
      </c>
      <c r="J285" s="102">
        <v>0.11913600000000001</v>
      </c>
      <c r="K285" s="105">
        <v>0.11913600000000001</v>
      </c>
      <c r="L285" s="83"/>
      <c r="M285" s="102">
        <v>3.2640000000000002E-4</v>
      </c>
      <c r="N285" s="105">
        <v>3.2640000000000002E-4</v>
      </c>
      <c r="O285" s="83"/>
    </row>
    <row r="286" spans="1:15">
      <c r="A286" s="79" t="s">
        <v>129</v>
      </c>
      <c r="B286" s="100" t="s">
        <v>342</v>
      </c>
      <c r="C286" s="81" t="str">
        <f>IFERROR(IF(B286="No CAS","",INDEX('DEQ Pollutant List'!$C$7:$C$611,MATCH('3. Pollutant Emissions - EF'!B286,'DEQ Pollutant List'!$B$7:$B$611,0))),"")</f>
        <v>1,3-Butadiene</v>
      </c>
      <c r="D286" s="115">
        <f>IFERROR(IF(OR($B286="",$B286="No CAS"),INDEX('DEQ Pollutant List'!$A$7:$A$611,MATCH($C286,'DEQ Pollutant List'!$C$7:$C$611,0)),INDEX('DEQ Pollutant List'!$A$7:$A$611,MATCH($B286,'DEQ Pollutant List'!$B$7:$B$611,0))),"")</f>
        <v>75</v>
      </c>
      <c r="E286" s="101"/>
      <c r="F286" s="102">
        <v>2.8900000000000001E-5</v>
      </c>
      <c r="G286" s="103">
        <v>2.8900000000000001E-5</v>
      </c>
      <c r="H286" s="83" t="s">
        <v>410</v>
      </c>
      <c r="I286" s="104" t="s">
        <v>411</v>
      </c>
      <c r="J286" s="102">
        <v>0.253164</v>
      </c>
      <c r="K286" s="105">
        <v>0.253164</v>
      </c>
      <c r="L286" s="83"/>
      <c r="M286" s="102">
        <v>6.9360000000000005E-4</v>
      </c>
      <c r="N286" s="105">
        <v>6.9360000000000005E-4</v>
      </c>
      <c r="O286" s="83"/>
    </row>
    <row r="287" spans="1:15">
      <c r="A287" s="79" t="s">
        <v>129</v>
      </c>
      <c r="B287" s="100" t="s">
        <v>344</v>
      </c>
      <c r="C287" s="81" t="str">
        <f>IFERROR(IF(B287="No CAS","",INDEX('DEQ Pollutant List'!$C$7:$C$611,MATCH('3. Pollutant Emissions - EF'!B287,'DEQ Pollutant List'!$B$7:$B$611,0))),"")</f>
        <v>Carbon disulfide</v>
      </c>
      <c r="D287" s="115">
        <f>IFERROR(IF(OR($B287="",$B287="No CAS"),INDEX('DEQ Pollutant List'!$A$7:$A$611,MATCH($C287,'DEQ Pollutant List'!$C$7:$C$611,0)),INDEX('DEQ Pollutant List'!$A$7:$A$611,MATCH($B287,'DEQ Pollutant List'!$B$7:$B$611,0))),"")</f>
        <v>90</v>
      </c>
      <c r="E287" s="101"/>
      <c r="F287" s="102">
        <v>1.99E-3</v>
      </c>
      <c r="G287" s="103">
        <v>1.99E-3</v>
      </c>
      <c r="H287" s="83" t="s">
        <v>410</v>
      </c>
      <c r="I287" s="104" t="s">
        <v>411</v>
      </c>
      <c r="J287" s="102">
        <v>17.432400000000001</v>
      </c>
      <c r="K287" s="105">
        <v>17.432400000000001</v>
      </c>
      <c r="L287" s="83"/>
      <c r="M287" s="102">
        <v>4.7759999999999997E-2</v>
      </c>
      <c r="N287" s="105">
        <v>4.7759999999999997E-2</v>
      </c>
      <c r="O287" s="83"/>
    </row>
    <row r="288" spans="1:15">
      <c r="A288" s="79" t="s">
        <v>129</v>
      </c>
      <c r="B288" s="100" t="s">
        <v>345</v>
      </c>
      <c r="C288" s="81" t="str">
        <f>IFERROR(IF(B288="No CAS","",INDEX('DEQ Pollutant List'!$C$7:$C$611,MATCH('3. Pollutant Emissions - EF'!B288,'DEQ Pollutant List'!$B$7:$B$611,0))),"")</f>
        <v>Chlorobenzene</v>
      </c>
      <c r="D288" s="115">
        <f>IFERROR(IF(OR($B288="",$B288="No CAS"),INDEX('DEQ Pollutant List'!$A$7:$A$611,MATCH($C288,'DEQ Pollutant List'!$C$7:$C$611,0)),INDEX('DEQ Pollutant List'!$A$7:$A$611,MATCH($B288,'DEQ Pollutant List'!$B$7:$B$611,0))),"")</f>
        <v>108</v>
      </c>
      <c r="E288" s="101"/>
      <c r="F288" s="102">
        <v>2.72E-7</v>
      </c>
      <c r="G288" s="103">
        <v>2.72E-7</v>
      </c>
      <c r="H288" s="83" t="s">
        <v>410</v>
      </c>
      <c r="I288" s="104" t="s">
        <v>411</v>
      </c>
      <c r="J288" s="102">
        <v>2.3827200000000001E-3</v>
      </c>
      <c r="K288" s="105">
        <v>2.3827200000000001E-3</v>
      </c>
      <c r="L288" s="83"/>
      <c r="M288" s="102">
        <v>6.528E-6</v>
      </c>
      <c r="N288" s="105">
        <v>6.528E-6</v>
      </c>
      <c r="O288" s="83"/>
    </row>
    <row r="289" spans="1:15">
      <c r="A289" s="79" t="s">
        <v>129</v>
      </c>
      <c r="B289" s="100" t="s">
        <v>346</v>
      </c>
      <c r="C289" s="81" t="str">
        <f>IFERROR(IF(B289="No CAS","",INDEX('DEQ Pollutant List'!$C$7:$C$611,MATCH('3. Pollutant Emissions - EF'!B289,'DEQ Pollutant List'!$B$7:$B$611,0))),"")</f>
        <v>1,2,4-Trichlorobenzene</v>
      </c>
      <c r="D289" s="115">
        <f>IFERROR(IF(OR($B289="",$B289="No CAS"),INDEX('DEQ Pollutant List'!$A$7:$A$611,MATCH($C289,'DEQ Pollutant List'!$C$7:$C$611,0)),INDEX('DEQ Pollutant List'!$A$7:$A$611,MATCH($B289,'DEQ Pollutant List'!$B$7:$B$611,0))),"")</f>
        <v>113</v>
      </c>
      <c r="E289" s="101"/>
      <c r="F289" s="102">
        <v>1.05E-4</v>
      </c>
      <c r="G289" s="103">
        <v>1.05E-4</v>
      </c>
      <c r="H289" s="83" t="s">
        <v>410</v>
      </c>
      <c r="I289" s="104" t="s">
        <v>411</v>
      </c>
      <c r="J289" s="102">
        <v>0.91980000000000006</v>
      </c>
      <c r="K289" s="105">
        <v>0.91980000000000006</v>
      </c>
      <c r="L289" s="83"/>
      <c r="M289" s="102">
        <v>2.5200000000000001E-3</v>
      </c>
      <c r="N289" s="105">
        <v>2.5200000000000001E-3</v>
      </c>
      <c r="O289" s="83"/>
    </row>
    <row r="290" spans="1:15">
      <c r="A290" s="79" t="s">
        <v>129</v>
      </c>
      <c r="B290" s="100" t="s">
        <v>347</v>
      </c>
      <c r="C290" s="81" t="str">
        <f>IFERROR(IF(B290="No CAS","",INDEX('DEQ Pollutant List'!$C$7:$C$611,MATCH('3. Pollutant Emissions - EF'!B290,'DEQ Pollutant List'!$B$7:$B$611,0))),"")</f>
        <v>Chloroform</v>
      </c>
      <c r="D290" s="115">
        <f>IFERROR(IF(OR($B290="",$B290="No CAS"),INDEX('DEQ Pollutant List'!$A$7:$A$611,MATCH($C290,'DEQ Pollutant List'!$C$7:$C$611,0)),INDEX('DEQ Pollutant List'!$A$7:$A$611,MATCH($B290,'DEQ Pollutant List'!$B$7:$B$611,0))),"")</f>
        <v>118</v>
      </c>
      <c r="E290" s="101"/>
      <c r="F290" s="102">
        <v>2.03E-4</v>
      </c>
      <c r="G290" s="103">
        <v>2.03E-4</v>
      </c>
      <c r="H290" s="83" t="s">
        <v>410</v>
      </c>
      <c r="I290" s="104" t="s">
        <v>411</v>
      </c>
      <c r="J290" s="102">
        <v>1.7782800000000001</v>
      </c>
      <c r="K290" s="105">
        <v>1.7782800000000001</v>
      </c>
      <c r="L290" s="83"/>
      <c r="M290" s="102">
        <v>4.8719999999999996E-3</v>
      </c>
      <c r="N290" s="105">
        <v>4.8719999999999996E-3</v>
      </c>
      <c r="O290" s="83"/>
    </row>
    <row r="291" spans="1:15">
      <c r="A291" s="79" t="s">
        <v>129</v>
      </c>
      <c r="B291" s="100" t="s">
        <v>405</v>
      </c>
      <c r="C291" s="81" t="str">
        <f>IFERROR(IF(B291="No CAS","",INDEX('DEQ Pollutant List'!$C$7:$C$611,MATCH('3. Pollutant Emissions - EF'!B291,'DEQ Pollutant List'!$B$7:$B$611,0))),"")</f>
        <v>Crotonaldehyde</v>
      </c>
      <c r="D291" s="115">
        <f>IFERROR(IF(OR($B291="",$B291="No CAS"),INDEX('DEQ Pollutant List'!$A$7:$A$611,MATCH($C291,'DEQ Pollutant List'!$C$7:$C$611,0)),INDEX('DEQ Pollutant List'!$A$7:$A$611,MATCH($B291,'DEQ Pollutant List'!$B$7:$B$611,0))),"")</f>
        <v>156</v>
      </c>
      <c r="E291" s="101"/>
      <c r="F291" s="102">
        <v>2.7999999999999998E-4</v>
      </c>
      <c r="G291" s="103">
        <v>2.7999999999999998E-4</v>
      </c>
      <c r="H291" s="83" t="s">
        <v>410</v>
      </c>
      <c r="I291" s="104" t="s">
        <v>411</v>
      </c>
      <c r="J291" s="102">
        <v>2.4527999999999999</v>
      </c>
      <c r="K291" s="105">
        <v>2.4527999999999999</v>
      </c>
      <c r="L291" s="83"/>
      <c r="M291" s="102">
        <v>6.7199999999999994E-3</v>
      </c>
      <c r="N291" s="105">
        <v>6.7199999999999994E-3</v>
      </c>
      <c r="O291" s="83"/>
    </row>
    <row r="292" spans="1:15">
      <c r="A292" s="79" t="s">
        <v>129</v>
      </c>
      <c r="B292" s="100" t="s">
        <v>351</v>
      </c>
      <c r="C292" s="81" t="str">
        <f>IFERROR(IF(B292="No CAS","",INDEX('DEQ Pollutant List'!$C$7:$C$611,MATCH('3. Pollutant Emissions - EF'!B292,'DEQ Pollutant List'!$B$7:$B$611,0))),"")</f>
        <v>Isopropylbenzene (cumene)</v>
      </c>
      <c r="D292" s="115">
        <f>IFERROR(IF(OR($B292="",$B292="No CAS"),INDEX('DEQ Pollutant List'!$A$7:$A$611,MATCH($C292,'DEQ Pollutant List'!$C$7:$C$611,0)),INDEX('DEQ Pollutant List'!$A$7:$A$611,MATCH($B292,'DEQ Pollutant List'!$B$7:$B$611,0))),"")</f>
        <v>157</v>
      </c>
      <c r="E292" s="101"/>
      <c r="F292" s="102">
        <v>8.1899999999999995E-6</v>
      </c>
      <c r="G292" s="103">
        <v>8.1899999999999995E-6</v>
      </c>
      <c r="H292" s="83" t="s">
        <v>410</v>
      </c>
      <c r="I292" s="104" t="s">
        <v>411</v>
      </c>
      <c r="J292" s="102">
        <v>7.17444E-2</v>
      </c>
      <c r="K292" s="105">
        <v>7.17444E-2</v>
      </c>
      <c r="L292" s="83"/>
      <c r="M292" s="102">
        <v>1.9655999999999997E-4</v>
      </c>
      <c r="N292" s="105">
        <v>1.9655999999999997E-4</v>
      </c>
      <c r="O292" s="83"/>
    </row>
    <row r="293" spans="1:15">
      <c r="A293" s="79" t="s">
        <v>129</v>
      </c>
      <c r="B293" s="100" t="s">
        <v>352</v>
      </c>
      <c r="C293" s="81" t="str">
        <f>IFERROR(IF(B293="No CAS","",INDEX('DEQ Pollutant List'!$C$7:$C$611,MATCH('3. Pollutant Emissions - EF'!B293,'DEQ Pollutant List'!$B$7:$B$611,0))),"")</f>
        <v>Ethyl benzene</v>
      </c>
      <c r="D293" s="115">
        <f>IFERROR(IF(OR($B293="",$B293="No CAS"),INDEX('DEQ Pollutant List'!$A$7:$A$611,MATCH($C293,'DEQ Pollutant List'!$C$7:$C$611,0)),INDEX('DEQ Pollutant List'!$A$7:$A$611,MATCH($B293,'DEQ Pollutant List'!$B$7:$B$611,0))),"")</f>
        <v>229</v>
      </c>
      <c r="E293" s="101"/>
      <c r="F293" s="102">
        <v>5.6199999999999997E-5</v>
      </c>
      <c r="G293" s="103">
        <v>5.6199999999999997E-5</v>
      </c>
      <c r="H293" s="83" t="s">
        <v>410</v>
      </c>
      <c r="I293" s="104" t="s">
        <v>411</v>
      </c>
      <c r="J293" s="102">
        <v>0.49231199999999997</v>
      </c>
      <c r="K293" s="105">
        <v>0.49231199999999997</v>
      </c>
      <c r="L293" s="83"/>
      <c r="M293" s="102">
        <v>1.3487999999999998E-3</v>
      </c>
      <c r="N293" s="105">
        <v>1.3487999999999998E-3</v>
      </c>
      <c r="O293" s="83"/>
    </row>
    <row r="294" spans="1:15">
      <c r="A294" s="79" t="s">
        <v>129</v>
      </c>
      <c r="B294" s="100" t="s">
        <v>354</v>
      </c>
      <c r="C294" s="81" t="str">
        <f>IFERROR(IF(B294="No CAS","",INDEX('DEQ Pollutant List'!$C$7:$C$611,MATCH('3. Pollutant Emissions - EF'!B294,'DEQ Pollutant List'!$B$7:$B$611,0))),"")</f>
        <v>Formaldehyde</v>
      </c>
      <c r="D294" s="115">
        <f>IFERROR(IF(OR($B294="",$B294="No CAS"),INDEX('DEQ Pollutant List'!$A$7:$A$611,MATCH($C294,'DEQ Pollutant List'!$C$7:$C$611,0)),INDEX('DEQ Pollutant List'!$A$7:$A$611,MATCH($B294,'DEQ Pollutant List'!$B$7:$B$611,0))),"")</f>
        <v>250</v>
      </c>
      <c r="E294" s="101"/>
      <c r="F294" s="102">
        <v>5.2300000000000003E-4</v>
      </c>
      <c r="G294" s="103">
        <v>5.2300000000000003E-4</v>
      </c>
      <c r="H294" s="83" t="s">
        <v>410</v>
      </c>
      <c r="I294" s="104" t="s">
        <v>411</v>
      </c>
      <c r="J294" s="102">
        <v>4.58148</v>
      </c>
      <c r="K294" s="105">
        <v>4.58148</v>
      </c>
      <c r="L294" s="83"/>
      <c r="M294" s="102">
        <v>1.2552000000000001E-2</v>
      </c>
      <c r="N294" s="105">
        <v>1.2552000000000001E-2</v>
      </c>
      <c r="O294" s="83"/>
    </row>
    <row r="295" spans="1:15">
      <c r="A295" s="79" t="s">
        <v>129</v>
      </c>
      <c r="B295" s="100" t="s">
        <v>355</v>
      </c>
      <c r="C295" s="81" t="str">
        <f>IFERROR(IF(B295="No CAS","",INDEX('DEQ Pollutant List'!$C$7:$C$611,MATCH('3. Pollutant Emissions - EF'!B295,'DEQ Pollutant List'!$B$7:$B$611,0))),"")</f>
        <v>Hexane</v>
      </c>
      <c r="D295" s="115">
        <f>IFERROR(IF(OR($B295="",$B295="No CAS"),INDEX('DEQ Pollutant List'!$A$7:$A$611,MATCH($C295,'DEQ Pollutant List'!$C$7:$C$611,0)),INDEX('DEQ Pollutant List'!$A$7:$A$611,MATCH($B295,'DEQ Pollutant List'!$B$7:$B$611,0))),"")</f>
        <v>289</v>
      </c>
      <c r="E295" s="101"/>
      <c r="F295" s="102">
        <v>3.1999999999999999E-5</v>
      </c>
      <c r="G295" s="103">
        <v>3.1999999999999999E-5</v>
      </c>
      <c r="H295" s="83" t="s">
        <v>410</v>
      </c>
      <c r="I295" s="104" t="s">
        <v>411</v>
      </c>
      <c r="J295" s="102">
        <v>0.28032000000000001</v>
      </c>
      <c r="K295" s="105">
        <v>0.28032000000000001</v>
      </c>
      <c r="L295" s="83"/>
      <c r="M295" s="102">
        <v>7.6800000000000002E-4</v>
      </c>
      <c r="N295" s="105">
        <v>7.6800000000000002E-4</v>
      </c>
      <c r="O295" s="83"/>
    </row>
    <row r="296" spans="1:15">
      <c r="A296" s="79" t="s">
        <v>129</v>
      </c>
      <c r="B296" s="100" t="s">
        <v>357</v>
      </c>
      <c r="C296" s="81" t="str">
        <f>IFERROR(IF(B296="No CAS","",INDEX('DEQ Pollutant List'!$C$7:$C$611,MATCH('3. Pollutant Emissions - EF'!B296,'DEQ Pollutant List'!$B$7:$B$611,0))),"")</f>
        <v>Hydrogen sulfide</v>
      </c>
      <c r="D296" s="115">
        <f>IFERROR(IF(OR($B296="",$B296="No CAS"),INDEX('DEQ Pollutant List'!$A$7:$A$611,MATCH($C296,'DEQ Pollutant List'!$C$7:$C$611,0)),INDEX('DEQ Pollutant List'!$A$7:$A$611,MATCH($B296,'DEQ Pollutant List'!$B$7:$B$611,0))),"")</f>
        <v>293</v>
      </c>
      <c r="E296" s="101"/>
      <c r="F296" s="102">
        <v>7.8799999999999995E-2</v>
      </c>
      <c r="G296" s="103">
        <v>7.8799999999999995E-2</v>
      </c>
      <c r="H296" s="83" t="s">
        <v>410</v>
      </c>
      <c r="I296" s="104" t="s">
        <v>411</v>
      </c>
      <c r="J296" s="102">
        <v>690.28800000000001</v>
      </c>
      <c r="K296" s="105">
        <v>690.28800000000001</v>
      </c>
      <c r="L296" s="83"/>
      <c r="M296" s="102">
        <v>1.8912</v>
      </c>
      <c r="N296" s="105">
        <v>1.8912</v>
      </c>
      <c r="O296" s="83"/>
    </row>
    <row r="297" spans="1:15">
      <c r="A297" s="79" t="s">
        <v>129</v>
      </c>
      <c r="B297" s="100" t="s">
        <v>363</v>
      </c>
      <c r="C297" s="81" t="str">
        <f>IFERROR(IF(B297="No CAS","",INDEX('DEQ Pollutant List'!$C$7:$C$611,MATCH('3. Pollutant Emissions - EF'!B297,'DEQ Pollutant List'!$B$7:$B$611,0))),"")</f>
        <v>Methanol</v>
      </c>
      <c r="D297" s="115">
        <f>IFERROR(IF(OR($B297="",$B297="No CAS"),INDEX('DEQ Pollutant List'!$A$7:$A$611,MATCH($C297,'DEQ Pollutant List'!$C$7:$C$611,0)),INDEX('DEQ Pollutant List'!$A$7:$A$611,MATCH($B297,'DEQ Pollutant List'!$B$7:$B$611,0))),"")</f>
        <v>321</v>
      </c>
      <c r="E297" s="101"/>
      <c r="F297" s="102">
        <v>0.38100000000000001</v>
      </c>
      <c r="G297" s="103">
        <v>0.38100000000000001</v>
      </c>
      <c r="H297" s="83" t="s">
        <v>410</v>
      </c>
      <c r="I297" s="104" t="s">
        <v>411</v>
      </c>
      <c r="J297" s="102">
        <v>3337.56</v>
      </c>
      <c r="K297" s="105">
        <v>3337.56</v>
      </c>
      <c r="L297" s="83"/>
      <c r="M297" s="102">
        <v>9.1440000000000001</v>
      </c>
      <c r="N297" s="105">
        <v>9.1440000000000001</v>
      </c>
      <c r="O297" s="83"/>
    </row>
    <row r="298" spans="1:15">
      <c r="A298" s="79" t="s">
        <v>129</v>
      </c>
      <c r="B298" s="100" t="s">
        <v>365</v>
      </c>
      <c r="C298" s="81" t="str">
        <f>IFERROR(IF(B298="No CAS","",INDEX('DEQ Pollutant List'!$C$7:$C$611,MATCH('3. Pollutant Emissions - EF'!B298,'DEQ Pollutant List'!$B$7:$B$611,0))),"")</f>
        <v>Dichloromethane (methylene chloride)</v>
      </c>
      <c r="D298" s="115">
        <f>IFERROR(IF(OR($B298="",$B298="No CAS"),INDEX('DEQ Pollutant List'!$A$7:$A$611,MATCH($C298,'DEQ Pollutant List'!$C$7:$C$611,0)),INDEX('DEQ Pollutant List'!$A$7:$A$611,MATCH($B298,'DEQ Pollutant List'!$B$7:$B$611,0))),"")</f>
        <v>328</v>
      </c>
      <c r="E298" s="101"/>
      <c r="F298" s="102">
        <v>1.45E-5</v>
      </c>
      <c r="G298" s="103">
        <v>1.45E-5</v>
      </c>
      <c r="H298" s="83" t="s">
        <v>410</v>
      </c>
      <c r="I298" s="104" t="s">
        <v>411</v>
      </c>
      <c r="J298" s="102">
        <v>0.12701999999999999</v>
      </c>
      <c r="K298" s="105">
        <v>0.12701999999999999</v>
      </c>
      <c r="L298" s="83"/>
      <c r="M298" s="102">
        <v>3.48E-4</v>
      </c>
      <c r="N298" s="105">
        <v>3.48E-4</v>
      </c>
      <c r="O298" s="83"/>
    </row>
    <row r="299" spans="1:15">
      <c r="A299" s="79" t="s">
        <v>129</v>
      </c>
      <c r="B299" s="100" t="s">
        <v>366</v>
      </c>
      <c r="C299" s="81" t="str">
        <f>IFERROR(IF(B299="No CAS","",INDEX('DEQ Pollutant List'!$C$7:$C$611,MATCH('3. Pollutant Emissions - EF'!B299,'DEQ Pollutant List'!$B$7:$B$611,0))),"")</f>
        <v>2-Butanone (methyl ethyl ketone)</v>
      </c>
      <c r="D299" s="115">
        <f>IFERROR(IF(OR($B299="",$B299="No CAS"),INDEX('DEQ Pollutant List'!$A$7:$A$611,MATCH($C299,'DEQ Pollutant List'!$C$7:$C$611,0)),INDEX('DEQ Pollutant List'!$A$7:$A$611,MATCH($B299,'DEQ Pollutant List'!$B$7:$B$611,0))),"")</f>
        <v>333</v>
      </c>
      <c r="E299" s="101"/>
      <c r="F299" s="102">
        <v>7.3899999999999999E-3</v>
      </c>
      <c r="G299" s="103">
        <v>7.3899999999999999E-3</v>
      </c>
      <c r="H299" s="83" t="s">
        <v>410</v>
      </c>
      <c r="I299" s="104" t="s">
        <v>411</v>
      </c>
      <c r="J299" s="102">
        <v>64.736400000000003</v>
      </c>
      <c r="K299" s="105">
        <v>64.736400000000003</v>
      </c>
      <c r="L299" s="83"/>
      <c r="M299" s="102">
        <v>0.17735999999999999</v>
      </c>
      <c r="N299" s="105">
        <v>0.17735999999999999</v>
      </c>
      <c r="O299" s="83"/>
    </row>
    <row r="300" spans="1:15">
      <c r="A300" s="79" t="s">
        <v>129</v>
      </c>
      <c r="B300" s="100" t="s">
        <v>367</v>
      </c>
      <c r="C300" s="81" t="str">
        <f>IFERROR(IF(B300="No CAS","",INDEX('DEQ Pollutant List'!$C$7:$C$611,MATCH('3. Pollutant Emissions - EF'!B300,'DEQ Pollutant List'!$B$7:$B$611,0))),"")</f>
        <v>Methyl isobutyl ketone (MIBK, hexone)</v>
      </c>
      <c r="D300" s="115">
        <f>IFERROR(IF(OR($B300="",$B300="No CAS"),INDEX('DEQ Pollutant List'!$A$7:$A$611,MATCH($C300,'DEQ Pollutant List'!$C$7:$C$611,0)),INDEX('DEQ Pollutant List'!$A$7:$A$611,MATCH($B300,'DEQ Pollutant List'!$B$7:$B$611,0))),"")</f>
        <v>337</v>
      </c>
      <c r="E300" s="101"/>
      <c r="F300" s="102">
        <v>1.0499999999999999E-3</v>
      </c>
      <c r="G300" s="103">
        <v>1.0499999999999999E-3</v>
      </c>
      <c r="H300" s="83" t="s">
        <v>410</v>
      </c>
      <c r="I300" s="104" t="s">
        <v>411</v>
      </c>
      <c r="J300" s="102">
        <v>9.1979999999999986</v>
      </c>
      <c r="K300" s="105">
        <v>9.1979999999999986</v>
      </c>
      <c r="L300" s="83"/>
      <c r="M300" s="102">
        <v>2.52E-2</v>
      </c>
      <c r="N300" s="105">
        <v>2.52E-2</v>
      </c>
      <c r="O300" s="83"/>
    </row>
    <row r="301" spans="1:15">
      <c r="A301" s="79" t="s">
        <v>129</v>
      </c>
      <c r="B301" s="100" t="s">
        <v>372</v>
      </c>
      <c r="C301" s="81" t="str">
        <f>IFERROR(IF(B301="No CAS","",INDEX('DEQ Pollutant List'!$C$7:$C$611,MATCH('3. Pollutant Emissions - EF'!B301,'DEQ Pollutant List'!$B$7:$B$611,0))),"")</f>
        <v>Tetrachloroethene (perchloroethylene)</v>
      </c>
      <c r="D301" s="115">
        <f>IFERROR(IF(OR($B301="",$B301="No CAS"),INDEX('DEQ Pollutant List'!$A$7:$A$611,MATCH($C301,'DEQ Pollutant List'!$C$7:$C$611,0)),INDEX('DEQ Pollutant List'!$A$7:$A$611,MATCH($B301,'DEQ Pollutant List'!$B$7:$B$611,0))),"")</f>
        <v>488</v>
      </c>
      <c r="E301" s="101"/>
      <c r="F301" s="102">
        <v>1.66E-5</v>
      </c>
      <c r="G301" s="103">
        <v>1.66E-5</v>
      </c>
      <c r="H301" s="83" t="s">
        <v>410</v>
      </c>
      <c r="I301" s="104" t="s">
        <v>411</v>
      </c>
      <c r="J301" s="102">
        <v>0.14541599999999999</v>
      </c>
      <c r="K301" s="105">
        <v>0.14541599999999999</v>
      </c>
      <c r="L301" s="83"/>
      <c r="M301" s="102">
        <v>3.9840000000000003E-4</v>
      </c>
      <c r="N301" s="105">
        <v>3.9840000000000003E-4</v>
      </c>
      <c r="O301" s="83"/>
    </row>
    <row r="302" spans="1:15">
      <c r="A302" s="79" t="s">
        <v>129</v>
      </c>
      <c r="B302" s="100" t="s">
        <v>373</v>
      </c>
      <c r="C302" s="81" t="str">
        <f>IFERROR(IF(B302="No CAS","",INDEX('DEQ Pollutant List'!$C$7:$C$611,MATCH('3. Pollutant Emissions - EF'!B302,'DEQ Pollutant List'!$B$7:$B$611,0))),"")</f>
        <v>Phenol</v>
      </c>
      <c r="D302" s="115">
        <f>IFERROR(IF(OR($B302="",$B302="No CAS"),INDEX('DEQ Pollutant List'!$A$7:$A$611,MATCH($C302,'DEQ Pollutant List'!$C$7:$C$611,0)),INDEX('DEQ Pollutant List'!$A$7:$A$611,MATCH($B302,'DEQ Pollutant List'!$B$7:$B$611,0))),"")</f>
        <v>497</v>
      </c>
      <c r="E302" s="101"/>
      <c r="F302" s="102">
        <v>3.5899999999999999E-3</v>
      </c>
      <c r="G302" s="103">
        <v>3.5899999999999999E-3</v>
      </c>
      <c r="H302" s="83" t="s">
        <v>410</v>
      </c>
      <c r="I302" s="104" t="s">
        <v>411</v>
      </c>
      <c r="J302" s="102">
        <v>31.448399999999999</v>
      </c>
      <c r="K302" s="105">
        <v>31.448399999999999</v>
      </c>
      <c r="L302" s="83"/>
      <c r="M302" s="102">
        <v>8.616E-2</v>
      </c>
      <c r="N302" s="105">
        <v>8.616E-2</v>
      </c>
      <c r="O302" s="83"/>
    </row>
    <row r="303" spans="1:15">
      <c r="A303" s="79" t="s">
        <v>129</v>
      </c>
      <c r="B303" s="100" t="s">
        <v>389</v>
      </c>
      <c r="C303" s="81" t="str">
        <f>IFERROR(IF(B303="No CAS","",INDEX('DEQ Pollutant List'!$C$7:$C$611,MATCH('3. Pollutant Emissions - EF'!B303,'DEQ Pollutant List'!$B$7:$B$611,0))),"")</f>
        <v>Propionaldehyde</v>
      </c>
      <c r="D303" s="115">
        <f>IFERROR(IF(OR($B303="",$B303="No CAS"),INDEX('DEQ Pollutant List'!$A$7:$A$611,MATCH($C303,'DEQ Pollutant List'!$C$7:$C$611,0)),INDEX('DEQ Pollutant List'!$A$7:$A$611,MATCH($B303,'DEQ Pollutant List'!$B$7:$B$611,0))),"")</f>
        <v>559</v>
      </c>
      <c r="E303" s="101"/>
      <c r="F303" s="102">
        <v>4.4400000000000004E-3</v>
      </c>
      <c r="G303" s="103">
        <v>4.4400000000000004E-3</v>
      </c>
      <c r="H303" s="83" t="s">
        <v>410</v>
      </c>
      <c r="I303" s="104" t="s">
        <v>411</v>
      </c>
      <c r="J303" s="102">
        <v>38.894400000000005</v>
      </c>
      <c r="K303" s="105">
        <v>38.894400000000005</v>
      </c>
      <c r="L303" s="83"/>
      <c r="M303" s="102">
        <v>0.10656000000000002</v>
      </c>
      <c r="N303" s="105">
        <v>0.10656000000000002</v>
      </c>
      <c r="O303" s="83"/>
    </row>
    <row r="304" spans="1:15">
      <c r="A304" s="79" t="s">
        <v>129</v>
      </c>
      <c r="B304" s="100" t="s">
        <v>392</v>
      </c>
      <c r="C304" s="81" t="str">
        <f>IFERROR(IF(B304="No CAS","",INDEX('DEQ Pollutant List'!$C$7:$C$611,MATCH('3. Pollutant Emissions - EF'!B304,'DEQ Pollutant List'!$B$7:$B$611,0))),"")</f>
        <v>Styrene</v>
      </c>
      <c r="D304" s="115">
        <f>IFERROR(IF(OR($B304="",$B304="No CAS"),INDEX('DEQ Pollutant List'!$A$7:$A$611,MATCH($C304,'DEQ Pollutant List'!$C$7:$C$611,0)),INDEX('DEQ Pollutant List'!$A$7:$A$611,MATCH($B304,'DEQ Pollutant List'!$B$7:$B$611,0))),"")</f>
        <v>585</v>
      </c>
      <c r="E304" s="101"/>
      <c r="F304" s="102">
        <v>1.4899999999999999E-4</v>
      </c>
      <c r="G304" s="103">
        <v>1.4899999999999999E-4</v>
      </c>
      <c r="H304" s="83" t="s">
        <v>410</v>
      </c>
      <c r="I304" s="104" t="s">
        <v>411</v>
      </c>
      <c r="J304" s="102">
        <v>1.30524</v>
      </c>
      <c r="K304" s="105">
        <v>1.30524</v>
      </c>
      <c r="L304" s="83"/>
      <c r="M304" s="102">
        <v>3.5759999999999998E-3</v>
      </c>
      <c r="N304" s="105">
        <v>3.5759999999999998E-3</v>
      </c>
      <c r="O304" s="83"/>
    </row>
    <row r="305" spans="1:15">
      <c r="A305" s="79" t="s">
        <v>129</v>
      </c>
      <c r="B305" s="100" t="s">
        <v>395</v>
      </c>
      <c r="C305" s="81" t="str">
        <f>IFERROR(IF(B305="No CAS","",INDEX('DEQ Pollutant List'!$C$7:$C$611,MATCH('3. Pollutant Emissions - EF'!B305,'DEQ Pollutant List'!$B$7:$B$611,0))),"")</f>
        <v>Toluene</v>
      </c>
      <c r="D305" s="115">
        <f>IFERROR(IF(OR($B305="",$B305="No CAS"),INDEX('DEQ Pollutant List'!$A$7:$A$611,MATCH($C305,'DEQ Pollutant List'!$C$7:$C$611,0)),INDEX('DEQ Pollutant List'!$A$7:$A$611,MATCH($B305,'DEQ Pollutant List'!$B$7:$B$611,0))),"")</f>
        <v>600</v>
      </c>
      <c r="E305" s="101"/>
      <c r="F305" s="102">
        <v>3.9899999999999996E-3</v>
      </c>
      <c r="G305" s="103">
        <v>3.9899999999999996E-3</v>
      </c>
      <c r="H305" s="83" t="s">
        <v>410</v>
      </c>
      <c r="I305" s="104" t="s">
        <v>411</v>
      </c>
      <c r="J305" s="102">
        <v>34.952399999999997</v>
      </c>
      <c r="K305" s="105">
        <v>34.952399999999997</v>
      </c>
      <c r="L305" s="83"/>
      <c r="M305" s="102">
        <v>9.5759999999999984E-2</v>
      </c>
      <c r="N305" s="105">
        <v>9.5759999999999984E-2</v>
      </c>
      <c r="O305" s="83"/>
    </row>
    <row r="306" spans="1:15">
      <c r="A306" s="79" t="s">
        <v>129</v>
      </c>
      <c r="B306" s="100" t="s">
        <v>409</v>
      </c>
      <c r="C306" s="81" t="str">
        <f>IFERROR(IF(B306="No CAS","",INDEX('DEQ Pollutant List'!$C$7:$C$611,MATCH('3. Pollutant Emissions - EF'!B306,'DEQ Pollutant List'!$B$7:$B$611,0))),"")</f>
        <v>1,1,2-Trichloroethane (vinyl trichloride)</v>
      </c>
      <c r="D306" s="115">
        <f>IFERROR(IF(OR($B306="",$B306="No CAS"),INDEX('DEQ Pollutant List'!$A$7:$A$611,MATCH($C306,'DEQ Pollutant List'!$C$7:$C$611,0)),INDEX('DEQ Pollutant List'!$A$7:$A$611,MATCH($B306,'DEQ Pollutant List'!$B$7:$B$611,0))),"")</f>
        <v>607</v>
      </c>
      <c r="E306" s="101"/>
      <c r="F306" s="102">
        <v>1.5699999999999999E-4</v>
      </c>
      <c r="G306" s="103">
        <v>1.5699999999999999E-4</v>
      </c>
      <c r="H306" s="83" t="s">
        <v>410</v>
      </c>
      <c r="I306" s="104" t="s">
        <v>411</v>
      </c>
      <c r="J306" s="102">
        <v>1.3753199999999999</v>
      </c>
      <c r="K306" s="105">
        <v>1.3753199999999999</v>
      </c>
      <c r="L306" s="83"/>
      <c r="M306" s="102">
        <v>3.7679999999999996E-3</v>
      </c>
      <c r="N306" s="105">
        <v>3.7679999999999996E-3</v>
      </c>
      <c r="O306" s="83"/>
    </row>
    <row r="307" spans="1:15">
      <c r="A307" s="79" t="s">
        <v>129</v>
      </c>
      <c r="B307" s="100" t="s">
        <v>396</v>
      </c>
      <c r="C307" s="81" t="str">
        <f>IFERROR(IF(B307="No CAS","",INDEX('DEQ Pollutant List'!$C$7:$C$611,MATCH('3. Pollutant Emissions - EF'!B307,'DEQ Pollutant List'!$B$7:$B$611,0))),"")</f>
        <v>Trichloroethene (TCE, trichloroethylene)</v>
      </c>
      <c r="D307" s="115">
        <f>IFERROR(IF(OR($B307="",$B307="No CAS"),INDEX('DEQ Pollutant List'!$A$7:$A$611,MATCH($C307,'DEQ Pollutant List'!$C$7:$C$611,0)),INDEX('DEQ Pollutant List'!$A$7:$A$611,MATCH($B307,'DEQ Pollutant List'!$B$7:$B$611,0))),"")</f>
        <v>608</v>
      </c>
      <c r="E307" s="101"/>
      <c r="F307" s="102">
        <v>2.6100000000000001E-5</v>
      </c>
      <c r="G307" s="103">
        <v>2.6100000000000001E-5</v>
      </c>
      <c r="H307" s="83" t="s">
        <v>410</v>
      </c>
      <c r="I307" s="104" t="s">
        <v>411</v>
      </c>
      <c r="J307" s="102">
        <v>0.22863600000000001</v>
      </c>
      <c r="K307" s="105">
        <v>0.22863600000000001</v>
      </c>
      <c r="L307" s="83"/>
      <c r="M307" s="102">
        <v>6.2640000000000005E-4</v>
      </c>
      <c r="N307" s="105">
        <v>6.2640000000000005E-4</v>
      </c>
      <c r="O307" s="83"/>
    </row>
    <row r="308" spans="1:15">
      <c r="A308" s="79" t="s">
        <v>129</v>
      </c>
      <c r="B308" s="100" t="s">
        <v>398</v>
      </c>
      <c r="C308" s="81" t="str">
        <f>IFERROR(IF(B308="No CAS","",INDEX('DEQ Pollutant List'!$C$7:$C$611,MATCH('3. Pollutant Emissions - EF'!B308,'DEQ Pollutant List'!$B$7:$B$611,0))),"")</f>
        <v>Xylene (mixture), including m-xylene, o-xylene, p-xylene</v>
      </c>
      <c r="D308" s="115">
        <f>IFERROR(IF(OR($B308="",$B308="No CAS"),INDEX('DEQ Pollutant List'!$A$7:$A$611,MATCH($C308,'DEQ Pollutant List'!$C$7:$C$611,0)),INDEX('DEQ Pollutant List'!$A$7:$A$611,MATCH($B308,'DEQ Pollutant List'!$B$7:$B$611,0))),"")</f>
        <v>628</v>
      </c>
      <c r="E308" s="101"/>
      <c r="F308" s="102">
        <v>5.1700000000000003E-5</v>
      </c>
      <c r="G308" s="103">
        <v>5.1700000000000003E-5</v>
      </c>
      <c r="H308" s="83" t="s">
        <v>410</v>
      </c>
      <c r="I308" s="104" t="s">
        <v>411</v>
      </c>
      <c r="J308" s="102">
        <v>0.45289200000000002</v>
      </c>
      <c r="K308" s="105">
        <v>0.45289200000000002</v>
      </c>
      <c r="L308" s="83"/>
      <c r="M308" s="102">
        <v>1.2408E-3</v>
      </c>
      <c r="N308" s="105">
        <v>1.2408E-3</v>
      </c>
      <c r="O308" s="83"/>
    </row>
    <row r="309" spans="1:15">
      <c r="A309" s="79" t="s">
        <v>131</v>
      </c>
      <c r="B309" s="100" t="s">
        <v>327</v>
      </c>
      <c r="C309" s="81" t="str">
        <f>IFERROR(IF(B309="No CAS","",INDEX('DEQ Pollutant List'!$C$7:$C$611,MATCH('3. Pollutant Emissions - EF'!B309,'DEQ Pollutant List'!$B$7:$B$611,0))),"")</f>
        <v>Acetaldehyde</v>
      </c>
      <c r="D309" s="115">
        <f>IFERROR(IF(OR($B309="",$B309="No CAS"),INDEX('DEQ Pollutant List'!$A$7:$A$611,MATCH($C309,'DEQ Pollutant List'!$C$7:$C$611,0)),INDEX('DEQ Pollutant List'!$A$7:$A$611,MATCH($B309,'DEQ Pollutant List'!$B$7:$B$611,0))),"")</f>
        <v>1</v>
      </c>
      <c r="E309" s="101"/>
      <c r="F309" s="102">
        <v>6.9800000000000001E-2</v>
      </c>
      <c r="G309" s="103">
        <v>6.9800000000000001E-2</v>
      </c>
      <c r="H309" s="83" t="s">
        <v>410</v>
      </c>
      <c r="I309" s="104" t="s">
        <v>411</v>
      </c>
      <c r="J309" s="102">
        <v>611.44799999999998</v>
      </c>
      <c r="K309" s="105">
        <v>611.44799999999998</v>
      </c>
      <c r="L309" s="83"/>
      <c r="M309" s="102">
        <v>1.6752</v>
      </c>
      <c r="N309" s="105">
        <v>1.6752</v>
      </c>
      <c r="O309" s="83"/>
    </row>
    <row r="310" spans="1:15">
      <c r="A310" s="79" t="s">
        <v>131</v>
      </c>
      <c r="B310" s="100" t="s">
        <v>331</v>
      </c>
      <c r="C310" s="81" t="str">
        <f>IFERROR(IF(B310="No CAS","",INDEX('DEQ Pollutant List'!$C$7:$C$611,MATCH('3. Pollutant Emissions - EF'!B310,'DEQ Pollutant List'!$B$7:$B$611,0))),"")</f>
        <v>Acetone</v>
      </c>
      <c r="D310" s="115">
        <f>IFERROR(IF(OR($B310="",$B310="No CAS"),INDEX('DEQ Pollutant List'!$A$7:$A$611,MATCH($C310,'DEQ Pollutant List'!$C$7:$C$611,0)),INDEX('DEQ Pollutant List'!$A$7:$A$611,MATCH($B310,'DEQ Pollutant List'!$B$7:$B$611,0))),"")</f>
        <v>634</v>
      </c>
      <c r="E310" s="101"/>
      <c r="F310" s="102">
        <v>3.7999999999999999E-2</v>
      </c>
      <c r="G310" s="103">
        <v>3.7999999999999999E-2</v>
      </c>
      <c r="H310" s="83" t="s">
        <v>410</v>
      </c>
      <c r="I310" s="104" t="s">
        <v>411</v>
      </c>
      <c r="J310" s="102">
        <v>332.88</v>
      </c>
      <c r="K310" s="105">
        <v>332.88</v>
      </c>
      <c r="L310" s="83"/>
      <c r="M310" s="102">
        <v>0.91199999999999992</v>
      </c>
      <c r="N310" s="105">
        <v>0.91199999999999992</v>
      </c>
      <c r="O310" s="83"/>
    </row>
    <row r="311" spans="1:15">
      <c r="A311" s="79" t="s">
        <v>131</v>
      </c>
      <c r="B311" s="100" t="s">
        <v>412</v>
      </c>
      <c r="C311" s="81" t="str">
        <f>IFERROR(IF(B311="No CAS","",INDEX('DEQ Pollutant List'!$C$7:$C$611,MATCH('3. Pollutant Emissions - EF'!B311,'DEQ Pollutant List'!$B$7:$B$611,0))),"")</f>
        <v>trans-1,2-Dichloroethene</v>
      </c>
      <c r="D311" s="115">
        <f>IFERROR(IF(OR($B311="",$B311="No CAS"),INDEX('DEQ Pollutant List'!$A$7:$A$611,MATCH($C311,'DEQ Pollutant List'!$C$7:$C$611,0)),INDEX('DEQ Pollutant List'!$A$7:$A$611,MATCH($B311,'DEQ Pollutant List'!$B$7:$B$611,0))),"")</f>
        <v>116</v>
      </c>
      <c r="E311" s="101"/>
      <c r="F311" s="102">
        <v>4.2200000000000003E-6</v>
      </c>
      <c r="G311" s="103">
        <v>4.2200000000000003E-6</v>
      </c>
      <c r="H311" s="83" t="s">
        <v>410</v>
      </c>
      <c r="I311" s="104" t="s">
        <v>413</v>
      </c>
      <c r="J311" s="102">
        <v>3.6967200000000006E-2</v>
      </c>
      <c r="K311" s="105">
        <v>3.6967200000000006E-2</v>
      </c>
      <c r="L311" s="83"/>
      <c r="M311" s="102">
        <v>1.0128000000000001E-4</v>
      </c>
      <c r="N311" s="105">
        <v>1.0128000000000001E-4</v>
      </c>
      <c r="O311" s="83"/>
    </row>
    <row r="312" spans="1:15">
      <c r="A312" s="79" t="s">
        <v>131</v>
      </c>
      <c r="B312" s="100" t="s">
        <v>330</v>
      </c>
      <c r="C312" s="81" t="str">
        <f>IFERROR(IF(B312="No CAS","",INDEX('DEQ Pollutant List'!$C$7:$C$611,MATCH('3. Pollutant Emissions - EF'!B312,'DEQ Pollutant List'!$B$7:$B$611,0))),"")</f>
        <v>Acrolein</v>
      </c>
      <c r="D312" s="115">
        <f>IFERROR(IF(OR($B312="",$B312="No CAS"),INDEX('DEQ Pollutant List'!$A$7:$A$611,MATCH($C312,'DEQ Pollutant List'!$C$7:$C$611,0)),INDEX('DEQ Pollutant List'!$A$7:$A$611,MATCH($B312,'DEQ Pollutant List'!$B$7:$B$611,0))),"")</f>
        <v>5</v>
      </c>
      <c r="E312" s="101"/>
      <c r="F312" s="102">
        <v>1.7799999999999999E-5</v>
      </c>
      <c r="G312" s="103">
        <v>1.7799999999999999E-5</v>
      </c>
      <c r="H312" s="83" t="s">
        <v>410</v>
      </c>
      <c r="I312" s="104" t="s">
        <v>411</v>
      </c>
      <c r="J312" s="102">
        <v>0.15592799999999998</v>
      </c>
      <c r="K312" s="105">
        <v>0.15592799999999998</v>
      </c>
      <c r="L312" s="83"/>
      <c r="M312" s="102">
        <v>4.2719999999999998E-4</v>
      </c>
      <c r="N312" s="105">
        <v>4.2719999999999998E-4</v>
      </c>
      <c r="O312" s="83"/>
    </row>
    <row r="313" spans="1:15">
      <c r="A313" s="79" t="s">
        <v>131</v>
      </c>
      <c r="B313" s="100" t="s">
        <v>340</v>
      </c>
      <c r="C313" s="81" t="str">
        <f>IFERROR(IF(B313="No CAS","",INDEX('DEQ Pollutant List'!$C$7:$C$611,MATCH('3. Pollutant Emissions - EF'!B313,'DEQ Pollutant List'!$B$7:$B$611,0))),"")</f>
        <v>Benzene</v>
      </c>
      <c r="D313" s="115">
        <f>IFERROR(IF(OR($B313="",$B313="No CAS"),INDEX('DEQ Pollutant List'!$A$7:$A$611,MATCH($C313,'DEQ Pollutant List'!$C$7:$C$611,0)),INDEX('DEQ Pollutant List'!$A$7:$A$611,MATCH($B313,'DEQ Pollutant List'!$B$7:$B$611,0))),"")</f>
        <v>46</v>
      </c>
      <c r="E313" s="101"/>
      <c r="F313" s="102">
        <v>1.36E-5</v>
      </c>
      <c r="G313" s="103">
        <v>1.36E-5</v>
      </c>
      <c r="H313" s="83" t="s">
        <v>410</v>
      </c>
      <c r="I313" s="104" t="s">
        <v>411</v>
      </c>
      <c r="J313" s="102">
        <v>0.11913600000000001</v>
      </c>
      <c r="K313" s="105">
        <v>0.11913600000000001</v>
      </c>
      <c r="L313" s="83"/>
      <c r="M313" s="102">
        <v>3.2640000000000002E-4</v>
      </c>
      <c r="N313" s="105">
        <v>3.2640000000000002E-4</v>
      </c>
      <c r="O313" s="83"/>
    </row>
    <row r="314" spans="1:15">
      <c r="A314" s="79" t="s">
        <v>131</v>
      </c>
      <c r="B314" s="100" t="s">
        <v>342</v>
      </c>
      <c r="C314" s="81" t="str">
        <f>IFERROR(IF(B314="No CAS","",INDEX('DEQ Pollutant List'!$C$7:$C$611,MATCH('3. Pollutant Emissions - EF'!B314,'DEQ Pollutant List'!$B$7:$B$611,0))),"")</f>
        <v>1,3-Butadiene</v>
      </c>
      <c r="D314" s="115">
        <f>IFERROR(IF(OR($B314="",$B314="No CAS"),INDEX('DEQ Pollutant List'!$A$7:$A$611,MATCH($C314,'DEQ Pollutant List'!$C$7:$C$611,0)),INDEX('DEQ Pollutant List'!$A$7:$A$611,MATCH($B314,'DEQ Pollutant List'!$B$7:$B$611,0))),"")</f>
        <v>75</v>
      </c>
      <c r="E314" s="101"/>
      <c r="F314" s="102">
        <v>2.8900000000000001E-5</v>
      </c>
      <c r="G314" s="103">
        <v>2.8900000000000001E-5</v>
      </c>
      <c r="H314" s="83" t="s">
        <v>410</v>
      </c>
      <c r="I314" s="104" t="s">
        <v>411</v>
      </c>
      <c r="J314" s="102">
        <v>0.253164</v>
      </c>
      <c r="K314" s="105">
        <v>0.253164</v>
      </c>
      <c r="L314" s="83"/>
      <c r="M314" s="102">
        <v>6.9360000000000005E-4</v>
      </c>
      <c r="N314" s="105">
        <v>6.9360000000000005E-4</v>
      </c>
      <c r="O314" s="83"/>
    </row>
    <row r="315" spans="1:15">
      <c r="A315" s="79" t="s">
        <v>131</v>
      </c>
      <c r="B315" s="100" t="s">
        <v>344</v>
      </c>
      <c r="C315" s="81" t="str">
        <f>IFERROR(IF(B315="No CAS","",INDEX('DEQ Pollutant List'!$C$7:$C$611,MATCH('3. Pollutant Emissions - EF'!B315,'DEQ Pollutant List'!$B$7:$B$611,0))),"")</f>
        <v>Carbon disulfide</v>
      </c>
      <c r="D315" s="115">
        <f>IFERROR(IF(OR($B315="",$B315="No CAS"),INDEX('DEQ Pollutant List'!$A$7:$A$611,MATCH($C315,'DEQ Pollutant List'!$C$7:$C$611,0)),INDEX('DEQ Pollutant List'!$A$7:$A$611,MATCH($B315,'DEQ Pollutant List'!$B$7:$B$611,0))),"")</f>
        <v>90</v>
      </c>
      <c r="E315" s="101"/>
      <c r="F315" s="102">
        <v>1.99E-3</v>
      </c>
      <c r="G315" s="103">
        <v>1.99E-3</v>
      </c>
      <c r="H315" s="83" t="s">
        <v>410</v>
      </c>
      <c r="I315" s="104" t="s">
        <v>411</v>
      </c>
      <c r="J315" s="102">
        <v>17.432400000000001</v>
      </c>
      <c r="K315" s="105">
        <v>17.432400000000001</v>
      </c>
      <c r="L315" s="83"/>
      <c r="M315" s="102">
        <v>4.7759999999999997E-2</v>
      </c>
      <c r="N315" s="105">
        <v>4.7759999999999997E-2</v>
      </c>
      <c r="O315" s="83"/>
    </row>
    <row r="316" spans="1:15">
      <c r="A316" s="79" t="s">
        <v>131</v>
      </c>
      <c r="B316" s="100" t="s">
        <v>345</v>
      </c>
      <c r="C316" s="81" t="str">
        <f>IFERROR(IF(B316="No CAS","",INDEX('DEQ Pollutant List'!$C$7:$C$611,MATCH('3. Pollutant Emissions - EF'!B316,'DEQ Pollutant List'!$B$7:$B$611,0))),"")</f>
        <v>Chlorobenzene</v>
      </c>
      <c r="D316" s="115">
        <f>IFERROR(IF(OR($B316="",$B316="No CAS"),INDEX('DEQ Pollutant List'!$A$7:$A$611,MATCH($C316,'DEQ Pollutant List'!$C$7:$C$611,0)),INDEX('DEQ Pollutant List'!$A$7:$A$611,MATCH($B316,'DEQ Pollutant List'!$B$7:$B$611,0))),"")</f>
        <v>108</v>
      </c>
      <c r="E316" s="101"/>
      <c r="F316" s="102">
        <v>2.72E-7</v>
      </c>
      <c r="G316" s="103">
        <v>2.72E-7</v>
      </c>
      <c r="H316" s="83" t="s">
        <v>410</v>
      </c>
      <c r="I316" s="104" t="s">
        <v>411</v>
      </c>
      <c r="J316" s="102">
        <v>2.3827200000000001E-3</v>
      </c>
      <c r="K316" s="105">
        <v>2.3827200000000001E-3</v>
      </c>
      <c r="L316" s="83"/>
      <c r="M316" s="102">
        <v>6.528E-6</v>
      </c>
      <c r="N316" s="105">
        <v>6.528E-6</v>
      </c>
      <c r="O316" s="83"/>
    </row>
    <row r="317" spans="1:15">
      <c r="A317" s="79" t="s">
        <v>131</v>
      </c>
      <c r="B317" s="100" t="s">
        <v>346</v>
      </c>
      <c r="C317" s="81" t="str">
        <f>IFERROR(IF(B317="No CAS","",INDEX('DEQ Pollutant List'!$C$7:$C$611,MATCH('3. Pollutant Emissions - EF'!B317,'DEQ Pollutant List'!$B$7:$B$611,0))),"")</f>
        <v>1,2,4-Trichlorobenzene</v>
      </c>
      <c r="D317" s="115">
        <f>IFERROR(IF(OR($B317="",$B317="No CAS"),INDEX('DEQ Pollutant List'!$A$7:$A$611,MATCH($C317,'DEQ Pollutant List'!$C$7:$C$611,0)),INDEX('DEQ Pollutant List'!$A$7:$A$611,MATCH($B317,'DEQ Pollutant List'!$B$7:$B$611,0))),"")</f>
        <v>113</v>
      </c>
      <c r="E317" s="101"/>
      <c r="F317" s="102">
        <v>1.05E-4</v>
      </c>
      <c r="G317" s="103">
        <v>1.05E-4</v>
      </c>
      <c r="H317" s="83" t="s">
        <v>410</v>
      </c>
      <c r="I317" s="104" t="s">
        <v>411</v>
      </c>
      <c r="J317" s="102">
        <v>0.91980000000000006</v>
      </c>
      <c r="K317" s="105">
        <v>0.91980000000000006</v>
      </c>
      <c r="L317" s="83"/>
      <c r="M317" s="102">
        <v>2.5200000000000001E-3</v>
      </c>
      <c r="N317" s="105">
        <v>2.5200000000000001E-3</v>
      </c>
      <c r="O317" s="83"/>
    </row>
    <row r="318" spans="1:15">
      <c r="A318" s="79" t="s">
        <v>131</v>
      </c>
      <c r="B318" s="100" t="s">
        <v>347</v>
      </c>
      <c r="C318" s="81" t="str">
        <f>IFERROR(IF(B318="No CAS","",INDEX('DEQ Pollutant List'!$C$7:$C$611,MATCH('3. Pollutant Emissions - EF'!B318,'DEQ Pollutant List'!$B$7:$B$611,0))),"")</f>
        <v>Chloroform</v>
      </c>
      <c r="D318" s="115">
        <f>IFERROR(IF(OR($B318="",$B318="No CAS"),INDEX('DEQ Pollutant List'!$A$7:$A$611,MATCH($C318,'DEQ Pollutant List'!$C$7:$C$611,0)),INDEX('DEQ Pollutant List'!$A$7:$A$611,MATCH($B318,'DEQ Pollutant List'!$B$7:$B$611,0))),"")</f>
        <v>118</v>
      </c>
      <c r="E318" s="101"/>
      <c r="F318" s="102">
        <v>2.03E-4</v>
      </c>
      <c r="G318" s="103">
        <v>2.03E-4</v>
      </c>
      <c r="H318" s="83" t="s">
        <v>410</v>
      </c>
      <c r="I318" s="104" t="s">
        <v>411</v>
      </c>
      <c r="J318" s="102">
        <v>1.7782800000000001</v>
      </c>
      <c r="K318" s="105">
        <v>1.7782800000000001</v>
      </c>
      <c r="L318" s="83"/>
      <c r="M318" s="102">
        <v>4.8719999999999996E-3</v>
      </c>
      <c r="N318" s="105">
        <v>4.8719999999999996E-3</v>
      </c>
      <c r="O318" s="83"/>
    </row>
    <row r="319" spans="1:15">
      <c r="A319" s="79" t="s">
        <v>131</v>
      </c>
      <c r="B319" s="100" t="s">
        <v>405</v>
      </c>
      <c r="C319" s="81" t="str">
        <f>IFERROR(IF(B319="No CAS","",INDEX('DEQ Pollutant List'!$C$7:$C$611,MATCH('3. Pollutant Emissions - EF'!B319,'DEQ Pollutant List'!$B$7:$B$611,0))),"")</f>
        <v>Crotonaldehyde</v>
      </c>
      <c r="D319" s="115">
        <f>IFERROR(IF(OR($B319="",$B319="No CAS"),INDEX('DEQ Pollutant List'!$A$7:$A$611,MATCH($C319,'DEQ Pollutant List'!$C$7:$C$611,0)),INDEX('DEQ Pollutant List'!$A$7:$A$611,MATCH($B319,'DEQ Pollutant List'!$B$7:$B$611,0))),"")</f>
        <v>156</v>
      </c>
      <c r="E319" s="101"/>
      <c r="F319" s="102">
        <v>2.7999999999999998E-4</v>
      </c>
      <c r="G319" s="103">
        <v>2.7999999999999998E-4</v>
      </c>
      <c r="H319" s="83" t="s">
        <v>410</v>
      </c>
      <c r="I319" s="104" t="s">
        <v>411</v>
      </c>
      <c r="J319" s="102">
        <v>2.4527999999999999</v>
      </c>
      <c r="K319" s="105">
        <v>2.4527999999999999</v>
      </c>
      <c r="L319" s="83"/>
      <c r="M319" s="102">
        <v>6.7199999999999994E-3</v>
      </c>
      <c r="N319" s="105">
        <v>6.7199999999999994E-3</v>
      </c>
      <c r="O319" s="83"/>
    </row>
    <row r="320" spans="1:15">
      <c r="A320" s="79" t="s">
        <v>131</v>
      </c>
      <c r="B320" s="100" t="s">
        <v>351</v>
      </c>
      <c r="C320" s="81" t="str">
        <f>IFERROR(IF(B320="No CAS","",INDEX('DEQ Pollutant List'!$C$7:$C$611,MATCH('3. Pollutant Emissions - EF'!B320,'DEQ Pollutant List'!$B$7:$B$611,0))),"")</f>
        <v>Isopropylbenzene (cumene)</v>
      </c>
      <c r="D320" s="115">
        <f>IFERROR(IF(OR($B320="",$B320="No CAS"),INDEX('DEQ Pollutant List'!$A$7:$A$611,MATCH($C320,'DEQ Pollutant List'!$C$7:$C$611,0)),INDEX('DEQ Pollutant List'!$A$7:$A$611,MATCH($B320,'DEQ Pollutant List'!$B$7:$B$611,0))),"")</f>
        <v>157</v>
      </c>
      <c r="E320" s="101"/>
      <c r="F320" s="102">
        <v>8.1899999999999995E-6</v>
      </c>
      <c r="G320" s="103">
        <v>8.1899999999999995E-6</v>
      </c>
      <c r="H320" s="83" t="s">
        <v>410</v>
      </c>
      <c r="I320" s="104" t="s">
        <v>411</v>
      </c>
      <c r="J320" s="102">
        <v>7.17444E-2</v>
      </c>
      <c r="K320" s="105">
        <v>7.17444E-2</v>
      </c>
      <c r="L320" s="83"/>
      <c r="M320" s="102">
        <v>1.9655999999999997E-4</v>
      </c>
      <c r="N320" s="105">
        <v>1.9655999999999997E-4</v>
      </c>
      <c r="O320" s="83"/>
    </row>
    <row r="321" spans="1:15">
      <c r="A321" s="79" t="s">
        <v>131</v>
      </c>
      <c r="B321" s="100" t="s">
        <v>352</v>
      </c>
      <c r="C321" s="81" t="str">
        <f>IFERROR(IF(B321="No CAS","",INDEX('DEQ Pollutant List'!$C$7:$C$611,MATCH('3. Pollutant Emissions - EF'!B321,'DEQ Pollutant List'!$B$7:$B$611,0))),"")</f>
        <v>Ethyl benzene</v>
      </c>
      <c r="D321" s="115">
        <f>IFERROR(IF(OR($B321="",$B321="No CAS"),INDEX('DEQ Pollutant List'!$A$7:$A$611,MATCH($C321,'DEQ Pollutant List'!$C$7:$C$611,0)),INDEX('DEQ Pollutant List'!$A$7:$A$611,MATCH($B321,'DEQ Pollutant List'!$B$7:$B$611,0))),"")</f>
        <v>229</v>
      </c>
      <c r="E321" s="101"/>
      <c r="F321" s="102">
        <v>5.6199999999999997E-5</v>
      </c>
      <c r="G321" s="103">
        <v>5.6199999999999997E-5</v>
      </c>
      <c r="H321" s="83" t="s">
        <v>410</v>
      </c>
      <c r="I321" s="104" t="s">
        <v>411</v>
      </c>
      <c r="J321" s="102">
        <v>0.49231199999999997</v>
      </c>
      <c r="K321" s="105">
        <v>0.49231199999999997</v>
      </c>
      <c r="L321" s="83"/>
      <c r="M321" s="102">
        <v>1.3487999999999998E-3</v>
      </c>
      <c r="N321" s="105">
        <v>1.3487999999999998E-3</v>
      </c>
      <c r="O321" s="83"/>
    </row>
    <row r="322" spans="1:15">
      <c r="A322" s="79" t="s">
        <v>131</v>
      </c>
      <c r="B322" s="100" t="s">
        <v>354</v>
      </c>
      <c r="C322" s="81" t="str">
        <f>IFERROR(IF(B322="No CAS","",INDEX('DEQ Pollutant List'!$C$7:$C$611,MATCH('3. Pollutant Emissions - EF'!B322,'DEQ Pollutant List'!$B$7:$B$611,0))),"")</f>
        <v>Formaldehyde</v>
      </c>
      <c r="D322" s="115">
        <f>IFERROR(IF(OR($B322="",$B322="No CAS"),INDEX('DEQ Pollutant List'!$A$7:$A$611,MATCH($C322,'DEQ Pollutant List'!$C$7:$C$611,0)),INDEX('DEQ Pollutant List'!$A$7:$A$611,MATCH($B322,'DEQ Pollutant List'!$B$7:$B$611,0))),"")</f>
        <v>250</v>
      </c>
      <c r="E322" s="101"/>
      <c r="F322" s="102">
        <v>5.2300000000000003E-4</v>
      </c>
      <c r="G322" s="103">
        <v>5.2300000000000003E-4</v>
      </c>
      <c r="H322" s="83" t="s">
        <v>410</v>
      </c>
      <c r="I322" s="104" t="s">
        <v>411</v>
      </c>
      <c r="J322" s="102">
        <v>4.58148</v>
      </c>
      <c r="K322" s="105">
        <v>4.58148</v>
      </c>
      <c r="L322" s="83"/>
      <c r="M322" s="102">
        <v>1.2552000000000001E-2</v>
      </c>
      <c r="N322" s="105">
        <v>1.2552000000000001E-2</v>
      </c>
      <c r="O322" s="83"/>
    </row>
    <row r="323" spans="1:15">
      <c r="A323" s="79" t="s">
        <v>131</v>
      </c>
      <c r="B323" s="100" t="s">
        <v>355</v>
      </c>
      <c r="C323" s="81" t="str">
        <f>IFERROR(IF(B323="No CAS","",INDEX('DEQ Pollutant List'!$C$7:$C$611,MATCH('3. Pollutant Emissions - EF'!B323,'DEQ Pollutant List'!$B$7:$B$611,0))),"")</f>
        <v>Hexane</v>
      </c>
      <c r="D323" s="115">
        <f>IFERROR(IF(OR($B323="",$B323="No CAS"),INDEX('DEQ Pollutant List'!$A$7:$A$611,MATCH($C323,'DEQ Pollutant List'!$C$7:$C$611,0)),INDEX('DEQ Pollutant List'!$A$7:$A$611,MATCH($B323,'DEQ Pollutant List'!$B$7:$B$611,0))),"")</f>
        <v>289</v>
      </c>
      <c r="E323" s="101"/>
      <c r="F323" s="102">
        <v>3.1999999999999999E-5</v>
      </c>
      <c r="G323" s="103">
        <v>3.1999999999999999E-5</v>
      </c>
      <c r="H323" s="83" t="s">
        <v>410</v>
      </c>
      <c r="I323" s="104" t="s">
        <v>411</v>
      </c>
      <c r="J323" s="102">
        <v>0.28032000000000001</v>
      </c>
      <c r="K323" s="105">
        <v>0.28032000000000001</v>
      </c>
      <c r="L323" s="83"/>
      <c r="M323" s="102">
        <v>7.6800000000000002E-4</v>
      </c>
      <c r="N323" s="105">
        <v>7.6800000000000002E-4</v>
      </c>
      <c r="O323" s="83"/>
    </row>
    <row r="324" spans="1:15">
      <c r="A324" s="79" t="s">
        <v>131</v>
      </c>
      <c r="B324" s="100" t="s">
        <v>357</v>
      </c>
      <c r="C324" s="81" t="str">
        <f>IFERROR(IF(B324="No CAS","",INDEX('DEQ Pollutant List'!$C$7:$C$611,MATCH('3. Pollutant Emissions - EF'!B324,'DEQ Pollutant List'!$B$7:$B$611,0))),"")</f>
        <v>Hydrogen sulfide</v>
      </c>
      <c r="D324" s="115">
        <f>IFERROR(IF(OR($B324="",$B324="No CAS"),INDEX('DEQ Pollutant List'!$A$7:$A$611,MATCH($C324,'DEQ Pollutant List'!$C$7:$C$611,0)),INDEX('DEQ Pollutant List'!$A$7:$A$611,MATCH($B324,'DEQ Pollutant List'!$B$7:$B$611,0))),"")</f>
        <v>293</v>
      </c>
      <c r="E324" s="101"/>
      <c r="F324" s="102">
        <v>7.8799999999999995E-2</v>
      </c>
      <c r="G324" s="103">
        <v>7.8799999999999995E-2</v>
      </c>
      <c r="H324" s="83" t="s">
        <v>410</v>
      </c>
      <c r="I324" s="104" t="s">
        <v>411</v>
      </c>
      <c r="J324" s="102">
        <v>690.28800000000001</v>
      </c>
      <c r="K324" s="105">
        <v>690.28800000000001</v>
      </c>
      <c r="L324" s="83"/>
      <c r="M324" s="102">
        <v>1.8912</v>
      </c>
      <c r="N324" s="105">
        <v>1.8912</v>
      </c>
      <c r="O324" s="83"/>
    </row>
    <row r="325" spans="1:15">
      <c r="A325" s="79" t="s">
        <v>131</v>
      </c>
      <c r="B325" s="100" t="s">
        <v>363</v>
      </c>
      <c r="C325" s="81" t="str">
        <f>IFERROR(IF(B325="No CAS","",INDEX('DEQ Pollutant List'!$C$7:$C$611,MATCH('3. Pollutant Emissions - EF'!B325,'DEQ Pollutant List'!$B$7:$B$611,0))),"")</f>
        <v>Methanol</v>
      </c>
      <c r="D325" s="115">
        <f>IFERROR(IF(OR($B325="",$B325="No CAS"),INDEX('DEQ Pollutant List'!$A$7:$A$611,MATCH($C325,'DEQ Pollutant List'!$C$7:$C$611,0)),INDEX('DEQ Pollutant List'!$A$7:$A$611,MATCH($B325,'DEQ Pollutant List'!$B$7:$B$611,0))),"")</f>
        <v>321</v>
      </c>
      <c r="E325" s="101"/>
      <c r="F325" s="102">
        <v>0.38100000000000001</v>
      </c>
      <c r="G325" s="103">
        <v>0.38100000000000001</v>
      </c>
      <c r="H325" s="83" t="s">
        <v>410</v>
      </c>
      <c r="I325" s="104" t="s">
        <v>411</v>
      </c>
      <c r="J325" s="102">
        <v>3337.56</v>
      </c>
      <c r="K325" s="105">
        <v>3337.56</v>
      </c>
      <c r="L325" s="83"/>
      <c r="M325" s="102">
        <v>9.1440000000000001</v>
      </c>
      <c r="N325" s="105">
        <v>9.1440000000000001</v>
      </c>
      <c r="O325" s="83"/>
    </row>
    <row r="326" spans="1:15">
      <c r="A326" s="79" t="s">
        <v>131</v>
      </c>
      <c r="B326" s="100" t="s">
        <v>365</v>
      </c>
      <c r="C326" s="81" t="str">
        <f>IFERROR(IF(B326="No CAS","",INDEX('DEQ Pollutant List'!$C$7:$C$611,MATCH('3. Pollutant Emissions - EF'!B326,'DEQ Pollutant List'!$B$7:$B$611,0))),"")</f>
        <v>Dichloromethane (methylene chloride)</v>
      </c>
      <c r="D326" s="115">
        <f>IFERROR(IF(OR($B326="",$B326="No CAS"),INDEX('DEQ Pollutant List'!$A$7:$A$611,MATCH($C326,'DEQ Pollutant List'!$C$7:$C$611,0)),INDEX('DEQ Pollutant List'!$A$7:$A$611,MATCH($B326,'DEQ Pollutant List'!$B$7:$B$611,0))),"")</f>
        <v>328</v>
      </c>
      <c r="E326" s="101"/>
      <c r="F326" s="102">
        <v>1.45E-5</v>
      </c>
      <c r="G326" s="103">
        <v>1.45E-5</v>
      </c>
      <c r="H326" s="83" t="s">
        <v>410</v>
      </c>
      <c r="I326" s="104" t="s">
        <v>411</v>
      </c>
      <c r="J326" s="102">
        <v>0.12701999999999999</v>
      </c>
      <c r="K326" s="105">
        <v>0.12701999999999999</v>
      </c>
      <c r="L326" s="83"/>
      <c r="M326" s="102">
        <v>3.48E-4</v>
      </c>
      <c r="N326" s="105">
        <v>3.48E-4</v>
      </c>
      <c r="O326" s="83"/>
    </row>
    <row r="327" spans="1:15">
      <c r="A327" s="79" t="s">
        <v>131</v>
      </c>
      <c r="B327" s="100" t="s">
        <v>366</v>
      </c>
      <c r="C327" s="81" t="str">
        <f>IFERROR(IF(B327="No CAS","",INDEX('DEQ Pollutant List'!$C$7:$C$611,MATCH('3. Pollutant Emissions - EF'!B327,'DEQ Pollutant List'!$B$7:$B$611,0))),"")</f>
        <v>2-Butanone (methyl ethyl ketone)</v>
      </c>
      <c r="D327" s="115">
        <f>IFERROR(IF(OR($B327="",$B327="No CAS"),INDEX('DEQ Pollutant List'!$A$7:$A$611,MATCH($C327,'DEQ Pollutant List'!$C$7:$C$611,0)),INDEX('DEQ Pollutant List'!$A$7:$A$611,MATCH($B327,'DEQ Pollutant List'!$B$7:$B$611,0))),"")</f>
        <v>333</v>
      </c>
      <c r="E327" s="101"/>
      <c r="F327" s="102">
        <v>7.3899999999999999E-3</v>
      </c>
      <c r="G327" s="103">
        <v>7.3899999999999999E-3</v>
      </c>
      <c r="H327" s="83" t="s">
        <v>410</v>
      </c>
      <c r="I327" s="104" t="s">
        <v>411</v>
      </c>
      <c r="J327" s="102">
        <v>64.736400000000003</v>
      </c>
      <c r="K327" s="105">
        <v>64.736400000000003</v>
      </c>
      <c r="L327" s="83"/>
      <c r="M327" s="102">
        <v>0.17735999999999999</v>
      </c>
      <c r="N327" s="105">
        <v>0.17735999999999999</v>
      </c>
      <c r="O327" s="83"/>
    </row>
    <row r="328" spans="1:15">
      <c r="A328" s="79" t="s">
        <v>131</v>
      </c>
      <c r="B328" s="100" t="s">
        <v>367</v>
      </c>
      <c r="C328" s="81" t="str">
        <f>IFERROR(IF(B328="No CAS","",INDEX('DEQ Pollutant List'!$C$7:$C$611,MATCH('3. Pollutant Emissions - EF'!B328,'DEQ Pollutant List'!$B$7:$B$611,0))),"")</f>
        <v>Methyl isobutyl ketone (MIBK, hexone)</v>
      </c>
      <c r="D328" s="115">
        <f>IFERROR(IF(OR($B328="",$B328="No CAS"),INDEX('DEQ Pollutant List'!$A$7:$A$611,MATCH($C328,'DEQ Pollutant List'!$C$7:$C$611,0)),INDEX('DEQ Pollutant List'!$A$7:$A$611,MATCH($B328,'DEQ Pollutant List'!$B$7:$B$611,0))),"")</f>
        <v>337</v>
      </c>
      <c r="E328" s="101"/>
      <c r="F328" s="102">
        <v>1.0499999999999999E-3</v>
      </c>
      <c r="G328" s="103">
        <v>1.0499999999999999E-3</v>
      </c>
      <c r="H328" s="83" t="s">
        <v>410</v>
      </c>
      <c r="I328" s="104" t="s">
        <v>411</v>
      </c>
      <c r="J328" s="102">
        <v>9.1979999999999986</v>
      </c>
      <c r="K328" s="105">
        <v>9.1979999999999986</v>
      </c>
      <c r="L328" s="83"/>
      <c r="M328" s="102">
        <v>2.52E-2</v>
      </c>
      <c r="N328" s="105">
        <v>2.52E-2</v>
      </c>
      <c r="O328" s="83"/>
    </row>
    <row r="329" spans="1:15">
      <c r="A329" s="79" t="s">
        <v>131</v>
      </c>
      <c r="B329" s="100" t="s">
        <v>372</v>
      </c>
      <c r="C329" s="81" t="str">
        <f>IFERROR(IF(B329="No CAS","",INDEX('DEQ Pollutant List'!$C$7:$C$611,MATCH('3. Pollutant Emissions - EF'!B329,'DEQ Pollutant List'!$B$7:$B$611,0))),"")</f>
        <v>Tetrachloroethene (perchloroethylene)</v>
      </c>
      <c r="D329" s="115">
        <f>IFERROR(IF(OR($B329="",$B329="No CAS"),INDEX('DEQ Pollutant List'!$A$7:$A$611,MATCH($C329,'DEQ Pollutant List'!$C$7:$C$611,0)),INDEX('DEQ Pollutant List'!$A$7:$A$611,MATCH($B329,'DEQ Pollutant List'!$B$7:$B$611,0))),"")</f>
        <v>488</v>
      </c>
      <c r="E329" s="101"/>
      <c r="F329" s="102">
        <v>1.66E-5</v>
      </c>
      <c r="G329" s="103">
        <v>1.66E-5</v>
      </c>
      <c r="H329" s="83" t="s">
        <v>410</v>
      </c>
      <c r="I329" s="104" t="s">
        <v>411</v>
      </c>
      <c r="J329" s="102">
        <v>0.14541599999999999</v>
      </c>
      <c r="K329" s="105">
        <v>0.14541599999999999</v>
      </c>
      <c r="L329" s="83"/>
      <c r="M329" s="102">
        <v>3.9840000000000003E-4</v>
      </c>
      <c r="N329" s="105">
        <v>3.9840000000000003E-4</v>
      </c>
      <c r="O329" s="83"/>
    </row>
    <row r="330" spans="1:15">
      <c r="A330" s="79" t="s">
        <v>131</v>
      </c>
      <c r="B330" s="100" t="s">
        <v>373</v>
      </c>
      <c r="C330" s="81" t="str">
        <f>IFERROR(IF(B330="No CAS","",INDEX('DEQ Pollutant List'!$C$7:$C$611,MATCH('3. Pollutant Emissions - EF'!B330,'DEQ Pollutant List'!$B$7:$B$611,0))),"")</f>
        <v>Phenol</v>
      </c>
      <c r="D330" s="115">
        <f>IFERROR(IF(OR($B330="",$B330="No CAS"),INDEX('DEQ Pollutant List'!$A$7:$A$611,MATCH($C330,'DEQ Pollutant List'!$C$7:$C$611,0)),INDEX('DEQ Pollutant List'!$A$7:$A$611,MATCH($B330,'DEQ Pollutant List'!$B$7:$B$611,0))),"")</f>
        <v>497</v>
      </c>
      <c r="E330" s="101"/>
      <c r="F330" s="102">
        <v>3.5899999999999999E-3</v>
      </c>
      <c r="G330" s="103">
        <v>3.5899999999999999E-3</v>
      </c>
      <c r="H330" s="83" t="s">
        <v>410</v>
      </c>
      <c r="I330" s="104" t="s">
        <v>411</v>
      </c>
      <c r="J330" s="102">
        <v>31.448399999999999</v>
      </c>
      <c r="K330" s="105">
        <v>31.448399999999999</v>
      </c>
      <c r="L330" s="83"/>
      <c r="M330" s="102">
        <v>8.616E-2</v>
      </c>
      <c r="N330" s="105">
        <v>8.616E-2</v>
      </c>
      <c r="O330" s="83"/>
    </row>
    <row r="331" spans="1:15">
      <c r="A331" s="79" t="s">
        <v>131</v>
      </c>
      <c r="B331" s="100" t="s">
        <v>389</v>
      </c>
      <c r="C331" s="81" t="str">
        <f>IFERROR(IF(B331="No CAS","",INDEX('DEQ Pollutant List'!$C$7:$C$611,MATCH('3. Pollutant Emissions - EF'!B331,'DEQ Pollutant List'!$B$7:$B$611,0))),"")</f>
        <v>Propionaldehyde</v>
      </c>
      <c r="D331" s="115">
        <f>IFERROR(IF(OR($B331="",$B331="No CAS"),INDEX('DEQ Pollutant List'!$A$7:$A$611,MATCH($C331,'DEQ Pollutant List'!$C$7:$C$611,0)),INDEX('DEQ Pollutant List'!$A$7:$A$611,MATCH($B331,'DEQ Pollutant List'!$B$7:$B$611,0))),"")</f>
        <v>559</v>
      </c>
      <c r="E331" s="101"/>
      <c r="F331" s="102">
        <v>4.4400000000000004E-3</v>
      </c>
      <c r="G331" s="103">
        <v>4.4400000000000004E-3</v>
      </c>
      <c r="H331" s="83" t="s">
        <v>410</v>
      </c>
      <c r="I331" s="104" t="s">
        <v>411</v>
      </c>
      <c r="J331" s="102">
        <v>38.894400000000005</v>
      </c>
      <c r="K331" s="105">
        <v>38.894400000000005</v>
      </c>
      <c r="L331" s="83"/>
      <c r="M331" s="102">
        <v>0.10656000000000002</v>
      </c>
      <c r="N331" s="105">
        <v>0.10656000000000002</v>
      </c>
      <c r="O331" s="83"/>
    </row>
    <row r="332" spans="1:15">
      <c r="A332" s="79" t="s">
        <v>131</v>
      </c>
      <c r="B332" s="100" t="s">
        <v>392</v>
      </c>
      <c r="C332" s="81" t="str">
        <f>IFERROR(IF(B332="No CAS","",INDEX('DEQ Pollutant List'!$C$7:$C$611,MATCH('3. Pollutant Emissions - EF'!B332,'DEQ Pollutant List'!$B$7:$B$611,0))),"")</f>
        <v>Styrene</v>
      </c>
      <c r="D332" s="115">
        <f>IFERROR(IF(OR($B332="",$B332="No CAS"),INDEX('DEQ Pollutant List'!$A$7:$A$611,MATCH($C332,'DEQ Pollutant List'!$C$7:$C$611,0)),INDEX('DEQ Pollutant List'!$A$7:$A$611,MATCH($B332,'DEQ Pollutant List'!$B$7:$B$611,0))),"")</f>
        <v>585</v>
      </c>
      <c r="E332" s="101"/>
      <c r="F332" s="102">
        <v>1.4899999999999999E-4</v>
      </c>
      <c r="G332" s="103">
        <v>1.4899999999999999E-4</v>
      </c>
      <c r="H332" s="83" t="s">
        <v>410</v>
      </c>
      <c r="I332" s="104" t="s">
        <v>411</v>
      </c>
      <c r="J332" s="102">
        <v>1.30524</v>
      </c>
      <c r="K332" s="105">
        <v>1.30524</v>
      </c>
      <c r="L332" s="83"/>
      <c r="M332" s="102">
        <v>3.5759999999999998E-3</v>
      </c>
      <c r="N332" s="105">
        <v>3.5759999999999998E-3</v>
      </c>
      <c r="O332" s="83"/>
    </row>
    <row r="333" spans="1:15">
      <c r="A333" s="79" t="s">
        <v>131</v>
      </c>
      <c r="B333" s="100" t="s">
        <v>395</v>
      </c>
      <c r="C333" s="81" t="str">
        <f>IFERROR(IF(B333="No CAS","",INDEX('DEQ Pollutant List'!$C$7:$C$611,MATCH('3. Pollutant Emissions - EF'!B333,'DEQ Pollutant List'!$B$7:$B$611,0))),"")</f>
        <v>Toluene</v>
      </c>
      <c r="D333" s="115">
        <f>IFERROR(IF(OR($B333="",$B333="No CAS"),INDEX('DEQ Pollutant List'!$A$7:$A$611,MATCH($C333,'DEQ Pollutant List'!$C$7:$C$611,0)),INDEX('DEQ Pollutant List'!$A$7:$A$611,MATCH($B333,'DEQ Pollutant List'!$B$7:$B$611,0))),"")</f>
        <v>600</v>
      </c>
      <c r="E333" s="101"/>
      <c r="F333" s="102">
        <v>3.9899999999999996E-3</v>
      </c>
      <c r="G333" s="103">
        <v>3.9899999999999996E-3</v>
      </c>
      <c r="H333" s="83" t="s">
        <v>410</v>
      </c>
      <c r="I333" s="104" t="s">
        <v>411</v>
      </c>
      <c r="J333" s="102">
        <v>34.952399999999997</v>
      </c>
      <c r="K333" s="105">
        <v>34.952399999999997</v>
      </c>
      <c r="L333" s="83"/>
      <c r="M333" s="102">
        <v>9.5759999999999984E-2</v>
      </c>
      <c r="N333" s="105">
        <v>9.5759999999999984E-2</v>
      </c>
      <c r="O333" s="83"/>
    </row>
    <row r="334" spans="1:15">
      <c r="A334" s="79" t="s">
        <v>131</v>
      </c>
      <c r="B334" s="100" t="s">
        <v>409</v>
      </c>
      <c r="C334" s="81" t="str">
        <f>IFERROR(IF(B334="No CAS","",INDEX('DEQ Pollutant List'!$C$7:$C$611,MATCH('3. Pollutant Emissions - EF'!B334,'DEQ Pollutant List'!$B$7:$B$611,0))),"")</f>
        <v>1,1,2-Trichloroethane (vinyl trichloride)</v>
      </c>
      <c r="D334" s="115">
        <f>IFERROR(IF(OR($B334="",$B334="No CAS"),INDEX('DEQ Pollutant List'!$A$7:$A$611,MATCH($C334,'DEQ Pollutant List'!$C$7:$C$611,0)),INDEX('DEQ Pollutant List'!$A$7:$A$611,MATCH($B334,'DEQ Pollutant List'!$B$7:$B$611,0))),"")</f>
        <v>607</v>
      </c>
      <c r="E334" s="101"/>
      <c r="F334" s="102">
        <v>1.5699999999999999E-4</v>
      </c>
      <c r="G334" s="103">
        <v>1.5699999999999999E-4</v>
      </c>
      <c r="H334" s="83" t="s">
        <v>410</v>
      </c>
      <c r="I334" s="104" t="s">
        <v>411</v>
      </c>
      <c r="J334" s="102">
        <v>1.3753199999999999</v>
      </c>
      <c r="K334" s="105">
        <v>1.3753199999999999</v>
      </c>
      <c r="L334" s="83"/>
      <c r="M334" s="102">
        <v>3.7679999999999996E-3</v>
      </c>
      <c r="N334" s="105">
        <v>3.7679999999999996E-3</v>
      </c>
      <c r="O334" s="83"/>
    </row>
    <row r="335" spans="1:15">
      <c r="A335" s="79" t="s">
        <v>131</v>
      </c>
      <c r="B335" s="100" t="s">
        <v>396</v>
      </c>
      <c r="C335" s="81" t="str">
        <f>IFERROR(IF(B335="No CAS","",INDEX('DEQ Pollutant List'!$C$7:$C$611,MATCH('3. Pollutant Emissions - EF'!B335,'DEQ Pollutant List'!$B$7:$B$611,0))),"")</f>
        <v>Trichloroethene (TCE, trichloroethylene)</v>
      </c>
      <c r="D335" s="115">
        <f>IFERROR(IF(OR($B335="",$B335="No CAS"),INDEX('DEQ Pollutant List'!$A$7:$A$611,MATCH($C335,'DEQ Pollutant List'!$C$7:$C$611,0)),INDEX('DEQ Pollutant List'!$A$7:$A$611,MATCH($B335,'DEQ Pollutant List'!$B$7:$B$611,0))),"")</f>
        <v>608</v>
      </c>
      <c r="E335" s="101"/>
      <c r="F335" s="102">
        <v>2.6100000000000001E-5</v>
      </c>
      <c r="G335" s="103">
        <v>2.6100000000000001E-5</v>
      </c>
      <c r="H335" s="83" t="s">
        <v>410</v>
      </c>
      <c r="I335" s="104" t="s">
        <v>411</v>
      </c>
      <c r="J335" s="102">
        <v>0.22863600000000001</v>
      </c>
      <c r="K335" s="105">
        <v>0.22863600000000001</v>
      </c>
      <c r="L335" s="83"/>
      <c r="M335" s="102">
        <v>6.2640000000000005E-4</v>
      </c>
      <c r="N335" s="105">
        <v>6.2640000000000005E-4</v>
      </c>
      <c r="O335" s="83"/>
    </row>
    <row r="336" spans="1:15">
      <c r="A336" s="79" t="s">
        <v>131</v>
      </c>
      <c r="B336" s="100" t="s">
        <v>398</v>
      </c>
      <c r="C336" s="81" t="str">
        <f>IFERROR(IF(B336="No CAS","",INDEX('DEQ Pollutant List'!$C$7:$C$611,MATCH('3. Pollutant Emissions - EF'!B336,'DEQ Pollutant List'!$B$7:$B$611,0))),"")</f>
        <v>Xylene (mixture), including m-xylene, o-xylene, p-xylene</v>
      </c>
      <c r="D336" s="115">
        <f>IFERROR(IF(OR($B336="",$B336="No CAS"),INDEX('DEQ Pollutant List'!$A$7:$A$611,MATCH($C336,'DEQ Pollutant List'!$C$7:$C$611,0)),INDEX('DEQ Pollutant List'!$A$7:$A$611,MATCH($B336,'DEQ Pollutant List'!$B$7:$B$611,0))),"")</f>
        <v>628</v>
      </c>
      <c r="E336" s="101"/>
      <c r="F336" s="102">
        <v>5.1700000000000003E-5</v>
      </c>
      <c r="G336" s="103">
        <v>5.1700000000000003E-5</v>
      </c>
      <c r="H336" s="83" t="s">
        <v>410</v>
      </c>
      <c r="I336" s="104" t="s">
        <v>411</v>
      </c>
      <c r="J336" s="102">
        <v>0.45289200000000002</v>
      </c>
      <c r="K336" s="105">
        <v>0.45289200000000002</v>
      </c>
      <c r="L336" s="83"/>
      <c r="M336" s="102">
        <v>1.2408E-3</v>
      </c>
      <c r="N336" s="105">
        <v>1.2408E-3</v>
      </c>
      <c r="O336" s="83"/>
    </row>
    <row r="337" spans="1:15">
      <c r="A337" s="79" t="s">
        <v>133</v>
      </c>
      <c r="B337" s="100" t="s">
        <v>327</v>
      </c>
      <c r="C337" s="81" t="str">
        <f>IFERROR(IF(B337="No CAS","",INDEX('DEQ Pollutant List'!$C$7:$C$611,MATCH('3. Pollutant Emissions - EF'!B337,'DEQ Pollutant List'!$B$7:$B$611,0))),"")</f>
        <v>Acetaldehyde</v>
      </c>
      <c r="D337" s="115">
        <f>IFERROR(IF(OR($B337="",$B337="No CAS"),INDEX('DEQ Pollutant List'!$A$7:$A$611,MATCH($C337,'DEQ Pollutant List'!$C$7:$C$611,0)),INDEX('DEQ Pollutant List'!$A$7:$A$611,MATCH($B337,'DEQ Pollutant List'!$B$7:$B$611,0))),"")</f>
        <v>1</v>
      </c>
      <c r="E337" s="101"/>
      <c r="F337" s="102">
        <v>4.2700000000000002E-2</v>
      </c>
      <c r="G337" s="103">
        <v>4.2700000000000002E-2</v>
      </c>
      <c r="H337" s="83" t="s">
        <v>323</v>
      </c>
      <c r="I337" s="104" t="s">
        <v>414</v>
      </c>
      <c r="J337" s="102">
        <v>3417.4517999999998</v>
      </c>
      <c r="K337" s="105">
        <v>8572.0249999999996</v>
      </c>
      <c r="L337" s="83"/>
      <c r="M337" s="102">
        <v>21.141624</v>
      </c>
      <c r="N337" s="105">
        <v>21.141624</v>
      </c>
      <c r="O337" s="83"/>
    </row>
    <row r="338" spans="1:15">
      <c r="A338" s="79" t="s">
        <v>133</v>
      </c>
      <c r="B338" s="100" t="s">
        <v>402</v>
      </c>
      <c r="C338" s="81" t="str">
        <f>IFERROR(IF(B338="No CAS","",INDEX('DEQ Pollutant List'!$C$7:$C$611,MATCH('3. Pollutant Emissions - EF'!B338,'DEQ Pollutant List'!$B$7:$B$611,0))),"")</f>
        <v>Acetophenone</v>
      </c>
      <c r="D338" s="115">
        <f>IFERROR(IF(OR($B338="",$B338="No CAS"),INDEX('DEQ Pollutant List'!$A$7:$A$611,MATCH($C338,'DEQ Pollutant List'!$C$7:$C$611,0)),INDEX('DEQ Pollutant List'!$A$7:$A$611,MATCH($B338,'DEQ Pollutant List'!$B$7:$B$611,0))),"")</f>
        <v>4</v>
      </c>
      <c r="E338" s="101"/>
      <c r="F338" s="197">
        <v>1.8699999999999999E-3</v>
      </c>
      <c r="G338" s="198">
        <v>1.8699999999999999E-3</v>
      </c>
      <c r="H338" s="83" t="s">
        <v>323</v>
      </c>
      <c r="I338" s="104" t="s">
        <v>414</v>
      </c>
      <c r="J338" s="102">
        <v>0</v>
      </c>
      <c r="K338" s="105">
        <v>375.40249999999997</v>
      </c>
      <c r="L338" s="83"/>
      <c r="M338" s="102">
        <v>0</v>
      </c>
      <c r="N338" s="105">
        <v>0.92587439999999999</v>
      </c>
      <c r="O338" s="83"/>
    </row>
    <row r="339" spans="1:15">
      <c r="A339" s="79" t="s">
        <v>133</v>
      </c>
      <c r="B339" s="100" t="s">
        <v>331</v>
      </c>
      <c r="C339" s="81" t="str">
        <f>IFERROR(IF(B339="No CAS","",INDEX('DEQ Pollutant List'!$C$7:$C$611,MATCH('3. Pollutant Emissions - EF'!B339,'DEQ Pollutant List'!$B$7:$B$611,0))),"")</f>
        <v>Acetone</v>
      </c>
      <c r="D339" s="115">
        <f>IFERROR(IF(OR($B339="",$B339="No CAS"),INDEX('DEQ Pollutant List'!$A$7:$A$611,MATCH($C339,'DEQ Pollutant List'!$C$7:$C$611,0)),INDEX('DEQ Pollutant List'!$A$7:$A$611,MATCH($B339,'DEQ Pollutant List'!$B$7:$B$611,0))),"")</f>
        <v>634</v>
      </c>
      <c r="E339" s="101"/>
      <c r="F339" s="102">
        <v>3.261E-2</v>
      </c>
      <c r="G339" s="103">
        <v>3.261E-2</v>
      </c>
      <c r="H339" s="83" t="s">
        <v>323</v>
      </c>
      <c r="I339" s="104" t="s">
        <v>415</v>
      </c>
      <c r="J339" s="102">
        <v>2401.02</v>
      </c>
      <c r="K339" s="105">
        <v>6546.4575000000004</v>
      </c>
      <c r="L339" s="83"/>
      <c r="M339" s="102">
        <v>14.8536</v>
      </c>
      <c r="N339" s="105">
        <v>16.145863200000001</v>
      </c>
      <c r="O339" s="83"/>
    </row>
    <row r="340" spans="1:15">
      <c r="A340" s="79" t="s">
        <v>133</v>
      </c>
      <c r="B340" s="100" t="s">
        <v>412</v>
      </c>
      <c r="C340" s="81" t="str">
        <f>IFERROR(IF(B340="No CAS","",INDEX('DEQ Pollutant List'!$C$7:$C$611,MATCH('3. Pollutant Emissions - EF'!B340,'DEQ Pollutant List'!$B$7:$B$611,0))),"")</f>
        <v>trans-1,2-Dichloroethene</v>
      </c>
      <c r="D340" s="115">
        <f>IFERROR(IF(OR($B340="",$B340="No CAS"),INDEX('DEQ Pollutant List'!$A$7:$A$611,MATCH($C340,'DEQ Pollutant List'!$C$7:$C$611,0)),INDEX('DEQ Pollutant List'!$A$7:$A$611,MATCH($B340,'DEQ Pollutant List'!$B$7:$B$611,0))),"")</f>
        <v>116</v>
      </c>
      <c r="E340" s="101"/>
      <c r="F340" s="197">
        <v>1.1199999999999999E-5</v>
      </c>
      <c r="G340" s="198">
        <v>1.1199999999999999E-5</v>
      </c>
      <c r="H340" s="83" t="s">
        <v>323</v>
      </c>
      <c r="I340" s="104" t="s">
        <v>414</v>
      </c>
      <c r="J340" s="102">
        <v>0</v>
      </c>
      <c r="K340" s="105">
        <v>2.2484000000000002</v>
      </c>
      <c r="L340" s="83"/>
      <c r="M340" s="102">
        <v>0</v>
      </c>
      <c r="N340" s="105">
        <v>5.5453439999999998E-3</v>
      </c>
      <c r="O340" s="83"/>
    </row>
    <row r="341" spans="1:15">
      <c r="A341" s="79" t="s">
        <v>133</v>
      </c>
      <c r="B341" s="100" t="s">
        <v>330</v>
      </c>
      <c r="C341" s="81" t="str">
        <f>IFERROR(IF(B341="No CAS","",INDEX('DEQ Pollutant List'!$C$7:$C$611,MATCH('3. Pollutant Emissions - EF'!B341,'DEQ Pollutant List'!$B$7:$B$611,0))),"")</f>
        <v>Acrolein</v>
      </c>
      <c r="D341" s="115"/>
      <c r="E341" s="101"/>
      <c r="F341" s="197">
        <v>8.6500000000000002E-6</v>
      </c>
      <c r="G341" s="198">
        <v>8.6500000000000002E-6</v>
      </c>
      <c r="H341" s="83" t="s">
        <v>323</v>
      </c>
      <c r="I341" s="104" t="s">
        <v>414</v>
      </c>
      <c r="J341" s="102">
        <v>0</v>
      </c>
      <c r="K341" s="105">
        <v>1.7364875</v>
      </c>
      <c r="L341" s="83"/>
      <c r="M341" s="102">
        <v>0</v>
      </c>
      <c r="N341" s="105">
        <v>4.282788E-3</v>
      </c>
      <c r="O341" s="83"/>
    </row>
    <row r="342" spans="1:15">
      <c r="A342" s="79" t="s">
        <v>133</v>
      </c>
      <c r="B342" s="100" t="s">
        <v>340</v>
      </c>
      <c r="C342" s="81" t="str">
        <f>IFERROR(IF(B342="No CAS","",INDEX('DEQ Pollutant List'!$C$7:$C$611,MATCH('3. Pollutant Emissions - EF'!B342,'DEQ Pollutant List'!$B$7:$B$611,0))),"")</f>
        <v>Benzene</v>
      </c>
      <c r="D342" s="115"/>
      <c r="E342" s="101"/>
      <c r="F342" s="197">
        <v>6.9199999999999998E-6</v>
      </c>
      <c r="G342" s="198">
        <v>6.9199999999999998E-6</v>
      </c>
      <c r="H342" s="83" t="s">
        <v>323</v>
      </c>
      <c r="I342" s="104" t="s">
        <v>414</v>
      </c>
      <c r="J342" s="102">
        <v>0</v>
      </c>
      <c r="K342" s="105">
        <v>1.3891899999999999</v>
      </c>
      <c r="L342" s="83"/>
      <c r="M342" s="102">
        <v>0</v>
      </c>
      <c r="N342" s="105">
        <v>3.4262300000000002E-3</v>
      </c>
      <c r="O342" s="83"/>
    </row>
    <row r="343" spans="1:15">
      <c r="A343" s="79" t="s">
        <v>133</v>
      </c>
      <c r="B343" s="100" t="s">
        <v>416</v>
      </c>
      <c r="C343" s="81" t="str">
        <f>IFERROR(IF(B343="No CAS","",INDEX('DEQ Pollutant List'!$C$7:$C$611,MATCH('3. Pollutant Emissions - EF'!B343,'DEQ Pollutant List'!$B$7:$B$611,0))),"")</f>
        <v>Biphenyl</v>
      </c>
      <c r="D343" s="115"/>
      <c r="E343" s="101"/>
      <c r="F343" s="197">
        <v>1.08E-5</v>
      </c>
      <c r="G343" s="198">
        <v>1.08E-5</v>
      </c>
      <c r="H343" s="83" t="s">
        <v>323</v>
      </c>
      <c r="I343" s="104" t="s">
        <v>414</v>
      </c>
      <c r="J343" s="102">
        <v>0</v>
      </c>
      <c r="K343" s="105">
        <v>2.1680999999999999</v>
      </c>
      <c r="L343" s="83"/>
      <c r="M343" s="102">
        <v>0</v>
      </c>
      <c r="N343" s="105">
        <v>5.3472959999999996E-3</v>
      </c>
      <c r="O343" s="83"/>
    </row>
    <row r="344" spans="1:15">
      <c r="A344" s="79" t="s">
        <v>133</v>
      </c>
      <c r="B344" s="100" t="s">
        <v>342</v>
      </c>
      <c r="C344" s="81" t="str">
        <f>IFERROR(IF(B344="No CAS","",INDEX('DEQ Pollutant List'!$C$7:$C$611,MATCH('3. Pollutant Emissions - EF'!B344,'DEQ Pollutant List'!$B$7:$B$611,0))),"")</f>
        <v>1,3-Butadiene</v>
      </c>
      <c r="D344" s="115"/>
      <c r="E344" s="101"/>
      <c r="F344" s="197">
        <v>9.3399999999999997E-7</v>
      </c>
      <c r="G344" s="198">
        <v>9.3399999999999997E-7</v>
      </c>
      <c r="H344" s="83" t="s">
        <v>323</v>
      </c>
      <c r="I344" s="104" t="s">
        <v>414</v>
      </c>
      <c r="J344" s="102">
        <v>0</v>
      </c>
      <c r="K344" s="105">
        <v>0.18750049999999999</v>
      </c>
      <c r="L344" s="83"/>
      <c r="M344" s="102">
        <v>0</v>
      </c>
      <c r="N344" s="105">
        <v>4.6244199999999997E-4</v>
      </c>
      <c r="O344" s="83"/>
    </row>
    <row r="345" spans="1:15">
      <c r="A345" s="79" t="s">
        <v>133</v>
      </c>
      <c r="B345" s="100" t="s">
        <v>344</v>
      </c>
      <c r="C345" s="81" t="str">
        <f>IFERROR(IF(B345="No CAS","",INDEX('DEQ Pollutant List'!$C$7:$C$611,MATCH('3. Pollutant Emissions - EF'!B345,'DEQ Pollutant List'!$B$7:$B$611,0))),"")</f>
        <v>Carbon disulfide</v>
      </c>
      <c r="D345" s="115"/>
      <c r="E345" s="101"/>
      <c r="F345" s="197">
        <v>3.3700000000000001E-4</v>
      </c>
      <c r="G345" s="198">
        <v>3.3700000000000001E-4</v>
      </c>
      <c r="H345" s="83" t="s">
        <v>323</v>
      </c>
      <c r="I345" s="104" t="s">
        <v>414</v>
      </c>
      <c r="J345" s="102">
        <v>0</v>
      </c>
      <c r="K345" s="105">
        <v>67.652749999999997</v>
      </c>
      <c r="L345" s="83"/>
      <c r="M345" s="102">
        <v>0</v>
      </c>
      <c r="N345" s="105">
        <v>0.16685543999999999</v>
      </c>
      <c r="O345" s="83"/>
    </row>
    <row r="346" spans="1:15">
      <c r="A346" s="79" t="s">
        <v>133</v>
      </c>
      <c r="B346" s="100" t="s">
        <v>417</v>
      </c>
      <c r="C346" s="81" t="str">
        <f>IFERROR(IF(B346="No CAS","",INDEX('DEQ Pollutant List'!$C$7:$C$611,MATCH('3. Pollutant Emissions - EF'!B346,'DEQ Pollutant List'!$B$7:$B$611,0))),"")</f>
        <v>Carbon tetrachloride</v>
      </c>
      <c r="D346" s="115"/>
      <c r="E346" s="101"/>
      <c r="F346" s="102">
        <v>5.5900000000000004E-4</v>
      </c>
      <c r="G346" s="103">
        <v>5.5900000000000004E-4</v>
      </c>
      <c r="H346" s="83" t="s">
        <v>323</v>
      </c>
      <c r="I346" s="104" t="s">
        <v>414</v>
      </c>
      <c r="J346" s="102">
        <v>0</v>
      </c>
      <c r="K346" s="105">
        <v>112.21925</v>
      </c>
      <c r="L346" s="83"/>
      <c r="M346" s="102">
        <v>0</v>
      </c>
      <c r="N346" s="105">
        <v>0.27677207999999998</v>
      </c>
      <c r="O346" s="83"/>
    </row>
    <row r="347" spans="1:15">
      <c r="A347" s="79" t="s">
        <v>133</v>
      </c>
      <c r="B347" s="100" t="s">
        <v>345</v>
      </c>
      <c r="C347" s="81" t="str">
        <f>IFERROR(IF(B347="No CAS","",INDEX('DEQ Pollutant List'!$C$7:$C$611,MATCH('3. Pollutant Emissions - EF'!B347,'DEQ Pollutant List'!$B$7:$B$611,0))),"")</f>
        <v>Chlorobenzene</v>
      </c>
      <c r="D347" s="115"/>
      <c r="E347" s="101"/>
      <c r="F347" s="102">
        <v>3.6100000000000002E-6</v>
      </c>
      <c r="G347" s="103">
        <v>3.6100000000000002E-6</v>
      </c>
      <c r="H347" s="83" t="s">
        <v>323</v>
      </c>
      <c r="I347" s="104" t="s">
        <v>414</v>
      </c>
      <c r="J347" s="102">
        <v>0</v>
      </c>
      <c r="K347" s="105">
        <v>0.72470749999999995</v>
      </c>
      <c r="L347" s="83"/>
      <c r="M347" s="102">
        <v>0</v>
      </c>
      <c r="N347" s="105">
        <v>1.787383E-3</v>
      </c>
      <c r="O347" s="83"/>
    </row>
    <row r="348" spans="1:15">
      <c r="A348" s="79" t="s">
        <v>133</v>
      </c>
      <c r="B348" s="100" t="s">
        <v>346</v>
      </c>
      <c r="C348" s="81" t="str">
        <f>IFERROR(IF(B348="No CAS","",INDEX('DEQ Pollutant List'!$C$7:$C$611,MATCH('3. Pollutant Emissions - EF'!B348,'DEQ Pollutant List'!$B$7:$B$611,0))),"")</f>
        <v>1,2,4-Trichlorobenzene</v>
      </c>
      <c r="D348" s="115"/>
      <c r="E348" s="101"/>
      <c r="F348" s="102">
        <v>7.6000000000000001E-6</v>
      </c>
      <c r="G348" s="103">
        <v>7.6000000000000001E-6</v>
      </c>
      <c r="H348" s="83" t="s">
        <v>323</v>
      </c>
      <c r="I348" s="104" t="s">
        <v>414</v>
      </c>
      <c r="J348" s="102">
        <v>0</v>
      </c>
      <c r="K348" s="105">
        <v>1.5257000000000001</v>
      </c>
      <c r="L348" s="83"/>
      <c r="M348" s="102">
        <v>0</v>
      </c>
      <c r="N348" s="105">
        <v>3.7629120000000002E-3</v>
      </c>
      <c r="O348" s="83"/>
    </row>
    <row r="349" spans="1:15">
      <c r="A349" s="79" t="s">
        <v>133</v>
      </c>
      <c r="B349" s="100" t="s">
        <v>347</v>
      </c>
      <c r="C349" s="81" t="str">
        <f>IFERROR(IF(B349="No CAS","",INDEX('DEQ Pollutant List'!$C$7:$C$611,MATCH('3. Pollutant Emissions - EF'!B349,'DEQ Pollutant List'!$B$7:$B$611,0))),"")</f>
        <v>Chloroform</v>
      </c>
      <c r="D349" s="115"/>
      <c r="E349" s="101"/>
      <c r="F349" s="102">
        <v>2.7900000000000001E-4</v>
      </c>
      <c r="G349" s="103">
        <v>2.7900000000000001E-4</v>
      </c>
      <c r="H349" s="83" t="s">
        <v>323</v>
      </c>
      <c r="I349" s="104" t="s">
        <v>414</v>
      </c>
      <c r="J349" s="102">
        <v>0</v>
      </c>
      <c r="K349" s="105">
        <v>56.009250000000002</v>
      </c>
      <c r="L349" s="83"/>
      <c r="M349" s="102">
        <v>0</v>
      </c>
      <c r="N349" s="105">
        <v>0.13813848000000001</v>
      </c>
      <c r="O349" s="83"/>
    </row>
    <row r="350" spans="1:15">
      <c r="A350" s="79" t="s">
        <v>133</v>
      </c>
      <c r="B350" s="100" t="s">
        <v>418</v>
      </c>
      <c r="C350" s="81" t="str">
        <f>IFERROR(IF(B350="No CAS","",INDEX('DEQ Pollutant List'!$C$7:$C$611,MATCH('3. Pollutant Emissions - EF'!B350,'DEQ Pollutant List'!$B$7:$B$611,0))),"")</f>
        <v>Cresols (mixture), including m-cresol, o-cresol, p-cresol</v>
      </c>
      <c r="D350" s="115"/>
      <c r="E350" s="101"/>
      <c r="F350" s="102">
        <v>3.3500000000000001E-3</v>
      </c>
      <c r="G350" s="103">
        <v>3.3500000000000001E-3</v>
      </c>
      <c r="H350" s="83" t="s">
        <v>323</v>
      </c>
      <c r="I350" s="104" t="s">
        <v>414</v>
      </c>
      <c r="J350" s="102">
        <v>0</v>
      </c>
      <c r="K350" s="105">
        <v>672.51250000000005</v>
      </c>
      <c r="L350" s="83"/>
      <c r="M350" s="102">
        <v>0</v>
      </c>
      <c r="N350" s="105">
        <v>1.658652</v>
      </c>
      <c r="O350" s="83"/>
    </row>
    <row r="351" spans="1:15">
      <c r="A351" s="79" t="s">
        <v>133</v>
      </c>
      <c r="B351" s="100" t="s">
        <v>405</v>
      </c>
      <c r="C351" s="81" t="str">
        <f>IFERROR(IF(B351="No CAS","",INDEX('DEQ Pollutant List'!$C$7:$C$611,MATCH('3. Pollutant Emissions - EF'!B351,'DEQ Pollutant List'!$B$7:$B$611,0))),"")</f>
        <v>Crotonaldehyde</v>
      </c>
      <c r="D351" s="115"/>
      <c r="E351" s="101"/>
      <c r="F351" s="102">
        <v>2.62E-5</v>
      </c>
      <c r="G351" s="103">
        <v>2.62E-5</v>
      </c>
      <c r="H351" s="83" t="s">
        <v>323</v>
      </c>
      <c r="I351" s="104" t="s">
        <v>414</v>
      </c>
      <c r="J351" s="102">
        <v>0</v>
      </c>
      <c r="K351" s="105">
        <v>5.2596499999999997</v>
      </c>
      <c r="L351" s="83"/>
      <c r="M351" s="102">
        <v>0</v>
      </c>
      <c r="N351" s="105">
        <v>1.2972144E-2</v>
      </c>
      <c r="O351" s="83"/>
    </row>
    <row r="352" spans="1:15">
      <c r="A352" s="79" t="s">
        <v>133</v>
      </c>
      <c r="B352" s="100" t="s">
        <v>352</v>
      </c>
      <c r="C352" s="81" t="str">
        <f>IFERROR(IF(B352="No CAS","",INDEX('DEQ Pollutant List'!$C$7:$C$611,MATCH('3. Pollutant Emissions - EF'!B352,'DEQ Pollutant List'!$B$7:$B$611,0))),"")</f>
        <v>Ethyl benzene</v>
      </c>
      <c r="D352" s="115"/>
      <c r="E352" s="101"/>
      <c r="F352" s="102">
        <v>2.7300000000000002E-7</v>
      </c>
      <c r="G352" s="103">
        <v>2.7300000000000002E-7</v>
      </c>
      <c r="H352" s="83" t="s">
        <v>323</v>
      </c>
      <c r="I352" s="104" t="s">
        <v>414</v>
      </c>
      <c r="J352" s="102">
        <v>0</v>
      </c>
      <c r="K352" s="105">
        <v>5.4804749999999999E-2</v>
      </c>
      <c r="L352" s="83"/>
      <c r="M352" s="102">
        <v>0</v>
      </c>
      <c r="N352" s="105">
        <v>1.3516799999999999E-4</v>
      </c>
      <c r="O352" s="83"/>
    </row>
    <row r="353" spans="1:15">
      <c r="A353" s="79" t="s">
        <v>133</v>
      </c>
      <c r="B353" s="100" t="s">
        <v>419</v>
      </c>
      <c r="C353" s="81" t="str">
        <f>IFERROR(IF(B353="No CAS","",INDEX('DEQ Pollutant List'!$C$7:$C$611,MATCH('3. Pollutant Emissions - EF'!B353,'DEQ Pollutant List'!$B$7:$B$611,0))),"")</f>
        <v>Ethylene dichloride (EDC, 1,2-dichloroethane)</v>
      </c>
      <c r="D353" s="115"/>
      <c r="E353" s="101"/>
      <c r="F353" s="102">
        <v>6.3500000000000002E-6</v>
      </c>
      <c r="G353" s="103">
        <v>6.3500000000000002E-6</v>
      </c>
      <c r="H353" s="83" t="s">
        <v>323</v>
      </c>
      <c r="I353" s="104" t="s">
        <v>414</v>
      </c>
      <c r="J353" s="102">
        <v>0</v>
      </c>
      <c r="K353" s="105">
        <v>1.2747625</v>
      </c>
      <c r="L353" s="83"/>
      <c r="M353" s="102">
        <v>0</v>
      </c>
      <c r="N353" s="105">
        <v>3.1440119999999998E-3</v>
      </c>
      <c r="O353" s="83"/>
    </row>
    <row r="354" spans="1:15">
      <c r="A354" s="79" t="s">
        <v>133</v>
      </c>
      <c r="B354" s="100" t="s">
        <v>354</v>
      </c>
      <c r="C354" s="81" t="str">
        <f>IFERROR(IF(B354="No CAS","",INDEX('DEQ Pollutant List'!$C$7:$C$611,MATCH('3. Pollutant Emissions - EF'!B354,'DEQ Pollutant List'!$B$7:$B$611,0))),"")</f>
        <v>Formaldehyde</v>
      </c>
      <c r="D354" s="115"/>
      <c r="E354" s="101"/>
      <c r="F354" s="102">
        <v>1.73E-5</v>
      </c>
      <c r="G354" s="103">
        <v>1.73E-5</v>
      </c>
      <c r="H354" s="83" t="s">
        <v>323</v>
      </c>
      <c r="I354" s="104" t="s">
        <v>414</v>
      </c>
      <c r="J354" s="102">
        <v>0</v>
      </c>
      <c r="K354" s="105">
        <v>3.4729749999999999</v>
      </c>
      <c r="L354" s="83"/>
      <c r="M354" s="102">
        <v>0</v>
      </c>
      <c r="N354" s="105">
        <v>8.5655760000000001E-3</v>
      </c>
      <c r="O354" s="83"/>
    </row>
    <row r="355" spans="1:15">
      <c r="A355" s="79" t="s">
        <v>133</v>
      </c>
      <c r="B355" s="100" t="s">
        <v>420</v>
      </c>
      <c r="C355" s="81" t="str">
        <f>IFERROR(IF(B355="No CAS","",INDEX('DEQ Pollutant List'!$C$7:$C$611,MATCH('3. Pollutant Emissions - EF'!B355,'DEQ Pollutant List'!$B$7:$B$611,0))),"")</f>
        <v>Hexachloroethane</v>
      </c>
      <c r="D355" s="115"/>
      <c r="E355" s="101"/>
      <c r="F355" s="102">
        <v>1.3E-6</v>
      </c>
      <c r="G355" s="103">
        <v>1.3E-6</v>
      </c>
      <c r="H355" s="83" t="s">
        <v>323</v>
      </c>
      <c r="I355" s="104" t="s">
        <v>414</v>
      </c>
      <c r="J355" s="102">
        <v>0</v>
      </c>
      <c r="K355" s="105">
        <v>0.26097500000000001</v>
      </c>
      <c r="L355" s="83"/>
      <c r="M355" s="102">
        <v>0</v>
      </c>
      <c r="N355" s="105">
        <v>6.4365600000000005E-4</v>
      </c>
      <c r="O355" s="83"/>
    </row>
    <row r="356" spans="1:15">
      <c r="A356" s="79" t="s">
        <v>133</v>
      </c>
      <c r="B356" s="100" t="s">
        <v>355</v>
      </c>
      <c r="C356" s="81" t="str">
        <f>IFERROR(IF(B356="No CAS","",INDEX('DEQ Pollutant List'!$C$7:$C$611,MATCH('3. Pollutant Emissions - EF'!B356,'DEQ Pollutant List'!$B$7:$B$611,0))),"")</f>
        <v>Hexane</v>
      </c>
      <c r="D356" s="115"/>
      <c r="E356" s="101"/>
      <c r="F356" s="102">
        <v>1.77E-5</v>
      </c>
      <c r="G356" s="103">
        <v>1.77E-5</v>
      </c>
      <c r="H356" s="83" t="s">
        <v>323</v>
      </c>
      <c r="I356" s="104" t="s">
        <v>414</v>
      </c>
      <c r="J356" s="102">
        <v>0</v>
      </c>
      <c r="K356" s="105">
        <v>3.5532750000000002</v>
      </c>
      <c r="L356" s="83"/>
      <c r="M356" s="102">
        <v>0</v>
      </c>
      <c r="N356" s="105">
        <v>8.7636239999999994E-3</v>
      </c>
      <c r="O356" s="83"/>
    </row>
    <row r="357" spans="1:15">
      <c r="A357" s="79" t="s">
        <v>133</v>
      </c>
      <c r="B357" s="100" t="s">
        <v>357</v>
      </c>
      <c r="C357" s="81" t="str">
        <f>IFERROR(IF(B357="No CAS","",INDEX('DEQ Pollutant List'!$C$7:$C$611,MATCH('3. Pollutant Emissions - EF'!B357,'DEQ Pollutant List'!$B$7:$B$611,0))),"")</f>
        <v>Hydrogen sulfide</v>
      </c>
      <c r="D357" s="115"/>
      <c r="E357" s="101"/>
      <c r="F357" s="102">
        <v>8.9300000000000002E-4</v>
      </c>
      <c r="G357" s="103">
        <v>8.9300000000000002E-4</v>
      </c>
      <c r="H357" s="83" t="s">
        <v>323</v>
      </c>
      <c r="I357" s="104" t="s">
        <v>414</v>
      </c>
      <c r="J357" s="102">
        <v>0</v>
      </c>
      <c r="K357" s="105">
        <v>179.26974999999999</v>
      </c>
      <c r="L357" s="83"/>
      <c r="M357" s="102">
        <v>0</v>
      </c>
      <c r="N357" s="105">
        <v>0.44214216000000001</v>
      </c>
      <c r="O357" s="83"/>
    </row>
    <row r="358" spans="1:15">
      <c r="A358" s="79" t="s">
        <v>133</v>
      </c>
      <c r="B358" s="100" t="s">
        <v>359</v>
      </c>
      <c r="C358" s="81" t="str">
        <f>IFERROR(IF(B358="No CAS","",INDEX('DEQ Pollutant List'!$C$7:$C$611,MATCH('3. Pollutant Emissions - EF'!B358,'DEQ Pollutant List'!$B$7:$B$611,0))),"")</f>
        <v>Isopropyl alcohol</v>
      </c>
      <c r="D358" s="115"/>
      <c r="E358" s="101"/>
      <c r="F358" s="102">
        <v>1.1400000000000001E-4</v>
      </c>
      <c r="G358" s="103">
        <v>1.1400000000000001E-4</v>
      </c>
      <c r="H358" s="83" t="s">
        <v>323</v>
      </c>
      <c r="I358" s="104" t="s">
        <v>414</v>
      </c>
      <c r="J358" s="102">
        <v>0</v>
      </c>
      <c r="K358" s="105">
        <v>22.8855</v>
      </c>
      <c r="L358" s="83"/>
      <c r="M358" s="102">
        <v>0</v>
      </c>
      <c r="N358" s="105">
        <v>5.6443680000000003E-2</v>
      </c>
      <c r="O358" s="83"/>
    </row>
    <row r="359" spans="1:15">
      <c r="A359" s="79" t="s">
        <v>133</v>
      </c>
      <c r="B359" s="100" t="s">
        <v>363</v>
      </c>
      <c r="C359" s="81" t="str">
        <f>IFERROR(IF(B359="No CAS","",INDEX('DEQ Pollutant List'!$C$7:$C$611,MATCH('3. Pollutant Emissions - EF'!B359,'DEQ Pollutant List'!$B$7:$B$611,0))),"")</f>
        <v>Methanol</v>
      </c>
      <c r="D359" s="115"/>
      <c r="E359" s="101"/>
      <c r="F359" s="102">
        <v>0.39100000000000001</v>
      </c>
      <c r="G359" s="103">
        <v>0.39100000000000001</v>
      </c>
      <c r="H359" s="83" t="s">
        <v>323</v>
      </c>
      <c r="I359" s="104" t="s">
        <v>415</v>
      </c>
      <c r="J359" s="102">
        <v>31293.294000000002</v>
      </c>
      <c r="K359" s="105">
        <v>78493.25</v>
      </c>
      <c r="L359" s="83"/>
      <c r="M359" s="102">
        <v>193.59191999999999</v>
      </c>
      <c r="N359" s="105">
        <v>193.59191999999999</v>
      </c>
      <c r="O359" s="83"/>
    </row>
    <row r="360" spans="1:15">
      <c r="A360" s="79" t="s">
        <v>133</v>
      </c>
      <c r="B360" s="100" t="s">
        <v>364</v>
      </c>
      <c r="C360" s="81" t="str">
        <f>IFERROR(IF(B360="No CAS","",INDEX('DEQ Pollutant List'!$C$7:$C$611,MATCH('3. Pollutant Emissions - EF'!B360,'DEQ Pollutant List'!$B$7:$B$611,0))),"")</f>
        <v>Chloromethane (methyl chloride)</v>
      </c>
      <c r="D360" s="115"/>
      <c r="E360" s="101"/>
      <c r="F360" s="102">
        <v>1.17E-4</v>
      </c>
      <c r="G360" s="103">
        <v>1.17E-4</v>
      </c>
      <c r="H360" s="83" t="s">
        <v>323</v>
      </c>
      <c r="I360" s="104" t="s">
        <v>414</v>
      </c>
      <c r="J360" s="102">
        <v>0</v>
      </c>
      <c r="K360" s="105">
        <v>23.487749999999998</v>
      </c>
      <c r="L360" s="83"/>
      <c r="M360" s="102">
        <v>0</v>
      </c>
      <c r="N360" s="105">
        <v>5.7929040000000001E-2</v>
      </c>
      <c r="O360" s="83"/>
    </row>
    <row r="361" spans="1:15">
      <c r="A361" s="79" t="s">
        <v>133</v>
      </c>
      <c r="B361" s="100" t="s">
        <v>407</v>
      </c>
      <c r="C361" s="81" t="str">
        <f>IFERROR(IF(B361="No CAS","",INDEX('DEQ Pollutant List'!$C$7:$C$611,MATCH('3. Pollutant Emissions - EF'!B361,'DEQ Pollutant List'!$B$7:$B$611,0))),"")</f>
        <v>1,1,1-Trichloroethane (methyl chloroform)</v>
      </c>
      <c r="D361" s="115"/>
      <c r="E361" s="101"/>
      <c r="F361" s="102">
        <v>5.84E-6</v>
      </c>
      <c r="G361" s="103">
        <v>5.84E-6</v>
      </c>
      <c r="H361" s="83" t="s">
        <v>323</v>
      </c>
      <c r="I361" s="104" t="s">
        <v>414</v>
      </c>
      <c r="J361" s="102">
        <v>0</v>
      </c>
      <c r="K361" s="105">
        <v>1.17238</v>
      </c>
      <c r="L361" s="83"/>
      <c r="M361" s="102">
        <v>0</v>
      </c>
      <c r="N361" s="105">
        <v>2.8915009999999999E-3</v>
      </c>
      <c r="O361" s="83"/>
    </row>
    <row r="362" spans="1:15">
      <c r="A362" s="79" t="s">
        <v>133</v>
      </c>
      <c r="B362" s="100" t="s">
        <v>365</v>
      </c>
      <c r="C362" s="81" t="str">
        <f>IFERROR(IF(B362="No CAS","",INDEX('DEQ Pollutant List'!$C$7:$C$611,MATCH('3. Pollutant Emissions - EF'!B362,'DEQ Pollutant List'!$B$7:$B$611,0))),"")</f>
        <v>Dichloromethane (methylene chloride)</v>
      </c>
      <c r="D362" s="115"/>
      <c r="E362" s="101"/>
      <c r="F362" s="102">
        <v>6.2399999999999999E-4</v>
      </c>
      <c r="G362" s="103">
        <v>6.2399999999999999E-4</v>
      </c>
      <c r="H362" s="83" t="s">
        <v>323</v>
      </c>
      <c r="I362" s="104" t="s">
        <v>414</v>
      </c>
      <c r="J362" s="102">
        <v>0</v>
      </c>
      <c r="K362" s="105">
        <v>125.268</v>
      </c>
      <c r="L362" s="83"/>
      <c r="M362" s="102">
        <v>0</v>
      </c>
      <c r="N362" s="105">
        <v>0.30895487999999999</v>
      </c>
      <c r="O362" s="83"/>
    </row>
    <row r="363" spans="1:15">
      <c r="A363" s="79" t="s">
        <v>133</v>
      </c>
      <c r="B363" s="100" t="s">
        <v>366</v>
      </c>
      <c r="C363" s="81" t="str">
        <f>IFERROR(IF(B363="No CAS","",INDEX('DEQ Pollutant List'!$C$7:$C$611,MATCH('3. Pollutant Emissions - EF'!B363,'DEQ Pollutant List'!$B$7:$B$611,0))),"")</f>
        <v>2-Butanone (methyl ethyl ketone)</v>
      </c>
      <c r="D363" s="115"/>
      <c r="E363" s="101"/>
      <c r="F363" s="102">
        <v>1.0120000000000001E-2</v>
      </c>
      <c r="G363" s="103">
        <v>1.0120000000000001E-2</v>
      </c>
      <c r="H363" s="83" t="s">
        <v>323</v>
      </c>
      <c r="I363" s="104" t="s">
        <v>415</v>
      </c>
      <c r="J363" s="102">
        <v>800.34</v>
      </c>
      <c r="K363" s="105">
        <v>2031.59</v>
      </c>
      <c r="L363" s="83"/>
      <c r="M363" s="102">
        <v>4.9512</v>
      </c>
      <c r="N363" s="105">
        <v>5.0106143999999997</v>
      </c>
      <c r="O363" s="83"/>
    </row>
    <row r="364" spans="1:15">
      <c r="A364" s="79" t="s">
        <v>133</v>
      </c>
      <c r="B364" s="100" t="s">
        <v>367</v>
      </c>
      <c r="C364" s="81" t="str">
        <f>IFERROR(IF(B364="No CAS","",INDEX('DEQ Pollutant List'!$C$7:$C$611,MATCH('3. Pollutant Emissions - EF'!B364,'DEQ Pollutant List'!$B$7:$B$611,0))),"")</f>
        <v>Methyl isobutyl ketone (MIBK, hexone)</v>
      </c>
      <c r="D364" s="115"/>
      <c r="E364" s="101"/>
      <c r="F364" s="102">
        <v>3.4099999999999999E-4</v>
      </c>
      <c r="G364" s="103">
        <v>3.4099999999999999E-4</v>
      </c>
      <c r="H364" s="83" t="s">
        <v>323</v>
      </c>
      <c r="I364" s="104" t="s">
        <v>414</v>
      </c>
      <c r="J364" s="102">
        <v>0</v>
      </c>
      <c r="K364" s="105">
        <v>68.455749999999995</v>
      </c>
      <c r="L364" s="83"/>
      <c r="M364" s="102">
        <v>0</v>
      </c>
      <c r="N364" s="105">
        <v>0.16883592</v>
      </c>
      <c r="O364" s="83"/>
    </row>
    <row r="365" spans="1:15">
      <c r="A365" s="79" t="s">
        <v>133</v>
      </c>
      <c r="B365" s="100" t="s">
        <v>370</v>
      </c>
      <c r="C365" s="81" t="str">
        <f>IFERROR(IF(B365="No CAS","",INDEX('DEQ Pollutant List'!$C$7:$C$611,MATCH('3. Pollutant Emissions - EF'!B365,'DEQ Pollutant List'!$B$7:$B$611,0))),"")</f>
        <v>Naphthalene</v>
      </c>
      <c r="D365" s="115"/>
      <c r="E365" s="101"/>
      <c r="F365" s="102">
        <v>1.4100000000000001E-6</v>
      </c>
      <c r="G365" s="103">
        <v>1.4100000000000001E-6</v>
      </c>
      <c r="H365" s="83" t="s">
        <v>323</v>
      </c>
      <c r="I365" s="104" t="s">
        <v>414</v>
      </c>
      <c r="J365" s="102">
        <v>0</v>
      </c>
      <c r="K365" s="105">
        <v>0.28305750000000002</v>
      </c>
      <c r="L365" s="83"/>
      <c r="M365" s="102">
        <v>0</v>
      </c>
      <c r="N365" s="105">
        <v>6.9811899999999997E-4</v>
      </c>
      <c r="O365" s="83"/>
    </row>
    <row r="366" spans="1:15">
      <c r="A366" s="79" t="s">
        <v>133</v>
      </c>
      <c r="B366" s="100" t="s">
        <v>372</v>
      </c>
      <c r="C366" s="81" t="str">
        <f>IFERROR(IF(B366="No CAS","",INDEX('DEQ Pollutant List'!$C$7:$C$611,MATCH('3. Pollutant Emissions - EF'!B366,'DEQ Pollutant List'!$B$7:$B$611,0))),"")</f>
        <v>Tetrachloroethene (perchloroethylene)</v>
      </c>
      <c r="D366" s="115"/>
      <c r="E366" s="101"/>
      <c r="F366" s="102">
        <v>2.26E-5</v>
      </c>
      <c r="G366" s="103">
        <v>2.26E-5</v>
      </c>
      <c r="H366" s="83" t="s">
        <v>323</v>
      </c>
      <c r="I366" s="104" t="s">
        <v>414</v>
      </c>
      <c r="J366" s="102">
        <v>0</v>
      </c>
      <c r="K366" s="105">
        <v>4.53695</v>
      </c>
      <c r="L366" s="83"/>
      <c r="M366" s="102">
        <v>0</v>
      </c>
      <c r="N366" s="105">
        <v>1.1189711999999999E-2</v>
      </c>
      <c r="O366" s="83"/>
    </row>
    <row r="367" spans="1:15">
      <c r="A367" s="79" t="s">
        <v>133</v>
      </c>
      <c r="B367" s="100" t="s">
        <v>373</v>
      </c>
      <c r="C367" s="81" t="str">
        <f>IFERROR(IF(B367="No CAS","",INDEX('DEQ Pollutant List'!$C$7:$C$611,MATCH('3. Pollutant Emissions - EF'!B367,'DEQ Pollutant List'!$B$7:$B$611,0))),"")</f>
        <v>Phenol</v>
      </c>
      <c r="D367" s="115"/>
      <c r="E367" s="101"/>
      <c r="F367" s="102">
        <v>6.5399999999999996E-4</v>
      </c>
      <c r="G367" s="103">
        <v>6.5399999999999996E-4</v>
      </c>
      <c r="H367" s="83" t="s">
        <v>323</v>
      </c>
      <c r="I367" s="104" t="s">
        <v>414</v>
      </c>
      <c r="J367" s="102">
        <v>0</v>
      </c>
      <c r="K367" s="105">
        <v>131.29050000000001</v>
      </c>
      <c r="L367" s="83"/>
      <c r="M367" s="102">
        <v>0</v>
      </c>
      <c r="N367" s="105">
        <v>0.32380848000000001</v>
      </c>
      <c r="O367" s="83"/>
    </row>
    <row r="368" spans="1:15">
      <c r="A368" s="79" t="s">
        <v>133</v>
      </c>
      <c r="B368" s="100" t="s">
        <v>389</v>
      </c>
      <c r="C368" s="81" t="str">
        <f>IFERROR(IF(B368="No CAS","",INDEX('DEQ Pollutant List'!$C$7:$C$611,MATCH('3. Pollutant Emissions - EF'!B368,'DEQ Pollutant List'!$B$7:$B$611,0))),"")</f>
        <v>Propionaldehyde</v>
      </c>
      <c r="D368" s="115"/>
      <c r="E368" s="101"/>
      <c r="F368" s="102">
        <v>8.6299999999999997E-5</v>
      </c>
      <c r="G368" s="103">
        <v>8.6299999999999997E-5</v>
      </c>
      <c r="H368" s="83" t="s">
        <v>323</v>
      </c>
      <c r="I368" s="104" t="s">
        <v>414</v>
      </c>
      <c r="J368" s="102">
        <v>0</v>
      </c>
      <c r="K368" s="105">
        <v>17.324725000000001</v>
      </c>
      <c r="L368" s="83"/>
      <c r="M368" s="102">
        <v>0</v>
      </c>
      <c r="N368" s="105">
        <v>4.2728856000000003E-2</v>
      </c>
      <c r="O368" s="83"/>
    </row>
    <row r="369" spans="1:15">
      <c r="A369" s="79" t="s">
        <v>133</v>
      </c>
      <c r="B369" s="100" t="s">
        <v>392</v>
      </c>
      <c r="C369" s="81" t="str">
        <f>IFERROR(IF(B369="No CAS","",INDEX('DEQ Pollutant List'!$C$7:$C$611,MATCH('3. Pollutant Emissions - EF'!B369,'DEQ Pollutant List'!$B$7:$B$611,0))),"")</f>
        <v>Styrene</v>
      </c>
      <c r="D369" s="115"/>
      <c r="E369" s="101"/>
      <c r="F369" s="102">
        <v>4.4400000000000002E-5</v>
      </c>
      <c r="G369" s="103">
        <v>4.4400000000000002E-5</v>
      </c>
      <c r="H369" s="83" t="s">
        <v>323</v>
      </c>
      <c r="I369" s="104" t="s">
        <v>414</v>
      </c>
      <c r="J369" s="102">
        <v>0</v>
      </c>
      <c r="K369" s="105">
        <v>8.9132999999999996</v>
      </c>
      <c r="L369" s="83"/>
      <c r="M369" s="102">
        <v>0</v>
      </c>
      <c r="N369" s="105">
        <v>2.1983328E-2</v>
      </c>
      <c r="O369" s="83"/>
    </row>
    <row r="370" spans="1:15">
      <c r="A370" s="79" t="s">
        <v>133</v>
      </c>
      <c r="B370" s="100" t="s">
        <v>395</v>
      </c>
      <c r="C370" s="81" t="str">
        <f>IFERROR(IF(B370="No CAS","",INDEX('DEQ Pollutant List'!$C$7:$C$611,MATCH('3. Pollutant Emissions - EF'!B370,'DEQ Pollutant List'!$B$7:$B$611,0))),"")</f>
        <v>Toluene</v>
      </c>
      <c r="D370" s="115"/>
      <c r="E370" s="101"/>
      <c r="F370" s="102">
        <v>3.0299999999999999E-4</v>
      </c>
      <c r="G370" s="103">
        <v>3.0299999999999999E-4</v>
      </c>
      <c r="H370" s="83" t="s">
        <v>323</v>
      </c>
      <c r="I370" s="104" t="s">
        <v>414</v>
      </c>
      <c r="J370" s="102">
        <v>0</v>
      </c>
      <c r="K370" s="105">
        <v>60.827249999999999</v>
      </c>
      <c r="L370" s="83"/>
      <c r="M370" s="102">
        <v>0</v>
      </c>
      <c r="N370" s="105">
        <v>0.15002135999999999</v>
      </c>
      <c r="O370" s="83"/>
    </row>
    <row r="371" spans="1:15">
      <c r="A371" s="79" t="s">
        <v>133</v>
      </c>
      <c r="B371" s="100" t="s">
        <v>409</v>
      </c>
      <c r="C371" s="81" t="str">
        <f>IFERROR(IF(B371="No CAS","",INDEX('DEQ Pollutant List'!$C$7:$C$611,MATCH('3. Pollutant Emissions - EF'!B371,'DEQ Pollutant List'!$B$7:$B$611,0))),"")</f>
        <v>1,1,2-Trichloroethane (vinyl trichloride)</v>
      </c>
      <c r="D371" s="115"/>
      <c r="E371" s="101"/>
      <c r="F371" s="102">
        <v>1.26E-5</v>
      </c>
      <c r="G371" s="103">
        <v>1.26E-5</v>
      </c>
      <c r="H371" s="83" t="s">
        <v>323</v>
      </c>
      <c r="I371" s="104" t="s">
        <v>414</v>
      </c>
      <c r="J371" s="102">
        <v>0</v>
      </c>
      <c r="K371" s="105">
        <v>2.5294500000000002</v>
      </c>
      <c r="L371" s="83"/>
      <c r="M371" s="102">
        <v>0</v>
      </c>
      <c r="N371" s="105">
        <v>6.2385119999999999E-3</v>
      </c>
      <c r="O371" s="83"/>
    </row>
    <row r="372" spans="1:15">
      <c r="A372" s="79" t="s">
        <v>133</v>
      </c>
      <c r="B372" s="100" t="s">
        <v>396</v>
      </c>
      <c r="C372" s="81" t="str">
        <f>IFERROR(IF(B372="No CAS","",INDEX('DEQ Pollutant List'!$C$7:$C$611,MATCH('3. Pollutant Emissions - EF'!B372,'DEQ Pollutant List'!$B$7:$B$611,0))),"")</f>
        <v>Trichloroethene (TCE, trichloroethylene)</v>
      </c>
      <c r="D372" s="115"/>
      <c r="E372" s="101"/>
      <c r="F372" s="102">
        <v>1.5800000000000001E-5</v>
      </c>
      <c r="G372" s="103">
        <v>1.5800000000000001E-5</v>
      </c>
      <c r="H372" s="83" t="s">
        <v>323</v>
      </c>
      <c r="I372" s="104" t="s">
        <v>414</v>
      </c>
      <c r="J372" s="102">
        <v>0</v>
      </c>
      <c r="K372" s="105">
        <v>3.1718500000000001</v>
      </c>
      <c r="L372" s="83"/>
      <c r="M372" s="102">
        <v>0</v>
      </c>
      <c r="N372" s="105">
        <v>7.8228959999999993E-3</v>
      </c>
      <c r="O372" s="83"/>
    </row>
    <row r="373" spans="1:15">
      <c r="A373" s="79" t="s">
        <v>133</v>
      </c>
      <c r="B373" s="100" t="s">
        <v>421</v>
      </c>
      <c r="C373" s="81" t="str">
        <f>IFERROR(IF(B373="No CAS","",INDEX('DEQ Pollutant List'!$C$7:$C$611,MATCH('3. Pollutant Emissions - EF'!B373,'DEQ Pollutant List'!$B$7:$B$611,0))),"")</f>
        <v>Vinyl chloride</v>
      </c>
      <c r="D373" s="115"/>
      <c r="E373" s="101"/>
      <c r="F373" s="102">
        <v>5.1E-5</v>
      </c>
      <c r="G373" s="103">
        <v>5.1E-5</v>
      </c>
      <c r="H373" s="83" t="s">
        <v>323</v>
      </c>
      <c r="I373" s="104" t="s">
        <v>414</v>
      </c>
      <c r="J373" s="102">
        <v>0</v>
      </c>
      <c r="K373" s="105">
        <v>10.238250000000001</v>
      </c>
      <c r="L373" s="83"/>
      <c r="M373" s="102">
        <v>0</v>
      </c>
      <c r="N373" s="105">
        <v>2.5251119999999998E-2</v>
      </c>
      <c r="O373" s="83"/>
    </row>
    <row r="374" spans="1:15">
      <c r="A374" s="79" t="s">
        <v>133</v>
      </c>
      <c r="B374" s="100" t="s">
        <v>398</v>
      </c>
      <c r="C374" s="81" t="str">
        <f>IFERROR(IF(B374="No CAS","",INDEX('DEQ Pollutant List'!$C$7:$C$611,MATCH('3. Pollutant Emissions - EF'!B374,'DEQ Pollutant List'!$B$7:$B$611,0))),"")</f>
        <v>Xylene (mixture), including m-xylene, o-xylene, p-xylene</v>
      </c>
      <c r="D374" s="115"/>
      <c r="E374" s="101"/>
      <c r="F374" s="102">
        <v>8.6600000000000002E-4</v>
      </c>
      <c r="G374" s="103">
        <v>8.6600000000000002E-4</v>
      </c>
      <c r="H374" s="83"/>
      <c r="I374" s="104" t="s">
        <v>422</v>
      </c>
      <c r="J374" s="102">
        <v>0</v>
      </c>
      <c r="K374" s="105">
        <v>173.84950000000001</v>
      </c>
      <c r="L374" s="83"/>
      <c r="M374" s="102">
        <v>0</v>
      </c>
      <c r="N374" s="105">
        <v>0.42877391999999998</v>
      </c>
      <c r="O374" s="83"/>
    </row>
    <row r="375" spans="1:15">
      <c r="A375" s="79"/>
      <c r="B375" s="100"/>
      <c r="C375" s="81"/>
      <c r="D375" s="115"/>
      <c r="E375" s="101"/>
      <c r="F375" s="102"/>
      <c r="G375" s="103"/>
      <c r="H375" s="83"/>
      <c r="I375" s="104"/>
      <c r="J375" s="102"/>
      <c r="K375" s="105"/>
      <c r="L375" s="83"/>
      <c r="M375" s="102"/>
      <c r="N375" s="105"/>
      <c r="O375" s="83"/>
    </row>
    <row r="376" spans="1:15">
      <c r="A376" s="79" t="s">
        <v>136</v>
      </c>
      <c r="B376" s="100" t="s">
        <v>327</v>
      </c>
      <c r="C376" s="81" t="str">
        <f>IFERROR(IF(B376="No CAS","",INDEX('DEQ Pollutant List'!$C$7:$C$611,MATCH('3. Pollutant Emissions - EF'!B376,'DEQ Pollutant List'!$B$7:$B$611,0))),"")</f>
        <v>Acetaldehyde</v>
      </c>
      <c r="D376" s="115">
        <f>IFERROR(IF(OR($B376="",$B376="No CAS"),INDEX('DEQ Pollutant List'!$A$7:$A$611,MATCH($C376,'DEQ Pollutant List'!$C$7:$C$611,0)),INDEX('DEQ Pollutant List'!$A$7:$A$611,MATCH($B376,'DEQ Pollutant List'!$B$7:$B$611,0))),"")</f>
        <v>1</v>
      </c>
      <c r="E376" s="101"/>
      <c r="F376" s="102">
        <v>8.9999999999999998E-4</v>
      </c>
      <c r="G376" s="103">
        <v>8.9999999999999998E-4</v>
      </c>
      <c r="H376" s="83" t="s">
        <v>423</v>
      </c>
      <c r="I376" s="104" t="s">
        <v>424</v>
      </c>
      <c r="J376" s="102">
        <v>1.4642343</v>
      </c>
      <c r="K376" s="105">
        <v>2.2746599999999999</v>
      </c>
      <c r="L376" s="83"/>
      <c r="M376" s="102">
        <v>6.4065205479452055E-3</v>
      </c>
      <c r="N376" s="105">
        <v>6.8903999999999997E-3</v>
      </c>
      <c r="O376" s="83"/>
    </row>
    <row r="377" spans="1:15">
      <c r="A377" s="79" t="s">
        <v>136</v>
      </c>
      <c r="B377" s="100" t="s">
        <v>330</v>
      </c>
      <c r="C377" s="81" t="str">
        <f>IFERROR(IF(B377="No CAS","",INDEX('DEQ Pollutant List'!$C$7:$C$611,MATCH('3. Pollutant Emissions - EF'!B377,'DEQ Pollutant List'!$B$7:$B$611,0))),"")</f>
        <v>Acrolein</v>
      </c>
      <c r="D377" s="115">
        <f>IFERROR(IF(OR($B377="",$B377="No CAS"),INDEX('DEQ Pollutant List'!$A$7:$A$611,MATCH($C377,'DEQ Pollutant List'!$C$7:$C$611,0)),INDEX('DEQ Pollutant List'!$A$7:$A$611,MATCH($B377,'DEQ Pollutant List'!$B$7:$B$611,0))),"")</f>
        <v>5</v>
      </c>
      <c r="E377" s="101"/>
      <c r="F377" s="102">
        <v>8.0000000000000004E-4</v>
      </c>
      <c r="G377" s="103">
        <v>8.0000000000000004E-4</v>
      </c>
      <c r="H377" s="83" t="s">
        <v>423</v>
      </c>
      <c r="I377" s="104" t="s">
        <v>424</v>
      </c>
      <c r="J377" s="102">
        <v>1.3015416000000002</v>
      </c>
      <c r="K377" s="105">
        <v>2.0219200000000002</v>
      </c>
      <c r="L377" s="83"/>
      <c r="M377" s="102">
        <v>5.6946849315068493E-3</v>
      </c>
      <c r="N377" s="105">
        <v>6.1247999999999997E-3</v>
      </c>
      <c r="O377" s="83"/>
    </row>
    <row r="378" spans="1:15">
      <c r="A378" s="79" t="s">
        <v>136</v>
      </c>
      <c r="B378" s="100" t="s">
        <v>425</v>
      </c>
      <c r="C378" s="81" t="str">
        <f>IFERROR(IF(B378="No CAS","",INDEX('DEQ Pollutant List'!$C$7:$C$611,MATCH('3. Pollutant Emissions - EF'!B378,'DEQ Pollutant List'!$B$7:$B$611,0))),"")</f>
        <v>Ammonia</v>
      </c>
      <c r="D378" s="115">
        <f>IFERROR(IF(OR($B378="",$B378="No CAS"),INDEX('DEQ Pollutant List'!$A$7:$A$611,MATCH($C378,'DEQ Pollutant List'!$C$7:$C$611,0)),INDEX('DEQ Pollutant List'!$A$7:$A$611,MATCH($B378,'DEQ Pollutant List'!$B$7:$B$611,0))),"")</f>
        <v>26</v>
      </c>
      <c r="E378" s="101"/>
      <c r="F378" s="102">
        <v>3.2</v>
      </c>
      <c r="G378" s="103">
        <v>3.2</v>
      </c>
      <c r="H378" s="83" t="s">
        <v>423</v>
      </c>
      <c r="I378" s="104" t="s">
        <v>426</v>
      </c>
      <c r="J378" s="102">
        <v>5206.166400000001</v>
      </c>
      <c r="K378" s="105">
        <v>8087.68</v>
      </c>
      <c r="L378" s="83"/>
      <c r="M378" s="102">
        <v>22.778739726027396</v>
      </c>
      <c r="N378" s="105">
        <v>24.499200000000002</v>
      </c>
      <c r="O378" s="83"/>
    </row>
    <row r="379" spans="1:15">
      <c r="A379" s="79" t="s">
        <v>136</v>
      </c>
      <c r="B379" s="100" t="s">
        <v>325</v>
      </c>
      <c r="C379" s="81" t="str">
        <f>IFERROR(IF(B379="No CAS","",INDEX('DEQ Pollutant List'!$C$7:$C$611,MATCH('3. Pollutant Emissions - EF'!B379,'DEQ Pollutant List'!$B$7:$B$611,0))),"")</f>
        <v>Arsenic and compounds</v>
      </c>
      <c r="D379" s="115">
        <f>IFERROR(IF(OR($B379="",$B379="No CAS"),INDEX('DEQ Pollutant List'!$A$7:$A$611,MATCH($C379,'DEQ Pollutant List'!$C$7:$C$611,0)),INDEX('DEQ Pollutant List'!$A$7:$A$611,MATCH($B379,'DEQ Pollutant List'!$B$7:$B$611,0))),"")</f>
        <v>37</v>
      </c>
      <c r="E379" s="101"/>
      <c r="F379" s="102">
        <v>2.0000000000000001E-4</v>
      </c>
      <c r="G379" s="103">
        <v>2.0000000000000001E-4</v>
      </c>
      <c r="H379" s="83" t="s">
        <v>423</v>
      </c>
      <c r="I379" s="104" t="s">
        <v>424</v>
      </c>
      <c r="J379" s="102">
        <v>0.32538540000000005</v>
      </c>
      <c r="K379" s="105">
        <v>0.50548000000000004</v>
      </c>
      <c r="L379" s="83"/>
      <c r="M379" s="102">
        <v>1.4236712328767123E-3</v>
      </c>
      <c r="N379" s="105">
        <v>1.5311999999999999E-3</v>
      </c>
      <c r="O379" s="83"/>
    </row>
    <row r="380" spans="1:15">
      <c r="A380" s="79" t="s">
        <v>136</v>
      </c>
      <c r="B380" s="100" t="s">
        <v>339</v>
      </c>
      <c r="C380" s="81" t="str">
        <f>IFERROR(IF(B380="No CAS","",INDEX('DEQ Pollutant List'!$C$7:$C$611,MATCH('3. Pollutant Emissions - EF'!B380,'DEQ Pollutant List'!$B$7:$B$611,0))),"")</f>
        <v>Barium and compounds</v>
      </c>
      <c r="D380" s="115">
        <f>IFERROR(IF(OR($B380="",$B380="No CAS"),INDEX('DEQ Pollutant List'!$A$7:$A$611,MATCH($C380,'DEQ Pollutant List'!$C$7:$C$611,0)),INDEX('DEQ Pollutant List'!$A$7:$A$611,MATCH($B380,'DEQ Pollutant List'!$B$7:$B$611,0))),"")</f>
        <v>45</v>
      </c>
      <c r="E380" s="101"/>
      <c r="F380" s="102">
        <v>4.4000000000000003E-3</v>
      </c>
      <c r="G380" s="103">
        <v>4.4000000000000003E-3</v>
      </c>
      <c r="H380" s="83" t="s">
        <v>423</v>
      </c>
      <c r="I380" s="104" t="s">
        <v>424</v>
      </c>
      <c r="J380" s="102">
        <v>7.158478800000001</v>
      </c>
      <c r="K380" s="105">
        <v>11.120560000000001</v>
      </c>
      <c r="L380" s="83"/>
      <c r="M380" s="102">
        <v>3.1320767123287671E-2</v>
      </c>
      <c r="N380" s="105">
        <v>3.3686399999999998E-2</v>
      </c>
      <c r="O380" s="83"/>
    </row>
    <row r="381" spans="1:15">
      <c r="A381" s="79" t="s">
        <v>136</v>
      </c>
      <c r="B381" s="100" t="s">
        <v>340</v>
      </c>
      <c r="C381" s="81" t="str">
        <f>IFERROR(IF(B381="No CAS","",INDEX('DEQ Pollutant List'!$C$7:$C$611,MATCH('3. Pollutant Emissions - EF'!B381,'DEQ Pollutant List'!$B$7:$B$611,0))),"")</f>
        <v>Benzene</v>
      </c>
      <c r="D381" s="115">
        <f>IFERROR(IF(OR($B381="",$B381="No CAS"),INDEX('DEQ Pollutant List'!$A$7:$A$611,MATCH($C381,'DEQ Pollutant List'!$C$7:$C$611,0)),INDEX('DEQ Pollutant List'!$A$7:$A$611,MATCH($B381,'DEQ Pollutant List'!$B$7:$B$611,0))),"")</f>
        <v>46</v>
      </c>
      <c r="E381" s="101"/>
      <c r="F381" s="102">
        <v>1.6999999999999999E-3</v>
      </c>
      <c r="G381" s="103">
        <v>1.6999999999999999E-3</v>
      </c>
      <c r="H381" s="83" t="s">
        <v>423</v>
      </c>
      <c r="I381" s="104" t="s">
        <v>424</v>
      </c>
      <c r="J381" s="102">
        <v>2.7657759</v>
      </c>
      <c r="K381" s="105">
        <v>4.2965799999999996</v>
      </c>
      <c r="L381" s="83"/>
      <c r="M381" s="102">
        <v>1.2101205479452053E-2</v>
      </c>
      <c r="N381" s="105">
        <v>1.3015199999999999E-2</v>
      </c>
      <c r="O381" s="83"/>
    </row>
    <row r="382" spans="1:15">
      <c r="A382" s="79" t="s">
        <v>136</v>
      </c>
      <c r="B382" s="100" t="s">
        <v>427</v>
      </c>
      <c r="C382" s="81" t="str">
        <f>IFERROR(IF(B382="No CAS","",INDEX('DEQ Pollutant List'!$C$7:$C$611,MATCH('3. Pollutant Emissions - EF'!B382,'DEQ Pollutant List'!$B$7:$B$611,0))),"")</f>
        <v>Benzo[a]pyrene</v>
      </c>
      <c r="D382" s="115">
        <f>IFERROR(IF(OR($B382="",$B382="No CAS"),INDEX('DEQ Pollutant List'!$A$7:$A$611,MATCH($C382,'DEQ Pollutant List'!$C$7:$C$611,0)),INDEX('DEQ Pollutant List'!$A$7:$A$611,MATCH($B382,'DEQ Pollutant List'!$B$7:$B$611,0))),"")</f>
        <v>406</v>
      </c>
      <c r="E382" s="101"/>
      <c r="F382" s="102">
        <v>1.1999999999999999E-6</v>
      </c>
      <c r="G382" s="103">
        <v>1.1999999999999999E-6</v>
      </c>
      <c r="H382" s="83" t="s">
        <v>423</v>
      </c>
      <c r="I382" s="104" t="s">
        <v>424</v>
      </c>
      <c r="J382" s="102">
        <v>1.9523124E-3</v>
      </c>
      <c r="K382" s="105">
        <v>3.03288E-3</v>
      </c>
      <c r="L382" s="83"/>
      <c r="M382" s="102">
        <v>8.5420273972602728E-6</v>
      </c>
      <c r="N382" s="105">
        <v>9.187199999999999E-6</v>
      </c>
      <c r="O382" s="83"/>
    </row>
    <row r="383" spans="1:15">
      <c r="A383" s="79" t="s">
        <v>136</v>
      </c>
      <c r="B383" s="100" t="s">
        <v>341</v>
      </c>
      <c r="C383" s="81" t="str">
        <f>IFERROR(IF(B383="No CAS","",INDEX('DEQ Pollutant List'!$C$7:$C$611,MATCH('3. Pollutant Emissions - EF'!B383,'DEQ Pollutant List'!$B$7:$B$611,0))),"")</f>
        <v>Beryllium and compounds</v>
      </c>
      <c r="D383" s="115">
        <f>IFERROR(IF(OR($B383="",$B383="No CAS"),INDEX('DEQ Pollutant List'!$A$7:$A$611,MATCH($C383,'DEQ Pollutant List'!$C$7:$C$611,0)),INDEX('DEQ Pollutant List'!$A$7:$A$611,MATCH($B383,'DEQ Pollutant List'!$B$7:$B$611,0))),"")</f>
        <v>58</v>
      </c>
      <c r="E383" s="101"/>
      <c r="F383" s="102">
        <v>1.2E-5</v>
      </c>
      <c r="G383" s="103">
        <v>1.2E-5</v>
      </c>
      <c r="H383" s="83" t="s">
        <v>423</v>
      </c>
      <c r="I383" s="104" t="s">
        <v>424</v>
      </c>
      <c r="J383" s="102">
        <v>1.9523124000000003E-2</v>
      </c>
      <c r="K383" s="105">
        <v>3.0328800000000003E-2</v>
      </c>
      <c r="L383" s="83"/>
      <c r="M383" s="102">
        <v>8.5420273972602734E-5</v>
      </c>
      <c r="N383" s="105">
        <v>9.1872000000000004E-5</v>
      </c>
      <c r="O383" s="83"/>
    </row>
    <row r="384" spans="1:15">
      <c r="A384" s="79" t="s">
        <v>136</v>
      </c>
      <c r="B384" s="100" t="s">
        <v>343</v>
      </c>
      <c r="C384" s="81" t="str">
        <f>IFERROR(IF(B384="No CAS","",INDEX('DEQ Pollutant List'!$C$7:$C$611,MATCH('3. Pollutant Emissions - EF'!B384,'DEQ Pollutant List'!$B$7:$B$611,0))),"")</f>
        <v>Cadmium and compounds</v>
      </c>
      <c r="D384" s="115">
        <f>IFERROR(IF(OR($B384="",$B384="No CAS"),INDEX('DEQ Pollutant List'!$A$7:$A$611,MATCH($C384,'DEQ Pollutant List'!$C$7:$C$611,0)),INDEX('DEQ Pollutant List'!$A$7:$A$611,MATCH($B384,'DEQ Pollutant List'!$B$7:$B$611,0))),"")</f>
        <v>83</v>
      </c>
      <c r="E384" s="101"/>
      <c r="F384" s="102">
        <v>1.1000000000000001E-3</v>
      </c>
      <c r="G384" s="103">
        <v>1.1000000000000001E-3</v>
      </c>
      <c r="H384" s="83" t="s">
        <v>423</v>
      </c>
      <c r="I384" s="104" t="s">
        <v>424</v>
      </c>
      <c r="J384" s="102">
        <v>1.7896197000000003</v>
      </c>
      <c r="K384" s="105">
        <v>2.7801400000000003</v>
      </c>
      <c r="L384" s="83"/>
      <c r="M384" s="102">
        <v>7.8301917808219178E-3</v>
      </c>
      <c r="N384" s="105">
        <v>8.4215999999999996E-3</v>
      </c>
      <c r="O384" s="83"/>
    </row>
    <row r="385" spans="1:15">
      <c r="A385" s="79" t="s">
        <v>136</v>
      </c>
      <c r="B385" s="100" t="s">
        <v>348</v>
      </c>
      <c r="C385" s="81" t="str">
        <f>IFERROR(IF(B385="No CAS","",INDEX('DEQ Pollutant List'!$C$7:$C$611,MATCH('3. Pollutant Emissions - EF'!B385,'DEQ Pollutant List'!$B$7:$B$611,0))),"")</f>
        <v>Chromium VI, chromate and dichromate particulate</v>
      </c>
      <c r="D385" s="115">
        <f>IFERROR(IF(OR($B385="",$B385="No CAS"),INDEX('DEQ Pollutant List'!$A$7:$A$611,MATCH($C385,'DEQ Pollutant List'!$C$7:$C$611,0)),INDEX('DEQ Pollutant List'!$A$7:$A$611,MATCH($B385,'DEQ Pollutant List'!$B$7:$B$611,0))),"")</f>
        <v>136</v>
      </c>
      <c r="E385" s="101"/>
      <c r="F385" s="102">
        <v>5.5999999999999999E-5</v>
      </c>
      <c r="G385" s="103">
        <v>5.5999999999999999E-5</v>
      </c>
      <c r="H385" s="83" t="s">
        <v>423</v>
      </c>
      <c r="I385" s="104" t="s">
        <v>428</v>
      </c>
      <c r="J385" s="102">
        <v>9.1107912000000013E-2</v>
      </c>
      <c r="K385" s="105">
        <v>0.1415344</v>
      </c>
      <c r="L385" s="83"/>
      <c r="M385" s="102">
        <v>3.9862794520547945E-4</v>
      </c>
      <c r="N385" s="105">
        <v>4.2873599999999998E-4</v>
      </c>
      <c r="O385" s="83"/>
    </row>
    <row r="386" spans="1:15">
      <c r="A386" s="79" t="s">
        <v>136</v>
      </c>
      <c r="B386" s="100" t="s">
        <v>349</v>
      </c>
      <c r="C386" s="81" t="str">
        <f>IFERROR(IF(B386="No CAS","",INDEX('DEQ Pollutant List'!$C$7:$C$611,MATCH('3. Pollutant Emissions - EF'!B386,'DEQ Pollutant List'!$B$7:$B$611,0))),"")</f>
        <v>Cobalt and compounds</v>
      </c>
      <c r="D386" s="115">
        <f>IFERROR(IF(OR($B386="",$B386="No CAS"),INDEX('DEQ Pollutant List'!$A$7:$A$611,MATCH($C386,'DEQ Pollutant List'!$C$7:$C$611,0)),INDEX('DEQ Pollutant List'!$A$7:$A$611,MATCH($B386,'DEQ Pollutant List'!$B$7:$B$611,0))),"")</f>
        <v>146</v>
      </c>
      <c r="E386" s="101"/>
      <c r="F386" s="102">
        <v>8.3999999999999995E-5</v>
      </c>
      <c r="G386" s="103">
        <v>8.3999999999999995E-5</v>
      </c>
      <c r="H386" s="83" t="s">
        <v>423</v>
      </c>
      <c r="I386" s="104" t="s">
        <v>424</v>
      </c>
      <c r="J386" s="102">
        <v>0.13666186799999999</v>
      </c>
      <c r="K386" s="105">
        <v>0.21230160000000001</v>
      </c>
      <c r="L386" s="83"/>
      <c r="M386" s="102">
        <v>5.9794191780821913E-4</v>
      </c>
      <c r="N386" s="105">
        <v>6.4310399999999992E-4</v>
      </c>
      <c r="O386" s="83"/>
    </row>
    <row r="387" spans="1:15">
      <c r="A387" s="79" t="s">
        <v>136</v>
      </c>
      <c r="B387" s="100" t="s">
        <v>350</v>
      </c>
      <c r="C387" s="81" t="str">
        <f>IFERROR(IF(B387="No CAS","",INDEX('DEQ Pollutant List'!$C$7:$C$611,MATCH('3. Pollutant Emissions - EF'!B387,'DEQ Pollutant List'!$B$7:$B$611,0))),"")</f>
        <v>Copper and compounds</v>
      </c>
      <c r="D387" s="115">
        <f>IFERROR(IF(OR($B387="",$B387="No CAS"),INDEX('DEQ Pollutant List'!$A$7:$A$611,MATCH($C387,'DEQ Pollutant List'!$C$7:$C$611,0)),INDEX('DEQ Pollutant List'!$A$7:$A$611,MATCH($B387,'DEQ Pollutant List'!$B$7:$B$611,0))),"")</f>
        <v>149</v>
      </c>
      <c r="E387" s="101"/>
      <c r="F387" s="102">
        <v>8.4999999999999995E-4</v>
      </c>
      <c r="G387" s="103">
        <v>8.4999999999999995E-4</v>
      </c>
      <c r="H387" s="83" t="s">
        <v>423</v>
      </c>
      <c r="I387" s="104" t="s">
        <v>424</v>
      </c>
      <c r="J387" s="102">
        <v>1.38288795</v>
      </c>
      <c r="K387" s="105">
        <v>2.1482899999999998</v>
      </c>
      <c r="L387" s="83"/>
      <c r="M387" s="102">
        <v>6.0506027397260265E-3</v>
      </c>
      <c r="N387" s="105">
        <v>6.5075999999999997E-3</v>
      </c>
      <c r="O387" s="83"/>
    </row>
    <row r="388" spans="1:15">
      <c r="A388" s="79" t="s">
        <v>136</v>
      </c>
      <c r="B388" s="100" t="s">
        <v>352</v>
      </c>
      <c r="C388" s="81" t="str">
        <f>IFERROR(IF(B388="No CAS","",INDEX('DEQ Pollutant List'!$C$7:$C$611,MATCH('3. Pollutant Emissions - EF'!B388,'DEQ Pollutant List'!$B$7:$B$611,0))),"")</f>
        <v>Ethyl benzene</v>
      </c>
      <c r="D388" s="115">
        <f>IFERROR(IF(OR($B388="",$B388="No CAS"),INDEX('DEQ Pollutant List'!$A$7:$A$611,MATCH($C388,'DEQ Pollutant List'!$C$7:$C$611,0)),INDEX('DEQ Pollutant List'!$A$7:$A$611,MATCH($B388,'DEQ Pollutant List'!$B$7:$B$611,0))),"")</f>
        <v>229</v>
      </c>
      <c r="E388" s="101"/>
      <c r="F388" s="102">
        <v>2E-3</v>
      </c>
      <c r="G388" s="103">
        <v>2E-3</v>
      </c>
      <c r="H388" s="83" t="s">
        <v>423</v>
      </c>
      <c r="I388" s="104" t="s">
        <v>424</v>
      </c>
      <c r="J388" s="102">
        <v>3.2538540000000005</v>
      </c>
      <c r="K388" s="105">
        <v>5.0548000000000002</v>
      </c>
      <c r="L388" s="83"/>
      <c r="M388" s="102">
        <v>1.4236712328767123E-2</v>
      </c>
      <c r="N388" s="105">
        <v>1.5311999999999999E-2</v>
      </c>
      <c r="O388" s="83"/>
    </row>
    <row r="389" spans="1:15">
      <c r="A389" s="79" t="s">
        <v>136</v>
      </c>
      <c r="B389" s="100" t="s">
        <v>354</v>
      </c>
      <c r="C389" s="81" t="str">
        <f>IFERROR(IF(B389="No CAS","",INDEX('DEQ Pollutant List'!$C$7:$C$611,MATCH('3. Pollutant Emissions - EF'!B389,'DEQ Pollutant List'!$B$7:$B$611,0))),"")</f>
        <v>Formaldehyde</v>
      </c>
      <c r="D389" s="115">
        <f>IFERROR(IF(OR($B389="",$B389="No CAS"),INDEX('DEQ Pollutant List'!$A$7:$A$611,MATCH($C389,'DEQ Pollutant List'!$C$7:$C$611,0)),INDEX('DEQ Pollutant List'!$A$7:$A$611,MATCH($B389,'DEQ Pollutant List'!$B$7:$B$611,0))),"")</f>
        <v>250</v>
      </c>
      <c r="E389" s="101"/>
      <c r="F389" s="102">
        <v>3.5999999999999999E-3</v>
      </c>
      <c r="G389" s="103">
        <v>3.5999999999999999E-3</v>
      </c>
      <c r="H389" s="83" t="s">
        <v>423</v>
      </c>
      <c r="I389" s="104" t="s">
        <v>424</v>
      </c>
      <c r="J389" s="102">
        <v>5.8569372</v>
      </c>
      <c r="K389" s="105">
        <v>9.0986399999999996</v>
      </c>
      <c r="L389" s="83"/>
      <c r="M389" s="102">
        <v>2.5626082191780822E-2</v>
      </c>
      <c r="N389" s="105">
        <v>2.7561599999999999E-2</v>
      </c>
      <c r="O389" s="83"/>
    </row>
    <row r="390" spans="1:15">
      <c r="A390" s="79" t="s">
        <v>136</v>
      </c>
      <c r="B390" s="100" t="s">
        <v>355</v>
      </c>
      <c r="C390" s="81" t="str">
        <f>IFERROR(IF(B390="No CAS","",INDEX('DEQ Pollutant List'!$C$7:$C$611,MATCH('3. Pollutant Emissions - EF'!B390,'DEQ Pollutant List'!$B$7:$B$611,0))),"")</f>
        <v>Hexane</v>
      </c>
      <c r="D390" s="115">
        <f>IFERROR(IF(OR($B390="",$B390="No CAS"),INDEX('DEQ Pollutant List'!$A$7:$A$611,MATCH($C390,'DEQ Pollutant List'!$C$7:$C$611,0)),INDEX('DEQ Pollutant List'!$A$7:$A$611,MATCH($B390,'DEQ Pollutant List'!$B$7:$B$611,0))),"")</f>
        <v>289</v>
      </c>
      <c r="E390" s="101"/>
      <c r="F390" s="102">
        <v>1.2999999999999999E-3</v>
      </c>
      <c r="G390" s="103">
        <v>1.2999999999999999E-3</v>
      </c>
      <c r="H390" s="83" t="s">
        <v>423</v>
      </c>
      <c r="I390" s="104" t="s">
        <v>424</v>
      </c>
      <c r="J390" s="102">
        <v>2.1150050999999999</v>
      </c>
      <c r="K390" s="105">
        <v>3.2856199999999998</v>
      </c>
      <c r="L390" s="83"/>
      <c r="M390" s="102">
        <v>9.2538630136986301E-3</v>
      </c>
      <c r="N390" s="105">
        <v>9.9527999999999995E-3</v>
      </c>
      <c r="O390" s="83"/>
    </row>
    <row r="391" spans="1:15">
      <c r="A391" s="79" t="s">
        <v>136</v>
      </c>
      <c r="B391" s="100" t="s">
        <v>360</v>
      </c>
      <c r="C391" s="81" t="str">
        <f>IFERROR(IF(B391="No CAS","",INDEX('DEQ Pollutant List'!$C$7:$C$611,MATCH('3. Pollutant Emissions - EF'!B391,'DEQ Pollutant List'!$B$7:$B$611,0))),"")</f>
        <v>Lead and compounds</v>
      </c>
      <c r="D391" s="115">
        <f>IFERROR(IF(OR($B391="",$B391="No CAS"),INDEX('DEQ Pollutant List'!$A$7:$A$611,MATCH($C391,'DEQ Pollutant List'!$C$7:$C$611,0)),INDEX('DEQ Pollutant List'!$A$7:$A$611,MATCH($B391,'DEQ Pollutant List'!$B$7:$B$611,0))),"")</f>
        <v>305</v>
      </c>
      <c r="E391" s="101"/>
      <c r="F391" s="102">
        <v>5.0000000000000001E-4</v>
      </c>
      <c r="G391" s="103">
        <v>5.0000000000000001E-4</v>
      </c>
      <c r="H391" s="83" t="s">
        <v>423</v>
      </c>
      <c r="I391" s="104" t="s">
        <v>424</v>
      </c>
      <c r="J391" s="102">
        <v>0.81346350000000012</v>
      </c>
      <c r="K391" s="105">
        <v>1.2637</v>
      </c>
      <c r="L391" s="83"/>
      <c r="M391" s="102">
        <v>3.5591780821917808E-3</v>
      </c>
      <c r="N391" s="105">
        <v>3.8279999999999998E-3</v>
      </c>
      <c r="O391" s="83"/>
    </row>
    <row r="392" spans="1:15">
      <c r="A392" s="79" t="s">
        <v>136</v>
      </c>
      <c r="B392" s="100" t="s">
        <v>361</v>
      </c>
      <c r="C392" s="81" t="str">
        <f>IFERROR(IF(B392="No CAS","",INDEX('DEQ Pollutant List'!$C$7:$C$611,MATCH('3. Pollutant Emissions - EF'!B392,'DEQ Pollutant List'!$B$7:$B$611,0))),"")</f>
        <v>Manganese and compounds</v>
      </c>
      <c r="D392" s="115">
        <f>IFERROR(IF(OR($B392="",$B392="No CAS"),INDEX('DEQ Pollutant List'!$A$7:$A$611,MATCH($C392,'DEQ Pollutant List'!$C$7:$C$611,0)),INDEX('DEQ Pollutant List'!$A$7:$A$611,MATCH($B392,'DEQ Pollutant List'!$B$7:$B$611,0))),"")</f>
        <v>312</v>
      </c>
      <c r="E392" s="101"/>
      <c r="F392" s="102">
        <v>3.8000000000000002E-4</v>
      </c>
      <c r="G392" s="103">
        <v>3.8000000000000002E-4</v>
      </c>
      <c r="H392" s="83" t="s">
        <v>423</v>
      </c>
      <c r="I392" s="104" t="s">
        <v>424</v>
      </c>
      <c r="J392" s="102">
        <v>0.61823226000000009</v>
      </c>
      <c r="K392" s="105">
        <v>0.96041200000000004</v>
      </c>
      <c r="L392" s="83"/>
      <c r="M392" s="102">
        <v>2.7049753424657533E-3</v>
      </c>
      <c r="N392" s="105">
        <v>2.9092800000000002E-3</v>
      </c>
      <c r="O392" s="83"/>
    </row>
    <row r="393" spans="1:15">
      <c r="A393" s="79" t="s">
        <v>136</v>
      </c>
      <c r="B393" s="100" t="s">
        <v>362</v>
      </c>
      <c r="C393" s="81" t="str">
        <f>IFERROR(IF(B393="No CAS","",INDEX('DEQ Pollutant List'!$C$7:$C$611,MATCH('3. Pollutant Emissions - EF'!B393,'DEQ Pollutant List'!$B$7:$B$611,0))),"")</f>
        <v>Mercury and compounds</v>
      </c>
      <c r="D393" s="115">
        <f>IFERROR(IF(OR($B393="",$B393="No CAS"),INDEX('DEQ Pollutant List'!$A$7:$A$611,MATCH($C393,'DEQ Pollutant List'!$C$7:$C$611,0)),INDEX('DEQ Pollutant List'!$A$7:$A$611,MATCH($B393,'DEQ Pollutant List'!$B$7:$B$611,0))),"")</f>
        <v>316</v>
      </c>
      <c r="E393" s="101"/>
      <c r="F393" s="102">
        <v>2.5999999999999998E-4</v>
      </c>
      <c r="G393" s="103">
        <v>2.5999999999999998E-4</v>
      </c>
      <c r="H393" s="83" t="s">
        <v>423</v>
      </c>
      <c r="I393" s="104" t="s">
        <v>424</v>
      </c>
      <c r="J393" s="102">
        <v>0.42300102000000001</v>
      </c>
      <c r="K393" s="105">
        <v>0.65712399999999993</v>
      </c>
      <c r="L393" s="83"/>
      <c r="M393" s="102">
        <v>1.8507726027397258E-3</v>
      </c>
      <c r="N393" s="105">
        <v>1.9905599999999997E-3</v>
      </c>
      <c r="O393" s="83"/>
    </row>
    <row r="394" spans="1:15">
      <c r="A394" s="79" t="s">
        <v>136</v>
      </c>
      <c r="B394" s="100" t="s">
        <v>334</v>
      </c>
      <c r="C394" s="81" t="str">
        <f>IFERROR(IF(B394="No CAS","",INDEX('DEQ Pollutant List'!$C$7:$C$611,MATCH('3. Pollutant Emissions - EF'!B394,'DEQ Pollutant List'!$B$7:$B$611,0))),"")</f>
        <v>Molybdenum trioxide</v>
      </c>
      <c r="D394" s="115">
        <f>IFERROR(IF(OR($B394="",$B394="No CAS"),INDEX('DEQ Pollutant List'!$A$7:$A$611,MATCH($C394,'DEQ Pollutant List'!$C$7:$C$611,0)),INDEX('DEQ Pollutant List'!$A$7:$A$611,MATCH($B394,'DEQ Pollutant List'!$B$7:$B$611,0))),"")</f>
        <v>361</v>
      </c>
      <c r="E394" s="101"/>
      <c r="F394" s="102">
        <v>1.65E-3</v>
      </c>
      <c r="G394" s="103">
        <v>1.65E-3</v>
      </c>
      <c r="H394" s="83" t="s">
        <v>423</v>
      </c>
      <c r="I394" s="104" t="s">
        <v>424</v>
      </c>
      <c r="J394" s="102">
        <v>2.6844295500000004</v>
      </c>
      <c r="K394" s="105">
        <v>4.17021</v>
      </c>
      <c r="L394" s="83"/>
      <c r="M394" s="102">
        <v>1.1745287671232877E-2</v>
      </c>
      <c r="N394" s="105">
        <v>1.26324E-2</v>
      </c>
      <c r="O394" s="83"/>
    </row>
    <row r="395" spans="1:15">
      <c r="A395" s="79" t="s">
        <v>136</v>
      </c>
      <c r="B395" s="100" t="s">
        <v>370</v>
      </c>
      <c r="C395" s="81" t="str">
        <f>IFERROR(IF(B395="No CAS","",INDEX('DEQ Pollutant List'!$C$7:$C$611,MATCH('3. Pollutant Emissions - EF'!B395,'DEQ Pollutant List'!$B$7:$B$611,0))),"")</f>
        <v>Naphthalene</v>
      </c>
      <c r="D395" s="115">
        <f>IFERROR(IF(OR($B395="",$B395="No CAS"),INDEX('DEQ Pollutant List'!$A$7:$A$611,MATCH($C395,'DEQ Pollutant List'!$C$7:$C$611,0)),INDEX('DEQ Pollutant List'!$A$7:$A$611,MATCH($B395,'DEQ Pollutant List'!$B$7:$B$611,0))),"")</f>
        <v>428</v>
      </c>
      <c r="E395" s="101"/>
      <c r="F395" s="102">
        <v>2.9999999999999997E-4</v>
      </c>
      <c r="G395" s="103">
        <v>2.9999999999999997E-4</v>
      </c>
      <c r="H395" s="83" t="s">
        <v>423</v>
      </c>
      <c r="I395" s="104" t="s">
        <v>424</v>
      </c>
      <c r="J395" s="102">
        <v>0.48807810000000001</v>
      </c>
      <c r="K395" s="105">
        <v>0.75822000000000001</v>
      </c>
      <c r="L395" s="83"/>
      <c r="M395" s="102">
        <v>2.1355068493150681E-3</v>
      </c>
      <c r="N395" s="105">
        <v>2.2967999999999999E-3</v>
      </c>
      <c r="O395" s="83"/>
    </row>
    <row r="396" spans="1:15">
      <c r="A396" s="79" t="s">
        <v>136</v>
      </c>
      <c r="B396" s="100">
        <v>365</v>
      </c>
      <c r="C396" s="81" t="str">
        <f>IFERROR(IF(B396="No CAS","",INDEX('DEQ Pollutant List'!$C$7:$C$611,MATCH('3. Pollutant Emissions - EF'!B396,'DEQ Pollutant List'!$B$7:$B$611,0))),"")</f>
        <v>Nickel compounds, insoluble</v>
      </c>
      <c r="D396" s="115">
        <f>IFERROR(IF(OR($B396="",$B396="No CAS"),INDEX('DEQ Pollutant List'!$A$7:$A$611,MATCH($C396,'DEQ Pollutant List'!$C$7:$C$611,0)),INDEX('DEQ Pollutant List'!$A$7:$A$611,MATCH($B396,'DEQ Pollutant List'!$B$7:$B$611,0))),"")</f>
        <v>365</v>
      </c>
      <c r="E396" s="101"/>
      <c r="F396" s="102">
        <v>2.0999999999999999E-3</v>
      </c>
      <c r="G396" s="103">
        <v>2.0999999999999999E-3</v>
      </c>
      <c r="H396" s="83" t="s">
        <v>423</v>
      </c>
      <c r="I396" s="104" t="s">
        <v>424</v>
      </c>
      <c r="J396" s="102">
        <v>3.4165467</v>
      </c>
      <c r="K396" s="105">
        <v>5.3075399999999995</v>
      </c>
      <c r="L396" s="83"/>
      <c r="M396" s="102">
        <v>1.4948547945205478E-2</v>
      </c>
      <c r="N396" s="105">
        <v>1.6077599999999997E-2</v>
      </c>
      <c r="O396" s="83"/>
    </row>
    <row r="397" spans="1:15">
      <c r="A397" s="79" t="s">
        <v>136</v>
      </c>
      <c r="B397" s="100">
        <v>401</v>
      </c>
      <c r="C397" s="81" t="str">
        <f>IFERROR(IF(B397="No CAS","",INDEX('DEQ Pollutant List'!$C$7:$C$611,MATCH('3. Pollutant Emissions - EF'!B397,'DEQ Pollutant List'!$B$7:$B$611,0))),"")</f>
        <v>Polycyclic aromatic hydrocarbons (PAHs)</v>
      </c>
      <c r="D397" s="115">
        <f>IFERROR(IF(OR($B397="",$B397="No CAS"),INDEX('DEQ Pollutant List'!$A$7:$A$611,MATCH($C397,'DEQ Pollutant List'!$C$7:$C$611,0)),INDEX('DEQ Pollutant List'!$A$7:$A$611,MATCH($B397,'DEQ Pollutant List'!$B$7:$B$611,0))),"")</f>
        <v>401</v>
      </c>
      <c r="E397" s="101"/>
      <c r="F397" s="102">
        <v>1E-4</v>
      </c>
      <c r="G397" s="103">
        <v>1E-4</v>
      </c>
      <c r="H397" s="83" t="s">
        <v>423</v>
      </c>
      <c r="I397" s="104" t="s">
        <v>424</v>
      </c>
      <c r="J397" s="102">
        <v>0.16269270000000002</v>
      </c>
      <c r="K397" s="105">
        <v>0.25274000000000002</v>
      </c>
      <c r="L397" s="83"/>
      <c r="M397" s="102">
        <v>7.1183561643835616E-4</v>
      </c>
      <c r="N397" s="105">
        <v>7.6559999999999996E-4</v>
      </c>
      <c r="O397" s="83"/>
    </row>
    <row r="398" spans="1:15">
      <c r="A398" s="79" t="s">
        <v>136</v>
      </c>
      <c r="B398" s="100" t="s">
        <v>390</v>
      </c>
      <c r="C398" s="81" t="str">
        <f>IFERROR(IF(B398="No CAS","",INDEX('DEQ Pollutant List'!$C$7:$C$611,MATCH('3. Pollutant Emissions - EF'!B398,'DEQ Pollutant List'!$B$7:$B$611,0))),"")</f>
        <v>Selenium and compounds</v>
      </c>
      <c r="D398" s="115">
        <f>IFERROR(IF(OR($B398="",$B398="No CAS"),INDEX('DEQ Pollutant List'!$A$7:$A$611,MATCH($C398,'DEQ Pollutant List'!$C$7:$C$611,0)),INDEX('DEQ Pollutant List'!$A$7:$A$611,MATCH($B398,'DEQ Pollutant List'!$B$7:$B$611,0))),"")</f>
        <v>575</v>
      </c>
      <c r="E398" s="101"/>
      <c r="F398" s="102">
        <v>2.4000000000000001E-5</v>
      </c>
      <c r="G398" s="103">
        <v>2.4000000000000001E-5</v>
      </c>
      <c r="H398" s="83" t="s">
        <v>423</v>
      </c>
      <c r="I398" s="104" t="s">
        <v>424</v>
      </c>
      <c r="J398" s="102">
        <v>3.9046248000000006E-2</v>
      </c>
      <c r="K398" s="105">
        <v>6.0657600000000006E-2</v>
      </c>
      <c r="L398" s="83"/>
      <c r="M398" s="102">
        <v>1.7084054794520547E-4</v>
      </c>
      <c r="N398" s="105">
        <v>1.8374400000000001E-4</v>
      </c>
      <c r="O398" s="83"/>
    </row>
    <row r="399" spans="1:15">
      <c r="A399" s="79" t="s">
        <v>136</v>
      </c>
      <c r="B399" s="100" t="s">
        <v>395</v>
      </c>
      <c r="C399" s="81" t="str">
        <f>IFERROR(IF(B399="No CAS","",INDEX('DEQ Pollutant List'!$C$7:$C$611,MATCH('3. Pollutant Emissions - EF'!B399,'DEQ Pollutant List'!$B$7:$B$611,0))),"")</f>
        <v>Toluene</v>
      </c>
      <c r="D399" s="115">
        <f>IFERROR(IF(OR($B399="",$B399="No CAS"),INDEX('DEQ Pollutant List'!$A$7:$A$611,MATCH($C399,'DEQ Pollutant List'!$C$7:$C$611,0)),INDEX('DEQ Pollutant List'!$A$7:$A$611,MATCH($B399,'DEQ Pollutant List'!$B$7:$B$611,0))),"")</f>
        <v>600</v>
      </c>
      <c r="E399" s="101"/>
      <c r="F399" s="102">
        <v>7.7999999999999996E-3</v>
      </c>
      <c r="G399" s="103">
        <v>7.7999999999999996E-3</v>
      </c>
      <c r="H399" s="83" t="s">
        <v>423</v>
      </c>
      <c r="I399" s="104" t="s">
        <v>424</v>
      </c>
      <c r="J399" s="102">
        <v>12.6900306</v>
      </c>
      <c r="K399" s="105">
        <v>19.713719999999999</v>
      </c>
      <c r="L399" s="83"/>
      <c r="M399" s="102">
        <v>5.5523178082191774E-2</v>
      </c>
      <c r="N399" s="105">
        <v>5.9716799999999993E-2</v>
      </c>
      <c r="O399" s="83"/>
    </row>
    <row r="400" spans="1:15">
      <c r="A400" s="79" t="s">
        <v>136</v>
      </c>
      <c r="B400" s="100" t="s">
        <v>397</v>
      </c>
      <c r="C400" s="81" t="str">
        <f>IFERROR(IF(B400="No CAS","",INDEX('DEQ Pollutant List'!$C$7:$C$611,MATCH('3. Pollutant Emissions - EF'!B400,'DEQ Pollutant List'!$B$7:$B$611,0))),"")</f>
        <v>Vanadium (fume or dust)</v>
      </c>
      <c r="D400" s="115">
        <f>IFERROR(IF(OR($B400="",$B400="No CAS"),INDEX('DEQ Pollutant List'!$A$7:$A$611,MATCH($C400,'DEQ Pollutant List'!$C$7:$C$611,0)),INDEX('DEQ Pollutant List'!$A$7:$A$611,MATCH($B400,'DEQ Pollutant List'!$B$7:$B$611,0))),"")</f>
        <v>620</v>
      </c>
      <c r="E400" s="101"/>
      <c r="F400" s="102">
        <v>2.3E-3</v>
      </c>
      <c r="G400" s="103">
        <v>2.3E-3</v>
      </c>
      <c r="H400" s="83" t="s">
        <v>423</v>
      </c>
      <c r="I400" s="104" t="s">
        <v>424</v>
      </c>
      <c r="J400" s="102">
        <v>3.7419321000000001</v>
      </c>
      <c r="K400" s="105">
        <v>5.8130199999999999</v>
      </c>
      <c r="L400" s="83"/>
      <c r="M400" s="102">
        <v>1.6372219178082192E-2</v>
      </c>
      <c r="N400" s="105">
        <v>1.7608799999999997E-2</v>
      </c>
      <c r="O400" s="83"/>
    </row>
    <row r="401" spans="1:15">
      <c r="A401" s="79" t="s">
        <v>136</v>
      </c>
      <c r="B401" s="100" t="s">
        <v>398</v>
      </c>
      <c r="C401" s="81" t="str">
        <f>IFERROR(IF(B401="No CAS","",INDEX('DEQ Pollutant List'!$C$7:$C$611,MATCH('3. Pollutant Emissions - EF'!B401,'DEQ Pollutant List'!$B$7:$B$611,0))),"")</f>
        <v>Xylene (mixture), including m-xylene, o-xylene, p-xylene</v>
      </c>
      <c r="D401" s="115">
        <f>IFERROR(IF(OR($B401="",$B401="No CAS"),INDEX('DEQ Pollutant List'!$A$7:$A$611,MATCH($C401,'DEQ Pollutant List'!$C$7:$C$611,0)),INDEX('DEQ Pollutant List'!$A$7:$A$611,MATCH($B401,'DEQ Pollutant List'!$B$7:$B$611,0))),"")</f>
        <v>628</v>
      </c>
      <c r="E401" s="101"/>
      <c r="F401" s="102">
        <v>5.7999999999999996E-3</v>
      </c>
      <c r="G401" s="103">
        <v>5.7999999999999996E-3</v>
      </c>
      <c r="H401" s="83" t="s">
        <v>423</v>
      </c>
      <c r="I401" s="104" t="s">
        <v>424</v>
      </c>
      <c r="J401" s="102">
        <v>9.4361765999999996</v>
      </c>
      <c r="K401" s="105">
        <v>14.65892</v>
      </c>
      <c r="L401" s="83"/>
      <c r="M401" s="102">
        <v>4.128646575342465E-2</v>
      </c>
      <c r="N401" s="105">
        <v>4.4404799999999994E-2</v>
      </c>
      <c r="O401" s="83"/>
    </row>
    <row r="402" spans="1:15">
      <c r="A402" s="79" t="s">
        <v>136</v>
      </c>
      <c r="B402" s="100" t="s">
        <v>399</v>
      </c>
      <c r="C402" s="81" t="str">
        <f>IFERROR(IF(B402="No CAS","",INDEX('DEQ Pollutant List'!$C$7:$C$611,MATCH('3. Pollutant Emissions - EF'!B402,'DEQ Pollutant List'!$B$7:$B$611,0))),"")</f>
        <v>Zinc and compounds</v>
      </c>
      <c r="D402" s="115">
        <f>IFERROR(IF(OR($B402="",$B402="No CAS"),INDEX('DEQ Pollutant List'!$A$7:$A$611,MATCH($C402,'DEQ Pollutant List'!$C$7:$C$611,0)),INDEX('DEQ Pollutant List'!$A$7:$A$611,MATCH($B402,'DEQ Pollutant List'!$B$7:$B$611,0))),"")</f>
        <v>632</v>
      </c>
      <c r="E402" s="101"/>
      <c r="F402" s="102">
        <v>2.9000000000000001E-2</v>
      </c>
      <c r="G402" s="103">
        <v>2.9000000000000001E-2</v>
      </c>
      <c r="H402" s="83" t="s">
        <v>423</v>
      </c>
      <c r="I402" s="104" t="s">
        <v>424</v>
      </c>
      <c r="J402" s="102">
        <v>47.180883000000009</v>
      </c>
      <c r="K402" s="105">
        <v>73.294600000000003</v>
      </c>
      <c r="L402" s="83"/>
      <c r="M402" s="102">
        <v>0.20643232876712328</v>
      </c>
      <c r="N402" s="105">
        <v>0.222024</v>
      </c>
      <c r="O402" s="83"/>
    </row>
    <row r="403" spans="1:15">
      <c r="A403" s="79" t="s">
        <v>142</v>
      </c>
      <c r="B403" s="100" t="s">
        <v>327</v>
      </c>
      <c r="C403" s="81" t="str">
        <f>IFERROR(IF(B403="No CAS","",INDEX('DEQ Pollutant List'!$C$7:$C$611,MATCH('3. Pollutant Emissions - EF'!B403,'DEQ Pollutant List'!$B$7:$B$611,0))),"")</f>
        <v>Acetaldehyde</v>
      </c>
      <c r="D403" s="115">
        <f>IFERROR(IF(OR($B403="",$B403="No CAS"),INDEX('DEQ Pollutant List'!$A$7:$A$611,MATCH($C403,'DEQ Pollutant List'!$C$7:$C$611,0)),INDEX('DEQ Pollutant List'!$A$7:$A$611,MATCH($B403,'DEQ Pollutant List'!$B$7:$B$611,0))),"")</f>
        <v>1</v>
      </c>
      <c r="E403" s="101"/>
      <c r="F403" s="102">
        <v>8.9999999999999998E-4</v>
      </c>
      <c r="G403" s="103">
        <v>8.9999999999999998E-4</v>
      </c>
      <c r="H403" s="83" t="s">
        <v>423</v>
      </c>
      <c r="I403" s="104" t="s">
        <v>424</v>
      </c>
      <c r="J403" s="102">
        <v>0.96278669999999988</v>
      </c>
      <c r="K403" s="105">
        <v>1.4380199999999999</v>
      </c>
      <c r="L403" s="83"/>
      <c r="M403" s="102">
        <v>4.0499999999999998E-3</v>
      </c>
      <c r="N403" s="105">
        <v>4.6331999999999996E-3</v>
      </c>
      <c r="O403" s="83"/>
    </row>
    <row r="404" spans="1:15">
      <c r="A404" s="79" t="s">
        <v>142</v>
      </c>
      <c r="B404" s="100" t="s">
        <v>330</v>
      </c>
      <c r="C404" s="81" t="str">
        <f>IFERROR(IF(B404="No CAS","",INDEX('DEQ Pollutant List'!$C$7:$C$611,MATCH('3. Pollutant Emissions - EF'!B404,'DEQ Pollutant List'!$B$7:$B$611,0))),"")</f>
        <v>Acrolein</v>
      </c>
      <c r="D404" s="115">
        <f>IFERROR(IF(OR($B404="",$B404="No CAS"),INDEX('DEQ Pollutant List'!$A$7:$A$611,MATCH($C404,'DEQ Pollutant List'!$C$7:$C$611,0)),INDEX('DEQ Pollutant List'!$A$7:$A$611,MATCH($B404,'DEQ Pollutant List'!$B$7:$B$611,0))),"")</f>
        <v>5</v>
      </c>
      <c r="E404" s="101"/>
      <c r="F404" s="102">
        <v>8.0000000000000004E-4</v>
      </c>
      <c r="G404" s="103">
        <v>8.0000000000000004E-4</v>
      </c>
      <c r="H404" s="83" t="s">
        <v>423</v>
      </c>
      <c r="I404" s="104" t="s">
        <v>424</v>
      </c>
      <c r="J404" s="102">
        <v>0.85581039999999997</v>
      </c>
      <c r="K404" s="105">
        <v>1.27824</v>
      </c>
      <c r="L404" s="83"/>
      <c r="M404" s="102">
        <v>3.6000000000000003E-3</v>
      </c>
      <c r="N404" s="105">
        <v>4.1184000000000004E-3</v>
      </c>
      <c r="O404" s="83"/>
    </row>
    <row r="405" spans="1:15">
      <c r="A405" s="79" t="s">
        <v>142</v>
      </c>
      <c r="B405" s="100" t="s">
        <v>425</v>
      </c>
      <c r="C405" s="81" t="str">
        <f>IFERROR(IF(B405="No CAS","",INDEX('DEQ Pollutant List'!$C$7:$C$611,MATCH('3. Pollutant Emissions - EF'!B405,'DEQ Pollutant List'!$B$7:$B$611,0))),"")</f>
        <v>Ammonia</v>
      </c>
      <c r="D405" s="115">
        <f>IFERROR(IF(OR($B405="",$B405="No CAS"),INDEX('DEQ Pollutant List'!$A$7:$A$611,MATCH($C405,'DEQ Pollutant List'!$C$7:$C$611,0)),INDEX('DEQ Pollutant List'!$A$7:$A$611,MATCH($B405,'DEQ Pollutant List'!$B$7:$B$611,0))),"")</f>
        <v>26</v>
      </c>
      <c r="E405" s="101"/>
      <c r="F405" s="102">
        <v>3.2</v>
      </c>
      <c r="G405" s="103">
        <v>3.2</v>
      </c>
      <c r="H405" s="83" t="s">
        <v>423</v>
      </c>
      <c r="I405" s="104" t="s">
        <v>426</v>
      </c>
      <c r="J405" s="102">
        <v>3423.2415999999998</v>
      </c>
      <c r="K405" s="105">
        <v>5112.96</v>
      </c>
      <c r="L405" s="83"/>
      <c r="M405" s="102">
        <v>14.4</v>
      </c>
      <c r="N405" s="105">
        <v>16.473600000000001</v>
      </c>
      <c r="O405" s="83"/>
    </row>
    <row r="406" spans="1:15">
      <c r="A406" s="79" t="s">
        <v>142</v>
      </c>
      <c r="B406" s="100" t="s">
        <v>325</v>
      </c>
      <c r="C406" s="81" t="str">
        <f>IFERROR(IF(B406="No CAS","",INDEX('DEQ Pollutant List'!$C$7:$C$611,MATCH('3. Pollutant Emissions - EF'!B406,'DEQ Pollutant List'!$B$7:$B$611,0))),"")</f>
        <v>Arsenic and compounds</v>
      </c>
      <c r="D406" s="115">
        <f>IFERROR(IF(OR($B406="",$B406="No CAS"),INDEX('DEQ Pollutant List'!$A$7:$A$611,MATCH($C406,'DEQ Pollutant List'!$C$7:$C$611,0)),INDEX('DEQ Pollutant List'!$A$7:$A$611,MATCH($B406,'DEQ Pollutant List'!$B$7:$B$611,0))),"")</f>
        <v>37</v>
      </c>
      <c r="E406" s="101"/>
      <c r="F406" s="102">
        <v>2.0000000000000001E-4</v>
      </c>
      <c r="G406" s="103">
        <v>2.0000000000000001E-4</v>
      </c>
      <c r="H406" s="83" t="s">
        <v>423</v>
      </c>
      <c r="I406" s="104" t="s">
        <v>424</v>
      </c>
      <c r="J406" s="102">
        <v>0.21395259999999999</v>
      </c>
      <c r="K406" s="105">
        <v>0.31956000000000001</v>
      </c>
      <c r="L406" s="83"/>
      <c r="M406" s="102">
        <v>9.0000000000000008E-4</v>
      </c>
      <c r="N406" s="105">
        <v>1.0296000000000001E-3</v>
      </c>
      <c r="O406" s="83"/>
    </row>
    <row r="407" spans="1:15">
      <c r="A407" s="79" t="s">
        <v>142</v>
      </c>
      <c r="B407" s="100" t="s">
        <v>339</v>
      </c>
      <c r="C407" s="81" t="str">
        <f>IFERROR(IF(B407="No CAS","",INDEX('DEQ Pollutant List'!$C$7:$C$611,MATCH('3. Pollutant Emissions - EF'!B407,'DEQ Pollutant List'!$B$7:$B$611,0))),"")</f>
        <v>Barium and compounds</v>
      </c>
      <c r="D407" s="115">
        <f>IFERROR(IF(OR($B407="",$B407="No CAS"),INDEX('DEQ Pollutant List'!$A$7:$A$611,MATCH($C407,'DEQ Pollutant List'!$C$7:$C$611,0)),INDEX('DEQ Pollutant List'!$A$7:$A$611,MATCH($B407,'DEQ Pollutant List'!$B$7:$B$611,0))),"")</f>
        <v>45</v>
      </c>
      <c r="E407" s="101"/>
      <c r="F407" s="102">
        <v>4.4000000000000003E-3</v>
      </c>
      <c r="G407" s="103">
        <v>4.4000000000000003E-3</v>
      </c>
      <c r="H407" s="83" t="s">
        <v>423</v>
      </c>
      <c r="I407" s="104" t="s">
        <v>424</v>
      </c>
      <c r="J407" s="102">
        <v>4.7069571999999997</v>
      </c>
      <c r="K407" s="105">
        <v>7.0303200000000006</v>
      </c>
      <c r="L407" s="83"/>
      <c r="M407" s="102">
        <v>1.9800000000000002E-2</v>
      </c>
      <c r="N407" s="105">
        <v>2.26512E-2</v>
      </c>
      <c r="O407" s="83"/>
    </row>
    <row r="408" spans="1:15">
      <c r="A408" s="79" t="s">
        <v>142</v>
      </c>
      <c r="B408" s="100" t="s">
        <v>340</v>
      </c>
      <c r="C408" s="81" t="str">
        <f>IFERROR(IF(B408="No CAS","",INDEX('DEQ Pollutant List'!$C$7:$C$611,MATCH('3. Pollutant Emissions - EF'!B408,'DEQ Pollutant List'!$B$7:$B$611,0))),"")</f>
        <v>Benzene</v>
      </c>
      <c r="D408" s="115">
        <f>IFERROR(IF(OR($B408="",$B408="No CAS"),INDEX('DEQ Pollutant List'!$A$7:$A$611,MATCH($C408,'DEQ Pollutant List'!$C$7:$C$611,0)),INDEX('DEQ Pollutant List'!$A$7:$A$611,MATCH($B408,'DEQ Pollutant List'!$B$7:$B$611,0))),"")</f>
        <v>46</v>
      </c>
      <c r="E408" s="101"/>
      <c r="F408" s="102">
        <v>1.6999999999999999E-3</v>
      </c>
      <c r="G408" s="103">
        <v>1.6999999999999999E-3</v>
      </c>
      <c r="H408" s="83" t="s">
        <v>423</v>
      </c>
      <c r="I408" s="104" t="s">
        <v>424</v>
      </c>
      <c r="J408" s="102">
        <v>1.8185970999999999</v>
      </c>
      <c r="K408" s="105">
        <v>2.7162599999999997</v>
      </c>
      <c r="L408" s="83"/>
      <c r="M408" s="102">
        <v>7.6499999999999997E-3</v>
      </c>
      <c r="N408" s="105">
        <v>8.7515999999999983E-3</v>
      </c>
      <c r="O408" s="83"/>
    </row>
    <row r="409" spans="1:15">
      <c r="A409" s="79" t="s">
        <v>142</v>
      </c>
      <c r="B409" s="100" t="s">
        <v>427</v>
      </c>
      <c r="C409" s="81" t="str">
        <f>IFERROR(IF(B409="No CAS","",INDEX('DEQ Pollutant List'!$C$7:$C$611,MATCH('3. Pollutant Emissions - EF'!B409,'DEQ Pollutant List'!$B$7:$B$611,0))),"")</f>
        <v>Benzo[a]pyrene</v>
      </c>
      <c r="D409" s="115">
        <f>IFERROR(IF(OR($B409="",$B409="No CAS"),INDEX('DEQ Pollutant List'!$A$7:$A$611,MATCH($C409,'DEQ Pollutant List'!$C$7:$C$611,0)),INDEX('DEQ Pollutant List'!$A$7:$A$611,MATCH($B409,'DEQ Pollutant List'!$B$7:$B$611,0))),"")</f>
        <v>406</v>
      </c>
      <c r="E409" s="101"/>
      <c r="F409" s="102">
        <v>1.1999999999999999E-6</v>
      </c>
      <c r="G409" s="103">
        <v>1.1999999999999999E-6</v>
      </c>
      <c r="H409" s="83" t="s">
        <v>423</v>
      </c>
      <c r="I409" s="104" t="s">
        <v>424</v>
      </c>
      <c r="J409" s="102">
        <v>1.2837155999999999E-3</v>
      </c>
      <c r="K409" s="105">
        <v>1.9173599999999999E-3</v>
      </c>
      <c r="L409" s="83"/>
      <c r="M409" s="102">
        <v>5.4E-6</v>
      </c>
      <c r="N409" s="105">
        <v>6.1775999999999991E-6</v>
      </c>
      <c r="O409" s="83"/>
    </row>
    <row r="410" spans="1:15">
      <c r="A410" s="79" t="s">
        <v>142</v>
      </c>
      <c r="B410" s="100" t="s">
        <v>341</v>
      </c>
      <c r="C410" s="81" t="str">
        <f>IFERROR(IF(B410="No CAS","",INDEX('DEQ Pollutant List'!$C$7:$C$611,MATCH('3. Pollutant Emissions - EF'!B410,'DEQ Pollutant List'!$B$7:$B$611,0))),"")</f>
        <v>Beryllium and compounds</v>
      </c>
      <c r="D410" s="115">
        <f>IFERROR(IF(OR($B410="",$B410="No CAS"),INDEX('DEQ Pollutant List'!$A$7:$A$611,MATCH($C410,'DEQ Pollutant List'!$C$7:$C$611,0)),INDEX('DEQ Pollutant List'!$A$7:$A$611,MATCH($B410,'DEQ Pollutant List'!$B$7:$B$611,0))),"")</f>
        <v>58</v>
      </c>
      <c r="E410" s="101"/>
      <c r="F410" s="102">
        <v>1.2E-5</v>
      </c>
      <c r="G410" s="103">
        <v>1.2E-5</v>
      </c>
      <c r="H410" s="83" t="s">
        <v>423</v>
      </c>
      <c r="I410" s="104" t="s">
        <v>424</v>
      </c>
      <c r="J410" s="102">
        <v>1.2837155999999999E-2</v>
      </c>
      <c r="K410" s="105">
        <v>1.9173599999999999E-2</v>
      </c>
      <c r="L410" s="83"/>
      <c r="M410" s="102">
        <v>5.3999999999999998E-5</v>
      </c>
      <c r="N410" s="105">
        <v>6.1775999999999999E-5</v>
      </c>
      <c r="O410" s="83"/>
    </row>
    <row r="411" spans="1:15">
      <c r="A411" s="79" t="s">
        <v>142</v>
      </c>
      <c r="B411" s="100" t="s">
        <v>343</v>
      </c>
      <c r="C411" s="81" t="str">
        <f>IFERROR(IF(B411="No CAS","",INDEX('DEQ Pollutant List'!$C$7:$C$611,MATCH('3. Pollutant Emissions - EF'!B411,'DEQ Pollutant List'!$B$7:$B$611,0))),"")</f>
        <v>Cadmium and compounds</v>
      </c>
      <c r="D411" s="115">
        <f>IFERROR(IF(OR($B411="",$B411="No CAS"),INDEX('DEQ Pollutant List'!$A$7:$A$611,MATCH($C411,'DEQ Pollutant List'!$C$7:$C$611,0)),INDEX('DEQ Pollutant List'!$A$7:$A$611,MATCH($B411,'DEQ Pollutant List'!$B$7:$B$611,0))),"")</f>
        <v>83</v>
      </c>
      <c r="E411" s="101"/>
      <c r="F411" s="102">
        <v>1.1000000000000001E-3</v>
      </c>
      <c r="G411" s="103">
        <v>1.1000000000000001E-3</v>
      </c>
      <c r="H411" s="83" t="s">
        <v>423</v>
      </c>
      <c r="I411" s="104" t="s">
        <v>424</v>
      </c>
      <c r="J411" s="102">
        <v>1.1767392999999999</v>
      </c>
      <c r="K411" s="105">
        <v>1.7575800000000001</v>
      </c>
      <c r="L411" s="83"/>
      <c r="M411" s="102">
        <v>4.9500000000000004E-3</v>
      </c>
      <c r="N411" s="105">
        <v>5.6628E-3</v>
      </c>
      <c r="O411" s="83"/>
    </row>
    <row r="412" spans="1:15">
      <c r="A412" s="79" t="s">
        <v>142</v>
      </c>
      <c r="B412" s="100" t="s">
        <v>348</v>
      </c>
      <c r="C412" s="81" t="str">
        <f>IFERROR(IF(B412="No CAS","",INDEX('DEQ Pollutant List'!$C$7:$C$611,MATCH('3. Pollutant Emissions - EF'!B412,'DEQ Pollutant List'!$B$7:$B$611,0))),"")</f>
        <v>Chromium VI, chromate and dichromate particulate</v>
      </c>
      <c r="D412" s="115">
        <f>IFERROR(IF(OR($B412="",$B412="No CAS"),INDEX('DEQ Pollutant List'!$A$7:$A$611,MATCH($C412,'DEQ Pollutant List'!$C$7:$C$611,0)),INDEX('DEQ Pollutant List'!$A$7:$A$611,MATCH($B412,'DEQ Pollutant List'!$B$7:$B$611,0))),"")</f>
        <v>136</v>
      </c>
      <c r="E412" s="101"/>
      <c r="F412" s="102">
        <v>5.5999999999999999E-5</v>
      </c>
      <c r="G412" s="103">
        <v>5.5999999999999999E-5</v>
      </c>
      <c r="H412" s="83" t="s">
        <v>423</v>
      </c>
      <c r="I412" s="104" t="s">
        <v>428</v>
      </c>
      <c r="J412" s="102">
        <v>5.9906727999999992E-2</v>
      </c>
      <c r="K412" s="105">
        <v>8.9476799999999995E-2</v>
      </c>
      <c r="L412" s="83"/>
      <c r="M412" s="102">
        <v>2.52E-4</v>
      </c>
      <c r="N412" s="105">
        <v>2.8828799999999999E-4</v>
      </c>
      <c r="O412" s="83"/>
    </row>
    <row r="413" spans="1:15">
      <c r="A413" s="79" t="s">
        <v>142</v>
      </c>
      <c r="B413" s="100" t="s">
        <v>349</v>
      </c>
      <c r="C413" s="81" t="str">
        <f>IFERROR(IF(B413="No CAS","",INDEX('DEQ Pollutant List'!$C$7:$C$611,MATCH('3. Pollutant Emissions - EF'!B413,'DEQ Pollutant List'!$B$7:$B$611,0))),"")</f>
        <v>Cobalt and compounds</v>
      </c>
      <c r="D413" s="115">
        <f>IFERROR(IF(OR($B413="",$B413="No CAS"),INDEX('DEQ Pollutant List'!$A$7:$A$611,MATCH($C413,'DEQ Pollutant List'!$C$7:$C$611,0)),INDEX('DEQ Pollutant List'!$A$7:$A$611,MATCH($B413,'DEQ Pollutant List'!$B$7:$B$611,0))),"")</f>
        <v>146</v>
      </c>
      <c r="E413" s="101"/>
      <c r="F413" s="102">
        <v>8.3999999999999995E-5</v>
      </c>
      <c r="G413" s="103">
        <v>8.3999999999999995E-5</v>
      </c>
      <c r="H413" s="83" t="s">
        <v>423</v>
      </c>
      <c r="I413" s="104" t="s">
        <v>424</v>
      </c>
      <c r="J413" s="102">
        <v>8.9860091999999989E-2</v>
      </c>
      <c r="K413" s="105">
        <v>0.13421519999999998</v>
      </c>
      <c r="L413" s="83"/>
      <c r="M413" s="102">
        <v>3.7799999999999997E-4</v>
      </c>
      <c r="N413" s="105">
        <v>4.3243199999999996E-4</v>
      </c>
      <c r="O413" s="83"/>
    </row>
    <row r="414" spans="1:15">
      <c r="A414" s="79" t="s">
        <v>142</v>
      </c>
      <c r="B414" s="100" t="s">
        <v>350</v>
      </c>
      <c r="C414" s="81" t="str">
        <f>IFERROR(IF(B414="No CAS","",INDEX('DEQ Pollutant List'!$C$7:$C$611,MATCH('3. Pollutant Emissions - EF'!B414,'DEQ Pollutant List'!$B$7:$B$611,0))),"")</f>
        <v>Copper and compounds</v>
      </c>
      <c r="D414" s="115">
        <f>IFERROR(IF(OR($B414="",$B414="No CAS"),INDEX('DEQ Pollutant List'!$A$7:$A$611,MATCH($C414,'DEQ Pollutant List'!$C$7:$C$611,0)),INDEX('DEQ Pollutant List'!$A$7:$A$611,MATCH($B414,'DEQ Pollutant List'!$B$7:$B$611,0))),"")</f>
        <v>149</v>
      </c>
      <c r="E414" s="101"/>
      <c r="F414" s="102">
        <v>8.4999999999999995E-4</v>
      </c>
      <c r="G414" s="103">
        <v>8.4999999999999995E-4</v>
      </c>
      <c r="H414" s="83" t="s">
        <v>423</v>
      </c>
      <c r="I414" s="104" t="s">
        <v>424</v>
      </c>
      <c r="J414" s="102">
        <v>0.90929854999999993</v>
      </c>
      <c r="K414" s="105">
        <v>1.3581299999999998</v>
      </c>
      <c r="L414" s="83"/>
      <c r="M414" s="102">
        <v>3.8249999999999998E-3</v>
      </c>
      <c r="N414" s="105">
        <v>4.3757999999999991E-3</v>
      </c>
      <c r="O414" s="83"/>
    </row>
    <row r="415" spans="1:15">
      <c r="A415" s="79" t="s">
        <v>142</v>
      </c>
      <c r="B415" s="100" t="s">
        <v>352</v>
      </c>
      <c r="C415" s="81" t="str">
        <f>IFERROR(IF(B415="No CAS","",INDEX('DEQ Pollutant List'!$C$7:$C$611,MATCH('3. Pollutant Emissions - EF'!B415,'DEQ Pollutant List'!$B$7:$B$611,0))),"")</f>
        <v>Ethyl benzene</v>
      </c>
      <c r="D415" s="115">
        <f>IFERROR(IF(OR($B415="",$B415="No CAS"),INDEX('DEQ Pollutant List'!$A$7:$A$611,MATCH($C415,'DEQ Pollutant List'!$C$7:$C$611,0)),INDEX('DEQ Pollutant List'!$A$7:$A$611,MATCH($B415,'DEQ Pollutant List'!$B$7:$B$611,0))),"")</f>
        <v>229</v>
      </c>
      <c r="E415" s="101"/>
      <c r="F415" s="102">
        <v>2E-3</v>
      </c>
      <c r="G415" s="103">
        <v>2E-3</v>
      </c>
      <c r="H415" s="83" t="s">
        <v>423</v>
      </c>
      <c r="I415" s="104" t="s">
        <v>424</v>
      </c>
      <c r="J415" s="102">
        <v>2.139526</v>
      </c>
      <c r="K415" s="105">
        <v>3.1955999999999998</v>
      </c>
      <c r="L415" s="83"/>
      <c r="M415" s="102">
        <v>9.0000000000000011E-3</v>
      </c>
      <c r="N415" s="105">
        <v>1.0296E-2</v>
      </c>
      <c r="O415" s="83"/>
    </row>
    <row r="416" spans="1:15">
      <c r="A416" s="79" t="s">
        <v>142</v>
      </c>
      <c r="B416" s="100" t="s">
        <v>354</v>
      </c>
      <c r="C416" s="81" t="str">
        <f>IFERROR(IF(B416="No CAS","",INDEX('DEQ Pollutant List'!$C$7:$C$611,MATCH('3. Pollutant Emissions - EF'!B416,'DEQ Pollutant List'!$B$7:$B$611,0))),"")</f>
        <v>Formaldehyde</v>
      </c>
      <c r="D416" s="115">
        <f>IFERROR(IF(OR($B416="",$B416="No CAS"),INDEX('DEQ Pollutant List'!$A$7:$A$611,MATCH($C416,'DEQ Pollutant List'!$C$7:$C$611,0)),INDEX('DEQ Pollutant List'!$A$7:$A$611,MATCH($B416,'DEQ Pollutant List'!$B$7:$B$611,0))),"")</f>
        <v>250</v>
      </c>
      <c r="E416" s="101"/>
      <c r="F416" s="102">
        <v>3.5999999999999999E-3</v>
      </c>
      <c r="G416" s="103">
        <v>3.5999999999999999E-3</v>
      </c>
      <c r="H416" s="83" t="s">
        <v>423</v>
      </c>
      <c r="I416" s="104" t="s">
        <v>424</v>
      </c>
      <c r="J416" s="102">
        <v>3.8511467999999995</v>
      </c>
      <c r="K416" s="105">
        <v>5.7520799999999994</v>
      </c>
      <c r="L416" s="83"/>
      <c r="M416" s="102">
        <v>1.6199999999999999E-2</v>
      </c>
      <c r="N416" s="105">
        <v>1.8532799999999999E-2</v>
      </c>
      <c r="O416" s="83"/>
    </row>
    <row r="417" spans="1:15">
      <c r="A417" s="79" t="s">
        <v>142</v>
      </c>
      <c r="B417" s="100" t="s">
        <v>355</v>
      </c>
      <c r="C417" s="81" t="str">
        <f>IFERROR(IF(B417="No CAS","",INDEX('DEQ Pollutant List'!$C$7:$C$611,MATCH('3. Pollutant Emissions - EF'!B417,'DEQ Pollutant List'!$B$7:$B$611,0))),"")</f>
        <v>Hexane</v>
      </c>
      <c r="D417" s="115">
        <f>IFERROR(IF(OR($B417="",$B417="No CAS"),INDEX('DEQ Pollutant List'!$A$7:$A$611,MATCH($C417,'DEQ Pollutant List'!$C$7:$C$611,0)),INDEX('DEQ Pollutant List'!$A$7:$A$611,MATCH($B417,'DEQ Pollutant List'!$B$7:$B$611,0))),"")</f>
        <v>289</v>
      </c>
      <c r="E417" s="101"/>
      <c r="F417" s="102">
        <v>1.2999999999999999E-3</v>
      </c>
      <c r="G417" s="103">
        <v>1.2999999999999999E-3</v>
      </c>
      <c r="H417" s="83" t="s">
        <v>423</v>
      </c>
      <c r="I417" s="104" t="s">
        <v>424</v>
      </c>
      <c r="J417" s="102">
        <v>1.3906918999999998</v>
      </c>
      <c r="K417" s="105">
        <v>2.07714</v>
      </c>
      <c r="L417" s="83"/>
      <c r="M417" s="102">
        <v>5.8499999999999993E-3</v>
      </c>
      <c r="N417" s="105">
        <v>6.6923999999999994E-3</v>
      </c>
      <c r="O417" s="83"/>
    </row>
    <row r="418" spans="1:15">
      <c r="A418" s="79" t="s">
        <v>142</v>
      </c>
      <c r="B418" s="100" t="s">
        <v>360</v>
      </c>
      <c r="C418" s="81" t="str">
        <f>IFERROR(IF(B418="No CAS","",INDEX('DEQ Pollutant List'!$C$7:$C$611,MATCH('3. Pollutant Emissions - EF'!B418,'DEQ Pollutant List'!$B$7:$B$611,0))),"")</f>
        <v>Lead and compounds</v>
      </c>
      <c r="D418" s="115">
        <f>IFERROR(IF(OR($B418="",$B418="No CAS"),INDEX('DEQ Pollutant List'!$A$7:$A$611,MATCH($C418,'DEQ Pollutant List'!$C$7:$C$611,0)),INDEX('DEQ Pollutant List'!$A$7:$A$611,MATCH($B418,'DEQ Pollutant List'!$B$7:$B$611,0))),"")</f>
        <v>305</v>
      </c>
      <c r="E418" s="101"/>
      <c r="F418" s="102">
        <v>5.0000000000000001E-4</v>
      </c>
      <c r="G418" s="103">
        <v>5.0000000000000001E-4</v>
      </c>
      <c r="H418" s="83" t="s">
        <v>423</v>
      </c>
      <c r="I418" s="104" t="s">
        <v>424</v>
      </c>
      <c r="J418" s="102">
        <v>0.53488150000000001</v>
      </c>
      <c r="K418" s="105">
        <v>0.79889999999999994</v>
      </c>
      <c r="L418" s="83"/>
      <c r="M418" s="102">
        <v>2.2500000000000003E-3</v>
      </c>
      <c r="N418" s="105">
        <v>2.5739999999999999E-3</v>
      </c>
      <c r="O418" s="83"/>
    </row>
    <row r="419" spans="1:15">
      <c r="A419" s="79" t="s">
        <v>142</v>
      </c>
      <c r="B419" s="100" t="s">
        <v>361</v>
      </c>
      <c r="C419" s="81" t="str">
        <f>IFERROR(IF(B419="No CAS","",INDEX('DEQ Pollutant List'!$C$7:$C$611,MATCH('3. Pollutant Emissions - EF'!B419,'DEQ Pollutant List'!$B$7:$B$611,0))),"")</f>
        <v>Manganese and compounds</v>
      </c>
      <c r="D419" s="115">
        <f>IFERROR(IF(OR($B419="",$B419="No CAS"),INDEX('DEQ Pollutant List'!$A$7:$A$611,MATCH($C419,'DEQ Pollutant List'!$C$7:$C$611,0)),INDEX('DEQ Pollutant List'!$A$7:$A$611,MATCH($B419,'DEQ Pollutant List'!$B$7:$B$611,0))),"")</f>
        <v>312</v>
      </c>
      <c r="E419" s="101"/>
      <c r="F419" s="102">
        <v>3.8000000000000002E-4</v>
      </c>
      <c r="G419" s="103">
        <v>3.8000000000000002E-4</v>
      </c>
      <c r="H419" s="83" t="s">
        <v>423</v>
      </c>
      <c r="I419" s="104" t="s">
        <v>424</v>
      </c>
      <c r="J419" s="102">
        <v>0.40650994000000001</v>
      </c>
      <c r="K419" s="105">
        <v>0.60716400000000004</v>
      </c>
      <c r="L419" s="83"/>
      <c r="M419" s="102">
        <v>1.7100000000000001E-3</v>
      </c>
      <c r="N419" s="105">
        <v>1.9562400000000001E-3</v>
      </c>
      <c r="O419" s="83"/>
    </row>
    <row r="420" spans="1:15">
      <c r="A420" s="79" t="s">
        <v>142</v>
      </c>
      <c r="B420" s="100" t="s">
        <v>362</v>
      </c>
      <c r="C420" s="81" t="str">
        <f>IFERROR(IF(B420="No CAS","",INDEX('DEQ Pollutant List'!$C$7:$C$611,MATCH('3. Pollutant Emissions - EF'!B420,'DEQ Pollutant List'!$B$7:$B$611,0))),"")</f>
        <v>Mercury and compounds</v>
      </c>
      <c r="D420" s="115">
        <f>IFERROR(IF(OR($B420="",$B420="No CAS"),INDEX('DEQ Pollutant List'!$A$7:$A$611,MATCH($C420,'DEQ Pollutant List'!$C$7:$C$611,0)),INDEX('DEQ Pollutant List'!$A$7:$A$611,MATCH($B420,'DEQ Pollutant List'!$B$7:$B$611,0))),"")</f>
        <v>316</v>
      </c>
      <c r="E420" s="101"/>
      <c r="F420" s="102">
        <v>2.5999999999999998E-4</v>
      </c>
      <c r="G420" s="103">
        <v>2.5999999999999998E-4</v>
      </c>
      <c r="H420" s="83" t="s">
        <v>423</v>
      </c>
      <c r="I420" s="104" t="s">
        <v>424</v>
      </c>
      <c r="J420" s="102">
        <v>0.27813837999999996</v>
      </c>
      <c r="K420" s="105">
        <v>0.41542799999999996</v>
      </c>
      <c r="L420" s="83"/>
      <c r="M420" s="102">
        <v>1.1699999999999998E-3</v>
      </c>
      <c r="N420" s="105">
        <v>1.3384799999999997E-3</v>
      </c>
      <c r="O420" s="83"/>
    </row>
    <row r="421" spans="1:15">
      <c r="A421" s="79" t="s">
        <v>142</v>
      </c>
      <c r="B421" s="100" t="s">
        <v>334</v>
      </c>
      <c r="C421" s="81" t="str">
        <f>IFERROR(IF(B421="No CAS","",INDEX('DEQ Pollutant List'!$C$7:$C$611,MATCH('3. Pollutant Emissions - EF'!B421,'DEQ Pollutant List'!$B$7:$B$611,0))),"")</f>
        <v>Molybdenum trioxide</v>
      </c>
      <c r="D421" s="115">
        <f>IFERROR(IF(OR($B421="",$B421="No CAS"),INDEX('DEQ Pollutant List'!$A$7:$A$611,MATCH($C421,'DEQ Pollutant List'!$C$7:$C$611,0)),INDEX('DEQ Pollutant List'!$A$7:$A$611,MATCH($B421,'DEQ Pollutant List'!$B$7:$B$611,0))),"")</f>
        <v>361</v>
      </c>
      <c r="E421" s="101"/>
      <c r="F421" s="102">
        <v>1.65E-3</v>
      </c>
      <c r="G421" s="103">
        <v>1.65E-3</v>
      </c>
      <c r="H421" s="83" t="s">
        <v>423</v>
      </c>
      <c r="I421" s="104" t="s">
        <v>424</v>
      </c>
      <c r="J421" s="102">
        <v>1.7651089499999999</v>
      </c>
      <c r="K421" s="105">
        <v>2.6363699999999999</v>
      </c>
      <c r="L421" s="83"/>
      <c r="M421" s="102">
        <v>7.4250000000000002E-3</v>
      </c>
      <c r="N421" s="105">
        <v>8.4941999999999986E-3</v>
      </c>
      <c r="O421" s="83"/>
    </row>
    <row r="422" spans="1:15">
      <c r="A422" s="79" t="s">
        <v>142</v>
      </c>
      <c r="B422" s="100" t="s">
        <v>370</v>
      </c>
      <c r="C422" s="81" t="str">
        <f>IFERROR(IF(B422="No CAS","",INDEX('DEQ Pollutant List'!$C$7:$C$611,MATCH('3. Pollutant Emissions - EF'!B422,'DEQ Pollutant List'!$B$7:$B$611,0))),"")</f>
        <v>Naphthalene</v>
      </c>
      <c r="D422" s="115">
        <f>IFERROR(IF(OR($B422="",$B422="No CAS"),INDEX('DEQ Pollutant List'!$A$7:$A$611,MATCH($C422,'DEQ Pollutant List'!$C$7:$C$611,0)),INDEX('DEQ Pollutant List'!$A$7:$A$611,MATCH($B422,'DEQ Pollutant List'!$B$7:$B$611,0))),"")</f>
        <v>428</v>
      </c>
      <c r="E422" s="101"/>
      <c r="F422" s="102">
        <v>2.9999999999999997E-4</v>
      </c>
      <c r="G422" s="103">
        <v>2.9999999999999997E-4</v>
      </c>
      <c r="H422" s="83" t="s">
        <v>423</v>
      </c>
      <c r="I422" s="104" t="s">
        <v>424</v>
      </c>
      <c r="J422" s="102">
        <v>0.32092889999999996</v>
      </c>
      <c r="K422" s="105">
        <v>0.47933999999999993</v>
      </c>
      <c r="L422" s="83"/>
      <c r="M422" s="102">
        <v>1.3499999999999999E-3</v>
      </c>
      <c r="N422" s="105">
        <v>1.5443999999999998E-3</v>
      </c>
      <c r="O422" s="83"/>
    </row>
    <row r="423" spans="1:15">
      <c r="A423" s="79" t="s">
        <v>142</v>
      </c>
      <c r="B423" s="100">
        <v>365</v>
      </c>
      <c r="C423" s="81" t="str">
        <f>IFERROR(IF(B423="No CAS","",INDEX('DEQ Pollutant List'!$C$7:$C$611,MATCH('3. Pollutant Emissions - EF'!B423,'DEQ Pollutant List'!$B$7:$B$611,0))),"")</f>
        <v>Nickel compounds, insoluble</v>
      </c>
      <c r="D423" s="115">
        <f>IFERROR(IF(OR($B423="",$B423="No CAS"),INDEX('DEQ Pollutant List'!$A$7:$A$611,MATCH($C423,'DEQ Pollutant List'!$C$7:$C$611,0)),INDEX('DEQ Pollutant List'!$A$7:$A$611,MATCH($B423,'DEQ Pollutant List'!$B$7:$B$611,0))),"")</f>
        <v>365</v>
      </c>
      <c r="E423" s="101"/>
      <c r="F423" s="102">
        <v>2.0999999999999999E-3</v>
      </c>
      <c r="G423" s="103">
        <v>2.0999999999999999E-3</v>
      </c>
      <c r="H423" s="83" t="s">
        <v>423</v>
      </c>
      <c r="I423" s="104" t="s">
        <v>424</v>
      </c>
      <c r="J423" s="102">
        <v>2.2465022999999995</v>
      </c>
      <c r="K423" s="105">
        <v>3.3553799999999998</v>
      </c>
      <c r="L423" s="83"/>
      <c r="M423" s="102">
        <v>9.4500000000000001E-3</v>
      </c>
      <c r="N423" s="105">
        <v>1.0810799999999999E-2</v>
      </c>
      <c r="O423" s="83"/>
    </row>
    <row r="424" spans="1:15">
      <c r="A424" s="79" t="s">
        <v>142</v>
      </c>
      <c r="B424" s="100">
        <v>401</v>
      </c>
      <c r="C424" s="81" t="str">
        <f>IFERROR(IF(B424="No CAS","",INDEX('DEQ Pollutant List'!$C$7:$C$611,MATCH('3. Pollutant Emissions - EF'!B424,'DEQ Pollutant List'!$B$7:$B$611,0))),"")</f>
        <v>Polycyclic aromatic hydrocarbons (PAHs)</v>
      </c>
      <c r="D424" s="115">
        <f>IFERROR(IF(OR($B424="",$B424="No CAS"),INDEX('DEQ Pollutant List'!$A$7:$A$611,MATCH($C424,'DEQ Pollutant List'!$C$7:$C$611,0)),INDEX('DEQ Pollutant List'!$A$7:$A$611,MATCH($B424,'DEQ Pollutant List'!$B$7:$B$611,0))),"")</f>
        <v>401</v>
      </c>
      <c r="E424" s="101"/>
      <c r="F424" s="102">
        <v>1E-4</v>
      </c>
      <c r="G424" s="103">
        <v>1E-4</v>
      </c>
      <c r="H424" s="83" t="s">
        <v>423</v>
      </c>
      <c r="I424" s="104" t="s">
        <v>424</v>
      </c>
      <c r="J424" s="102">
        <v>0.1069763</v>
      </c>
      <c r="K424" s="105">
        <v>0.15978000000000001</v>
      </c>
      <c r="L424" s="83"/>
      <c r="M424" s="102">
        <v>4.5000000000000004E-4</v>
      </c>
      <c r="N424" s="105">
        <v>5.1480000000000004E-4</v>
      </c>
      <c r="O424" s="83"/>
    </row>
    <row r="425" spans="1:15">
      <c r="A425" s="79" t="s">
        <v>142</v>
      </c>
      <c r="B425" s="100" t="s">
        <v>390</v>
      </c>
      <c r="C425" s="81" t="str">
        <f>IFERROR(IF(B425="No CAS","",INDEX('DEQ Pollutant List'!$C$7:$C$611,MATCH('3. Pollutant Emissions - EF'!B425,'DEQ Pollutant List'!$B$7:$B$611,0))),"")</f>
        <v>Selenium and compounds</v>
      </c>
      <c r="D425" s="115">
        <f>IFERROR(IF(OR($B425="",$B425="No CAS"),INDEX('DEQ Pollutant List'!$A$7:$A$611,MATCH($C425,'DEQ Pollutant List'!$C$7:$C$611,0)),INDEX('DEQ Pollutant List'!$A$7:$A$611,MATCH($B425,'DEQ Pollutant List'!$B$7:$B$611,0))),"")</f>
        <v>575</v>
      </c>
      <c r="E425" s="101"/>
      <c r="F425" s="102">
        <v>2.4000000000000001E-5</v>
      </c>
      <c r="G425" s="103">
        <v>2.4000000000000001E-5</v>
      </c>
      <c r="H425" s="83" t="s">
        <v>423</v>
      </c>
      <c r="I425" s="104" t="s">
        <v>424</v>
      </c>
      <c r="J425" s="102">
        <v>2.5674311999999998E-2</v>
      </c>
      <c r="K425" s="105">
        <v>3.8347199999999998E-2</v>
      </c>
      <c r="L425" s="83"/>
      <c r="M425" s="102">
        <v>1.08E-4</v>
      </c>
      <c r="N425" s="105">
        <v>1.23552E-4</v>
      </c>
      <c r="O425" s="83"/>
    </row>
    <row r="426" spans="1:15">
      <c r="A426" s="79" t="s">
        <v>142</v>
      </c>
      <c r="B426" s="100" t="s">
        <v>395</v>
      </c>
      <c r="C426" s="81" t="str">
        <f>IFERROR(IF(B426="No CAS","",INDEX('DEQ Pollutant List'!$C$7:$C$611,MATCH('3. Pollutant Emissions - EF'!B426,'DEQ Pollutant List'!$B$7:$B$611,0))),"")</f>
        <v>Toluene</v>
      </c>
      <c r="D426" s="115">
        <f>IFERROR(IF(OR($B426="",$B426="No CAS"),INDEX('DEQ Pollutant List'!$A$7:$A$611,MATCH($C426,'DEQ Pollutant List'!$C$7:$C$611,0)),INDEX('DEQ Pollutant List'!$A$7:$A$611,MATCH($B426,'DEQ Pollutant List'!$B$7:$B$611,0))),"")</f>
        <v>600</v>
      </c>
      <c r="E426" s="101"/>
      <c r="F426" s="102">
        <v>7.7999999999999996E-3</v>
      </c>
      <c r="G426" s="103">
        <v>7.7999999999999996E-3</v>
      </c>
      <c r="H426" s="83" t="s">
        <v>423</v>
      </c>
      <c r="I426" s="104" t="s">
        <v>424</v>
      </c>
      <c r="J426" s="102">
        <v>8.3441513999999994</v>
      </c>
      <c r="K426" s="105">
        <v>12.46284</v>
      </c>
      <c r="L426" s="83"/>
      <c r="M426" s="102">
        <v>3.5099999999999999E-2</v>
      </c>
      <c r="N426" s="105">
        <v>4.0154399999999993E-2</v>
      </c>
      <c r="O426" s="83"/>
    </row>
    <row r="427" spans="1:15">
      <c r="A427" s="79" t="s">
        <v>142</v>
      </c>
      <c r="B427" s="100" t="s">
        <v>397</v>
      </c>
      <c r="C427" s="81" t="str">
        <f>IFERROR(IF(B427="No CAS","",INDEX('DEQ Pollutant List'!$C$7:$C$611,MATCH('3. Pollutant Emissions - EF'!B427,'DEQ Pollutant List'!$B$7:$B$611,0))),"")</f>
        <v>Vanadium (fume or dust)</v>
      </c>
      <c r="D427" s="115">
        <f>IFERROR(IF(OR($B427="",$B427="No CAS"),INDEX('DEQ Pollutant List'!$A$7:$A$611,MATCH($C427,'DEQ Pollutant List'!$C$7:$C$611,0)),INDEX('DEQ Pollutant List'!$A$7:$A$611,MATCH($B427,'DEQ Pollutant List'!$B$7:$B$611,0))),"")</f>
        <v>620</v>
      </c>
      <c r="E427" s="101"/>
      <c r="F427" s="102">
        <v>2.3E-3</v>
      </c>
      <c r="G427" s="103">
        <v>2.3E-3</v>
      </c>
      <c r="H427" s="83" t="s">
        <v>423</v>
      </c>
      <c r="I427" s="104" t="s">
        <v>424</v>
      </c>
      <c r="J427" s="102">
        <v>2.4604548999999998</v>
      </c>
      <c r="K427" s="105">
        <v>3.6749399999999999</v>
      </c>
      <c r="L427" s="83"/>
      <c r="M427" s="102">
        <v>1.035E-2</v>
      </c>
      <c r="N427" s="105">
        <v>1.1840399999999999E-2</v>
      </c>
      <c r="O427" s="83"/>
    </row>
    <row r="428" spans="1:15">
      <c r="A428" s="79" t="s">
        <v>142</v>
      </c>
      <c r="B428" s="100" t="s">
        <v>398</v>
      </c>
      <c r="C428" s="81" t="str">
        <f>IFERROR(IF(B428="No CAS","",INDEX('DEQ Pollutant List'!$C$7:$C$611,MATCH('3. Pollutant Emissions - EF'!B428,'DEQ Pollutant List'!$B$7:$B$611,0))),"")</f>
        <v>Xylene (mixture), including m-xylene, o-xylene, p-xylene</v>
      </c>
      <c r="D428" s="115">
        <f>IFERROR(IF(OR($B428="",$B428="No CAS"),INDEX('DEQ Pollutant List'!$A$7:$A$611,MATCH($C428,'DEQ Pollutant List'!$C$7:$C$611,0)),INDEX('DEQ Pollutant List'!$A$7:$A$611,MATCH($B428,'DEQ Pollutant List'!$B$7:$B$611,0))),"")</f>
        <v>628</v>
      </c>
      <c r="E428" s="101"/>
      <c r="F428" s="102">
        <v>5.7999999999999996E-3</v>
      </c>
      <c r="G428" s="103">
        <v>5.7999999999999996E-3</v>
      </c>
      <c r="H428" s="83" t="s">
        <v>423</v>
      </c>
      <c r="I428" s="104" t="s">
        <v>424</v>
      </c>
      <c r="J428" s="102">
        <v>6.2046253999999994</v>
      </c>
      <c r="K428" s="105">
        <v>9.2672399999999993</v>
      </c>
      <c r="L428" s="83"/>
      <c r="M428" s="102">
        <v>2.6099999999999998E-2</v>
      </c>
      <c r="N428" s="105">
        <v>2.9858399999999997E-2</v>
      </c>
      <c r="O428" s="83"/>
    </row>
    <row r="429" spans="1:15">
      <c r="A429" s="79" t="s">
        <v>142</v>
      </c>
      <c r="B429" s="100" t="s">
        <v>399</v>
      </c>
      <c r="C429" s="81" t="str">
        <f>IFERROR(IF(B429="No CAS","",INDEX('DEQ Pollutant List'!$C$7:$C$611,MATCH('3. Pollutant Emissions - EF'!B429,'DEQ Pollutant List'!$B$7:$B$611,0))),"")</f>
        <v>Zinc and compounds</v>
      </c>
      <c r="D429" s="115">
        <f>IFERROR(IF(OR($B429="",$B429="No CAS"),INDEX('DEQ Pollutant List'!$A$7:$A$611,MATCH($C429,'DEQ Pollutant List'!$C$7:$C$611,0)),INDEX('DEQ Pollutant List'!$A$7:$A$611,MATCH($B429,'DEQ Pollutant List'!$B$7:$B$611,0))),"")</f>
        <v>632</v>
      </c>
      <c r="E429" s="101"/>
      <c r="F429" s="102">
        <v>2.9000000000000001E-2</v>
      </c>
      <c r="G429" s="103">
        <v>2.9000000000000001E-2</v>
      </c>
      <c r="H429" s="83" t="s">
        <v>423</v>
      </c>
      <c r="I429" s="104" t="s">
        <v>424</v>
      </c>
      <c r="J429" s="102">
        <v>31.023126999999999</v>
      </c>
      <c r="K429" s="105">
        <v>46.336199999999998</v>
      </c>
      <c r="L429" s="83"/>
      <c r="M429" s="102">
        <v>0.1305</v>
      </c>
      <c r="N429" s="105">
        <v>0.14929200000000001</v>
      </c>
      <c r="O429" s="83"/>
    </row>
    <row r="430" spans="1:15">
      <c r="A430" s="79" t="s">
        <v>144</v>
      </c>
      <c r="B430" s="100" t="s">
        <v>327</v>
      </c>
      <c r="C430" s="81" t="str">
        <f>IFERROR(IF(B430="No CAS","",INDEX('DEQ Pollutant List'!$C$7:$C$611,MATCH('3. Pollutant Emissions - EF'!B430,'DEQ Pollutant List'!$B$7:$B$611,0))),"")</f>
        <v>Acetaldehyde</v>
      </c>
      <c r="D430" s="115">
        <f>IFERROR(IF(OR($B430="",$B430="No CAS"),INDEX('DEQ Pollutant List'!$A$7:$A$611,MATCH($C430,'DEQ Pollutant List'!$C$7:$C$611,0)),INDEX('DEQ Pollutant List'!$A$7:$A$611,MATCH($B430,'DEQ Pollutant List'!$B$7:$B$611,0))),"")</f>
        <v>1</v>
      </c>
      <c r="E430" s="101"/>
      <c r="F430" s="102">
        <v>2.18E-2</v>
      </c>
      <c r="G430" s="103">
        <v>2.18E-2</v>
      </c>
      <c r="H430" s="83" t="s">
        <v>400</v>
      </c>
      <c r="I430" s="104" t="s">
        <v>429</v>
      </c>
      <c r="J430" s="102">
        <v>3496.3984499999988</v>
      </c>
      <c r="K430" s="105">
        <v>5649.47</v>
      </c>
      <c r="L430" s="83"/>
      <c r="M430" s="102">
        <v>15.478</v>
      </c>
      <c r="N430" s="105">
        <v>17.023881599999999</v>
      </c>
      <c r="O430" s="83"/>
    </row>
    <row r="431" spans="1:15">
      <c r="A431" s="79" t="s">
        <v>144</v>
      </c>
      <c r="B431" s="100" t="s">
        <v>402</v>
      </c>
      <c r="C431" s="81" t="str">
        <f>IFERROR(IF(B431="No CAS","",INDEX('DEQ Pollutant List'!$C$7:$C$611,MATCH('3. Pollutant Emissions - EF'!B431,'DEQ Pollutant List'!$B$7:$B$611,0))),"")</f>
        <v>Acetophenone</v>
      </c>
      <c r="D431" s="115">
        <f>IFERROR(IF(OR($B431="",$B431="No CAS"),INDEX('DEQ Pollutant List'!$A$7:$A$611,MATCH($C431,'DEQ Pollutant List'!$C$7:$C$611,0)),INDEX('DEQ Pollutant List'!$A$7:$A$611,MATCH($B431,'DEQ Pollutant List'!$B$7:$B$611,0))),"")</f>
        <v>4</v>
      </c>
      <c r="E431" s="101"/>
      <c r="F431" s="102">
        <v>1.2E-2</v>
      </c>
      <c r="G431" s="103">
        <v>1.2E-2</v>
      </c>
      <c r="H431" s="83" t="s">
        <v>400</v>
      </c>
      <c r="I431" s="104" t="s">
        <v>429</v>
      </c>
      <c r="J431" s="102">
        <v>1924.6229999999994</v>
      </c>
      <c r="K431" s="105">
        <v>3109.8</v>
      </c>
      <c r="L431" s="83"/>
      <c r="M431" s="102">
        <v>8.52</v>
      </c>
      <c r="N431" s="105">
        <v>9.3709440000000015</v>
      </c>
      <c r="O431" s="83"/>
    </row>
    <row r="432" spans="1:15">
      <c r="A432" s="79" t="s">
        <v>144</v>
      </c>
      <c r="B432" s="100" t="s">
        <v>330</v>
      </c>
      <c r="C432" s="81" t="str">
        <f>IFERROR(IF(B432="No CAS","",INDEX('DEQ Pollutant List'!$C$7:$C$611,MATCH('3. Pollutant Emissions - EF'!B432,'DEQ Pollutant List'!$B$7:$B$611,0))),"")</f>
        <v>Acrolein</v>
      </c>
      <c r="D432" s="115">
        <f>IFERROR(IF(OR($B432="",$B432="No CAS"),INDEX('DEQ Pollutant List'!$A$7:$A$611,MATCH($C432,'DEQ Pollutant List'!$C$7:$C$611,0)),INDEX('DEQ Pollutant List'!$A$7:$A$611,MATCH($B432,'DEQ Pollutant List'!$B$7:$B$611,0))),"")</f>
        <v>5</v>
      </c>
      <c r="E432" s="101"/>
      <c r="F432" s="102">
        <v>3.68E-4</v>
      </c>
      <c r="G432" s="103">
        <v>3.68E-4</v>
      </c>
      <c r="H432" s="83" t="s">
        <v>400</v>
      </c>
      <c r="I432" s="104" t="s">
        <v>429</v>
      </c>
      <c r="J432" s="102">
        <v>59.021771999999977</v>
      </c>
      <c r="K432" s="105">
        <v>95.367199999999997</v>
      </c>
      <c r="L432" s="83"/>
      <c r="M432" s="102">
        <v>0.26128000000000001</v>
      </c>
      <c r="N432" s="105">
        <v>0.287375616</v>
      </c>
      <c r="O432" s="83"/>
    </row>
    <row r="433" spans="1:15">
      <c r="A433" s="79" t="s">
        <v>144</v>
      </c>
      <c r="B433" s="100" t="s">
        <v>430</v>
      </c>
      <c r="C433" s="81" t="str">
        <f>IFERROR(IF(B433="No CAS","",INDEX('DEQ Pollutant List'!$C$7:$C$611,MATCH('3. Pollutant Emissions - EF'!B433,'DEQ Pollutant List'!$B$7:$B$611,0))),"")</f>
        <v>Acrylonitrile</v>
      </c>
      <c r="D433" s="115">
        <f>IFERROR(IF(OR($B433="",$B433="No CAS"),INDEX('DEQ Pollutant List'!$A$7:$A$611,MATCH($C433,'DEQ Pollutant List'!$C$7:$C$611,0)),INDEX('DEQ Pollutant List'!$A$7:$A$611,MATCH($B433,'DEQ Pollutant List'!$B$7:$B$611,0))),"")</f>
        <v>8</v>
      </c>
      <c r="E433" s="101"/>
      <c r="F433" s="102">
        <v>8.8999999999999995E-6</v>
      </c>
      <c r="G433" s="103">
        <v>8.8999999999999995E-6</v>
      </c>
      <c r="H433" s="83" t="s">
        <v>400</v>
      </c>
      <c r="I433" s="104" t="s">
        <v>429</v>
      </c>
      <c r="J433" s="102">
        <v>1.4274287249999995</v>
      </c>
      <c r="K433" s="105">
        <v>2.306435</v>
      </c>
      <c r="L433" s="83"/>
      <c r="M433" s="102">
        <v>6.319E-3</v>
      </c>
      <c r="N433" s="105">
        <v>6.9501167999999995E-3</v>
      </c>
      <c r="O433" s="83"/>
    </row>
    <row r="434" spans="1:15">
      <c r="A434" s="79" t="s">
        <v>144</v>
      </c>
      <c r="B434" s="100" t="s">
        <v>425</v>
      </c>
      <c r="C434" s="81" t="str">
        <f>IFERROR(IF(B434="No CAS","",INDEX('DEQ Pollutant List'!$C$7:$C$611,MATCH('3. Pollutant Emissions - EF'!B434,'DEQ Pollutant List'!$B$7:$B$611,0))),"")</f>
        <v>Ammonia</v>
      </c>
      <c r="D434" s="115">
        <f>IFERROR(IF(OR($B434="",$B434="No CAS"),INDEX('DEQ Pollutant List'!$A$7:$A$611,MATCH($C434,'DEQ Pollutant List'!$C$7:$C$611,0)),INDEX('DEQ Pollutant List'!$A$7:$A$611,MATCH($B434,'DEQ Pollutant List'!$B$7:$B$611,0))),"")</f>
        <v>26</v>
      </c>
      <c r="E434" s="101"/>
      <c r="F434" s="102">
        <v>0.52</v>
      </c>
      <c r="G434" s="103">
        <v>0.52</v>
      </c>
      <c r="H434" s="83" t="s">
        <v>400</v>
      </c>
      <c r="I434" s="104" t="s">
        <v>431</v>
      </c>
      <c r="J434" s="102">
        <v>83400.329999999973</v>
      </c>
      <c r="K434" s="105">
        <v>134758</v>
      </c>
      <c r="L434" s="83"/>
      <c r="M434" s="102">
        <v>369.2</v>
      </c>
      <c r="N434" s="105">
        <v>406.07424000000003</v>
      </c>
      <c r="O434" s="83"/>
    </row>
    <row r="435" spans="1:15">
      <c r="A435" s="79" t="s">
        <v>144</v>
      </c>
      <c r="B435" s="100" t="s">
        <v>432</v>
      </c>
      <c r="C435" s="81" t="str">
        <f>IFERROR(IF(B435="No CAS","",INDEX('DEQ Pollutant List'!$C$7:$C$611,MATCH('3. Pollutant Emissions - EF'!B435,'DEQ Pollutant List'!$B$7:$B$611,0))),"")</f>
        <v>Aniline</v>
      </c>
      <c r="D435" s="115">
        <f>IFERROR(IF(OR($B435="",$B435="No CAS"),INDEX('DEQ Pollutant List'!$A$7:$A$611,MATCH($C435,'DEQ Pollutant List'!$C$7:$C$611,0)),INDEX('DEQ Pollutant List'!$A$7:$A$611,MATCH($B435,'DEQ Pollutant List'!$B$7:$B$611,0))),"")</f>
        <v>30</v>
      </c>
      <c r="E435" s="101"/>
      <c r="F435" s="102">
        <v>2.8E-5</v>
      </c>
      <c r="G435" s="103">
        <v>2.8E-5</v>
      </c>
      <c r="H435" s="83" t="s">
        <v>400</v>
      </c>
      <c r="I435" s="104" t="s">
        <v>429</v>
      </c>
      <c r="J435" s="102">
        <v>4.4907869999999983</v>
      </c>
      <c r="K435" s="105">
        <v>7.2561999999999998</v>
      </c>
      <c r="L435" s="83"/>
      <c r="M435" s="102">
        <v>1.9879999999999998E-2</v>
      </c>
      <c r="N435" s="105">
        <v>2.1865536000000001E-2</v>
      </c>
      <c r="O435" s="83"/>
    </row>
    <row r="436" spans="1:15">
      <c r="A436" s="79" t="s">
        <v>144</v>
      </c>
      <c r="B436" s="100" t="s">
        <v>331</v>
      </c>
      <c r="C436" s="81" t="str">
        <f>IFERROR(IF(B436="No CAS","",INDEX('DEQ Pollutant List'!$C$7:$C$611,MATCH('3. Pollutant Emissions - EF'!B436,'DEQ Pollutant List'!$B$7:$B$611,0))),"")</f>
        <v>Acetone</v>
      </c>
      <c r="D436" s="115">
        <f>IFERROR(IF(OR($B436="",$B436="No CAS"),INDEX('DEQ Pollutant List'!$A$7:$A$611,MATCH($C436,'DEQ Pollutant List'!$C$7:$C$611,0)),INDEX('DEQ Pollutant List'!$A$7:$A$611,MATCH($B436,'DEQ Pollutant List'!$B$7:$B$611,0))),"")</f>
        <v>634</v>
      </c>
      <c r="E436" s="101"/>
      <c r="F436" s="102">
        <v>2.01E-2</v>
      </c>
      <c r="G436" s="103">
        <v>2.01E-2</v>
      </c>
      <c r="H436" s="83" t="s">
        <v>400</v>
      </c>
      <c r="I436" s="104" t="s">
        <v>429</v>
      </c>
      <c r="J436" s="102">
        <v>3223.743524999999</v>
      </c>
      <c r="K436" s="105">
        <v>5208.915</v>
      </c>
      <c r="L436" s="83"/>
      <c r="M436" s="102">
        <v>14.270999999999999</v>
      </c>
      <c r="N436" s="105">
        <v>15.696331200000001</v>
      </c>
      <c r="O436" s="83"/>
    </row>
    <row r="437" spans="1:15">
      <c r="A437" s="79" t="s">
        <v>144</v>
      </c>
      <c r="B437" s="100" t="s">
        <v>332</v>
      </c>
      <c r="C437" s="81" t="str">
        <f>IFERROR(IF(B437="No CAS","",INDEX('DEQ Pollutant List'!$C$7:$C$611,MATCH('3. Pollutant Emissions - EF'!B437,'DEQ Pollutant List'!$B$7:$B$611,0))),"")</f>
        <v>Aluminum and compounds</v>
      </c>
      <c r="D437" s="115">
        <f>IFERROR(IF(OR($B437="",$B437="No CAS"),INDEX('DEQ Pollutant List'!$A$7:$A$611,MATCH($C437,'DEQ Pollutant List'!$C$7:$C$611,0)),INDEX('DEQ Pollutant List'!$A$7:$A$611,MATCH($B437,'DEQ Pollutant List'!$B$7:$B$611,0))),"")</f>
        <v>13</v>
      </c>
      <c r="E437" s="101"/>
      <c r="F437" s="102">
        <v>1.3999999999999999E-4</v>
      </c>
      <c r="G437" s="103">
        <v>1.3999999999999999E-4</v>
      </c>
      <c r="H437" s="83" t="s">
        <v>400</v>
      </c>
      <c r="I437" s="104" t="s">
        <v>433</v>
      </c>
      <c r="J437" s="102">
        <v>22.453934999999991</v>
      </c>
      <c r="K437" s="105">
        <v>36.280999999999999</v>
      </c>
      <c r="L437" s="83"/>
      <c r="M437" s="102">
        <v>9.9399999999999988E-2</v>
      </c>
      <c r="N437" s="105">
        <v>0.10932768</v>
      </c>
      <c r="O437" s="83"/>
    </row>
    <row r="438" spans="1:15">
      <c r="A438" s="79" t="s">
        <v>144</v>
      </c>
      <c r="B438" s="100" t="s">
        <v>418</v>
      </c>
      <c r="C438" s="81" t="str">
        <f>IFERROR(IF(B438="No CAS","",INDEX('DEQ Pollutant List'!$C$7:$C$611,MATCH('3. Pollutant Emissions - EF'!B438,'DEQ Pollutant List'!$B$7:$B$611,0))),"")</f>
        <v>Cresols (mixture), including m-cresol, o-cresol, p-cresol</v>
      </c>
      <c r="D438" s="115">
        <f>IFERROR(IF(OR($B438="",$B438="No CAS"),INDEX('DEQ Pollutant List'!$A$7:$A$611,MATCH($C438,'DEQ Pollutant List'!$C$7:$C$611,0)),INDEX('DEQ Pollutant List'!$A$7:$A$611,MATCH($B438,'DEQ Pollutant List'!$B$7:$B$611,0))),"")</f>
        <v>152</v>
      </c>
      <c r="E438" s="101"/>
      <c r="F438" s="102">
        <v>4.2700000000000004E-3</v>
      </c>
      <c r="G438" s="103">
        <v>4.2700000000000004E-3</v>
      </c>
      <c r="H438" s="83" t="s">
        <v>400</v>
      </c>
      <c r="I438" s="104" t="s">
        <v>434</v>
      </c>
      <c r="J438" s="102">
        <v>684.84501749999981</v>
      </c>
      <c r="K438" s="105">
        <v>1106.5705</v>
      </c>
      <c r="L438" s="83"/>
      <c r="M438" s="102">
        <v>3.0317000000000003</v>
      </c>
      <c r="N438" s="105">
        <v>3.3344942400000006</v>
      </c>
      <c r="O438" s="83"/>
    </row>
    <row r="439" spans="1:15">
      <c r="A439" s="79" t="s">
        <v>144</v>
      </c>
      <c r="B439" s="100" t="s">
        <v>412</v>
      </c>
      <c r="C439" s="81" t="str">
        <f>IFERROR(IF(B439="No CAS","",INDEX('DEQ Pollutant List'!$C$7:$C$611,MATCH('3. Pollutant Emissions - EF'!B439,'DEQ Pollutant List'!$B$7:$B$611,0))),"")</f>
        <v>trans-1,2-Dichloroethene</v>
      </c>
      <c r="D439" s="115">
        <f>IFERROR(IF(OR($B439="",$B439="No CAS"),INDEX('DEQ Pollutant List'!$A$7:$A$611,MATCH($C439,'DEQ Pollutant List'!$C$7:$C$611,0)),INDEX('DEQ Pollutant List'!$A$7:$A$611,MATCH($B439,'DEQ Pollutant List'!$B$7:$B$611,0))),"")</f>
        <v>116</v>
      </c>
      <c r="E439" s="101"/>
      <c r="F439" s="102">
        <v>2.1199999999999999E-3</v>
      </c>
      <c r="G439" s="103">
        <v>2.1199999999999999E-3</v>
      </c>
      <c r="H439" s="83" t="s">
        <v>400</v>
      </c>
      <c r="I439" s="104" t="s">
        <v>435</v>
      </c>
      <c r="J439" s="102">
        <v>340.01672999999988</v>
      </c>
      <c r="K439" s="105">
        <v>549.39800000000002</v>
      </c>
      <c r="L439" s="83"/>
      <c r="M439" s="102">
        <v>1.5051999999999999</v>
      </c>
      <c r="N439" s="105">
        <v>1.6555334399999999</v>
      </c>
      <c r="O439" s="83"/>
    </row>
    <row r="440" spans="1:15">
      <c r="A440" s="79" t="s">
        <v>144</v>
      </c>
      <c r="B440" s="100" t="s">
        <v>334</v>
      </c>
      <c r="C440" s="81" t="str">
        <f>IFERROR(IF(B440="No CAS","",INDEX('DEQ Pollutant List'!$C$7:$C$611,MATCH('3. Pollutant Emissions - EF'!B440,'DEQ Pollutant List'!$B$7:$B$611,0))),"")</f>
        <v>Molybdenum trioxide</v>
      </c>
      <c r="D440" s="115">
        <f>IFERROR(IF(OR($B440="",$B440="No CAS"),INDEX('DEQ Pollutant List'!$A$7:$A$611,MATCH($C440,'DEQ Pollutant List'!$C$7:$C$611,0)),INDEX('DEQ Pollutant List'!$A$7:$A$611,MATCH($B440,'DEQ Pollutant List'!$B$7:$B$611,0))),"")</f>
        <v>361</v>
      </c>
      <c r="E440" s="101"/>
      <c r="F440" s="102">
        <v>4.6504846274101097E-6</v>
      </c>
      <c r="G440" s="103">
        <v>4.6504846274101097E-6</v>
      </c>
      <c r="H440" s="83" t="s">
        <v>400</v>
      </c>
      <c r="I440" s="104" t="s">
        <v>436</v>
      </c>
      <c r="J440" s="102">
        <v>0.74586913958832701</v>
      </c>
      <c r="K440" s="105">
        <v>1.2051730911933298</v>
      </c>
      <c r="L440" s="83"/>
      <c r="M440" s="102">
        <v>3.301844085461178E-3</v>
      </c>
      <c r="N440" s="105">
        <v>3.6316192513600838E-3</v>
      </c>
      <c r="O440" s="83"/>
    </row>
    <row r="441" spans="1:15">
      <c r="A441" s="79" t="s">
        <v>144</v>
      </c>
      <c r="B441" s="100" t="s">
        <v>336</v>
      </c>
      <c r="C441" s="81" t="str">
        <f>IFERROR(IF(B441="No CAS","",INDEX('DEQ Pollutant List'!$C$7:$C$611,MATCH('3. Pollutant Emissions - EF'!B441,'DEQ Pollutant List'!$B$7:$B$611,0))),"")</f>
        <v>Thallium and compounds</v>
      </c>
      <c r="D441" s="115">
        <f>IFERROR(IF(OR($B441="",$B441="No CAS"),INDEX('DEQ Pollutant List'!$A$7:$A$611,MATCH($C441,'DEQ Pollutant List'!$C$7:$C$611,0)),INDEX('DEQ Pollutant List'!$A$7:$A$611,MATCH($B441,'DEQ Pollutant List'!$B$7:$B$611,0))),"")</f>
        <v>595</v>
      </c>
      <c r="E441" s="101"/>
      <c r="F441" s="102">
        <v>5.1E-8</v>
      </c>
      <c r="G441" s="103">
        <v>5.1E-8</v>
      </c>
      <c r="H441" s="83" t="s">
        <v>400</v>
      </c>
      <c r="I441" s="104" t="s">
        <v>437</v>
      </c>
      <c r="J441" s="102">
        <v>8.1796477499999978E-3</v>
      </c>
      <c r="K441" s="105">
        <v>1.321665E-2</v>
      </c>
      <c r="L441" s="83"/>
      <c r="M441" s="102">
        <v>3.6210000000000001E-5</v>
      </c>
      <c r="N441" s="105">
        <v>3.9826512000000002E-5</v>
      </c>
      <c r="O441" s="83"/>
    </row>
    <row r="442" spans="1:15">
      <c r="A442" s="79" t="s">
        <v>144</v>
      </c>
      <c r="B442" s="100" t="s">
        <v>337</v>
      </c>
      <c r="C442" s="81" t="str">
        <f>IFERROR(IF(B442="No CAS","",INDEX('DEQ Pollutant List'!$C$7:$C$611,MATCH('3. Pollutant Emissions - EF'!B442,'DEQ Pollutant List'!$B$7:$B$611,0))),"")</f>
        <v>Antimony and compounds</v>
      </c>
      <c r="D442" s="115">
        <f>IFERROR(IF(OR($B442="",$B442="No CAS"),INDEX('DEQ Pollutant List'!$A$7:$A$611,MATCH($C442,'DEQ Pollutant List'!$C$7:$C$611,0)),INDEX('DEQ Pollutant List'!$A$7:$A$611,MATCH($B442,'DEQ Pollutant List'!$B$7:$B$611,0))),"")</f>
        <v>33</v>
      </c>
      <c r="E442" s="101"/>
      <c r="F442" s="102">
        <v>2.3699999999999999E-7</v>
      </c>
      <c r="G442" s="103">
        <v>2.3699999999999999E-7</v>
      </c>
      <c r="H442" s="83" t="s">
        <v>400</v>
      </c>
      <c r="I442" s="104" t="s">
        <v>429</v>
      </c>
      <c r="J442" s="102">
        <v>3.8011304249999982E-2</v>
      </c>
      <c r="K442" s="105">
        <v>6.1418549999999995E-2</v>
      </c>
      <c r="L442" s="83"/>
      <c r="M442" s="102">
        <v>1.6826999999999999E-4</v>
      </c>
      <c r="N442" s="105">
        <v>1.85076144E-4</v>
      </c>
      <c r="O442" s="83"/>
    </row>
    <row r="443" spans="1:15">
      <c r="A443" s="79" t="s">
        <v>144</v>
      </c>
      <c r="B443" s="100" t="s">
        <v>325</v>
      </c>
      <c r="C443" s="81" t="str">
        <f>IFERROR(IF(B443="No CAS","",INDEX('DEQ Pollutant List'!$C$7:$C$611,MATCH('3. Pollutant Emissions - EF'!B443,'DEQ Pollutant List'!$B$7:$B$611,0))),"")</f>
        <v>Arsenic and compounds</v>
      </c>
      <c r="D443" s="115">
        <f>IFERROR(IF(OR($B443="",$B443="No CAS"),INDEX('DEQ Pollutant List'!$A$7:$A$611,MATCH($C443,'DEQ Pollutant List'!$C$7:$C$611,0)),INDEX('DEQ Pollutant List'!$A$7:$A$611,MATCH($B443,'DEQ Pollutant List'!$B$7:$B$611,0))),"")</f>
        <v>37</v>
      </c>
      <c r="E443" s="101"/>
      <c r="F443" s="102">
        <v>6.6900000000000003E-6</v>
      </c>
      <c r="G443" s="103">
        <v>6.6900000000000003E-6</v>
      </c>
      <c r="H443" s="83" t="s">
        <v>400</v>
      </c>
      <c r="I443" s="104" t="s">
        <v>429</v>
      </c>
      <c r="J443" s="102">
        <v>1.0729773224999997</v>
      </c>
      <c r="K443" s="105">
        <v>1.7337135000000001</v>
      </c>
      <c r="L443" s="83"/>
      <c r="M443" s="102">
        <v>4.7499000000000005E-3</v>
      </c>
      <c r="N443" s="105">
        <v>5.2243012800000004E-3</v>
      </c>
      <c r="O443" s="83"/>
    </row>
    <row r="444" spans="1:15">
      <c r="A444" s="79" t="s">
        <v>144</v>
      </c>
      <c r="B444" s="100" t="s">
        <v>339</v>
      </c>
      <c r="C444" s="81" t="str">
        <f>IFERROR(IF(B444="No CAS","",INDEX('DEQ Pollutant List'!$C$7:$C$611,MATCH('3. Pollutant Emissions - EF'!B444,'DEQ Pollutant List'!$B$7:$B$611,0))),"")</f>
        <v>Barium and compounds</v>
      </c>
      <c r="D444" s="115">
        <f>IFERROR(IF(OR($B444="",$B444="No CAS"),INDEX('DEQ Pollutant List'!$A$7:$A$611,MATCH($C444,'DEQ Pollutant List'!$C$7:$C$611,0)),INDEX('DEQ Pollutant List'!$A$7:$A$611,MATCH($B444,'DEQ Pollutant List'!$B$7:$B$611,0))),"")</f>
        <v>45</v>
      </c>
      <c r="E444" s="101"/>
      <c r="F444" s="102">
        <v>1.2500000000000001E-5</v>
      </c>
      <c r="G444" s="103">
        <v>1.2500000000000001E-5</v>
      </c>
      <c r="H444" s="83" t="s">
        <v>400</v>
      </c>
      <c r="I444" s="104" t="s">
        <v>429</v>
      </c>
      <c r="J444" s="102">
        <v>2.0048156249999995</v>
      </c>
      <c r="K444" s="105">
        <v>3.2393750000000003</v>
      </c>
      <c r="L444" s="83"/>
      <c r="M444" s="102">
        <v>8.8750000000000009E-3</v>
      </c>
      <c r="N444" s="105">
        <v>9.7614000000000017E-3</v>
      </c>
      <c r="O444" s="83"/>
    </row>
    <row r="445" spans="1:15">
      <c r="A445" s="79" t="s">
        <v>144</v>
      </c>
      <c r="B445" s="100" t="s">
        <v>340</v>
      </c>
      <c r="C445" s="81" t="str">
        <f>IFERROR(IF(B445="No CAS","",INDEX('DEQ Pollutant List'!$C$7:$C$611,MATCH('3. Pollutant Emissions - EF'!B445,'DEQ Pollutant List'!$B$7:$B$611,0))),"")</f>
        <v>Benzene</v>
      </c>
      <c r="D445" s="115">
        <f>IFERROR(IF(OR($B445="",$B445="No CAS"),INDEX('DEQ Pollutant List'!$A$7:$A$611,MATCH($C445,'DEQ Pollutant List'!$C$7:$C$611,0)),INDEX('DEQ Pollutant List'!$A$7:$A$611,MATCH($B445,'DEQ Pollutant List'!$B$7:$B$611,0))),"")</f>
        <v>46</v>
      </c>
      <c r="E445" s="101"/>
      <c r="F445" s="102">
        <v>4.0400000000000002E-3</v>
      </c>
      <c r="G445" s="103">
        <v>4.0400000000000002E-3</v>
      </c>
      <c r="H445" s="83" t="s">
        <v>400</v>
      </c>
      <c r="I445" s="104" t="s">
        <v>429</v>
      </c>
      <c r="J445" s="102">
        <v>647.95640999999978</v>
      </c>
      <c r="K445" s="105">
        <v>1046.9660000000001</v>
      </c>
      <c r="L445" s="83"/>
      <c r="M445" s="102">
        <v>2.8684000000000003</v>
      </c>
      <c r="N445" s="105">
        <v>3.1548844800000002</v>
      </c>
      <c r="O445" s="83"/>
    </row>
    <row r="446" spans="1:15">
      <c r="A446" s="79" t="s">
        <v>144</v>
      </c>
      <c r="B446" s="100" t="s">
        <v>341</v>
      </c>
      <c r="C446" s="81" t="str">
        <f>IFERROR(IF(B446="No CAS","",INDEX('DEQ Pollutant List'!$C$7:$C$611,MATCH('3. Pollutant Emissions - EF'!B446,'DEQ Pollutant List'!$B$7:$B$611,0))),"")</f>
        <v>Beryllium and compounds</v>
      </c>
      <c r="D446" s="115">
        <f>IFERROR(IF(OR($B446="",$B446="No CAS"),INDEX('DEQ Pollutant List'!$A$7:$A$611,MATCH($C446,'DEQ Pollutant List'!$C$7:$C$611,0)),INDEX('DEQ Pollutant List'!$A$7:$A$611,MATCH($B446,'DEQ Pollutant List'!$B$7:$B$611,0))),"")</f>
        <v>58</v>
      </c>
      <c r="E446" s="101"/>
      <c r="F446" s="102">
        <v>4.9800000000000004E-7</v>
      </c>
      <c r="G446" s="103">
        <v>4.9800000000000004E-7</v>
      </c>
      <c r="H446" s="83" t="s">
        <v>400</v>
      </c>
      <c r="I446" s="104" t="s">
        <v>429</v>
      </c>
      <c r="J446" s="102">
        <v>7.9871854499999978E-2</v>
      </c>
      <c r="K446" s="105">
        <v>0.1290567</v>
      </c>
      <c r="L446" s="83"/>
      <c r="M446" s="102">
        <v>3.5358000000000004E-4</v>
      </c>
      <c r="N446" s="105">
        <v>3.8889417600000004E-4</v>
      </c>
      <c r="O446" s="83"/>
    </row>
    <row r="447" spans="1:15">
      <c r="A447" s="79" t="s">
        <v>144</v>
      </c>
      <c r="B447" s="100" t="s">
        <v>416</v>
      </c>
      <c r="C447" s="81" t="str">
        <f>IFERROR(IF(B447="No CAS","",INDEX('DEQ Pollutant List'!$C$7:$C$611,MATCH('3. Pollutant Emissions - EF'!B447,'DEQ Pollutant List'!$B$7:$B$611,0))),"")</f>
        <v>Biphenyl</v>
      </c>
      <c r="D447" s="115">
        <f>IFERROR(IF(OR($B447="",$B447="No CAS"),INDEX('DEQ Pollutant List'!$A$7:$A$611,MATCH($C447,'DEQ Pollutant List'!$C$7:$C$611,0)),INDEX('DEQ Pollutant List'!$A$7:$A$611,MATCH($B447,'DEQ Pollutant List'!$B$7:$B$611,0))),"")</f>
        <v>62</v>
      </c>
      <c r="E447" s="101"/>
      <c r="F447" s="102">
        <v>1.8100000000000001E-4</v>
      </c>
      <c r="G447" s="103">
        <v>1.8100000000000001E-4</v>
      </c>
      <c r="H447" s="83" t="s">
        <v>400</v>
      </c>
      <c r="I447" s="104" t="s">
        <v>429</v>
      </c>
      <c r="J447" s="102">
        <v>29.029730249999989</v>
      </c>
      <c r="K447" s="105">
        <v>46.906150000000004</v>
      </c>
      <c r="L447" s="83"/>
      <c r="M447" s="102">
        <v>0.12851000000000001</v>
      </c>
      <c r="N447" s="105">
        <v>0.14134507200000002</v>
      </c>
      <c r="O447" s="83"/>
    </row>
    <row r="448" spans="1:15">
      <c r="A448" s="79" t="s">
        <v>144</v>
      </c>
      <c r="B448" s="100" t="s">
        <v>403</v>
      </c>
      <c r="C448" s="81" t="str">
        <f>IFERROR(IF(B448="No CAS","",INDEX('DEQ Pollutant List'!$C$7:$C$611,MATCH('3. Pollutant Emissions - EF'!B448,'DEQ Pollutant List'!$B$7:$B$611,0))),"")</f>
        <v>Bromodichloromethane</v>
      </c>
      <c r="D448" s="115">
        <f>IFERROR(IF(OR($B448="",$B448="No CAS"),INDEX('DEQ Pollutant List'!$A$7:$A$611,MATCH($C448,'DEQ Pollutant List'!$C$7:$C$611,0)),INDEX('DEQ Pollutant List'!$A$7:$A$611,MATCH($B448,'DEQ Pollutant List'!$B$7:$B$611,0))),"")</f>
        <v>71</v>
      </c>
      <c r="E448" s="101"/>
      <c r="F448" s="102">
        <v>2.3E-6</v>
      </c>
      <c r="G448" s="103">
        <v>2.3E-6</v>
      </c>
      <c r="H448" s="83" t="s">
        <v>400</v>
      </c>
      <c r="I448" s="104" t="s">
        <v>429</v>
      </c>
      <c r="J448" s="102">
        <v>0.36888607499999987</v>
      </c>
      <c r="K448" s="105">
        <v>0.59604500000000005</v>
      </c>
      <c r="L448" s="83"/>
      <c r="M448" s="102">
        <v>1.6329999999999999E-3</v>
      </c>
      <c r="N448" s="105">
        <v>1.7960976000000002E-3</v>
      </c>
      <c r="O448" s="83"/>
    </row>
    <row r="449" spans="1:15">
      <c r="A449" s="79" t="s">
        <v>144</v>
      </c>
      <c r="B449" s="100" t="s">
        <v>343</v>
      </c>
      <c r="C449" s="81" t="str">
        <f>IFERROR(IF(B449="No CAS","",INDEX('DEQ Pollutant List'!$C$7:$C$611,MATCH('3. Pollutant Emissions - EF'!B449,'DEQ Pollutant List'!$B$7:$B$611,0))),"")</f>
        <v>Cadmium and compounds</v>
      </c>
      <c r="D449" s="115">
        <f>IFERROR(IF(OR($B449="",$B449="No CAS"),INDEX('DEQ Pollutant List'!$A$7:$A$611,MATCH($C449,'DEQ Pollutant List'!$C$7:$C$611,0)),INDEX('DEQ Pollutant List'!$A$7:$A$611,MATCH($B449,'DEQ Pollutant List'!$B$7:$B$611,0))),"")</f>
        <v>83</v>
      </c>
      <c r="E449" s="101"/>
      <c r="F449" s="102">
        <v>1.6500000000000001E-5</v>
      </c>
      <c r="G449" s="103">
        <v>1.6500000000000001E-5</v>
      </c>
      <c r="H449" s="83" t="s">
        <v>400</v>
      </c>
      <c r="I449" s="104" t="s">
        <v>429</v>
      </c>
      <c r="J449" s="102">
        <v>2.6463566249999992</v>
      </c>
      <c r="K449" s="105">
        <v>4.2759750000000007</v>
      </c>
      <c r="L449" s="83"/>
      <c r="M449" s="102">
        <v>1.1715000000000001E-2</v>
      </c>
      <c r="N449" s="105">
        <v>1.2885048000000001E-2</v>
      </c>
      <c r="O449" s="83"/>
    </row>
    <row r="450" spans="1:15">
      <c r="A450" s="79" t="s">
        <v>144</v>
      </c>
      <c r="B450" s="100" t="s">
        <v>344</v>
      </c>
      <c r="C450" s="81" t="str">
        <f>IFERROR(IF(B450="No CAS","",INDEX('DEQ Pollutant List'!$C$7:$C$611,MATCH('3. Pollutant Emissions - EF'!B450,'DEQ Pollutant List'!$B$7:$B$611,0))),"")</f>
        <v>Carbon disulfide</v>
      </c>
      <c r="D450" s="115">
        <f>IFERROR(IF(OR($B450="",$B450="No CAS"),INDEX('DEQ Pollutant List'!$A$7:$A$611,MATCH($C450,'DEQ Pollutant List'!$C$7:$C$611,0)),INDEX('DEQ Pollutant List'!$A$7:$A$611,MATCH($B450,'DEQ Pollutant List'!$B$7:$B$611,0))),"")</f>
        <v>90</v>
      </c>
      <c r="E450" s="101"/>
      <c r="F450" s="102">
        <v>6.7199999999999996E-4</v>
      </c>
      <c r="G450" s="103">
        <v>6.7199999999999996E-4</v>
      </c>
      <c r="H450" s="83" t="s">
        <v>400</v>
      </c>
      <c r="I450" s="104" t="s">
        <v>429</v>
      </c>
      <c r="J450" s="102">
        <v>107.77888799999995</v>
      </c>
      <c r="K450" s="105">
        <v>174.14879999999999</v>
      </c>
      <c r="L450" s="83"/>
      <c r="M450" s="102">
        <v>0.47711999999999999</v>
      </c>
      <c r="N450" s="105">
        <v>0.52477286400000001</v>
      </c>
      <c r="O450" s="83"/>
    </row>
    <row r="451" spans="1:15">
      <c r="A451" s="79" t="s">
        <v>144</v>
      </c>
      <c r="B451" s="100" t="s">
        <v>417</v>
      </c>
      <c r="C451" s="81" t="str">
        <f>IFERROR(IF(B451="No CAS","",INDEX('DEQ Pollutant List'!$C$7:$C$611,MATCH('3. Pollutant Emissions - EF'!B451,'DEQ Pollutant List'!$B$7:$B$611,0))),"")</f>
        <v>Carbon tetrachloride</v>
      </c>
      <c r="D451" s="115">
        <f>IFERROR(IF(OR($B451="",$B451="No CAS"),INDEX('DEQ Pollutant List'!$A$7:$A$611,MATCH($C451,'DEQ Pollutant List'!$C$7:$C$611,0)),INDEX('DEQ Pollutant List'!$A$7:$A$611,MATCH($B451,'DEQ Pollutant List'!$B$7:$B$611,0))),"")</f>
        <v>91</v>
      </c>
      <c r="E451" s="101"/>
      <c r="F451" s="102">
        <v>4.1E-5</v>
      </c>
      <c r="G451" s="103">
        <v>4.1E-5</v>
      </c>
      <c r="H451" s="83" t="s">
        <v>400</v>
      </c>
      <c r="I451" s="104" t="s">
        <v>429</v>
      </c>
      <c r="J451" s="102">
        <v>6.5757952499999979</v>
      </c>
      <c r="K451" s="105">
        <v>10.62515</v>
      </c>
      <c r="L451" s="83"/>
      <c r="M451" s="102">
        <v>2.911E-2</v>
      </c>
      <c r="N451" s="105">
        <v>3.2017391999999999E-2</v>
      </c>
      <c r="O451" s="83"/>
    </row>
    <row r="452" spans="1:15">
      <c r="A452" s="79" t="s">
        <v>144</v>
      </c>
      <c r="B452" s="100" t="s">
        <v>347</v>
      </c>
      <c r="C452" s="81" t="str">
        <f>IFERROR(IF(B452="No CAS","",INDEX('DEQ Pollutant List'!$C$7:$C$611,MATCH('3. Pollutant Emissions - EF'!B452,'DEQ Pollutant List'!$B$7:$B$611,0))),"")</f>
        <v>Chloroform</v>
      </c>
      <c r="D452" s="115">
        <f>IFERROR(IF(OR($B452="",$B452="No CAS"),INDEX('DEQ Pollutant List'!$A$7:$A$611,MATCH($C452,'DEQ Pollutant List'!$C$7:$C$611,0)),INDEX('DEQ Pollutant List'!$A$7:$A$611,MATCH($B452,'DEQ Pollutant List'!$B$7:$B$611,0))),"")</f>
        <v>118</v>
      </c>
      <c r="E452" s="101"/>
      <c r="F452" s="102">
        <v>1.0499999999999999E-3</v>
      </c>
      <c r="G452" s="103">
        <v>1.0499999999999999E-3</v>
      </c>
      <c r="H452" s="83" t="s">
        <v>400</v>
      </c>
      <c r="I452" s="104" t="s">
        <v>429</v>
      </c>
      <c r="J452" s="102">
        <v>168.40451249999992</v>
      </c>
      <c r="K452" s="105">
        <v>272.10749999999996</v>
      </c>
      <c r="L452" s="83"/>
      <c r="M452" s="102">
        <v>0.74549999999999994</v>
      </c>
      <c r="N452" s="105">
        <v>0.81995759999999995</v>
      </c>
      <c r="O452" s="83"/>
    </row>
    <row r="453" spans="1:15">
      <c r="A453" s="79" t="s">
        <v>144</v>
      </c>
      <c r="B453" s="100" t="s">
        <v>348</v>
      </c>
      <c r="C453" s="81" t="str">
        <f>IFERROR(IF(B453="No CAS","",INDEX('DEQ Pollutant List'!$C$7:$C$611,MATCH('3. Pollutant Emissions - EF'!B453,'DEQ Pollutant List'!$B$7:$B$611,0))),"")</f>
        <v>Chromium VI, chromate and dichromate particulate</v>
      </c>
      <c r="D453" s="115">
        <f>IFERROR(IF(OR($B453="",$B453="No CAS"),INDEX('DEQ Pollutant List'!$A$7:$A$611,MATCH($C453,'DEQ Pollutant List'!$C$7:$C$611,0)),INDEX('DEQ Pollutant List'!$A$7:$A$611,MATCH($B453,'DEQ Pollutant List'!$B$7:$B$611,0))),"")</f>
        <v>136</v>
      </c>
      <c r="E453" s="101"/>
      <c r="F453" s="102">
        <v>3.0000000000000001E-6</v>
      </c>
      <c r="G453" s="103">
        <v>3.0000000000000001E-6</v>
      </c>
      <c r="H453" s="83" t="s">
        <v>400</v>
      </c>
      <c r="I453" s="104" t="s">
        <v>429</v>
      </c>
      <c r="J453" s="102">
        <v>0.48115574999999983</v>
      </c>
      <c r="K453" s="105">
        <v>0.77744999999999997</v>
      </c>
      <c r="L453" s="83"/>
      <c r="M453" s="102">
        <v>2.1299999999999999E-3</v>
      </c>
      <c r="N453" s="105">
        <v>2.3427360000000002E-3</v>
      </c>
      <c r="O453" s="83"/>
    </row>
    <row r="454" spans="1:15">
      <c r="A454" s="79" t="s">
        <v>144</v>
      </c>
      <c r="B454" s="100" t="s">
        <v>349</v>
      </c>
      <c r="C454" s="81" t="str">
        <f>IFERROR(IF(B454="No CAS","",INDEX('DEQ Pollutant List'!$C$7:$C$611,MATCH('3. Pollutant Emissions - EF'!B454,'DEQ Pollutant List'!$B$7:$B$611,0))),"")</f>
        <v>Cobalt and compounds</v>
      </c>
      <c r="D454" s="115">
        <f>IFERROR(IF(OR($B454="",$B454="No CAS"),INDEX('DEQ Pollutant List'!$A$7:$A$611,MATCH($C454,'DEQ Pollutant List'!$C$7:$C$611,0)),INDEX('DEQ Pollutant List'!$A$7:$A$611,MATCH($B454,'DEQ Pollutant List'!$B$7:$B$611,0))),"")</f>
        <v>146</v>
      </c>
      <c r="E454" s="101"/>
      <c r="F454" s="102">
        <v>2.4399999999999999E-6</v>
      </c>
      <c r="G454" s="103">
        <v>2.4399999999999999E-6</v>
      </c>
      <c r="H454" s="83" t="s">
        <v>400</v>
      </c>
      <c r="I454" s="104" t="s">
        <v>429</v>
      </c>
      <c r="J454" s="102">
        <v>0.39134000999999985</v>
      </c>
      <c r="K454" s="105">
        <v>0.63232599999999994</v>
      </c>
      <c r="L454" s="83"/>
      <c r="M454" s="102">
        <v>1.7324E-3</v>
      </c>
      <c r="N454" s="105">
        <v>1.9054252800000001E-3</v>
      </c>
      <c r="O454" s="83"/>
    </row>
    <row r="455" spans="1:15">
      <c r="A455" s="79" t="s">
        <v>144</v>
      </c>
      <c r="B455" s="100" t="s">
        <v>350</v>
      </c>
      <c r="C455" s="81" t="str">
        <f>IFERROR(IF(B455="No CAS","",INDEX('DEQ Pollutant List'!$C$7:$C$611,MATCH('3. Pollutant Emissions - EF'!B455,'DEQ Pollutant List'!$B$7:$B$611,0))),"")</f>
        <v>Copper and compounds</v>
      </c>
      <c r="D455" s="115">
        <f>IFERROR(IF(OR($B455="",$B455="No CAS"),INDEX('DEQ Pollutant List'!$A$7:$A$611,MATCH($C455,'DEQ Pollutant List'!$C$7:$C$611,0)),INDEX('DEQ Pollutant List'!$A$7:$A$611,MATCH($B455,'DEQ Pollutant List'!$B$7:$B$611,0))),"")</f>
        <v>149</v>
      </c>
      <c r="E455" s="101"/>
      <c r="F455" s="102">
        <v>2.5599999999999999E-5</v>
      </c>
      <c r="G455" s="103">
        <v>2.5599999999999999E-5</v>
      </c>
      <c r="H455" s="83" t="s">
        <v>400</v>
      </c>
      <c r="I455" s="104" t="s">
        <v>429</v>
      </c>
      <c r="J455" s="102">
        <v>4.1058623999999986</v>
      </c>
      <c r="K455" s="105">
        <v>6.6342400000000001</v>
      </c>
      <c r="L455" s="83"/>
      <c r="M455" s="102">
        <v>1.8175999999999998E-2</v>
      </c>
      <c r="N455" s="105">
        <v>1.9991347199999999E-2</v>
      </c>
      <c r="O455" s="83"/>
    </row>
    <row r="456" spans="1:15">
      <c r="A456" s="79" t="s">
        <v>144</v>
      </c>
      <c r="B456" s="100" t="s">
        <v>351</v>
      </c>
      <c r="C456" s="81" t="str">
        <f>IFERROR(IF(B456="No CAS","",INDEX('DEQ Pollutant List'!$C$7:$C$611,MATCH('3. Pollutant Emissions - EF'!B456,'DEQ Pollutant List'!$B$7:$B$611,0))),"")</f>
        <v>Isopropylbenzene (cumene)</v>
      </c>
      <c r="D456" s="115">
        <f>IFERROR(IF(OR($B456="",$B456="No CAS"),INDEX('DEQ Pollutant List'!$A$7:$A$611,MATCH($C456,'DEQ Pollutant List'!$C$7:$C$611,0)),INDEX('DEQ Pollutant List'!$A$7:$A$611,MATCH($B456,'DEQ Pollutant List'!$B$7:$B$611,0))),"")</f>
        <v>157</v>
      </c>
      <c r="E456" s="101"/>
      <c r="F456" s="102">
        <v>1.6399999999999999E-5</v>
      </c>
      <c r="G456" s="103">
        <v>1.6399999999999999E-5</v>
      </c>
      <c r="H456" s="83" t="s">
        <v>400</v>
      </c>
      <c r="I456" s="104" t="s">
        <v>429</v>
      </c>
      <c r="J456" s="102">
        <v>2.6303180999999989</v>
      </c>
      <c r="K456" s="105">
        <v>4.2500599999999995</v>
      </c>
      <c r="L456" s="83"/>
      <c r="M456" s="102">
        <v>1.1644E-2</v>
      </c>
      <c r="N456" s="105">
        <v>1.28069568E-2</v>
      </c>
      <c r="O456" s="83"/>
    </row>
    <row r="457" spans="1:15">
      <c r="A457" s="79" t="s">
        <v>144</v>
      </c>
      <c r="B457" s="100" t="s">
        <v>352</v>
      </c>
      <c r="C457" s="81" t="str">
        <f>IFERROR(IF(B457="No CAS","",INDEX('DEQ Pollutant List'!$C$7:$C$611,MATCH('3. Pollutant Emissions - EF'!B457,'DEQ Pollutant List'!$B$7:$B$611,0))),"")</f>
        <v>Ethyl benzene</v>
      </c>
      <c r="D457" s="115">
        <f>IFERROR(IF(OR($B457="",$B457="No CAS"),INDEX('DEQ Pollutant List'!$A$7:$A$611,MATCH($C457,'DEQ Pollutant List'!$C$7:$C$611,0)),INDEX('DEQ Pollutant List'!$A$7:$A$611,MATCH($B457,'DEQ Pollutant List'!$B$7:$B$611,0))),"")</f>
        <v>229</v>
      </c>
      <c r="E457" s="101"/>
      <c r="F457" s="102">
        <v>1.24E-3</v>
      </c>
      <c r="G457" s="103">
        <v>1.24E-3</v>
      </c>
      <c r="H457" s="83" t="s">
        <v>400</v>
      </c>
      <c r="I457" s="104" t="s">
        <v>429</v>
      </c>
      <c r="J457" s="102">
        <v>198.87770999999992</v>
      </c>
      <c r="K457" s="105">
        <v>321.346</v>
      </c>
      <c r="L457" s="83"/>
      <c r="M457" s="102">
        <v>0.88039999999999996</v>
      </c>
      <c r="N457" s="105">
        <v>0.96833088</v>
      </c>
      <c r="O457" s="83"/>
    </row>
    <row r="458" spans="1:15">
      <c r="A458" s="79" t="s">
        <v>144</v>
      </c>
      <c r="B458" s="100" t="s">
        <v>438</v>
      </c>
      <c r="C458" s="81" t="str">
        <f>IFERROR(IF(B458="No CAS","",INDEX('DEQ Pollutant List'!$C$7:$C$611,MATCH('3. Pollutant Emissions - EF'!B458,'DEQ Pollutant List'!$B$7:$B$611,0))),"")</f>
        <v>Hydrogen fluoride</v>
      </c>
      <c r="D458" s="115">
        <f>IFERROR(IF(OR($B458="",$B458="No CAS"),INDEX('DEQ Pollutant List'!$A$7:$A$611,MATCH($C458,'DEQ Pollutant List'!$C$7:$C$611,0)),INDEX('DEQ Pollutant List'!$A$7:$A$611,MATCH($B458,'DEQ Pollutant List'!$B$7:$B$611,0))),"")</f>
        <v>240</v>
      </c>
      <c r="E458" s="101"/>
      <c r="F458" s="102">
        <v>1.25E-3</v>
      </c>
      <c r="G458" s="103">
        <v>1.25E-3</v>
      </c>
      <c r="H458" s="83" t="s">
        <v>400</v>
      </c>
      <c r="I458" s="104" t="s">
        <v>429</v>
      </c>
      <c r="J458" s="102">
        <v>200.48156249999994</v>
      </c>
      <c r="K458" s="105">
        <v>323.9375</v>
      </c>
      <c r="L458" s="83"/>
      <c r="M458" s="102">
        <v>0.88750000000000007</v>
      </c>
      <c r="N458" s="105">
        <v>0.97614000000000012</v>
      </c>
      <c r="O458" s="83"/>
    </row>
    <row r="459" spans="1:15">
      <c r="A459" s="79" t="s">
        <v>144</v>
      </c>
      <c r="B459" s="100" t="s">
        <v>353</v>
      </c>
      <c r="C459" s="81" t="str">
        <f>IFERROR(IF(B459="No CAS","",INDEX('DEQ Pollutant List'!$C$7:$C$611,MATCH('3. Pollutant Emissions - EF'!B459,'DEQ Pollutant List'!$B$7:$B$611,0))),"")</f>
        <v>Trichlorofluoromethane (Freon 11)</v>
      </c>
      <c r="D459" s="115">
        <f>IFERROR(IF(OR($B459="",$B459="No CAS"),INDEX('DEQ Pollutant List'!$A$7:$A$611,MATCH($C459,'DEQ Pollutant List'!$C$7:$C$611,0)),INDEX('DEQ Pollutant List'!$A$7:$A$611,MATCH($B459,'DEQ Pollutant List'!$B$7:$B$611,0))),"")</f>
        <v>249</v>
      </c>
      <c r="E459" s="101"/>
      <c r="F459" s="102">
        <v>2.2499999999999999E-2</v>
      </c>
      <c r="G459" s="103">
        <v>2.2499999999999999E-2</v>
      </c>
      <c r="H459" s="83" t="s">
        <v>400</v>
      </c>
      <c r="I459" s="104" t="s">
        <v>429</v>
      </c>
      <c r="J459" s="102">
        <v>3608.6681249999988</v>
      </c>
      <c r="K459" s="105">
        <v>5830.875</v>
      </c>
      <c r="L459" s="83"/>
      <c r="M459" s="102">
        <v>15.975</v>
      </c>
      <c r="N459" s="105">
        <v>17.570519999999998</v>
      </c>
      <c r="O459" s="83"/>
    </row>
    <row r="460" spans="1:15">
      <c r="A460" s="79" t="s">
        <v>144</v>
      </c>
      <c r="B460" s="100" t="s">
        <v>354</v>
      </c>
      <c r="C460" s="81" t="str">
        <f>IFERROR(IF(B460="No CAS","",INDEX('DEQ Pollutant List'!$C$7:$C$611,MATCH('3. Pollutant Emissions - EF'!B460,'DEQ Pollutant List'!$B$7:$B$611,0))),"")</f>
        <v>Formaldehyde</v>
      </c>
      <c r="D460" s="115">
        <f>IFERROR(IF(OR($B460="",$B460="No CAS"),INDEX('DEQ Pollutant List'!$A$7:$A$611,MATCH($C460,'DEQ Pollutant List'!$C$7:$C$611,0)),INDEX('DEQ Pollutant List'!$A$7:$A$611,MATCH($B460,'DEQ Pollutant List'!$B$7:$B$611,0))),"")</f>
        <v>250</v>
      </c>
      <c r="E460" s="101"/>
      <c r="F460" s="102">
        <v>2.5600000000000001E-2</v>
      </c>
      <c r="G460" s="103">
        <v>2.5600000000000001E-2</v>
      </c>
      <c r="H460" s="83" t="s">
        <v>400</v>
      </c>
      <c r="I460" s="104" t="s">
        <v>429</v>
      </c>
      <c r="J460" s="102">
        <v>4105.8623999999991</v>
      </c>
      <c r="K460" s="105">
        <v>6634.2400000000007</v>
      </c>
      <c r="L460" s="83"/>
      <c r="M460" s="102">
        <v>18.176000000000002</v>
      </c>
      <c r="N460" s="105">
        <v>19.991347200000003</v>
      </c>
      <c r="O460" s="83"/>
    </row>
    <row r="461" spans="1:15">
      <c r="A461" s="79" t="s">
        <v>144</v>
      </c>
      <c r="B461" s="100" t="s">
        <v>355</v>
      </c>
      <c r="C461" s="81" t="str">
        <f>IFERROR(IF(B461="No CAS","",INDEX('DEQ Pollutant List'!$C$7:$C$611,MATCH('3. Pollutant Emissions - EF'!B461,'DEQ Pollutant List'!$B$7:$B$611,0))),"")</f>
        <v>Hexane</v>
      </c>
      <c r="D461" s="115">
        <f>IFERROR(IF(OR($B461="",$B461="No CAS"),INDEX('DEQ Pollutant List'!$A$7:$A$611,MATCH($C461,'DEQ Pollutant List'!$C$7:$C$611,0)),INDEX('DEQ Pollutant List'!$A$7:$A$611,MATCH($B461,'DEQ Pollutant List'!$B$7:$B$611,0))),"")</f>
        <v>289</v>
      </c>
      <c r="E461" s="101"/>
      <c r="F461" s="102">
        <v>1.33E-3</v>
      </c>
      <c r="G461" s="103">
        <v>1.33E-3</v>
      </c>
      <c r="H461" s="83" t="s">
        <v>400</v>
      </c>
      <c r="I461" s="104" t="s">
        <v>429</v>
      </c>
      <c r="J461" s="102">
        <v>213.31238249999993</v>
      </c>
      <c r="K461" s="105">
        <v>344.66950000000003</v>
      </c>
      <c r="L461" s="83"/>
      <c r="M461" s="102">
        <v>0.94430000000000003</v>
      </c>
      <c r="N461" s="105">
        <v>1.03861296</v>
      </c>
      <c r="O461" s="83"/>
    </row>
    <row r="462" spans="1:15">
      <c r="A462" s="79" t="s">
        <v>144</v>
      </c>
      <c r="B462" s="100" t="s">
        <v>356</v>
      </c>
      <c r="C462" s="81" t="str">
        <f>IFERROR(IF(B462="No CAS","",INDEX('DEQ Pollutant List'!$C$7:$C$611,MATCH('3. Pollutant Emissions - EF'!B462,'DEQ Pollutant List'!$B$7:$B$611,0))),"")</f>
        <v>Hydrochloric acid</v>
      </c>
      <c r="D462" s="115">
        <f>IFERROR(IF(OR($B462="",$B462="No CAS"),INDEX('DEQ Pollutant List'!$A$7:$A$611,MATCH($C462,'DEQ Pollutant List'!$C$7:$C$611,0)),INDEX('DEQ Pollutant List'!$A$7:$A$611,MATCH($B462,'DEQ Pollutant List'!$B$7:$B$611,0))),"")</f>
        <v>292</v>
      </c>
      <c r="E462" s="101"/>
      <c r="F462" s="102">
        <v>0.156</v>
      </c>
      <c r="G462" s="103">
        <v>0.156</v>
      </c>
      <c r="H462" s="83" t="s">
        <v>400</v>
      </c>
      <c r="I462" s="104" t="s">
        <v>429</v>
      </c>
      <c r="J462" s="102">
        <v>25020.098999999991</v>
      </c>
      <c r="K462" s="105">
        <v>40427.4</v>
      </c>
      <c r="L462" s="83"/>
      <c r="M462" s="102">
        <v>110.76</v>
      </c>
      <c r="N462" s="105">
        <v>121.822272</v>
      </c>
      <c r="O462" s="83"/>
    </row>
    <row r="463" spans="1:15">
      <c r="A463" s="79" t="s">
        <v>144</v>
      </c>
      <c r="B463" s="100" t="s">
        <v>357</v>
      </c>
      <c r="C463" s="81" t="str">
        <f>IFERROR(IF(B463="No CAS","",INDEX('DEQ Pollutant List'!$C$7:$C$611,MATCH('3. Pollutant Emissions - EF'!B463,'DEQ Pollutant List'!$B$7:$B$611,0))),"")</f>
        <v>Hydrogen sulfide</v>
      </c>
      <c r="D463" s="115">
        <f>IFERROR(IF(OR($B463="",$B463="No CAS"),INDEX('DEQ Pollutant List'!$A$7:$A$611,MATCH($C463,'DEQ Pollutant List'!$C$7:$C$611,0)),INDEX('DEQ Pollutant List'!$A$7:$A$611,MATCH($B463,'DEQ Pollutant List'!$B$7:$B$611,0))),"")</f>
        <v>293</v>
      </c>
      <c r="E463" s="101"/>
      <c r="F463" s="102">
        <v>8.5999999999999993E-2</v>
      </c>
      <c r="G463" s="103">
        <v>8.5999999999999993E-2</v>
      </c>
      <c r="H463" s="83" t="s">
        <v>400</v>
      </c>
      <c r="I463" s="104" t="s">
        <v>439</v>
      </c>
      <c r="J463" s="102">
        <v>7359.1</v>
      </c>
      <c r="K463" s="105">
        <v>22286.899999999998</v>
      </c>
      <c r="L463" s="83"/>
      <c r="M463" s="102">
        <v>104.3</v>
      </c>
      <c r="N463" s="105">
        <v>67.158431999999991</v>
      </c>
      <c r="O463" s="83"/>
    </row>
    <row r="464" spans="1:15">
      <c r="A464" s="79" t="s">
        <v>144</v>
      </c>
      <c r="B464" s="100" t="s">
        <v>440</v>
      </c>
      <c r="C464" s="81" t="str">
        <f>IFERROR(IF(B464="No CAS","",INDEX('DEQ Pollutant List'!$C$7:$C$611,MATCH('3. Pollutant Emissions - EF'!B464,'DEQ Pollutant List'!$B$7:$B$611,0))),"")</f>
        <v>Isophorone</v>
      </c>
      <c r="D464" s="115">
        <f>IFERROR(IF(OR($B464="",$B464="No CAS"),INDEX('DEQ Pollutant List'!$A$7:$A$611,MATCH($C464,'DEQ Pollutant List'!$C$7:$C$611,0)),INDEX('DEQ Pollutant List'!$A$7:$A$611,MATCH($B464,'DEQ Pollutant List'!$B$7:$B$611,0))),"")</f>
        <v>300</v>
      </c>
      <c r="E464" s="101"/>
      <c r="F464" s="102">
        <v>1.7E-6</v>
      </c>
      <c r="G464" s="103">
        <v>1.7E-6</v>
      </c>
      <c r="H464" s="83" t="s">
        <v>400</v>
      </c>
      <c r="I464" s="104" t="s">
        <v>429</v>
      </c>
      <c r="J464" s="102">
        <v>0.27265492499999988</v>
      </c>
      <c r="K464" s="105">
        <v>0.44055500000000003</v>
      </c>
      <c r="L464" s="83"/>
      <c r="M464" s="102">
        <v>1.207E-3</v>
      </c>
      <c r="N464" s="105">
        <v>1.3275504000000002E-3</v>
      </c>
      <c r="O464" s="83"/>
    </row>
    <row r="465" spans="1:15">
      <c r="A465" s="79" t="s">
        <v>144</v>
      </c>
      <c r="B465" s="100" t="s">
        <v>359</v>
      </c>
      <c r="C465" s="81" t="str">
        <f>IFERROR(IF(B465="No CAS","",INDEX('DEQ Pollutant List'!$C$7:$C$611,MATCH('3. Pollutant Emissions - EF'!B465,'DEQ Pollutant List'!$B$7:$B$611,0))),"")</f>
        <v>Isopropyl alcohol</v>
      </c>
      <c r="D465" s="115">
        <f>IFERROR(IF(OR($B465="",$B465="No CAS"),INDEX('DEQ Pollutant List'!$A$7:$A$611,MATCH($C465,'DEQ Pollutant List'!$C$7:$C$611,0)),INDEX('DEQ Pollutant List'!$A$7:$A$611,MATCH($B465,'DEQ Pollutant List'!$B$7:$B$611,0))),"")</f>
        <v>302</v>
      </c>
      <c r="E465" s="101"/>
      <c r="F465" s="102">
        <v>3.2200000000000002E-3</v>
      </c>
      <c r="G465" s="103">
        <v>3.2200000000000002E-3</v>
      </c>
      <c r="H465" s="83" t="s">
        <v>400</v>
      </c>
      <c r="I465" s="104" t="s">
        <v>429</v>
      </c>
      <c r="J465" s="102">
        <v>516.4405049999998</v>
      </c>
      <c r="K465" s="105">
        <v>834.46300000000008</v>
      </c>
      <c r="L465" s="83"/>
      <c r="M465" s="102">
        <v>2.2862</v>
      </c>
      <c r="N465" s="105">
        <v>2.5145366400000002</v>
      </c>
      <c r="O465" s="83"/>
    </row>
    <row r="466" spans="1:15">
      <c r="A466" s="79" t="s">
        <v>144</v>
      </c>
      <c r="B466" s="100" t="s">
        <v>360</v>
      </c>
      <c r="C466" s="81" t="str">
        <f>IFERROR(IF(B466="No CAS","",INDEX('DEQ Pollutant List'!$C$7:$C$611,MATCH('3. Pollutant Emissions - EF'!B466,'DEQ Pollutant List'!$B$7:$B$611,0))),"")</f>
        <v>Lead and compounds</v>
      </c>
      <c r="D466" s="115">
        <f>IFERROR(IF(OR($B466="",$B466="No CAS"),INDEX('DEQ Pollutant List'!$A$7:$A$611,MATCH($C466,'DEQ Pollutant List'!$C$7:$C$611,0)),INDEX('DEQ Pollutant List'!$A$7:$A$611,MATCH($B466,'DEQ Pollutant List'!$B$7:$B$611,0))),"")</f>
        <v>305</v>
      </c>
      <c r="E466" s="101"/>
      <c r="F466" s="102">
        <v>1.56E-5</v>
      </c>
      <c r="G466" s="103">
        <v>1.56E-5</v>
      </c>
      <c r="H466" s="83" t="s">
        <v>400</v>
      </c>
      <c r="I466" s="104" t="s">
        <v>429</v>
      </c>
      <c r="J466" s="102">
        <v>2.5020098999999991</v>
      </c>
      <c r="K466" s="105">
        <v>4.0427400000000002</v>
      </c>
      <c r="L466" s="83"/>
      <c r="M466" s="102">
        <v>1.1075999999999999E-2</v>
      </c>
      <c r="N466" s="105">
        <v>1.21822272E-2</v>
      </c>
      <c r="O466" s="83"/>
    </row>
    <row r="467" spans="1:15">
      <c r="A467" s="79" t="s">
        <v>144</v>
      </c>
      <c r="B467" s="100" t="s">
        <v>361</v>
      </c>
      <c r="C467" s="81" t="str">
        <f>IFERROR(IF(B467="No CAS","",INDEX('DEQ Pollutant List'!$C$7:$C$611,MATCH('3. Pollutant Emissions - EF'!B467,'DEQ Pollutant List'!$B$7:$B$611,0))),"")</f>
        <v>Manganese and compounds</v>
      </c>
      <c r="D467" s="115">
        <f>IFERROR(IF(OR($B467="",$B467="No CAS"),INDEX('DEQ Pollutant List'!$A$7:$A$611,MATCH($C467,'DEQ Pollutant List'!$C$7:$C$611,0)),INDEX('DEQ Pollutant List'!$A$7:$A$611,MATCH($B467,'DEQ Pollutant List'!$B$7:$B$611,0))),"")</f>
        <v>312</v>
      </c>
      <c r="E467" s="101"/>
      <c r="F467" s="102">
        <v>4.46E-5</v>
      </c>
      <c r="G467" s="103">
        <v>4.46E-5</v>
      </c>
      <c r="H467" s="83" t="s">
        <v>400</v>
      </c>
      <c r="I467" s="104" t="s">
        <v>429</v>
      </c>
      <c r="J467" s="102">
        <v>7.1531821499999975</v>
      </c>
      <c r="K467" s="105">
        <v>11.55809</v>
      </c>
      <c r="L467" s="83"/>
      <c r="M467" s="102">
        <v>3.1666E-2</v>
      </c>
      <c r="N467" s="105">
        <v>3.4828675199999999E-2</v>
      </c>
      <c r="O467" s="83"/>
    </row>
    <row r="468" spans="1:15">
      <c r="A468" s="79" t="s">
        <v>144</v>
      </c>
      <c r="B468" s="100" t="s">
        <v>362</v>
      </c>
      <c r="C468" s="81" t="str">
        <f>IFERROR(IF(B468="No CAS","",INDEX('DEQ Pollutant List'!$C$7:$C$611,MATCH('3. Pollutant Emissions - EF'!B468,'DEQ Pollutant List'!$B$7:$B$611,0))),"")</f>
        <v>Mercury and compounds</v>
      </c>
      <c r="D468" s="115">
        <f>IFERROR(IF(OR($B468="",$B468="No CAS"),INDEX('DEQ Pollutant List'!$A$7:$A$611,MATCH($C468,'DEQ Pollutant List'!$C$7:$C$611,0)),INDEX('DEQ Pollutant List'!$A$7:$A$611,MATCH($B468,'DEQ Pollutant List'!$B$7:$B$611,0))),"")</f>
        <v>316</v>
      </c>
      <c r="E468" s="101"/>
      <c r="F468" s="102">
        <v>7.2899999999999997E-6</v>
      </c>
      <c r="G468" s="103">
        <v>7.2899999999999997E-6</v>
      </c>
      <c r="H468" s="83" t="s">
        <v>400</v>
      </c>
      <c r="I468" s="104" t="s">
        <v>429</v>
      </c>
      <c r="J468" s="102">
        <v>1.1692084724999996</v>
      </c>
      <c r="K468" s="105">
        <v>1.8892034999999998</v>
      </c>
      <c r="L468" s="83"/>
      <c r="M468" s="102">
        <v>5.1758999999999998E-3</v>
      </c>
      <c r="N468" s="105">
        <v>5.6928484800000002E-3</v>
      </c>
      <c r="O468" s="83"/>
    </row>
    <row r="469" spans="1:15">
      <c r="A469" s="79" t="s">
        <v>144</v>
      </c>
      <c r="B469" s="100" t="s">
        <v>363</v>
      </c>
      <c r="C469" s="81" t="str">
        <f>IFERROR(IF(B469="No CAS","",INDEX('DEQ Pollutant List'!$C$7:$C$611,MATCH('3. Pollutant Emissions - EF'!B469,'DEQ Pollutant List'!$B$7:$B$611,0))),"")</f>
        <v>Methanol</v>
      </c>
      <c r="D469" s="115">
        <f>IFERROR(IF(OR($B469="",$B469="No CAS"),INDEX('DEQ Pollutant List'!$A$7:$A$611,MATCH($C469,'DEQ Pollutant List'!$C$7:$C$611,0)),INDEX('DEQ Pollutant List'!$A$7:$A$611,MATCH($B469,'DEQ Pollutant List'!$B$7:$B$611,0))),"")</f>
        <v>321</v>
      </c>
      <c r="E469" s="101"/>
      <c r="F469" s="102">
        <v>0.252</v>
      </c>
      <c r="G469" s="103">
        <v>0.252</v>
      </c>
      <c r="H469" s="83" t="s">
        <v>400</v>
      </c>
      <c r="I469" s="104" t="s">
        <v>429</v>
      </c>
      <c r="J469" s="102">
        <v>40417.082999999984</v>
      </c>
      <c r="K469" s="105">
        <v>65305.8</v>
      </c>
      <c r="L469" s="83"/>
      <c r="M469" s="102">
        <v>178.92</v>
      </c>
      <c r="N469" s="105">
        <v>196.78982400000001</v>
      </c>
      <c r="O469" s="83"/>
    </row>
    <row r="470" spans="1:15">
      <c r="A470" s="79" t="s">
        <v>144</v>
      </c>
      <c r="B470" s="100" t="s">
        <v>406</v>
      </c>
      <c r="C470" s="81" t="str">
        <f>IFERROR(IF(B470="No CAS","",INDEX('DEQ Pollutant List'!$C$7:$C$611,MATCH('3. Pollutant Emissions - EF'!B470,'DEQ Pollutant List'!$B$7:$B$611,0))),"")</f>
        <v>Bromomethane (methyl bromide)</v>
      </c>
      <c r="D470" s="115">
        <f>IFERROR(IF(OR($B470="",$B470="No CAS"),INDEX('DEQ Pollutant List'!$A$7:$A$611,MATCH($C470,'DEQ Pollutant List'!$C$7:$C$611,0)),INDEX('DEQ Pollutant List'!$A$7:$A$611,MATCH($B470,'DEQ Pollutant List'!$B$7:$B$611,0))),"")</f>
        <v>324</v>
      </c>
      <c r="E470" s="101"/>
      <c r="F470" s="102">
        <v>6.1499999999999999E-4</v>
      </c>
      <c r="G470" s="103">
        <v>6.1499999999999999E-4</v>
      </c>
      <c r="H470" s="83" t="s">
        <v>400</v>
      </c>
      <c r="I470" s="104" t="s">
        <v>429</v>
      </c>
      <c r="J470" s="102">
        <v>98.636928749999967</v>
      </c>
      <c r="K470" s="105">
        <v>159.37725</v>
      </c>
      <c r="L470" s="83"/>
      <c r="M470" s="102">
        <v>0.43664999999999998</v>
      </c>
      <c r="N470" s="105">
        <v>0.48026088</v>
      </c>
      <c r="O470" s="83"/>
    </row>
    <row r="471" spans="1:15">
      <c r="A471" s="79" t="s">
        <v>144</v>
      </c>
      <c r="B471" s="100" t="s">
        <v>364</v>
      </c>
      <c r="C471" s="81" t="str">
        <f>IFERROR(IF(B471="No CAS","",INDEX('DEQ Pollutant List'!$C$7:$C$611,MATCH('3. Pollutant Emissions - EF'!B471,'DEQ Pollutant List'!$B$7:$B$611,0))),"")</f>
        <v>Chloromethane (methyl chloride)</v>
      </c>
      <c r="D471" s="115">
        <f>IFERROR(IF(OR($B471="",$B471="No CAS"),INDEX('DEQ Pollutant List'!$A$7:$A$611,MATCH($C471,'DEQ Pollutant List'!$C$7:$C$611,0)),INDEX('DEQ Pollutant List'!$A$7:$A$611,MATCH($B471,'DEQ Pollutant List'!$B$7:$B$611,0))),"")</f>
        <v>325</v>
      </c>
      <c r="E471" s="101"/>
      <c r="F471" s="102">
        <v>5.1299999999999998E-2</v>
      </c>
      <c r="G471" s="103">
        <v>5.1299999999999998E-2</v>
      </c>
      <c r="H471" s="83" t="s">
        <v>400</v>
      </c>
      <c r="I471" s="104" t="s">
        <v>429</v>
      </c>
      <c r="J471" s="102">
        <v>8227.7633249999963</v>
      </c>
      <c r="K471" s="105">
        <v>13294.395</v>
      </c>
      <c r="L471" s="83"/>
      <c r="M471" s="102">
        <v>36.423000000000002</v>
      </c>
      <c r="N471" s="105">
        <v>40.060785600000003</v>
      </c>
      <c r="O471" s="83"/>
    </row>
    <row r="472" spans="1:15">
      <c r="A472" s="79" t="s">
        <v>144</v>
      </c>
      <c r="B472" s="100" t="s">
        <v>407</v>
      </c>
      <c r="C472" s="81" t="str">
        <f>IFERROR(IF(B472="No CAS","",INDEX('DEQ Pollutant List'!$C$7:$C$611,MATCH('3. Pollutant Emissions - EF'!B472,'DEQ Pollutant List'!$B$7:$B$611,0))),"")</f>
        <v>1,1,1-Trichloroethane (methyl chloroform)</v>
      </c>
      <c r="D472" s="115">
        <f>IFERROR(IF(OR($B472="",$B472="No CAS"),INDEX('DEQ Pollutant List'!$A$7:$A$611,MATCH($C472,'DEQ Pollutant List'!$C$7:$C$611,0)),INDEX('DEQ Pollutant List'!$A$7:$A$611,MATCH($B472,'DEQ Pollutant List'!$B$7:$B$611,0))),"")</f>
        <v>326</v>
      </c>
      <c r="E472" s="101"/>
      <c r="F472" s="102">
        <v>5.1700000000000003E-5</v>
      </c>
      <c r="G472" s="103">
        <v>5.1700000000000003E-5</v>
      </c>
      <c r="H472" s="83" t="s">
        <v>400</v>
      </c>
      <c r="I472" s="104" t="s">
        <v>429</v>
      </c>
      <c r="J472" s="102">
        <v>8.2919174249999976</v>
      </c>
      <c r="K472" s="105">
        <v>13.398055000000001</v>
      </c>
      <c r="L472" s="83"/>
      <c r="M472" s="102">
        <v>3.6707000000000004E-2</v>
      </c>
      <c r="N472" s="105">
        <v>4.0373150400000002E-2</v>
      </c>
      <c r="O472" s="83"/>
    </row>
    <row r="473" spans="1:15">
      <c r="A473" s="79" t="s">
        <v>144</v>
      </c>
      <c r="B473" s="100" t="s">
        <v>365</v>
      </c>
      <c r="C473" s="81" t="str">
        <f>IFERROR(IF(B473="No CAS","",INDEX('DEQ Pollutant List'!$C$7:$C$611,MATCH('3. Pollutant Emissions - EF'!B473,'DEQ Pollutant List'!$B$7:$B$611,0))),"")</f>
        <v>Dichloromethane (methylene chloride)</v>
      </c>
      <c r="D473" s="115">
        <f>IFERROR(IF(OR($B473="",$B473="No CAS"),INDEX('DEQ Pollutant List'!$A$7:$A$611,MATCH($C473,'DEQ Pollutant List'!$C$7:$C$611,0)),INDEX('DEQ Pollutant List'!$A$7:$A$611,MATCH($B473,'DEQ Pollutant List'!$B$7:$B$611,0))),"")</f>
        <v>328</v>
      </c>
      <c r="E473" s="101"/>
      <c r="F473" s="102">
        <v>6.7400000000000003E-3</v>
      </c>
      <c r="G473" s="103">
        <v>6.7400000000000003E-3</v>
      </c>
      <c r="H473" s="83" t="s">
        <v>400</v>
      </c>
      <c r="I473" s="104" t="s">
        <v>429</v>
      </c>
      <c r="J473" s="102">
        <v>1080.9965849999996</v>
      </c>
      <c r="K473" s="105">
        <v>1746.671</v>
      </c>
      <c r="L473" s="83"/>
      <c r="M473" s="102">
        <v>4.7854000000000001</v>
      </c>
      <c r="N473" s="105">
        <v>5.2633468800000003</v>
      </c>
      <c r="O473" s="83"/>
    </row>
    <row r="474" spans="1:15">
      <c r="A474" s="79" t="s">
        <v>144</v>
      </c>
      <c r="B474" s="100" t="s">
        <v>366</v>
      </c>
      <c r="C474" s="81" t="str">
        <f>IFERROR(IF(B474="No CAS","",INDEX('DEQ Pollutant List'!$C$7:$C$611,MATCH('3. Pollutant Emissions - EF'!B474,'DEQ Pollutant List'!$B$7:$B$611,0))),"")</f>
        <v>2-Butanone (methyl ethyl ketone)</v>
      </c>
      <c r="D474" s="115">
        <f>IFERROR(IF(OR($B474="",$B474="No CAS"),INDEX('DEQ Pollutant List'!$A$7:$A$611,MATCH($C474,'DEQ Pollutant List'!$C$7:$C$611,0)),INDEX('DEQ Pollutant List'!$A$7:$A$611,MATCH($B474,'DEQ Pollutant List'!$B$7:$B$611,0))),"")</f>
        <v>333</v>
      </c>
      <c r="E474" s="101"/>
      <c r="F474" s="102">
        <v>4.6899999999999997E-3</v>
      </c>
      <c r="G474" s="103">
        <v>4.6899999999999997E-3</v>
      </c>
      <c r="H474" s="83" t="s">
        <v>400</v>
      </c>
      <c r="I474" s="104" t="s">
        <v>429</v>
      </c>
      <c r="J474" s="102">
        <v>752.2068224999997</v>
      </c>
      <c r="K474" s="105">
        <v>1215.4134999999999</v>
      </c>
      <c r="L474" s="83"/>
      <c r="M474" s="102">
        <v>3.3298999999999999</v>
      </c>
      <c r="N474" s="105">
        <v>3.6624772800000001</v>
      </c>
      <c r="O474" s="83"/>
    </row>
    <row r="475" spans="1:15">
      <c r="A475" s="79" t="s">
        <v>144</v>
      </c>
      <c r="B475" s="100" t="s">
        <v>441</v>
      </c>
      <c r="C475" s="81" t="str">
        <f>IFERROR(IF(B475="No CAS","",INDEX('DEQ Pollutant List'!$C$7:$C$611,MATCH('3. Pollutant Emissions - EF'!B475,'DEQ Pollutant List'!$B$7:$B$611,0))),"")</f>
        <v>Methyl iodide (iodomethane)</v>
      </c>
      <c r="D475" s="115">
        <f>IFERROR(IF(OR($B475="",$B475="No CAS"),INDEX('DEQ Pollutant List'!$A$7:$A$611,MATCH($C475,'DEQ Pollutant List'!$C$7:$C$611,0)),INDEX('DEQ Pollutant List'!$A$7:$A$611,MATCH($B475,'DEQ Pollutant List'!$B$7:$B$611,0))),"")</f>
        <v>336</v>
      </c>
      <c r="E475" s="101"/>
      <c r="F475" s="102">
        <v>5.9999999999999995E-4</v>
      </c>
      <c r="G475" s="103">
        <v>5.9999999999999995E-4</v>
      </c>
      <c r="H475" s="83" t="s">
        <v>400</v>
      </c>
      <c r="I475" s="104" t="s">
        <v>429</v>
      </c>
      <c r="J475" s="102">
        <v>96.231149999999957</v>
      </c>
      <c r="K475" s="105">
        <v>155.48999999999998</v>
      </c>
      <c r="L475" s="83"/>
      <c r="M475" s="102">
        <v>0.42599999999999999</v>
      </c>
      <c r="N475" s="105">
        <v>0.4685472</v>
      </c>
      <c r="O475" s="83"/>
    </row>
    <row r="476" spans="1:15">
      <c r="A476" s="79" t="s">
        <v>144</v>
      </c>
      <c r="B476" s="100" t="s">
        <v>367</v>
      </c>
      <c r="C476" s="81" t="str">
        <f>IFERROR(IF(B476="No CAS","",INDEX('DEQ Pollutant List'!$C$7:$C$611,MATCH('3. Pollutant Emissions - EF'!B476,'DEQ Pollutant List'!$B$7:$B$611,0))),"")</f>
        <v>Methyl isobutyl ketone (MIBK, hexone)</v>
      </c>
      <c r="D476" s="115">
        <f>IFERROR(IF(OR($B476="",$B476="No CAS"),INDEX('DEQ Pollutant List'!$A$7:$A$611,MATCH($C476,'DEQ Pollutant List'!$C$7:$C$611,0)),INDEX('DEQ Pollutant List'!$A$7:$A$611,MATCH($B476,'DEQ Pollutant List'!$B$7:$B$611,0))),"")</f>
        <v>337</v>
      </c>
      <c r="E476" s="101"/>
      <c r="F476" s="102">
        <v>4.8500000000000003E-4</v>
      </c>
      <c r="G476" s="103">
        <v>4.8500000000000003E-4</v>
      </c>
      <c r="H476" s="83" t="s">
        <v>400</v>
      </c>
      <c r="I476" s="104" t="s">
        <v>429</v>
      </c>
      <c r="J476" s="102">
        <v>77.786846249999982</v>
      </c>
      <c r="K476" s="105">
        <v>125.68775000000001</v>
      </c>
      <c r="L476" s="83"/>
      <c r="M476" s="102">
        <v>0.34435000000000004</v>
      </c>
      <c r="N476" s="105">
        <v>0.37874232000000002</v>
      </c>
      <c r="O476" s="83"/>
    </row>
    <row r="477" spans="1:15">
      <c r="A477" s="79" t="s">
        <v>144</v>
      </c>
      <c r="B477" s="100" t="s">
        <v>368</v>
      </c>
      <c r="C477" s="81" t="str">
        <f>IFERROR(IF(B477="No CAS","",INDEX('DEQ Pollutant List'!$C$7:$C$611,MATCH('3. Pollutant Emissions - EF'!B477,'DEQ Pollutant List'!$B$7:$B$611,0))),"")</f>
        <v>Nickel and compounds</v>
      </c>
      <c r="D477" s="115">
        <f>IFERROR(IF(OR($B477="",$B477="No CAS"),INDEX('DEQ Pollutant List'!$A$7:$A$611,MATCH($C477,'DEQ Pollutant List'!$C$7:$C$611,0)),INDEX('DEQ Pollutant List'!$A$7:$A$611,MATCH($B477,'DEQ Pollutant List'!$B$7:$B$611,0))),"")</f>
        <v>364</v>
      </c>
      <c r="E477" s="101"/>
      <c r="F477" s="102">
        <v>3.1900000000000003E-5</v>
      </c>
      <c r="G477" s="103">
        <v>3.1900000000000003E-5</v>
      </c>
      <c r="H477" s="83" t="s">
        <v>400</v>
      </c>
      <c r="I477" s="104" t="s">
        <v>429</v>
      </c>
      <c r="J477" s="102">
        <v>5.1162894749999985</v>
      </c>
      <c r="K477" s="105">
        <v>8.2668850000000003</v>
      </c>
      <c r="L477" s="83"/>
      <c r="M477" s="102">
        <v>2.2649000000000002E-2</v>
      </c>
      <c r="N477" s="105">
        <v>2.4911092800000003E-2</v>
      </c>
      <c r="O477" s="83"/>
    </row>
    <row r="478" spans="1:15">
      <c r="A478" s="79" t="s">
        <v>144</v>
      </c>
      <c r="B478" s="100" t="s">
        <v>442</v>
      </c>
      <c r="C478" s="81" t="str">
        <f>IFERROR(IF(B478="No CAS","",INDEX('DEQ Pollutant List'!$C$7:$C$611,MATCH('3. Pollutant Emissions - EF'!B478,'DEQ Pollutant List'!$B$7:$B$611,0))),"")</f>
        <v>Acenaphthene</v>
      </c>
      <c r="D478" s="115">
        <f>IFERROR(IF(OR($B478="",$B478="No CAS"),INDEX('DEQ Pollutant List'!$A$7:$A$611,MATCH($C478,'DEQ Pollutant List'!$C$7:$C$611,0)),INDEX('DEQ Pollutant List'!$A$7:$A$611,MATCH($B478,'DEQ Pollutant List'!$B$7:$B$611,0))),"")</f>
        <v>402</v>
      </c>
      <c r="E478" s="101"/>
      <c r="F478" s="102">
        <v>1.0499999999999999E-5</v>
      </c>
      <c r="G478" s="103">
        <v>1.0499999999999999E-5</v>
      </c>
      <c r="H478" s="83" t="s">
        <v>400</v>
      </c>
      <c r="I478" s="104" t="s">
        <v>429</v>
      </c>
      <c r="J478" s="102">
        <v>1.6840451249999993</v>
      </c>
      <c r="K478" s="105">
        <v>2.7210749999999999</v>
      </c>
      <c r="L478" s="83"/>
      <c r="M478" s="102">
        <v>7.4549999999999998E-3</v>
      </c>
      <c r="N478" s="105">
        <v>8.1995760000000001E-3</v>
      </c>
      <c r="O478" s="83"/>
    </row>
    <row r="479" spans="1:15">
      <c r="A479" s="79" t="s">
        <v>144</v>
      </c>
      <c r="B479" s="100" t="s">
        <v>443</v>
      </c>
      <c r="C479" s="81" t="str">
        <f>IFERROR(IF(B479="No CAS","",INDEX('DEQ Pollutant List'!$C$7:$C$611,MATCH('3. Pollutant Emissions - EF'!B479,'DEQ Pollutant List'!$B$7:$B$611,0))),"")</f>
        <v>Acenaphthylene</v>
      </c>
      <c r="D479" s="115">
        <f>IFERROR(IF(OR($B479="",$B479="No CAS"),INDEX('DEQ Pollutant List'!$A$7:$A$611,MATCH($C479,'DEQ Pollutant List'!$C$7:$C$611,0)),INDEX('DEQ Pollutant List'!$A$7:$A$611,MATCH($B479,'DEQ Pollutant List'!$B$7:$B$611,0))),"")</f>
        <v>403</v>
      </c>
      <c r="E479" s="101"/>
      <c r="F479" s="102">
        <v>9.2299999999999999E-4</v>
      </c>
      <c r="G479" s="103">
        <v>9.2299999999999999E-4</v>
      </c>
      <c r="H479" s="83" t="s">
        <v>400</v>
      </c>
      <c r="I479" s="104" t="s">
        <v>429</v>
      </c>
      <c r="J479" s="102">
        <v>148.03558574999994</v>
      </c>
      <c r="K479" s="105">
        <v>239.19544999999999</v>
      </c>
      <c r="L479" s="83"/>
      <c r="M479" s="102">
        <v>0.65532999999999997</v>
      </c>
      <c r="N479" s="105">
        <v>0.72078177600000004</v>
      </c>
      <c r="O479" s="83"/>
    </row>
    <row r="480" spans="1:15">
      <c r="A480" s="79" t="s">
        <v>144</v>
      </c>
      <c r="B480" s="100" t="s">
        <v>444</v>
      </c>
      <c r="C480" s="81" t="str">
        <f>IFERROR(IF(B480="No CAS","",INDEX('DEQ Pollutant List'!$C$7:$C$611,MATCH('3. Pollutant Emissions - EF'!B480,'DEQ Pollutant List'!$B$7:$B$611,0))),"")</f>
        <v>Anthracene</v>
      </c>
      <c r="D480" s="115">
        <f>IFERROR(IF(OR($B480="",$B480="No CAS"),INDEX('DEQ Pollutant List'!$A$7:$A$611,MATCH($C480,'DEQ Pollutant List'!$C$7:$C$611,0)),INDEX('DEQ Pollutant List'!$A$7:$A$611,MATCH($B480,'DEQ Pollutant List'!$B$7:$B$611,0))),"")</f>
        <v>404</v>
      </c>
      <c r="E480" s="101"/>
      <c r="F480" s="102">
        <v>1.3999999999999999E-4</v>
      </c>
      <c r="G480" s="103">
        <v>1.3999999999999999E-4</v>
      </c>
      <c r="H480" s="83" t="s">
        <v>400</v>
      </c>
      <c r="I480" s="104" t="s">
        <v>429</v>
      </c>
      <c r="J480" s="102">
        <v>22.453934999999991</v>
      </c>
      <c r="K480" s="105">
        <v>36.280999999999999</v>
      </c>
      <c r="L480" s="83"/>
      <c r="M480" s="102">
        <v>9.9399999999999988E-2</v>
      </c>
      <c r="N480" s="105">
        <v>0.10932768</v>
      </c>
      <c r="O480" s="83"/>
    </row>
    <row r="481" spans="1:15">
      <c r="A481" s="79" t="s">
        <v>144</v>
      </c>
      <c r="B481" s="100" t="s">
        <v>445</v>
      </c>
      <c r="C481" s="81" t="str">
        <f>IFERROR(IF(B481="No CAS","",INDEX('DEQ Pollutant List'!$C$7:$C$611,MATCH('3. Pollutant Emissions - EF'!B481,'DEQ Pollutant List'!$B$7:$B$611,0))),"")</f>
        <v>Benz[a]anthracene</v>
      </c>
      <c r="D481" s="115">
        <f>IFERROR(IF(OR($B481="",$B481="No CAS"),INDEX('DEQ Pollutant List'!$A$7:$A$611,MATCH($C481,'DEQ Pollutant List'!$C$7:$C$611,0)),INDEX('DEQ Pollutant List'!$A$7:$A$611,MATCH($B481,'DEQ Pollutant List'!$B$7:$B$611,0))),"")</f>
        <v>405</v>
      </c>
      <c r="E481" s="101"/>
      <c r="F481" s="102">
        <v>3.0499999999999999E-5</v>
      </c>
      <c r="G481" s="103">
        <v>3.0499999999999999E-5</v>
      </c>
      <c r="H481" s="83" t="s">
        <v>400</v>
      </c>
      <c r="I481" s="104" t="s">
        <v>429</v>
      </c>
      <c r="J481" s="102">
        <v>4.891750124999998</v>
      </c>
      <c r="K481" s="105">
        <v>7.9040749999999997</v>
      </c>
      <c r="L481" s="83"/>
      <c r="M481" s="102">
        <v>2.1655000000000001E-2</v>
      </c>
      <c r="N481" s="105">
        <v>2.3817816000000002E-2</v>
      </c>
      <c r="O481" s="83"/>
    </row>
    <row r="482" spans="1:15">
      <c r="A482" s="79" t="s">
        <v>144</v>
      </c>
      <c r="B482" s="100" t="s">
        <v>427</v>
      </c>
      <c r="C482" s="81" t="str">
        <f>IFERROR(IF(B482="No CAS","",INDEX('DEQ Pollutant List'!$C$7:$C$611,MATCH('3. Pollutant Emissions - EF'!B482,'DEQ Pollutant List'!$B$7:$B$611,0))),"")</f>
        <v>Benzo[a]pyrene</v>
      </c>
      <c r="D482" s="115">
        <f>IFERROR(IF(OR($B482="",$B482="No CAS"),INDEX('DEQ Pollutant List'!$A$7:$A$611,MATCH($C482,'DEQ Pollutant List'!$C$7:$C$611,0)),INDEX('DEQ Pollutant List'!$A$7:$A$611,MATCH($B482,'DEQ Pollutant List'!$B$7:$B$611,0))),"")</f>
        <v>406</v>
      </c>
      <c r="E482" s="101"/>
      <c r="F482" s="102">
        <v>1.95E-6</v>
      </c>
      <c r="G482" s="103">
        <v>1.95E-6</v>
      </c>
      <c r="H482" s="83" t="s">
        <v>400</v>
      </c>
      <c r="I482" s="104" t="s">
        <v>429</v>
      </c>
      <c r="J482" s="102">
        <v>0.31275123749999989</v>
      </c>
      <c r="K482" s="105">
        <v>0.50534250000000003</v>
      </c>
      <c r="L482" s="83"/>
      <c r="M482" s="102">
        <v>1.3844999999999999E-3</v>
      </c>
      <c r="N482" s="105">
        <v>1.5227783999999999E-3</v>
      </c>
      <c r="O482" s="83"/>
    </row>
    <row r="483" spans="1:15">
      <c r="A483" s="79" t="s">
        <v>144</v>
      </c>
      <c r="B483" s="100" t="s">
        <v>446</v>
      </c>
      <c r="C483" s="81" t="str">
        <f>IFERROR(IF(B483="No CAS","",INDEX('DEQ Pollutant List'!$C$7:$C$611,MATCH('3. Pollutant Emissions - EF'!B483,'DEQ Pollutant List'!$B$7:$B$611,0))),"")</f>
        <v>Benzo[b]fluoranthene</v>
      </c>
      <c r="D483" s="115">
        <f>IFERROR(IF(OR($B483="",$B483="No CAS"),INDEX('DEQ Pollutant List'!$A$7:$A$611,MATCH($C483,'DEQ Pollutant List'!$C$7:$C$611,0)),INDEX('DEQ Pollutant List'!$A$7:$A$611,MATCH($B483,'DEQ Pollutant List'!$B$7:$B$611,0))),"")</f>
        <v>407</v>
      </c>
      <c r="E483" s="101"/>
      <c r="F483" s="102">
        <v>9.2E-6</v>
      </c>
      <c r="G483" s="103">
        <v>9.2E-6</v>
      </c>
      <c r="H483" s="83" t="s">
        <v>400</v>
      </c>
      <c r="I483" s="104" t="s">
        <v>429</v>
      </c>
      <c r="J483" s="102">
        <v>1.4755442999999995</v>
      </c>
      <c r="K483" s="105">
        <v>2.3841800000000002</v>
      </c>
      <c r="L483" s="83"/>
      <c r="M483" s="102">
        <v>6.5319999999999996E-3</v>
      </c>
      <c r="N483" s="105">
        <v>7.1843904000000007E-3</v>
      </c>
      <c r="O483" s="83"/>
    </row>
    <row r="484" spans="1:15">
      <c r="A484" s="79" t="s">
        <v>144</v>
      </c>
      <c r="B484" s="100" t="s">
        <v>447</v>
      </c>
      <c r="C484" s="81" t="str">
        <f>IFERROR(IF(B484="No CAS","",INDEX('DEQ Pollutant List'!$C$7:$C$611,MATCH('3. Pollutant Emissions - EF'!B484,'DEQ Pollutant List'!$B$7:$B$611,0))),"")</f>
        <v>Benzo[e]pyrene</v>
      </c>
      <c r="D484" s="115">
        <f>IFERROR(IF(OR($B484="",$B484="No CAS"),INDEX('DEQ Pollutant List'!$A$7:$A$611,MATCH($C484,'DEQ Pollutant List'!$C$7:$C$611,0)),INDEX('DEQ Pollutant List'!$A$7:$A$611,MATCH($B484,'DEQ Pollutant List'!$B$7:$B$611,0))),"")</f>
        <v>409</v>
      </c>
      <c r="E484" s="101"/>
      <c r="F484" s="102">
        <v>5.4799999999999998E-7</v>
      </c>
      <c r="G484" s="103">
        <v>5.4799999999999998E-7</v>
      </c>
      <c r="H484" s="83" t="s">
        <v>400</v>
      </c>
      <c r="I484" s="104" t="s">
        <v>429</v>
      </c>
      <c r="J484" s="102">
        <v>8.7891116999999963E-2</v>
      </c>
      <c r="K484" s="105">
        <v>0.14201420000000001</v>
      </c>
      <c r="L484" s="83"/>
      <c r="M484" s="102">
        <v>3.8907999999999998E-4</v>
      </c>
      <c r="N484" s="105">
        <v>4.27939776E-4</v>
      </c>
      <c r="O484" s="83"/>
    </row>
    <row r="485" spans="1:15">
      <c r="A485" s="79" t="s">
        <v>144</v>
      </c>
      <c r="B485" s="100" t="s">
        <v>448</v>
      </c>
      <c r="C485" s="81" t="str">
        <f>IFERROR(IF(B485="No CAS","",INDEX('DEQ Pollutant List'!$C$7:$C$611,MATCH('3. Pollutant Emissions - EF'!B485,'DEQ Pollutant List'!$B$7:$B$611,0))),"")</f>
        <v>Benzo[g,h,i]perylene</v>
      </c>
      <c r="D485" s="115">
        <f>IFERROR(IF(OR($B485="",$B485="No CAS"),INDEX('DEQ Pollutant List'!$A$7:$A$611,MATCH($C485,'DEQ Pollutant List'!$C$7:$C$611,0)),INDEX('DEQ Pollutant List'!$A$7:$A$611,MATCH($B485,'DEQ Pollutant List'!$B$7:$B$611,0))),"")</f>
        <v>410</v>
      </c>
      <c r="E485" s="101"/>
      <c r="F485" s="102">
        <v>3.89E-6</v>
      </c>
      <c r="G485" s="103">
        <v>3.89E-6</v>
      </c>
      <c r="H485" s="83" t="s">
        <v>400</v>
      </c>
      <c r="I485" s="104" t="s">
        <v>429</v>
      </c>
      <c r="J485" s="102">
        <v>0.62389862249999983</v>
      </c>
      <c r="K485" s="105">
        <v>1.0080935</v>
      </c>
      <c r="L485" s="83"/>
      <c r="M485" s="102">
        <v>2.7618999999999999E-3</v>
      </c>
      <c r="N485" s="105">
        <v>3.0377476800000002E-3</v>
      </c>
      <c r="O485" s="83"/>
    </row>
    <row r="486" spans="1:15">
      <c r="A486" s="79" t="s">
        <v>144</v>
      </c>
      <c r="B486" s="100" t="s">
        <v>449</v>
      </c>
      <c r="C486" s="81" t="str">
        <f>IFERROR(IF(B486="No CAS","",INDEX('DEQ Pollutant List'!$C$7:$C$611,MATCH('3. Pollutant Emissions - EF'!B486,'DEQ Pollutant List'!$B$7:$B$611,0))),"")</f>
        <v>Benzo[k]fluoranthene</v>
      </c>
      <c r="D486" s="115">
        <f>IFERROR(IF(OR($B486="",$B486="No CAS"),INDEX('DEQ Pollutant List'!$A$7:$A$611,MATCH($C486,'DEQ Pollutant List'!$C$7:$C$611,0)),INDEX('DEQ Pollutant List'!$A$7:$A$611,MATCH($B486,'DEQ Pollutant List'!$B$7:$B$611,0))),"")</f>
        <v>412</v>
      </c>
      <c r="E486" s="101"/>
      <c r="F486" s="102">
        <v>2.6400000000000001E-6</v>
      </c>
      <c r="G486" s="103">
        <v>2.6400000000000001E-6</v>
      </c>
      <c r="H486" s="83" t="s">
        <v>400</v>
      </c>
      <c r="I486" s="104" t="s">
        <v>429</v>
      </c>
      <c r="J486" s="102">
        <v>0.42341705999999985</v>
      </c>
      <c r="K486" s="105">
        <v>0.68415599999999999</v>
      </c>
      <c r="L486" s="83"/>
      <c r="M486" s="102">
        <v>1.8744E-3</v>
      </c>
      <c r="N486" s="105">
        <v>2.0616076800000003E-3</v>
      </c>
      <c r="O486" s="83"/>
    </row>
    <row r="487" spans="1:15">
      <c r="A487" s="79" t="s">
        <v>144</v>
      </c>
      <c r="B487" s="100" t="s">
        <v>450</v>
      </c>
      <c r="C487" s="81" t="str">
        <f>IFERROR(IF(B487="No CAS","",INDEX('DEQ Pollutant List'!$C$7:$C$611,MATCH('3. Pollutant Emissions - EF'!B487,'DEQ Pollutant List'!$B$7:$B$611,0))),"")</f>
        <v>Chrysene</v>
      </c>
      <c r="D487" s="115">
        <f>IFERROR(IF(OR($B487="",$B487="No CAS"),INDEX('DEQ Pollutant List'!$A$7:$A$611,MATCH($C487,'DEQ Pollutant List'!$C$7:$C$611,0)),INDEX('DEQ Pollutant List'!$A$7:$A$611,MATCH($B487,'DEQ Pollutant List'!$B$7:$B$611,0))),"")</f>
        <v>414</v>
      </c>
      <c r="E487" s="101"/>
      <c r="F487" s="102">
        <v>1.36E-5</v>
      </c>
      <c r="G487" s="103">
        <v>1.36E-5</v>
      </c>
      <c r="H487" s="83" t="s">
        <v>400</v>
      </c>
      <c r="I487" s="104" t="s">
        <v>429</v>
      </c>
      <c r="J487" s="102">
        <v>2.1812393999999991</v>
      </c>
      <c r="K487" s="105">
        <v>3.5244400000000002</v>
      </c>
      <c r="L487" s="83"/>
      <c r="M487" s="102">
        <v>9.6559999999999997E-3</v>
      </c>
      <c r="N487" s="105">
        <v>1.0620403200000001E-2</v>
      </c>
      <c r="O487" s="83"/>
    </row>
    <row r="488" spans="1:15">
      <c r="A488" s="79" t="s">
        <v>144</v>
      </c>
      <c r="B488" s="100" t="s">
        <v>451</v>
      </c>
      <c r="C488" s="81" t="str">
        <f>IFERROR(IF(B488="No CAS","",INDEX('DEQ Pollutant List'!$C$7:$C$611,MATCH('3. Pollutant Emissions - EF'!B488,'DEQ Pollutant List'!$B$7:$B$611,0))),"")</f>
        <v>Dibenz[a,h]anthracene</v>
      </c>
      <c r="D488" s="115">
        <f>IFERROR(IF(OR($B488="",$B488="No CAS"),INDEX('DEQ Pollutant List'!$A$7:$A$611,MATCH($C488,'DEQ Pollutant List'!$C$7:$C$611,0)),INDEX('DEQ Pollutant List'!$A$7:$A$611,MATCH($B488,'DEQ Pollutant List'!$B$7:$B$611,0))),"")</f>
        <v>419</v>
      </c>
      <c r="E488" s="101"/>
      <c r="F488" s="102">
        <v>2.26E-6</v>
      </c>
      <c r="G488" s="103">
        <v>2.26E-6</v>
      </c>
      <c r="H488" s="83" t="s">
        <v>400</v>
      </c>
      <c r="I488" s="104" t="s">
        <v>429</v>
      </c>
      <c r="J488" s="102">
        <v>0.36247066499999986</v>
      </c>
      <c r="K488" s="105">
        <v>0.58567899999999995</v>
      </c>
      <c r="L488" s="83"/>
      <c r="M488" s="102">
        <v>1.6046000000000001E-3</v>
      </c>
      <c r="N488" s="105">
        <v>1.7648611200000001E-3</v>
      </c>
      <c r="O488" s="83"/>
    </row>
    <row r="489" spans="1:15">
      <c r="A489" s="79" t="s">
        <v>144</v>
      </c>
      <c r="B489" s="100" t="s">
        <v>369</v>
      </c>
      <c r="C489" s="81" t="str">
        <f>IFERROR(IF(B489="No CAS","",INDEX('DEQ Pollutant List'!$C$7:$C$611,MATCH('3. Pollutant Emissions - EF'!B489,'DEQ Pollutant List'!$B$7:$B$611,0))),"")</f>
        <v>Fluoranthene</v>
      </c>
      <c r="D489" s="115">
        <f>IFERROR(IF(OR($B489="",$B489="No CAS"),INDEX('DEQ Pollutant List'!$A$7:$A$611,MATCH($C489,'DEQ Pollutant List'!$C$7:$C$611,0)),INDEX('DEQ Pollutant List'!$A$7:$A$611,MATCH($B489,'DEQ Pollutant List'!$B$7:$B$611,0))),"")</f>
        <v>424</v>
      </c>
      <c r="E489" s="101"/>
      <c r="F489" s="102">
        <v>2.4899999999999998E-4</v>
      </c>
      <c r="G489" s="103">
        <v>2.4899999999999998E-4</v>
      </c>
      <c r="H489" s="83" t="s">
        <v>400</v>
      </c>
      <c r="I489" s="104" t="s">
        <v>429</v>
      </c>
      <c r="J489" s="102">
        <v>39.935927249999985</v>
      </c>
      <c r="K489" s="105">
        <v>64.528349999999989</v>
      </c>
      <c r="L489" s="83"/>
      <c r="M489" s="102">
        <v>0.17678999999999997</v>
      </c>
      <c r="N489" s="105">
        <v>0.19444708799999999</v>
      </c>
      <c r="O489" s="83"/>
    </row>
    <row r="490" spans="1:15">
      <c r="A490" s="79" t="s">
        <v>144</v>
      </c>
      <c r="B490" s="100" t="s">
        <v>452</v>
      </c>
      <c r="C490" s="81" t="str">
        <f>IFERROR(IF(B490="No CAS","",INDEX('DEQ Pollutant List'!$C$7:$C$611,MATCH('3. Pollutant Emissions - EF'!B490,'DEQ Pollutant List'!$B$7:$B$611,0))),"")</f>
        <v>Fluorene</v>
      </c>
      <c r="D490" s="115">
        <f>IFERROR(IF(OR($B490="",$B490="No CAS"),INDEX('DEQ Pollutant List'!$A$7:$A$611,MATCH($C490,'DEQ Pollutant List'!$C$7:$C$611,0)),INDEX('DEQ Pollutant List'!$A$7:$A$611,MATCH($B490,'DEQ Pollutant List'!$B$7:$B$611,0))),"")</f>
        <v>425</v>
      </c>
      <c r="E490" s="101"/>
      <c r="F490" s="102">
        <v>9.3700000000000001E-5</v>
      </c>
      <c r="G490" s="103">
        <v>9.3700000000000001E-5</v>
      </c>
      <c r="H490" s="83" t="s">
        <v>400</v>
      </c>
      <c r="I490" s="104" t="s">
        <v>429</v>
      </c>
      <c r="J490" s="102">
        <v>15.028097924999996</v>
      </c>
      <c r="K490" s="105">
        <v>24.282354999999999</v>
      </c>
      <c r="L490" s="83"/>
      <c r="M490" s="102">
        <v>6.6527000000000003E-2</v>
      </c>
      <c r="N490" s="105">
        <v>7.3171454400000002E-2</v>
      </c>
      <c r="O490" s="83"/>
    </row>
    <row r="491" spans="1:15">
      <c r="A491" s="79" t="s">
        <v>144</v>
      </c>
      <c r="B491" s="100" t="s">
        <v>453</v>
      </c>
      <c r="C491" s="81" t="str">
        <f>IFERROR(IF(B491="No CAS","",INDEX('DEQ Pollutant List'!$C$7:$C$611,MATCH('3. Pollutant Emissions - EF'!B491,'DEQ Pollutant List'!$B$7:$B$611,0))),"")</f>
        <v>Indeno[1,2,3-cd]pyrene</v>
      </c>
      <c r="D491" s="115">
        <f>IFERROR(IF(OR($B491="",$B491="No CAS"),INDEX('DEQ Pollutant List'!$A$7:$A$611,MATCH($C491,'DEQ Pollutant List'!$C$7:$C$611,0)),INDEX('DEQ Pollutant List'!$A$7:$A$611,MATCH($B491,'DEQ Pollutant List'!$B$7:$B$611,0))),"")</f>
        <v>426</v>
      </c>
      <c r="E491" s="101"/>
      <c r="F491" s="102">
        <v>1.4500000000000001E-6</v>
      </c>
      <c r="G491" s="103">
        <v>1.4500000000000001E-6</v>
      </c>
      <c r="H491" s="83" t="s">
        <v>400</v>
      </c>
      <c r="I491" s="104" t="s">
        <v>429</v>
      </c>
      <c r="J491" s="102">
        <v>0.23255861249999993</v>
      </c>
      <c r="K491" s="105">
        <v>0.37576750000000003</v>
      </c>
      <c r="L491" s="83"/>
      <c r="M491" s="102">
        <v>1.0295E-3</v>
      </c>
      <c r="N491" s="105">
        <v>1.1323224000000002E-3</v>
      </c>
      <c r="O491" s="83"/>
    </row>
    <row r="492" spans="1:15">
      <c r="A492" s="79" t="s">
        <v>144</v>
      </c>
      <c r="B492" s="100" t="s">
        <v>454</v>
      </c>
      <c r="C492" s="81" t="str">
        <f>IFERROR(IF(B492="No CAS","",INDEX('DEQ Pollutant List'!$C$7:$C$611,MATCH('3. Pollutant Emissions - EF'!B492,'DEQ Pollutant List'!$B$7:$B$611,0))),"")</f>
        <v>2-Methyl naphthalene</v>
      </c>
      <c r="D492" s="115">
        <f>IFERROR(IF(OR($B492="",$B492="No CAS"),INDEX('DEQ Pollutant List'!$A$7:$A$611,MATCH($C492,'DEQ Pollutant List'!$C$7:$C$611,0)),INDEX('DEQ Pollutant List'!$A$7:$A$611,MATCH($B492,'DEQ Pollutant List'!$B$7:$B$611,0))),"")</f>
        <v>427</v>
      </c>
      <c r="E492" s="101"/>
      <c r="F492" s="102">
        <v>1.34E-4</v>
      </c>
      <c r="G492" s="103">
        <v>1.34E-4</v>
      </c>
      <c r="H492" s="83" t="s">
        <v>400</v>
      </c>
      <c r="I492" s="104" t="s">
        <v>429</v>
      </c>
      <c r="J492" s="102">
        <v>21.491623499999992</v>
      </c>
      <c r="K492" s="105">
        <v>34.726100000000002</v>
      </c>
      <c r="L492" s="83"/>
      <c r="M492" s="102">
        <v>9.5140000000000002E-2</v>
      </c>
      <c r="N492" s="105">
        <v>0.10464220800000001</v>
      </c>
      <c r="O492" s="83"/>
    </row>
    <row r="493" spans="1:15">
      <c r="A493" s="79" t="s">
        <v>144</v>
      </c>
      <c r="B493" s="100" t="s">
        <v>370</v>
      </c>
      <c r="C493" s="81" t="str">
        <f>IFERROR(IF(B493="No CAS","",INDEX('DEQ Pollutant List'!$C$7:$C$611,MATCH('3. Pollutant Emissions - EF'!B493,'DEQ Pollutant List'!$B$7:$B$611,0))),"")</f>
        <v>Naphthalene</v>
      </c>
      <c r="D493" s="115">
        <f>IFERROR(IF(OR($B493="",$B493="No CAS"),INDEX('DEQ Pollutant List'!$A$7:$A$611,MATCH($C493,'DEQ Pollutant List'!$C$7:$C$611,0)),INDEX('DEQ Pollutant List'!$A$7:$A$611,MATCH($B493,'DEQ Pollutant List'!$B$7:$B$611,0))),"")</f>
        <v>428</v>
      </c>
      <c r="E493" s="101"/>
      <c r="F493" s="102">
        <v>4.7299999999999998E-3</v>
      </c>
      <c r="G493" s="103">
        <v>4.7299999999999998E-3</v>
      </c>
      <c r="H493" s="83" t="s">
        <v>400</v>
      </c>
      <c r="I493" s="104" t="s">
        <v>429</v>
      </c>
      <c r="J493" s="102">
        <v>758.62223249999965</v>
      </c>
      <c r="K493" s="105">
        <v>1225.7794999999999</v>
      </c>
      <c r="L493" s="83"/>
      <c r="M493" s="102">
        <v>3.3582999999999998</v>
      </c>
      <c r="N493" s="105">
        <v>3.6937137600000001</v>
      </c>
      <c r="O493" s="83"/>
    </row>
    <row r="494" spans="1:15">
      <c r="A494" s="79" t="s">
        <v>144</v>
      </c>
      <c r="B494" s="100" t="s">
        <v>455</v>
      </c>
      <c r="C494" s="81" t="str">
        <f>IFERROR(IF(B494="No CAS","",INDEX('DEQ Pollutant List'!$C$7:$C$611,MATCH('3. Pollutant Emissions - EF'!B494,'DEQ Pollutant List'!$B$7:$B$611,0))),"")</f>
        <v>Phenanthrene</v>
      </c>
      <c r="D494" s="115">
        <f>IFERROR(IF(OR($B494="",$B494="No CAS"),INDEX('DEQ Pollutant List'!$A$7:$A$611,MATCH($C494,'DEQ Pollutant List'!$C$7:$C$611,0)),INDEX('DEQ Pollutant List'!$A$7:$A$611,MATCH($B494,'DEQ Pollutant List'!$B$7:$B$611,0))),"")</f>
        <v>430</v>
      </c>
      <c r="E494" s="101"/>
      <c r="F494" s="102">
        <v>2.0300000000000001E-3</v>
      </c>
      <c r="G494" s="103">
        <v>2.0300000000000001E-3</v>
      </c>
      <c r="H494" s="83" t="s">
        <v>400</v>
      </c>
      <c r="I494" s="104" t="s">
        <v>429</v>
      </c>
      <c r="J494" s="102">
        <v>325.58205749999991</v>
      </c>
      <c r="K494" s="105">
        <v>526.07450000000006</v>
      </c>
      <c r="L494" s="83"/>
      <c r="M494" s="102">
        <v>1.4413</v>
      </c>
      <c r="N494" s="105">
        <v>1.5852513600000002</v>
      </c>
      <c r="O494" s="83"/>
    </row>
    <row r="495" spans="1:15">
      <c r="A495" s="79" t="s">
        <v>144</v>
      </c>
      <c r="B495" s="100" t="s">
        <v>371</v>
      </c>
      <c r="C495" s="81" t="str">
        <f>IFERROR(IF(B495="No CAS","",INDEX('DEQ Pollutant List'!$C$7:$C$611,MATCH('3. Pollutant Emissions - EF'!B495,'DEQ Pollutant List'!$B$7:$B$611,0))),"")</f>
        <v>Pyrene</v>
      </c>
      <c r="D495" s="115">
        <f>IFERROR(IF(OR($B495="",$B495="No CAS"),INDEX('DEQ Pollutant List'!$A$7:$A$611,MATCH($C495,'DEQ Pollutant List'!$C$7:$C$611,0)),INDEX('DEQ Pollutant List'!$A$7:$A$611,MATCH($B495,'DEQ Pollutant List'!$B$7:$B$611,0))),"")</f>
        <v>431</v>
      </c>
      <c r="E495" s="101"/>
      <c r="F495" s="102">
        <v>1.44E-4</v>
      </c>
      <c r="G495" s="103">
        <v>1.44E-4</v>
      </c>
      <c r="H495" s="83" t="s">
        <v>400</v>
      </c>
      <c r="I495" s="104" t="s">
        <v>429</v>
      </c>
      <c r="J495" s="102">
        <v>23.095475999999991</v>
      </c>
      <c r="K495" s="105">
        <v>37.317599999999999</v>
      </c>
      <c r="L495" s="83"/>
      <c r="M495" s="102">
        <v>0.10224</v>
      </c>
      <c r="N495" s="105">
        <v>0.112451328</v>
      </c>
      <c r="O495" s="83"/>
    </row>
    <row r="496" spans="1:15">
      <c r="A496" s="79" t="s">
        <v>144</v>
      </c>
      <c r="B496" s="100" t="s">
        <v>456</v>
      </c>
      <c r="C496" s="81" t="str">
        <f>IFERROR(IF(B496="No CAS","",INDEX('DEQ Pollutant List'!$C$7:$C$611,MATCH('3. Pollutant Emissions - EF'!B496,'DEQ Pollutant List'!$B$7:$B$611,0))),"")</f>
        <v>7,12-Dimethylbenz[a]anthracene</v>
      </c>
      <c r="D496" s="115">
        <f>IFERROR(IF(OR($B496="",$B496="No CAS"),INDEX('DEQ Pollutant List'!$A$7:$A$611,MATCH($C496,'DEQ Pollutant List'!$C$7:$C$611,0)),INDEX('DEQ Pollutant List'!$A$7:$A$611,MATCH($B496,'DEQ Pollutant List'!$B$7:$B$611,0))),"")</f>
        <v>436</v>
      </c>
      <c r="E496" s="101"/>
      <c r="F496" s="102">
        <v>5.4799999999999998E-7</v>
      </c>
      <c r="G496" s="103">
        <v>5.4799999999999998E-7</v>
      </c>
      <c r="H496" s="83" t="s">
        <v>400</v>
      </c>
      <c r="I496" s="104" t="s">
        <v>429</v>
      </c>
      <c r="J496" s="102">
        <v>8.7891116999999963E-2</v>
      </c>
      <c r="K496" s="105">
        <v>0.14201420000000001</v>
      </c>
      <c r="L496" s="83"/>
      <c r="M496" s="102">
        <v>3.8907999999999998E-4</v>
      </c>
      <c r="N496" s="105">
        <v>4.27939776E-4</v>
      </c>
      <c r="O496" s="83"/>
    </row>
    <row r="497" spans="1:15">
      <c r="A497" s="79" t="s">
        <v>144</v>
      </c>
      <c r="B497" s="100" t="s">
        <v>457</v>
      </c>
      <c r="C497" s="81" t="str">
        <f>IFERROR(IF(B497="No CAS","",INDEX('DEQ Pollutant List'!$C$7:$C$611,MATCH('3. Pollutant Emissions - EF'!B497,'DEQ Pollutant List'!$B$7:$B$611,0))),"")</f>
        <v>3-Methylcholanthrene</v>
      </c>
      <c r="D497" s="115">
        <f>IFERROR(IF(OR($B497="",$B497="No CAS"),INDEX('DEQ Pollutant List'!$A$7:$A$611,MATCH($C497,'DEQ Pollutant List'!$C$7:$C$611,0)),INDEX('DEQ Pollutant List'!$A$7:$A$611,MATCH($B497,'DEQ Pollutant List'!$B$7:$B$611,0))),"")</f>
        <v>439</v>
      </c>
      <c r="E497" s="101"/>
      <c r="F497" s="102">
        <v>1.1E-5</v>
      </c>
      <c r="G497" s="103">
        <v>1.1E-5</v>
      </c>
      <c r="H497" s="83" t="s">
        <v>400</v>
      </c>
      <c r="I497" s="104" t="s">
        <v>429</v>
      </c>
      <c r="J497" s="102">
        <v>1.7642377499999993</v>
      </c>
      <c r="K497" s="105">
        <v>2.8506499999999999</v>
      </c>
      <c r="L497" s="83"/>
      <c r="M497" s="102">
        <v>7.8100000000000001E-3</v>
      </c>
      <c r="N497" s="105">
        <v>8.5900320000000009E-3</v>
      </c>
      <c r="O497" s="83"/>
    </row>
    <row r="498" spans="1:15">
      <c r="A498" s="79" t="s">
        <v>144</v>
      </c>
      <c r="B498" s="100" t="s">
        <v>373</v>
      </c>
      <c r="C498" s="81" t="str">
        <f>IFERROR(IF(B498="No CAS","",INDEX('DEQ Pollutant List'!$C$7:$C$611,MATCH('3. Pollutant Emissions - EF'!B498,'DEQ Pollutant List'!$B$7:$B$611,0))),"")</f>
        <v>Phenol</v>
      </c>
      <c r="D498" s="115">
        <f>IFERROR(IF(OR($B498="",$B498="No CAS"),INDEX('DEQ Pollutant List'!$A$7:$A$611,MATCH($C498,'DEQ Pollutant List'!$C$7:$C$611,0)),INDEX('DEQ Pollutant List'!$A$7:$A$611,MATCH($B498,'DEQ Pollutant List'!$B$7:$B$611,0))),"")</f>
        <v>497</v>
      </c>
      <c r="E498" s="101"/>
      <c r="F498" s="102">
        <v>1.6899999999999998E-2</v>
      </c>
      <c r="G498" s="103">
        <v>1.6899999999999998E-2</v>
      </c>
      <c r="H498" s="83" t="s">
        <v>400</v>
      </c>
      <c r="I498" s="104" t="s">
        <v>429</v>
      </c>
      <c r="J498" s="102">
        <v>2710.5107249999987</v>
      </c>
      <c r="K498" s="105">
        <v>4379.6349999999993</v>
      </c>
      <c r="L498" s="83"/>
      <c r="M498" s="102">
        <v>11.998999999999999</v>
      </c>
      <c r="N498" s="105">
        <v>13.197412799999999</v>
      </c>
      <c r="O498" s="83"/>
    </row>
    <row r="499" spans="1:15">
      <c r="A499" s="79" t="s">
        <v>144</v>
      </c>
      <c r="B499" s="100">
        <v>504</v>
      </c>
      <c r="C499" s="81" t="str">
        <f>IFERROR(IF(B499="No CAS","",INDEX('DEQ Pollutant List'!$C$7:$C$611,MATCH('3. Pollutant Emissions - EF'!B499,'DEQ Pollutant List'!$B$7:$B$611,0))),"")</f>
        <v>Phosphorus and compounds</v>
      </c>
      <c r="D499" s="115">
        <f>IFERROR(IF(OR($B499="",$B499="No CAS"),INDEX('DEQ Pollutant List'!$A$7:$A$611,MATCH($C499,'DEQ Pollutant List'!$C$7:$C$611,0)),INDEX('DEQ Pollutant List'!$A$7:$A$611,MATCH($B499,'DEQ Pollutant List'!$B$7:$B$611,0))),"")</f>
        <v>504</v>
      </c>
      <c r="E499" s="101"/>
      <c r="F499" s="102">
        <v>3.8200000000000002E-4</v>
      </c>
      <c r="G499" s="103">
        <v>3.8200000000000002E-4</v>
      </c>
      <c r="H499" s="83" t="s">
        <v>400</v>
      </c>
      <c r="I499" s="104" t="s">
        <v>429</v>
      </c>
      <c r="J499" s="102">
        <v>61.267165499999983</v>
      </c>
      <c r="K499" s="105">
        <v>98.9953</v>
      </c>
      <c r="L499" s="83"/>
      <c r="M499" s="102">
        <v>0.27122000000000002</v>
      </c>
      <c r="N499" s="105">
        <v>0.29830838400000004</v>
      </c>
      <c r="O499" s="83"/>
    </row>
    <row r="500" spans="1:15">
      <c r="A500" s="79" t="s">
        <v>144</v>
      </c>
      <c r="B500" s="100" t="s">
        <v>408</v>
      </c>
      <c r="C500" s="81" t="str">
        <f>IFERROR(IF(B500="No CAS","",INDEX('DEQ Pollutant List'!$C$7:$C$611,MATCH('3. Pollutant Emissions - EF'!B500,'DEQ Pollutant List'!$B$7:$B$611,0))),"")</f>
        <v>Dibutyl phthalate</v>
      </c>
      <c r="D500" s="115">
        <f>IFERROR(IF(OR($B500="",$B500="No CAS"),INDEX('DEQ Pollutant List'!$A$7:$A$611,MATCH($C500,'DEQ Pollutant List'!$C$7:$C$611,0)),INDEX('DEQ Pollutant List'!$A$7:$A$611,MATCH($B500,'DEQ Pollutant List'!$B$7:$B$611,0))),"")</f>
        <v>520</v>
      </c>
      <c r="E500" s="101"/>
      <c r="F500" s="102">
        <v>1.1E-5</v>
      </c>
      <c r="G500" s="103">
        <v>1.1E-5</v>
      </c>
      <c r="H500" s="83" t="s">
        <v>400</v>
      </c>
      <c r="I500" s="104" t="s">
        <v>429</v>
      </c>
      <c r="J500" s="102">
        <v>1.7642377499999993</v>
      </c>
      <c r="K500" s="105">
        <v>2.8506499999999999</v>
      </c>
      <c r="L500" s="83"/>
      <c r="M500" s="102">
        <v>7.8100000000000001E-3</v>
      </c>
      <c r="N500" s="105">
        <v>8.5900320000000009E-3</v>
      </c>
      <c r="O500" s="83"/>
    </row>
    <row r="501" spans="1:15">
      <c r="A501" s="79" t="s">
        <v>144</v>
      </c>
      <c r="B501" s="100" t="s">
        <v>458</v>
      </c>
      <c r="C501" s="81" t="str">
        <f>IFERROR(IF(B501="No CAS","",INDEX('DEQ Pollutant List'!$C$7:$C$611,MATCH('3. Pollutant Emissions - EF'!B501,'DEQ Pollutant List'!$B$7:$B$611,0))),"")</f>
        <v>1,2,3,7,8-Pentachlorodibenzo-p-dioxin (PeCDD)</v>
      </c>
      <c r="D501" s="115">
        <f>IFERROR(IF(OR($B501="",$B501="No CAS"),INDEX('DEQ Pollutant List'!$A$7:$A$611,MATCH($C501,'DEQ Pollutant List'!$C$7:$C$611,0)),INDEX('DEQ Pollutant List'!$A$7:$A$611,MATCH($B501,'DEQ Pollutant List'!$B$7:$B$611,0))),"")</f>
        <v>528</v>
      </c>
      <c r="E501" s="101"/>
      <c r="F501" s="102">
        <v>2.66E-12</v>
      </c>
      <c r="G501" s="103">
        <v>2.66E-12</v>
      </c>
      <c r="H501" s="83" t="s">
        <v>400</v>
      </c>
      <c r="I501" s="104" t="s">
        <v>459</v>
      </c>
      <c r="J501" s="102">
        <v>4.2662476499999986E-7</v>
      </c>
      <c r="K501" s="105">
        <v>6.8933900000000003E-7</v>
      </c>
      <c r="L501" s="83"/>
      <c r="M501" s="102">
        <v>1.8885999999999999E-9</v>
      </c>
      <c r="N501" s="105">
        <v>2.0772259199999999E-9</v>
      </c>
      <c r="O501" s="83"/>
    </row>
    <row r="502" spans="1:15">
      <c r="A502" s="79" t="s">
        <v>144</v>
      </c>
      <c r="B502" s="100" t="s">
        <v>374</v>
      </c>
      <c r="C502" s="81" t="str">
        <f>IFERROR(IF(B502="No CAS","",INDEX('DEQ Pollutant List'!$C$7:$C$611,MATCH('3. Pollutant Emissions - EF'!B502,'DEQ Pollutant List'!$B$7:$B$611,0))),"")</f>
        <v>1,2,3,4,7,8-Hexachlorodibenzo-p-dioxin (HxCDD)</v>
      </c>
      <c r="D502" s="115">
        <f>IFERROR(IF(OR($B502="",$B502="No CAS"),INDEX('DEQ Pollutant List'!$A$7:$A$611,MATCH($C502,'DEQ Pollutant List'!$C$7:$C$611,0)),INDEX('DEQ Pollutant List'!$A$7:$A$611,MATCH($B502,'DEQ Pollutant List'!$B$7:$B$611,0))),"")</f>
        <v>529</v>
      </c>
      <c r="E502" s="101"/>
      <c r="F502" s="102">
        <v>7.3E-12</v>
      </c>
      <c r="G502" s="103">
        <v>7.3E-12</v>
      </c>
      <c r="H502" s="83" t="s">
        <v>400</v>
      </c>
      <c r="I502" s="104" t="s">
        <v>459</v>
      </c>
      <c r="J502" s="102">
        <v>1.1708123249999996E-6</v>
      </c>
      <c r="K502" s="105">
        <v>1.8917949999999999E-6</v>
      </c>
      <c r="L502" s="83"/>
      <c r="M502" s="102">
        <v>5.183E-9</v>
      </c>
      <c r="N502" s="105">
        <v>5.7006576000000001E-9</v>
      </c>
      <c r="O502" s="83"/>
    </row>
    <row r="503" spans="1:15">
      <c r="A503" s="79" t="s">
        <v>144</v>
      </c>
      <c r="B503" s="100" t="s">
        <v>375</v>
      </c>
      <c r="C503" s="81" t="str">
        <f>IFERROR(IF(B503="No CAS","",INDEX('DEQ Pollutant List'!$C$7:$C$611,MATCH('3. Pollutant Emissions - EF'!B503,'DEQ Pollutant List'!$B$7:$B$611,0))),"")</f>
        <v>1,2,3,6,7,8-Hexachlorodibenzo-p-dioxin (HxCDD)</v>
      </c>
      <c r="D503" s="115">
        <f>IFERROR(IF(OR($B503="",$B503="No CAS"),INDEX('DEQ Pollutant List'!$A$7:$A$611,MATCH($C503,'DEQ Pollutant List'!$C$7:$C$611,0)),INDEX('DEQ Pollutant List'!$A$7:$A$611,MATCH($B503,'DEQ Pollutant List'!$B$7:$B$611,0))),"")</f>
        <v>530</v>
      </c>
      <c r="E503" s="101"/>
      <c r="F503" s="102">
        <v>2.17E-11</v>
      </c>
      <c r="G503" s="103">
        <v>2.17E-11</v>
      </c>
      <c r="H503" s="83" t="s">
        <v>400</v>
      </c>
      <c r="I503" s="104" t="s">
        <v>459</v>
      </c>
      <c r="J503" s="102">
        <v>3.4803599249999987E-6</v>
      </c>
      <c r="K503" s="105">
        <v>5.6235550000000001E-6</v>
      </c>
      <c r="L503" s="83"/>
      <c r="M503" s="102">
        <v>1.5407E-8</v>
      </c>
      <c r="N503" s="105">
        <v>1.6945790400000001E-8</v>
      </c>
      <c r="O503" s="83"/>
    </row>
    <row r="504" spans="1:15">
      <c r="A504" s="79" t="s">
        <v>144</v>
      </c>
      <c r="B504" s="100" t="s">
        <v>376</v>
      </c>
      <c r="C504" s="81" t="str">
        <f>IFERROR(IF(B504="No CAS","",INDEX('DEQ Pollutant List'!$C$7:$C$611,MATCH('3. Pollutant Emissions - EF'!B504,'DEQ Pollutant List'!$B$7:$B$611,0))),"")</f>
        <v>1,2,3,7,8,9-Hexachlorodibenzo-p-dioxin (HxCDD)</v>
      </c>
      <c r="D504" s="115">
        <f>IFERROR(IF(OR($B504="",$B504="No CAS"),INDEX('DEQ Pollutant List'!$A$7:$A$611,MATCH($C504,'DEQ Pollutant List'!$C$7:$C$611,0)),INDEX('DEQ Pollutant List'!$A$7:$A$611,MATCH($B504,'DEQ Pollutant List'!$B$7:$B$611,0))),"")</f>
        <v>531</v>
      </c>
      <c r="E504" s="101"/>
      <c r="F504" s="102">
        <v>2.37E-11</v>
      </c>
      <c r="G504" s="103">
        <v>2.37E-11</v>
      </c>
      <c r="H504" s="83" t="s">
        <v>400</v>
      </c>
      <c r="I504" s="104" t="s">
        <v>459</v>
      </c>
      <c r="J504" s="102">
        <v>3.8011304249999984E-6</v>
      </c>
      <c r="K504" s="105">
        <v>6.1418549999999998E-6</v>
      </c>
      <c r="L504" s="83"/>
      <c r="M504" s="102">
        <v>1.6826999999999999E-8</v>
      </c>
      <c r="N504" s="105">
        <v>1.8507614399999999E-8</v>
      </c>
      <c r="O504" s="83"/>
    </row>
    <row r="505" spans="1:15">
      <c r="A505" s="79" t="s">
        <v>144</v>
      </c>
      <c r="B505" s="100" t="s">
        <v>377</v>
      </c>
      <c r="C505" s="81" t="str">
        <f>IFERROR(IF(B505="No CAS","",INDEX('DEQ Pollutant List'!$C$7:$C$611,MATCH('3. Pollutant Emissions - EF'!B505,'DEQ Pollutant List'!$B$7:$B$611,0))),"")</f>
        <v>1,2,3,4,6,7,8-Heptachlorodibenzo-p-dioxin (HpCDD)</v>
      </c>
      <c r="D505" s="115">
        <f>IFERROR(IF(OR($B505="",$B505="No CAS"),INDEX('DEQ Pollutant List'!$A$7:$A$611,MATCH($C505,'DEQ Pollutant List'!$C$7:$C$611,0)),INDEX('DEQ Pollutant List'!$A$7:$A$611,MATCH($B505,'DEQ Pollutant List'!$B$7:$B$611,0))),"")</f>
        <v>532</v>
      </c>
      <c r="E505" s="101"/>
      <c r="F505" s="102">
        <v>2.8799999999999999E-10</v>
      </c>
      <c r="G505" s="103">
        <v>2.8799999999999999E-10</v>
      </c>
      <c r="H505" s="83" t="s">
        <v>400</v>
      </c>
      <c r="I505" s="104" t="s">
        <v>459</v>
      </c>
      <c r="J505" s="102">
        <v>4.619095199999998E-5</v>
      </c>
      <c r="K505" s="105">
        <v>7.4635199999999993E-5</v>
      </c>
      <c r="L505" s="83"/>
      <c r="M505" s="102">
        <v>2.0447999999999999E-7</v>
      </c>
      <c r="N505" s="105">
        <v>2.2490265600000001E-7</v>
      </c>
      <c r="O505" s="83"/>
    </row>
    <row r="506" spans="1:15">
      <c r="A506" s="79" t="s">
        <v>144</v>
      </c>
      <c r="B506" s="100" t="s">
        <v>378</v>
      </c>
      <c r="C506" s="81" t="str">
        <f>IFERROR(IF(B506="No CAS","",INDEX('DEQ Pollutant List'!$C$7:$C$611,MATCH('3. Pollutant Emissions - EF'!B506,'DEQ Pollutant List'!$B$7:$B$611,0))),"")</f>
        <v>Octachlorodibenzo-p-dioxin (OCDD)</v>
      </c>
      <c r="D506" s="115">
        <f>IFERROR(IF(OR($B506="",$B506="No CAS"),INDEX('DEQ Pollutant List'!$A$7:$A$611,MATCH($C506,'DEQ Pollutant List'!$C$7:$C$611,0)),INDEX('DEQ Pollutant List'!$A$7:$A$611,MATCH($B506,'DEQ Pollutant List'!$B$7:$B$611,0))),"")</f>
        <v>533</v>
      </c>
      <c r="E506" s="101"/>
      <c r="F506" s="102">
        <v>1.87E-9</v>
      </c>
      <c r="G506" s="103">
        <v>1.87E-9</v>
      </c>
      <c r="H506" s="83" t="s">
        <v>400</v>
      </c>
      <c r="I506" s="104" t="s">
        <v>459</v>
      </c>
      <c r="J506" s="102">
        <v>2.9992041749999986E-4</v>
      </c>
      <c r="K506" s="105">
        <v>4.8461049999999996E-4</v>
      </c>
      <c r="L506" s="83"/>
      <c r="M506" s="102">
        <v>1.3277E-6</v>
      </c>
      <c r="N506" s="105">
        <v>1.4603054400000001E-6</v>
      </c>
      <c r="O506" s="83"/>
    </row>
    <row r="507" spans="1:15">
      <c r="A507" s="79" t="s">
        <v>144</v>
      </c>
      <c r="B507" s="100" t="s">
        <v>379</v>
      </c>
      <c r="C507" s="81" t="str">
        <f>IFERROR(IF(B507="No CAS","",INDEX('DEQ Pollutant List'!$C$7:$C$611,MATCH('3. Pollutant Emissions - EF'!B507,'DEQ Pollutant List'!$B$7:$B$611,0))),"")</f>
        <v>2,3,7,8-Tetrachlorodibenzofuran (TcDF)</v>
      </c>
      <c r="D507" s="115">
        <f>IFERROR(IF(OR($B507="",$B507="No CAS"),INDEX('DEQ Pollutant List'!$A$7:$A$611,MATCH($C507,'DEQ Pollutant List'!$C$7:$C$611,0)),INDEX('DEQ Pollutant List'!$A$7:$A$611,MATCH($B507,'DEQ Pollutant List'!$B$7:$B$611,0))),"")</f>
        <v>539</v>
      </c>
      <c r="E507" s="101"/>
      <c r="F507" s="102">
        <v>5.5799999999999997E-11</v>
      </c>
      <c r="G507" s="103">
        <v>5.5799999999999997E-11</v>
      </c>
      <c r="H507" s="83" t="s">
        <v>400</v>
      </c>
      <c r="I507" s="104" t="s">
        <v>459</v>
      </c>
      <c r="J507" s="102">
        <v>8.9494969499999955E-6</v>
      </c>
      <c r="K507" s="105">
        <v>1.446057E-5</v>
      </c>
      <c r="L507" s="83"/>
      <c r="M507" s="102">
        <v>3.9617999999999998E-8</v>
      </c>
      <c r="N507" s="105">
        <v>4.3574889600000003E-8</v>
      </c>
      <c r="O507" s="83"/>
    </row>
    <row r="508" spans="1:15">
      <c r="A508" s="79" t="s">
        <v>144</v>
      </c>
      <c r="B508" s="100" t="s">
        <v>380</v>
      </c>
      <c r="C508" s="81" t="str">
        <f>IFERROR(IF(B508="No CAS","",INDEX('DEQ Pollutant List'!$C$7:$C$611,MATCH('3. Pollutant Emissions - EF'!B508,'DEQ Pollutant List'!$B$7:$B$611,0))),"")</f>
        <v>1,2,3,7,8-Pentachlorodibenzofuran (PeCDF)</v>
      </c>
      <c r="D508" s="115">
        <f>IFERROR(IF(OR($B508="",$B508="No CAS"),INDEX('DEQ Pollutant List'!$A$7:$A$611,MATCH($C508,'DEQ Pollutant List'!$C$7:$C$611,0)),INDEX('DEQ Pollutant List'!$A$7:$A$611,MATCH($B508,'DEQ Pollutant List'!$B$7:$B$611,0))),"")</f>
        <v>540</v>
      </c>
      <c r="E508" s="101"/>
      <c r="F508" s="102">
        <v>1.4E-11</v>
      </c>
      <c r="G508" s="103">
        <v>1.4E-11</v>
      </c>
      <c r="H508" s="83" t="s">
        <v>400</v>
      </c>
      <c r="I508" s="104" t="s">
        <v>459</v>
      </c>
      <c r="J508" s="102">
        <v>2.245393499999999E-6</v>
      </c>
      <c r="K508" s="105">
        <v>3.6281E-6</v>
      </c>
      <c r="L508" s="83"/>
      <c r="M508" s="102">
        <v>9.94E-9</v>
      </c>
      <c r="N508" s="105">
        <v>1.0932768E-8</v>
      </c>
      <c r="O508" s="83"/>
    </row>
    <row r="509" spans="1:15">
      <c r="A509" s="79" t="s">
        <v>144</v>
      </c>
      <c r="B509" s="100" t="s">
        <v>381</v>
      </c>
      <c r="C509" s="81" t="str">
        <f>IFERROR(IF(B509="No CAS","",INDEX('DEQ Pollutant List'!$C$7:$C$611,MATCH('3. Pollutant Emissions - EF'!B509,'DEQ Pollutant List'!$B$7:$B$611,0))),"")</f>
        <v>2,3,4,7,8-Pentachlorodibenzofuran (PeCDF)</v>
      </c>
      <c r="D509" s="115">
        <f>IFERROR(IF(OR($B509="",$B509="No CAS"),INDEX('DEQ Pollutant List'!$A$7:$A$611,MATCH($C509,'DEQ Pollutant List'!$C$7:$C$611,0)),INDEX('DEQ Pollutant List'!$A$7:$A$611,MATCH($B509,'DEQ Pollutant List'!$B$7:$B$611,0))),"")</f>
        <v>541</v>
      </c>
      <c r="E509" s="101"/>
      <c r="F509" s="102">
        <v>1.6500000000000001E-11</v>
      </c>
      <c r="G509" s="103">
        <v>1.6500000000000001E-11</v>
      </c>
      <c r="H509" s="83" t="s">
        <v>400</v>
      </c>
      <c r="I509" s="104" t="s">
        <v>459</v>
      </c>
      <c r="J509" s="102">
        <v>2.646356624999999E-6</v>
      </c>
      <c r="K509" s="105">
        <v>4.2759750000000002E-6</v>
      </c>
      <c r="L509" s="83"/>
      <c r="M509" s="102">
        <v>1.1715000000000001E-8</v>
      </c>
      <c r="N509" s="105">
        <v>1.2885048000000001E-8</v>
      </c>
      <c r="O509" s="83"/>
    </row>
    <row r="510" spans="1:15">
      <c r="A510" s="79" t="s">
        <v>144</v>
      </c>
      <c r="B510" s="100" t="s">
        <v>382</v>
      </c>
      <c r="C510" s="81" t="str">
        <f>IFERROR(IF(B510="No CAS","",INDEX('DEQ Pollutant List'!$C$7:$C$611,MATCH('3. Pollutant Emissions - EF'!B510,'DEQ Pollutant List'!$B$7:$B$611,0))),"")</f>
        <v>1,2,3,4,7,8-Hexachlorodibenzofuran (HxCDF)</v>
      </c>
      <c r="D510" s="115">
        <f>IFERROR(IF(OR($B510="",$B510="No CAS"),INDEX('DEQ Pollutant List'!$A$7:$A$611,MATCH($C510,'DEQ Pollutant List'!$C$7:$C$611,0)),INDEX('DEQ Pollutant List'!$A$7:$A$611,MATCH($B510,'DEQ Pollutant List'!$B$7:$B$611,0))),"")</f>
        <v>542</v>
      </c>
      <c r="E510" s="101"/>
      <c r="F510" s="102">
        <v>3.63E-11</v>
      </c>
      <c r="G510" s="103">
        <v>3.63E-11</v>
      </c>
      <c r="H510" s="83" t="s">
        <v>400</v>
      </c>
      <c r="I510" s="104" t="s">
        <v>459</v>
      </c>
      <c r="J510" s="102">
        <v>5.8219845749999983E-6</v>
      </c>
      <c r="K510" s="105">
        <v>9.4071449999999999E-6</v>
      </c>
      <c r="L510" s="83"/>
      <c r="M510" s="102">
        <v>2.5772999999999999E-8</v>
      </c>
      <c r="N510" s="105">
        <v>2.8347105600000003E-8</v>
      </c>
      <c r="O510" s="83"/>
    </row>
    <row r="511" spans="1:15">
      <c r="A511" s="79" t="s">
        <v>144</v>
      </c>
      <c r="B511" s="100" t="s">
        <v>383</v>
      </c>
      <c r="C511" s="81" t="str">
        <f>IFERROR(IF(B511="No CAS","",INDEX('DEQ Pollutant List'!$C$7:$C$611,MATCH('3. Pollutant Emissions - EF'!B511,'DEQ Pollutant List'!$B$7:$B$611,0))),"")</f>
        <v>1,2,3,6,7,8-Hexachlorodibenzofuran (HxCDF)</v>
      </c>
      <c r="D511" s="115">
        <f>IFERROR(IF(OR($B511="",$B511="No CAS"),INDEX('DEQ Pollutant List'!$A$7:$A$611,MATCH($C511,'DEQ Pollutant List'!$C$7:$C$611,0)),INDEX('DEQ Pollutant List'!$A$7:$A$611,MATCH($B511,'DEQ Pollutant List'!$B$7:$B$611,0))),"")</f>
        <v>543</v>
      </c>
      <c r="E511" s="101"/>
      <c r="F511" s="102">
        <v>1.6300000000000001E-11</v>
      </c>
      <c r="G511" s="103">
        <v>1.6300000000000001E-11</v>
      </c>
      <c r="H511" s="83" t="s">
        <v>400</v>
      </c>
      <c r="I511" s="104" t="s">
        <v>459</v>
      </c>
      <c r="J511" s="102">
        <v>2.6142795749999994E-6</v>
      </c>
      <c r="K511" s="105">
        <v>4.2241450000000005E-6</v>
      </c>
      <c r="L511" s="83"/>
      <c r="M511" s="102">
        <v>1.1573E-8</v>
      </c>
      <c r="N511" s="105">
        <v>1.2728865600000001E-8</v>
      </c>
      <c r="O511" s="83"/>
    </row>
    <row r="512" spans="1:15">
      <c r="A512" s="79" t="s">
        <v>144</v>
      </c>
      <c r="B512" s="100" t="s">
        <v>384</v>
      </c>
      <c r="C512" s="81" t="str">
        <f>IFERROR(IF(B512="No CAS","",INDEX('DEQ Pollutant List'!$C$7:$C$611,MATCH('3. Pollutant Emissions - EF'!B512,'DEQ Pollutant List'!$B$7:$B$611,0))),"")</f>
        <v>1,2,3,7,8,9-Hexachlorodibenzofuran (HxCDF)</v>
      </c>
      <c r="D512" s="115">
        <f>IFERROR(IF(OR($B512="",$B512="No CAS"),INDEX('DEQ Pollutant List'!$A$7:$A$611,MATCH($C512,'DEQ Pollutant List'!$C$7:$C$611,0)),INDEX('DEQ Pollutant List'!$A$7:$A$611,MATCH($B512,'DEQ Pollutant List'!$B$7:$B$611,0))),"")</f>
        <v>544</v>
      </c>
      <c r="E512" s="101"/>
      <c r="F512" s="102">
        <v>5.7599999999999997E-12</v>
      </c>
      <c r="G512" s="103">
        <v>5.7599999999999997E-12</v>
      </c>
      <c r="H512" s="83" t="s">
        <v>400</v>
      </c>
      <c r="I512" s="104" t="s">
        <v>459</v>
      </c>
      <c r="J512" s="102">
        <v>9.2381903999999966E-7</v>
      </c>
      <c r="K512" s="105">
        <v>1.492704E-6</v>
      </c>
      <c r="L512" s="83"/>
      <c r="M512" s="102">
        <v>4.0895999999999996E-9</v>
      </c>
      <c r="N512" s="105">
        <v>4.49805312E-9</v>
      </c>
      <c r="O512" s="83"/>
    </row>
    <row r="513" spans="1:15">
      <c r="A513" s="79" t="s">
        <v>144</v>
      </c>
      <c r="B513" s="100" t="s">
        <v>385</v>
      </c>
      <c r="C513" s="81" t="str">
        <f>IFERROR(IF(B513="No CAS","",INDEX('DEQ Pollutant List'!$C$7:$C$611,MATCH('3. Pollutant Emissions - EF'!B513,'DEQ Pollutant List'!$B$7:$B$611,0))),"")</f>
        <v>2,3,4,6,7,8-Hexachlorodibenzofuran (HxCDF)</v>
      </c>
      <c r="D513" s="115">
        <f>IFERROR(IF(OR($B513="",$B513="No CAS"),INDEX('DEQ Pollutant List'!$A$7:$A$611,MATCH($C513,'DEQ Pollutant List'!$C$7:$C$611,0)),INDEX('DEQ Pollutant List'!$A$7:$A$611,MATCH($B513,'DEQ Pollutant List'!$B$7:$B$611,0))),"")</f>
        <v>545</v>
      </c>
      <c r="E513" s="101"/>
      <c r="F513" s="102">
        <v>3.5599999999999999E-11</v>
      </c>
      <c r="G513" s="103">
        <v>3.5599999999999999E-11</v>
      </c>
      <c r="H513" s="83" t="s">
        <v>400</v>
      </c>
      <c r="I513" s="104" t="s">
        <v>459</v>
      </c>
      <c r="J513" s="102">
        <v>5.7097148999999975E-6</v>
      </c>
      <c r="K513" s="105">
        <v>9.2257399999999999E-6</v>
      </c>
      <c r="L513" s="83"/>
      <c r="M513" s="102">
        <v>2.5275999999999998E-8</v>
      </c>
      <c r="N513" s="105">
        <v>2.7800467200000001E-8</v>
      </c>
      <c r="O513" s="83"/>
    </row>
    <row r="514" spans="1:15">
      <c r="A514" s="79" t="s">
        <v>144</v>
      </c>
      <c r="B514" s="100" t="s">
        <v>386</v>
      </c>
      <c r="C514" s="81" t="str">
        <f>IFERROR(IF(B514="No CAS","",INDEX('DEQ Pollutant List'!$C$7:$C$611,MATCH('3. Pollutant Emissions - EF'!B514,'DEQ Pollutant List'!$B$7:$B$611,0))),"")</f>
        <v>1,2,3,4,6,7,8-Heptachlorodibenzofuran (HpCDF)</v>
      </c>
      <c r="D514" s="115">
        <f>IFERROR(IF(OR($B514="",$B514="No CAS"),INDEX('DEQ Pollutant List'!$A$7:$A$611,MATCH($C514,'DEQ Pollutant List'!$C$7:$C$611,0)),INDEX('DEQ Pollutant List'!$A$7:$A$611,MATCH($B514,'DEQ Pollutant List'!$B$7:$B$611,0))),"")</f>
        <v>546</v>
      </c>
      <c r="E514" s="101"/>
      <c r="F514" s="102">
        <v>7.1199999999999997E-11</v>
      </c>
      <c r="G514" s="103">
        <v>7.1199999999999997E-11</v>
      </c>
      <c r="H514" s="83" t="s">
        <v>400</v>
      </c>
      <c r="I514" s="104" t="s">
        <v>459</v>
      </c>
      <c r="J514" s="102">
        <v>1.1419429799999995E-5</v>
      </c>
      <c r="K514" s="105">
        <v>1.845148E-5</v>
      </c>
      <c r="L514" s="83"/>
      <c r="M514" s="102">
        <v>5.0551999999999995E-8</v>
      </c>
      <c r="N514" s="105">
        <v>5.5600934400000002E-8</v>
      </c>
      <c r="O514" s="83"/>
    </row>
    <row r="515" spans="1:15">
      <c r="A515" s="79" t="s">
        <v>144</v>
      </c>
      <c r="B515" s="100" t="s">
        <v>387</v>
      </c>
      <c r="C515" s="81" t="str">
        <f>IFERROR(IF(B515="No CAS","",INDEX('DEQ Pollutant List'!$C$7:$C$611,MATCH('3. Pollutant Emissions - EF'!B515,'DEQ Pollutant List'!$B$7:$B$611,0))),"")</f>
        <v>1,2,3,4,7,8,9-Heptachlorodibenzofuran (HpCDF)</v>
      </c>
      <c r="D515" s="115">
        <f>IFERROR(IF(OR($B515="",$B515="No CAS"),INDEX('DEQ Pollutant List'!$A$7:$A$611,MATCH($C515,'DEQ Pollutant List'!$C$7:$C$611,0)),INDEX('DEQ Pollutant List'!$A$7:$A$611,MATCH($B515,'DEQ Pollutant List'!$B$7:$B$611,0))),"")</f>
        <v>547</v>
      </c>
      <c r="E515" s="101"/>
      <c r="F515" s="102">
        <v>2.0799999999999999E-11</v>
      </c>
      <c r="G515" s="103">
        <v>2.0799999999999999E-11</v>
      </c>
      <c r="H515" s="83" t="s">
        <v>400</v>
      </c>
      <c r="I515" s="104" t="s">
        <v>459</v>
      </c>
      <c r="J515" s="102">
        <v>3.3360131999999987E-6</v>
      </c>
      <c r="K515" s="105">
        <v>5.3903199999999996E-6</v>
      </c>
      <c r="L515" s="83"/>
      <c r="M515" s="102">
        <v>1.4767999999999999E-8</v>
      </c>
      <c r="N515" s="105">
        <v>1.6242969599999999E-8</v>
      </c>
      <c r="O515" s="83"/>
    </row>
    <row r="516" spans="1:15">
      <c r="A516" s="79" t="s">
        <v>144</v>
      </c>
      <c r="B516" s="100" t="s">
        <v>388</v>
      </c>
      <c r="C516" s="81" t="str">
        <f>IFERROR(IF(B516="No CAS","",INDEX('DEQ Pollutant List'!$C$7:$C$611,MATCH('3. Pollutant Emissions - EF'!B516,'DEQ Pollutant List'!$B$7:$B$611,0))),"")</f>
        <v>Octachlorodibenzofuran (OCDF)</v>
      </c>
      <c r="D516" s="115">
        <f>IFERROR(IF(OR($B516="",$B516="No CAS"),INDEX('DEQ Pollutant List'!$A$7:$A$611,MATCH($C516,'DEQ Pollutant List'!$C$7:$C$611,0)),INDEX('DEQ Pollutant List'!$A$7:$A$611,MATCH($B516,'DEQ Pollutant List'!$B$7:$B$611,0))),"")</f>
        <v>548</v>
      </c>
      <c r="E516" s="101"/>
      <c r="F516" s="102">
        <v>1.8999999999999999E-10</v>
      </c>
      <c r="G516" s="103">
        <v>1.8999999999999999E-10</v>
      </c>
      <c r="H516" s="83" t="s">
        <v>400</v>
      </c>
      <c r="I516" s="104" t="s">
        <v>459</v>
      </c>
      <c r="J516" s="102">
        <v>3.0473197499999988E-5</v>
      </c>
      <c r="K516" s="105">
        <v>4.92385E-5</v>
      </c>
      <c r="L516" s="83"/>
      <c r="M516" s="102">
        <v>1.349E-7</v>
      </c>
      <c r="N516" s="105">
        <v>1.4837328000000001E-7</v>
      </c>
      <c r="O516" s="83"/>
    </row>
    <row r="517" spans="1:15">
      <c r="A517" s="79" t="s">
        <v>144</v>
      </c>
      <c r="B517" s="100" t="s">
        <v>389</v>
      </c>
      <c r="C517" s="81" t="str">
        <f>IFERROR(IF(B517="No CAS","",INDEX('DEQ Pollutant List'!$C$7:$C$611,MATCH('3. Pollutant Emissions - EF'!B517,'DEQ Pollutant List'!$B$7:$B$611,0))),"")</f>
        <v>Propionaldehyde</v>
      </c>
      <c r="D517" s="115">
        <f>IFERROR(IF(OR($B517="",$B517="No CAS"),INDEX('DEQ Pollutant List'!$A$7:$A$611,MATCH($C517,'DEQ Pollutant List'!$C$7:$C$611,0)),INDEX('DEQ Pollutant List'!$A$7:$A$611,MATCH($B517,'DEQ Pollutant List'!$B$7:$B$611,0))),"")</f>
        <v>559</v>
      </c>
      <c r="E517" s="101"/>
      <c r="F517" s="102">
        <v>1.8700000000000001E-5</v>
      </c>
      <c r="G517" s="103">
        <v>1.8700000000000001E-5</v>
      </c>
      <c r="H517" s="83" t="s">
        <v>400</v>
      </c>
      <c r="I517" s="104" t="s">
        <v>429</v>
      </c>
      <c r="J517" s="102">
        <v>2.9992041749999991</v>
      </c>
      <c r="K517" s="105">
        <v>4.8461050000000006</v>
      </c>
      <c r="L517" s="83"/>
      <c r="M517" s="102">
        <v>1.3277000000000001E-2</v>
      </c>
      <c r="N517" s="105">
        <v>1.4603054400000001E-2</v>
      </c>
      <c r="O517" s="83"/>
    </row>
    <row r="518" spans="1:15">
      <c r="A518" s="79" t="s">
        <v>144</v>
      </c>
      <c r="B518" s="100" t="s">
        <v>390</v>
      </c>
      <c r="C518" s="81" t="str">
        <f>IFERROR(IF(B518="No CAS","",INDEX('DEQ Pollutant List'!$C$7:$C$611,MATCH('3. Pollutant Emissions - EF'!B518,'DEQ Pollutant List'!$B$7:$B$611,0))),"")</f>
        <v>Selenium and compounds</v>
      </c>
      <c r="D518" s="115">
        <f>IFERROR(IF(OR($B518="",$B518="No CAS"),INDEX('DEQ Pollutant List'!$A$7:$A$611,MATCH($C518,'DEQ Pollutant List'!$C$7:$C$611,0)),INDEX('DEQ Pollutant List'!$A$7:$A$611,MATCH($B518,'DEQ Pollutant List'!$B$7:$B$611,0))),"")</f>
        <v>575</v>
      </c>
      <c r="E518" s="101"/>
      <c r="F518" s="102">
        <v>4.0099999999999997E-6</v>
      </c>
      <c r="G518" s="103">
        <v>4.0099999999999997E-6</v>
      </c>
      <c r="H518" s="83" t="s">
        <v>400</v>
      </c>
      <c r="I518" s="104" t="s">
        <v>429</v>
      </c>
      <c r="J518" s="102">
        <v>0.64314485249999975</v>
      </c>
      <c r="K518" s="105">
        <v>1.0391914999999998</v>
      </c>
      <c r="L518" s="83"/>
      <c r="M518" s="102">
        <v>2.8471E-3</v>
      </c>
      <c r="N518" s="105">
        <v>3.1314571199999998E-3</v>
      </c>
      <c r="O518" s="83"/>
    </row>
    <row r="519" spans="1:15">
      <c r="A519" s="79" t="s">
        <v>144</v>
      </c>
      <c r="B519" s="100" t="s">
        <v>391</v>
      </c>
      <c r="C519" s="81" t="str">
        <f>IFERROR(IF(B519="No CAS","",INDEX('DEQ Pollutant List'!$C$7:$C$611,MATCH('3. Pollutant Emissions - EF'!B519,'DEQ Pollutant List'!$B$7:$B$611,0))),"")</f>
        <v>Silver and compounds</v>
      </c>
      <c r="D519" s="115">
        <f>IFERROR(IF(OR($B519="",$B519="No CAS"),INDEX('DEQ Pollutant List'!$A$7:$A$611,MATCH($C519,'DEQ Pollutant List'!$C$7:$C$611,0)),INDEX('DEQ Pollutant List'!$A$7:$A$611,MATCH($B519,'DEQ Pollutant List'!$B$7:$B$611,0))),"")</f>
        <v>580</v>
      </c>
      <c r="E519" s="101"/>
      <c r="F519" s="102">
        <v>2.7099999999999999E-6</v>
      </c>
      <c r="G519" s="103">
        <v>2.7099999999999999E-6</v>
      </c>
      <c r="H519" s="83" t="s">
        <v>400</v>
      </c>
      <c r="I519" s="104" t="s">
        <v>429</v>
      </c>
      <c r="J519" s="102">
        <v>0.43464402749999981</v>
      </c>
      <c r="K519" s="105">
        <v>0.70229649999999999</v>
      </c>
      <c r="L519" s="83"/>
      <c r="M519" s="102">
        <v>1.9241E-3</v>
      </c>
      <c r="N519" s="105">
        <v>2.11627152E-3</v>
      </c>
      <c r="O519" s="83"/>
    </row>
    <row r="520" spans="1:15">
      <c r="A520" s="79" t="s">
        <v>144</v>
      </c>
      <c r="B520" s="100" t="s">
        <v>392</v>
      </c>
      <c r="C520" s="81" t="str">
        <f>IFERROR(IF(B520="No CAS","",INDEX('DEQ Pollutant List'!$C$7:$C$611,MATCH('3. Pollutant Emissions - EF'!B520,'DEQ Pollutant List'!$B$7:$B$611,0))),"")</f>
        <v>Styrene</v>
      </c>
      <c r="D520" s="115">
        <f>IFERROR(IF(OR($B520="",$B520="No CAS"),INDEX('DEQ Pollutant List'!$A$7:$A$611,MATCH($C520,'DEQ Pollutant List'!$C$7:$C$611,0)),INDEX('DEQ Pollutant List'!$A$7:$A$611,MATCH($B520,'DEQ Pollutant List'!$B$7:$B$611,0))),"")</f>
        <v>585</v>
      </c>
      <c r="E520" s="101"/>
      <c r="F520" s="102">
        <v>5.6499999999999996E-4</v>
      </c>
      <c r="G520" s="103">
        <v>5.6499999999999996E-4</v>
      </c>
      <c r="H520" s="83" t="s">
        <v>400</v>
      </c>
      <c r="I520" s="104" t="s">
        <v>429</v>
      </c>
      <c r="J520" s="102">
        <v>90.617666249999957</v>
      </c>
      <c r="K520" s="105">
        <v>146.41974999999999</v>
      </c>
      <c r="L520" s="83"/>
      <c r="M520" s="102">
        <v>0.40114999999999995</v>
      </c>
      <c r="N520" s="105">
        <v>0.44121527999999999</v>
      </c>
      <c r="O520" s="83"/>
    </row>
    <row r="521" spans="1:15">
      <c r="A521" s="79" t="s">
        <v>144</v>
      </c>
      <c r="B521" s="100" t="s">
        <v>393</v>
      </c>
      <c r="C521" s="81" t="str">
        <f>IFERROR(IF(B521="No CAS","",INDEX('DEQ Pollutant List'!$C$7:$C$611,MATCH('3. Pollutant Emissions - EF'!B521,'DEQ Pollutant List'!$B$7:$B$611,0))),"")</f>
        <v>Sulfuric acid</v>
      </c>
      <c r="D521" s="115">
        <f>IFERROR(IF(OR($B521="",$B521="No CAS"),INDEX('DEQ Pollutant List'!$A$7:$A$611,MATCH($C521,'DEQ Pollutant List'!$C$7:$C$611,0)),INDEX('DEQ Pollutant List'!$A$7:$A$611,MATCH($B521,'DEQ Pollutant List'!$B$7:$B$611,0))),"")</f>
        <v>591</v>
      </c>
      <c r="E521" s="101"/>
      <c r="F521" s="102">
        <v>1.1599999999999999E-2</v>
      </c>
      <c r="G521" s="103">
        <v>1.1599999999999999E-2</v>
      </c>
      <c r="H521" s="83" t="s">
        <v>400</v>
      </c>
      <c r="I521" s="104" t="s">
        <v>429</v>
      </c>
      <c r="J521" s="102">
        <v>1860.4688999999992</v>
      </c>
      <c r="K521" s="105">
        <v>3006.14</v>
      </c>
      <c r="L521" s="83"/>
      <c r="M521" s="102">
        <v>8.2359999999999989</v>
      </c>
      <c r="N521" s="105">
        <v>9.0585792000000005</v>
      </c>
      <c r="O521" s="83"/>
    </row>
    <row r="522" spans="1:15">
      <c r="A522" s="79" t="s">
        <v>144</v>
      </c>
      <c r="B522" s="100" t="s">
        <v>395</v>
      </c>
      <c r="C522" s="81" t="str">
        <f>IFERROR(IF(B522="No CAS","",INDEX('DEQ Pollutant List'!$C$7:$C$611,MATCH('3. Pollutant Emissions - EF'!B522,'DEQ Pollutant List'!$B$7:$B$611,0))),"")</f>
        <v>Toluene</v>
      </c>
      <c r="D522" s="115">
        <f>IFERROR(IF(OR($B522="",$B522="No CAS"),INDEX('DEQ Pollutant List'!$A$7:$A$611,MATCH($C522,'DEQ Pollutant List'!$C$7:$C$611,0)),INDEX('DEQ Pollutant List'!$A$7:$A$611,MATCH($B522,'DEQ Pollutant List'!$B$7:$B$611,0))),"")</f>
        <v>600</v>
      </c>
      <c r="E522" s="101"/>
      <c r="F522" s="102">
        <v>8.8099999999999995E-4</v>
      </c>
      <c r="G522" s="103">
        <v>8.8099999999999995E-4</v>
      </c>
      <c r="H522" s="83" t="s">
        <v>400</v>
      </c>
      <c r="I522" s="104" t="s">
        <v>429</v>
      </c>
      <c r="J522" s="102">
        <v>141.29940524999995</v>
      </c>
      <c r="K522" s="105">
        <v>228.31115</v>
      </c>
      <c r="L522" s="83"/>
      <c r="M522" s="102">
        <v>0.62551000000000001</v>
      </c>
      <c r="N522" s="105">
        <v>0.68798347199999998</v>
      </c>
      <c r="O522" s="83"/>
    </row>
    <row r="523" spans="1:15">
      <c r="A523" s="79" t="s">
        <v>144</v>
      </c>
      <c r="B523" s="100" t="s">
        <v>396</v>
      </c>
      <c r="C523" s="81" t="str">
        <f>IFERROR(IF(B523="No CAS","",INDEX('DEQ Pollutant List'!$C$7:$C$611,MATCH('3. Pollutant Emissions - EF'!B523,'DEQ Pollutant List'!$B$7:$B$611,0))),"")</f>
        <v>Trichloroethene (TCE, trichloroethylene)</v>
      </c>
      <c r="D523" s="115">
        <f>IFERROR(IF(OR($B523="",$B523="No CAS"),INDEX('DEQ Pollutant List'!$A$7:$A$611,MATCH($C523,'DEQ Pollutant List'!$C$7:$C$611,0)),INDEX('DEQ Pollutant List'!$A$7:$A$611,MATCH($B523,'DEQ Pollutant List'!$B$7:$B$611,0))),"")</f>
        <v>608</v>
      </c>
      <c r="E523" s="101"/>
      <c r="F523" s="102">
        <v>2.7699999999999999E-5</v>
      </c>
      <c r="G523" s="103">
        <v>2.7699999999999999E-5</v>
      </c>
      <c r="H523" s="83" t="s">
        <v>400</v>
      </c>
      <c r="I523" s="104" t="s">
        <v>429</v>
      </c>
      <c r="J523" s="102">
        <v>4.4426714249999986</v>
      </c>
      <c r="K523" s="105">
        <v>7.1784549999999996</v>
      </c>
      <c r="L523" s="83"/>
      <c r="M523" s="102">
        <v>1.9667E-2</v>
      </c>
      <c r="N523" s="105">
        <v>2.16312624E-2</v>
      </c>
      <c r="O523" s="83"/>
    </row>
    <row r="524" spans="1:15">
      <c r="A524" s="79" t="s">
        <v>144</v>
      </c>
      <c r="B524" s="100" t="s">
        <v>460</v>
      </c>
      <c r="C524" s="81" t="str">
        <f>IFERROR(IF(B524="No CAS","",INDEX('DEQ Pollutant List'!$C$7:$C$611,MATCH('3. Pollutant Emissions - EF'!B524,'DEQ Pollutant List'!$B$7:$B$611,0))),"")</f>
        <v>2,2,4-Trimethylpentane</v>
      </c>
      <c r="D524" s="115">
        <f>IFERROR(IF(OR($B524="",$B524="No CAS"),INDEX('DEQ Pollutant List'!$A$7:$A$611,MATCH($C524,'DEQ Pollutant List'!$C$7:$C$611,0)),INDEX('DEQ Pollutant List'!$A$7:$A$611,MATCH($B524,'DEQ Pollutant List'!$B$7:$B$611,0))),"")</f>
        <v>616</v>
      </c>
      <c r="E524" s="101"/>
      <c r="F524" s="102">
        <v>3.0200000000000002E-4</v>
      </c>
      <c r="G524" s="103">
        <v>3.0200000000000002E-4</v>
      </c>
      <c r="H524" s="83" t="s">
        <v>400</v>
      </c>
      <c r="I524" s="104" t="s">
        <v>429</v>
      </c>
      <c r="J524" s="102">
        <v>48.436345499999987</v>
      </c>
      <c r="K524" s="105">
        <v>78.263300000000001</v>
      </c>
      <c r="L524" s="83"/>
      <c r="M524" s="102">
        <v>0.21442000000000003</v>
      </c>
      <c r="N524" s="105">
        <v>0.23583542400000002</v>
      </c>
      <c r="O524" s="83"/>
    </row>
    <row r="525" spans="1:15">
      <c r="A525" s="79" t="s">
        <v>144</v>
      </c>
      <c r="B525" s="100" t="s">
        <v>397</v>
      </c>
      <c r="C525" s="81" t="str">
        <f>IFERROR(IF(B525="No CAS","",INDEX('DEQ Pollutant List'!$C$7:$C$611,MATCH('3. Pollutant Emissions - EF'!B525,'DEQ Pollutant List'!$B$7:$B$611,0))),"")</f>
        <v>Vanadium (fume or dust)</v>
      </c>
      <c r="D525" s="115">
        <f>IFERROR(IF(OR($B525="",$B525="No CAS"),INDEX('DEQ Pollutant List'!$A$7:$A$611,MATCH($C525,'DEQ Pollutant List'!$C$7:$C$611,0)),INDEX('DEQ Pollutant List'!$A$7:$A$611,MATCH($B525,'DEQ Pollutant List'!$B$7:$B$611,0))),"")</f>
        <v>620</v>
      </c>
      <c r="E525" s="101"/>
      <c r="F525" s="102">
        <v>1.75E-6</v>
      </c>
      <c r="G525" s="103">
        <v>1.75E-6</v>
      </c>
      <c r="H525" s="83" t="s">
        <v>400</v>
      </c>
      <c r="I525" s="104" t="s">
        <v>429</v>
      </c>
      <c r="J525" s="102">
        <v>0.28067418749999989</v>
      </c>
      <c r="K525" s="105">
        <v>0.45351249999999999</v>
      </c>
      <c r="L525" s="83"/>
      <c r="M525" s="102">
        <v>1.2424999999999999E-3</v>
      </c>
      <c r="N525" s="105">
        <v>1.3665960000000001E-3</v>
      </c>
      <c r="O525" s="83"/>
    </row>
    <row r="526" spans="1:15">
      <c r="A526" s="79" t="s">
        <v>144</v>
      </c>
      <c r="B526" s="100" t="s">
        <v>398</v>
      </c>
      <c r="C526" s="81" t="str">
        <f>IFERROR(IF(B526="No CAS","",INDEX('DEQ Pollutant List'!$C$7:$C$611,MATCH('3. Pollutant Emissions - EF'!B526,'DEQ Pollutant List'!$B$7:$B$611,0))),"")</f>
        <v>Xylene (mixture), including m-xylene, o-xylene, p-xylene</v>
      </c>
      <c r="D526" s="115">
        <f>IFERROR(IF(OR($B526="",$B526="No CAS"),INDEX('DEQ Pollutant List'!$A$7:$A$611,MATCH($C526,'DEQ Pollutant List'!$C$7:$C$611,0)),INDEX('DEQ Pollutant List'!$A$7:$A$611,MATCH($B526,'DEQ Pollutant List'!$B$7:$B$611,0))),"")</f>
        <v>628</v>
      </c>
      <c r="E526" s="101"/>
      <c r="F526" s="102">
        <v>9.3400000000000004E-4</v>
      </c>
      <c r="G526" s="103">
        <v>9.3400000000000004E-4</v>
      </c>
      <c r="H526" s="83" t="s">
        <v>400</v>
      </c>
      <c r="I526" s="104" t="s">
        <v>429</v>
      </c>
      <c r="J526" s="102">
        <v>149.79982349999995</v>
      </c>
      <c r="K526" s="105">
        <v>242.04610000000002</v>
      </c>
      <c r="L526" s="83"/>
      <c r="M526" s="102">
        <v>0.66314000000000006</v>
      </c>
      <c r="N526" s="105">
        <v>0.72937180800000001</v>
      </c>
      <c r="O526" s="83"/>
    </row>
    <row r="527" spans="1:15">
      <c r="A527" s="79" t="s">
        <v>144</v>
      </c>
      <c r="B527" s="100" t="s">
        <v>399</v>
      </c>
      <c r="C527" s="81" t="str">
        <f>IFERROR(IF(B527="No CAS","",INDEX('DEQ Pollutant List'!$C$7:$C$611,MATCH('3. Pollutant Emissions - EF'!B527,'DEQ Pollutant List'!$B$7:$B$611,0))),"")</f>
        <v>Zinc and compounds</v>
      </c>
      <c r="D527" s="115">
        <f>IFERROR(IF(OR($B527="",$B527="No CAS"),INDEX('DEQ Pollutant List'!$A$7:$A$611,MATCH($C527,'DEQ Pollutant List'!$C$7:$C$611,0)),INDEX('DEQ Pollutant List'!$A$7:$A$611,MATCH($B527,'DEQ Pollutant List'!$B$7:$B$611,0))),"")</f>
        <v>632</v>
      </c>
      <c r="E527" s="101"/>
      <c r="F527" s="102">
        <v>1.95E-4</v>
      </c>
      <c r="G527" s="103">
        <v>1.95E-4</v>
      </c>
      <c r="H527" s="83" t="s">
        <v>400</v>
      </c>
      <c r="I527" s="104" t="s">
        <v>429</v>
      </c>
      <c r="J527" s="102">
        <v>31.275123749999988</v>
      </c>
      <c r="K527" s="105">
        <v>50.53425</v>
      </c>
      <c r="L527" s="83"/>
      <c r="M527" s="102">
        <v>0.13844999999999999</v>
      </c>
      <c r="N527" s="105">
        <v>0.15227784</v>
      </c>
      <c r="O527" s="83"/>
    </row>
    <row r="528" spans="1:15">
      <c r="A528" s="79" t="s">
        <v>147</v>
      </c>
      <c r="B528" s="100" t="s">
        <v>327</v>
      </c>
      <c r="C528" s="81" t="str">
        <f>IFERROR(IF(B528="No CAS","",INDEX('DEQ Pollutant List'!$C$7:$C$611,MATCH('3. Pollutant Emissions - EF'!B528,'DEQ Pollutant List'!$B$7:$B$611,0))),"")</f>
        <v>Acetaldehyde</v>
      </c>
      <c r="D528" s="115">
        <f>IFERROR(IF(OR($B528="",$B528="No CAS"),INDEX('DEQ Pollutant List'!$A$7:$A$611,MATCH($C528,'DEQ Pollutant List'!$C$7:$C$611,0)),INDEX('DEQ Pollutant List'!$A$7:$A$611,MATCH($B528,'DEQ Pollutant List'!$B$7:$B$611,0))),"")</f>
        <v>1</v>
      </c>
      <c r="E528" s="101"/>
      <c r="F528" s="102">
        <v>8.9999999999999998E-4</v>
      </c>
      <c r="G528" s="103">
        <v>8.9999999999999998E-4</v>
      </c>
      <c r="H528" s="83" t="s">
        <v>423</v>
      </c>
      <c r="I528" s="104" t="s">
        <v>424</v>
      </c>
      <c r="J528" s="102">
        <v>0.11801519999999999</v>
      </c>
      <c r="K528" s="105">
        <v>4.122E-2</v>
      </c>
      <c r="L528" s="83"/>
      <c r="M528" s="102">
        <v>2.1383999999999999E-3</v>
      </c>
      <c r="N528" s="105">
        <v>2.02851E-2</v>
      </c>
      <c r="O528" s="83"/>
    </row>
    <row r="529" spans="1:15">
      <c r="A529" s="79" t="s">
        <v>147</v>
      </c>
      <c r="B529" s="100" t="s">
        <v>330</v>
      </c>
      <c r="C529" s="81" t="str">
        <f>IFERROR(IF(B529="No CAS","",INDEX('DEQ Pollutant List'!$C$7:$C$611,MATCH('3. Pollutant Emissions - EF'!B529,'DEQ Pollutant List'!$B$7:$B$611,0))),"")</f>
        <v>Acrolein</v>
      </c>
      <c r="D529" s="115">
        <f>IFERROR(IF(OR($B529="",$B529="No CAS"),INDEX('DEQ Pollutant List'!$A$7:$A$611,MATCH($C529,'DEQ Pollutant List'!$C$7:$C$611,0)),INDEX('DEQ Pollutant List'!$A$7:$A$611,MATCH($B529,'DEQ Pollutant List'!$B$7:$B$611,0))),"")</f>
        <v>5</v>
      </c>
      <c r="E529" s="101"/>
      <c r="F529" s="102">
        <v>8.0000000000000004E-4</v>
      </c>
      <c r="G529" s="103">
        <v>8.0000000000000004E-4</v>
      </c>
      <c r="H529" s="83" t="s">
        <v>423</v>
      </c>
      <c r="I529" s="104" t="s">
        <v>424</v>
      </c>
      <c r="J529" s="102">
        <v>0.10490239999999999</v>
      </c>
      <c r="K529" s="105">
        <v>3.6639999999999999E-2</v>
      </c>
      <c r="L529" s="83"/>
      <c r="M529" s="102">
        <v>1.9008E-3</v>
      </c>
      <c r="N529" s="105">
        <v>1.8031200000000001E-2</v>
      </c>
      <c r="O529" s="83"/>
    </row>
    <row r="530" spans="1:15">
      <c r="A530" s="79" t="s">
        <v>147</v>
      </c>
      <c r="B530" s="100" t="s">
        <v>425</v>
      </c>
      <c r="C530" s="81" t="str">
        <f>IFERROR(IF(B530="No CAS","",INDEX('DEQ Pollutant List'!$C$7:$C$611,MATCH('3. Pollutant Emissions - EF'!B530,'DEQ Pollutant List'!$B$7:$B$611,0))),"")</f>
        <v>Ammonia</v>
      </c>
      <c r="D530" s="115">
        <f>IFERROR(IF(OR($B530="",$B530="No CAS"),INDEX('DEQ Pollutant List'!$A$7:$A$611,MATCH($C530,'DEQ Pollutant List'!$C$7:$C$611,0)),INDEX('DEQ Pollutant List'!$A$7:$A$611,MATCH($B530,'DEQ Pollutant List'!$B$7:$B$611,0))),"")</f>
        <v>26</v>
      </c>
      <c r="E530" s="101"/>
      <c r="F530" s="102">
        <v>3.2</v>
      </c>
      <c r="G530" s="103">
        <v>3.2</v>
      </c>
      <c r="H530" s="83" t="s">
        <v>423</v>
      </c>
      <c r="I530" s="104" t="s">
        <v>426</v>
      </c>
      <c r="J530" s="102">
        <v>419.6096</v>
      </c>
      <c r="K530" s="105">
        <v>146.56</v>
      </c>
      <c r="L530" s="83"/>
      <c r="M530" s="102">
        <v>7.6032000000000002</v>
      </c>
      <c r="N530" s="105">
        <v>72.124800000000008</v>
      </c>
      <c r="O530" s="83"/>
    </row>
    <row r="531" spans="1:15">
      <c r="A531" s="79" t="s">
        <v>147</v>
      </c>
      <c r="B531" s="100" t="s">
        <v>325</v>
      </c>
      <c r="C531" s="81" t="str">
        <f>IFERROR(IF(B531="No CAS","",INDEX('DEQ Pollutant List'!$C$7:$C$611,MATCH('3. Pollutant Emissions - EF'!B531,'DEQ Pollutant List'!$B$7:$B$611,0))),"")</f>
        <v>Arsenic and compounds</v>
      </c>
      <c r="D531" s="115">
        <f>IFERROR(IF(OR($B531="",$B531="No CAS"),INDEX('DEQ Pollutant List'!$A$7:$A$611,MATCH($C531,'DEQ Pollutant List'!$C$7:$C$611,0)),INDEX('DEQ Pollutant List'!$A$7:$A$611,MATCH($B531,'DEQ Pollutant List'!$B$7:$B$611,0))),"")</f>
        <v>37</v>
      </c>
      <c r="E531" s="101"/>
      <c r="F531" s="102">
        <v>2.0000000000000001E-4</v>
      </c>
      <c r="G531" s="103">
        <v>2.0000000000000001E-4</v>
      </c>
      <c r="H531" s="83" t="s">
        <v>423</v>
      </c>
      <c r="I531" s="104" t="s">
        <v>424</v>
      </c>
      <c r="J531" s="102">
        <v>2.6225599999999998E-2</v>
      </c>
      <c r="K531" s="105">
        <v>9.1599999999999997E-3</v>
      </c>
      <c r="L531" s="83"/>
      <c r="M531" s="102">
        <v>4.752E-4</v>
      </c>
      <c r="N531" s="105">
        <v>4.5078000000000002E-3</v>
      </c>
      <c r="O531" s="83"/>
    </row>
    <row r="532" spans="1:15">
      <c r="A532" s="79" t="s">
        <v>147</v>
      </c>
      <c r="B532" s="100" t="s">
        <v>339</v>
      </c>
      <c r="C532" s="81" t="str">
        <f>IFERROR(IF(B532="No CAS","",INDEX('DEQ Pollutant List'!$C$7:$C$611,MATCH('3. Pollutant Emissions - EF'!B532,'DEQ Pollutant List'!$B$7:$B$611,0))),"")</f>
        <v>Barium and compounds</v>
      </c>
      <c r="D532" s="115">
        <f>IFERROR(IF(OR($B532="",$B532="No CAS"),INDEX('DEQ Pollutant List'!$A$7:$A$611,MATCH($C532,'DEQ Pollutant List'!$C$7:$C$611,0)),INDEX('DEQ Pollutant List'!$A$7:$A$611,MATCH($B532,'DEQ Pollutant List'!$B$7:$B$611,0))),"")</f>
        <v>45</v>
      </c>
      <c r="E532" s="101"/>
      <c r="F532" s="102">
        <v>4.4000000000000003E-3</v>
      </c>
      <c r="G532" s="103">
        <v>4.4000000000000003E-3</v>
      </c>
      <c r="H532" s="83" t="s">
        <v>423</v>
      </c>
      <c r="I532" s="104" t="s">
        <v>424</v>
      </c>
      <c r="J532" s="102">
        <v>0.57696320000000001</v>
      </c>
      <c r="K532" s="105">
        <v>0.20152</v>
      </c>
      <c r="L532" s="83"/>
      <c r="M532" s="102">
        <v>1.0454400000000001E-2</v>
      </c>
      <c r="N532" s="105">
        <v>9.9171600000000013E-2</v>
      </c>
      <c r="O532" s="83"/>
    </row>
    <row r="533" spans="1:15">
      <c r="A533" s="79" t="s">
        <v>147</v>
      </c>
      <c r="B533" s="100" t="s">
        <v>340</v>
      </c>
      <c r="C533" s="81" t="str">
        <f>IFERROR(IF(B533="No CAS","",INDEX('DEQ Pollutant List'!$C$7:$C$611,MATCH('3. Pollutant Emissions - EF'!B533,'DEQ Pollutant List'!$B$7:$B$611,0))),"")</f>
        <v>Benzene</v>
      </c>
      <c r="D533" s="115">
        <f>IFERROR(IF(OR($B533="",$B533="No CAS"),INDEX('DEQ Pollutant List'!$A$7:$A$611,MATCH($C533,'DEQ Pollutant List'!$C$7:$C$611,0)),INDEX('DEQ Pollutant List'!$A$7:$A$611,MATCH($B533,'DEQ Pollutant List'!$B$7:$B$611,0))),"")</f>
        <v>46</v>
      </c>
      <c r="E533" s="101"/>
      <c r="F533" s="102">
        <v>1.6999999999999999E-3</v>
      </c>
      <c r="G533" s="103">
        <v>1.6999999999999999E-3</v>
      </c>
      <c r="H533" s="83" t="s">
        <v>423</v>
      </c>
      <c r="I533" s="104" t="s">
        <v>424</v>
      </c>
      <c r="J533" s="102">
        <v>0.22291759999999997</v>
      </c>
      <c r="K533" s="105">
        <v>7.7859999999999985E-2</v>
      </c>
      <c r="L533" s="83"/>
      <c r="M533" s="102">
        <v>4.0391999999999997E-3</v>
      </c>
      <c r="N533" s="105">
        <v>3.8316299999999998E-2</v>
      </c>
      <c r="O533" s="83"/>
    </row>
    <row r="534" spans="1:15">
      <c r="A534" s="79" t="s">
        <v>147</v>
      </c>
      <c r="B534" s="100" t="s">
        <v>427</v>
      </c>
      <c r="C534" s="81" t="str">
        <f>IFERROR(IF(B534="No CAS","",INDEX('DEQ Pollutant List'!$C$7:$C$611,MATCH('3. Pollutant Emissions - EF'!B534,'DEQ Pollutant List'!$B$7:$B$611,0))),"")</f>
        <v>Benzo[a]pyrene</v>
      </c>
      <c r="D534" s="115"/>
      <c r="E534" s="101"/>
      <c r="F534" s="102">
        <v>1.1999999999999999E-6</v>
      </c>
      <c r="G534" s="103">
        <v>1.1999999999999999E-6</v>
      </c>
      <c r="H534" s="83" t="s">
        <v>423</v>
      </c>
      <c r="I534" s="104" t="s">
        <v>424</v>
      </c>
      <c r="J534" s="102">
        <v>1.5735359999999998E-4</v>
      </c>
      <c r="K534" s="105">
        <v>5.4959999999999996E-5</v>
      </c>
      <c r="L534" s="83"/>
      <c r="M534" s="102">
        <v>2.8511999999999999E-6</v>
      </c>
      <c r="N534" s="105">
        <v>2.70468E-5</v>
      </c>
      <c r="O534" s="83"/>
    </row>
    <row r="535" spans="1:15">
      <c r="A535" s="79" t="s">
        <v>147</v>
      </c>
      <c r="B535" s="100" t="s">
        <v>341</v>
      </c>
      <c r="C535" s="81" t="str">
        <f>IFERROR(IF(B535="No CAS","",INDEX('DEQ Pollutant List'!$C$7:$C$611,MATCH('3. Pollutant Emissions - EF'!B535,'DEQ Pollutant List'!$B$7:$B$611,0))),"")</f>
        <v>Beryllium and compounds</v>
      </c>
      <c r="D535" s="115"/>
      <c r="E535" s="101"/>
      <c r="F535" s="102">
        <v>1.2E-5</v>
      </c>
      <c r="G535" s="103">
        <v>1.2E-5</v>
      </c>
      <c r="H535" s="83" t="s">
        <v>423</v>
      </c>
      <c r="I535" s="104" t="s">
        <v>424</v>
      </c>
      <c r="J535" s="102">
        <v>1.5735359999999999E-3</v>
      </c>
      <c r="K535" s="105">
        <v>5.4960000000000002E-4</v>
      </c>
      <c r="L535" s="83"/>
      <c r="M535" s="102">
        <v>2.8512000000000001E-5</v>
      </c>
      <c r="N535" s="105">
        <v>2.70468E-4</v>
      </c>
      <c r="O535" s="83"/>
    </row>
    <row r="536" spans="1:15">
      <c r="A536" s="79" t="s">
        <v>147</v>
      </c>
      <c r="B536" s="100" t="s">
        <v>343</v>
      </c>
      <c r="C536" s="81" t="str">
        <f>IFERROR(IF(B536="No CAS","",INDEX('DEQ Pollutant List'!$C$7:$C$611,MATCH('3. Pollutant Emissions - EF'!B536,'DEQ Pollutant List'!$B$7:$B$611,0))),"")</f>
        <v>Cadmium and compounds</v>
      </c>
      <c r="D536" s="115"/>
      <c r="E536" s="101"/>
      <c r="F536" s="102">
        <v>1.1000000000000001E-3</v>
      </c>
      <c r="G536" s="103">
        <v>1.1000000000000001E-3</v>
      </c>
      <c r="H536" s="83" t="s">
        <v>423</v>
      </c>
      <c r="I536" s="104" t="s">
        <v>424</v>
      </c>
      <c r="J536" s="102">
        <v>0.1442408</v>
      </c>
      <c r="K536" s="105">
        <v>5.0380000000000001E-2</v>
      </c>
      <c r="L536" s="83"/>
      <c r="M536" s="102">
        <v>2.6136000000000002E-3</v>
      </c>
      <c r="N536" s="105">
        <v>2.4792900000000003E-2</v>
      </c>
      <c r="O536" s="83"/>
    </row>
    <row r="537" spans="1:15">
      <c r="A537" s="79" t="s">
        <v>147</v>
      </c>
      <c r="B537" s="100" t="s">
        <v>348</v>
      </c>
      <c r="C537" s="81" t="str">
        <f>IFERROR(IF(B537="No CAS","",INDEX('DEQ Pollutant List'!$C$7:$C$611,MATCH('3. Pollutant Emissions - EF'!B537,'DEQ Pollutant List'!$B$7:$B$611,0))),"")</f>
        <v>Chromium VI, chromate and dichromate particulate</v>
      </c>
      <c r="D537" s="115"/>
      <c r="E537" s="101"/>
      <c r="F537" s="102">
        <v>5.5999999999999999E-5</v>
      </c>
      <c r="G537" s="103">
        <v>5.5999999999999999E-5</v>
      </c>
      <c r="H537" s="83" t="s">
        <v>423</v>
      </c>
      <c r="I537" s="104" t="s">
        <v>428</v>
      </c>
      <c r="J537" s="102">
        <v>7.3431679999999989E-3</v>
      </c>
      <c r="K537" s="105">
        <v>2.5647999999999999E-3</v>
      </c>
      <c r="L537" s="83"/>
      <c r="M537" s="102">
        <v>1.3305599999999999E-4</v>
      </c>
      <c r="N537" s="105">
        <v>1.262184E-3</v>
      </c>
      <c r="O537" s="83"/>
    </row>
    <row r="538" spans="1:15">
      <c r="A538" s="79" t="s">
        <v>147</v>
      </c>
      <c r="B538" s="100" t="s">
        <v>349</v>
      </c>
      <c r="C538" s="81" t="str">
        <f>IFERROR(IF(B538="No CAS","",INDEX('DEQ Pollutant List'!$C$7:$C$611,MATCH('3. Pollutant Emissions - EF'!B538,'DEQ Pollutant List'!$B$7:$B$611,0))),"")</f>
        <v>Cobalt and compounds</v>
      </c>
      <c r="D538" s="115"/>
      <c r="E538" s="101"/>
      <c r="F538" s="102">
        <v>8.3999999999999995E-5</v>
      </c>
      <c r="G538" s="103">
        <v>8.3999999999999995E-5</v>
      </c>
      <c r="H538" s="83" t="s">
        <v>423</v>
      </c>
      <c r="I538" s="104" t="s">
        <v>424</v>
      </c>
      <c r="J538" s="102">
        <v>1.1014751999999997E-2</v>
      </c>
      <c r="K538" s="105">
        <v>3.8471999999999994E-3</v>
      </c>
      <c r="L538" s="83"/>
      <c r="M538" s="102">
        <v>1.9958399999999999E-4</v>
      </c>
      <c r="N538" s="105">
        <v>1.8932759999999999E-3</v>
      </c>
      <c r="O538" s="83"/>
    </row>
    <row r="539" spans="1:15">
      <c r="A539" s="79" t="s">
        <v>147</v>
      </c>
      <c r="B539" s="100" t="s">
        <v>350</v>
      </c>
      <c r="C539" s="81" t="str">
        <f>IFERROR(IF(B539="No CAS","",INDEX('DEQ Pollutant List'!$C$7:$C$611,MATCH('3. Pollutant Emissions - EF'!B539,'DEQ Pollutant List'!$B$7:$B$611,0))),"")</f>
        <v>Copper and compounds</v>
      </c>
      <c r="D539" s="115"/>
      <c r="E539" s="101"/>
      <c r="F539" s="102">
        <v>8.4999999999999995E-4</v>
      </c>
      <c r="G539" s="103">
        <v>8.4999999999999995E-4</v>
      </c>
      <c r="H539" s="83" t="s">
        <v>423</v>
      </c>
      <c r="I539" s="104" t="s">
        <v>424</v>
      </c>
      <c r="J539" s="102">
        <v>0.11145879999999998</v>
      </c>
      <c r="K539" s="105">
        <v>3.8929999999999992E-2</v>
      </c>
      <c r="L539" s="83"/>
      <c r="M539" s="102">
        <v>2.0195999999999999E-3</v>
      </c>
      <c r="N539" s="105">
        <v>1.9158149999999999E-2</v>
      </c>
      <c r="O539" s="83"/>
    </row>
    <row r="540" spans="1:15">
      <c r="A540" s="79" t="s">
        <v>147</v>
      </c>
      <c r="B540" s="100" t="s">
        <v>352</v>
      </c>
      <c r="C540" s="81" t="str">
        <f>IFERROR(IF(B540="No CAS","",INDEX('DEQ Pollutant List'!$C$7:$C$611,MATCH('3. Pollutant Emissions - EF'!B540,'DEQ Pollutant List'!$B$7:$B$611,0))),"")</f>
        <v>Ethyl benzene</v>
      </c>
      <c r="D540" s="115"/>
      <c r="E540" s="101"/>
      <c r="F540" s="102">
        <v>2E-3</v>
      </c>
      <c r="G540" s="103">
        <v>2E-3</v>
      </c>
      <c r="H540" s="83" t="s">
        <v>423</v>
      </c>
      <c r="I540" s="104" t="s">
        <v>424</v>
      </c>
      <c r="J540" s="102">
        <v>0.26225599999999999</v>
      </c>
      <c r="K540" s="105">
        <v>9.1600000000000001E-2</v>
      </c>
      <c r="L540" s="83"/>
      <c r="M540" s="102">
        <v>4.7520000000000001E-3</v>
      </c>
      <c r="N540" s="105">
        <v>4.5078000000000007E-2</v>
      </c>
      <c r="O540" s="83"/>
    </row>
    <row r="541" spans="1:15">
      <c r="A541" s="79" t="s">
        <v>147</v>
      </c>
      <c r="B541" s="100" t="s">
        <v>354</v>
      </c>
      <c r="C541" s="81" t="str">
        <f>IFERROR(IF(B541="No CAS","",INDEX('DEQ Pollutant List'!$C$7:$C$611,MATCH('3. Pollutant Emissions - EF'!B541,'DEQ Pollutant List'!$B$7:$B$611,0))),"")</f>
        <v>Formaldehyde</v>
      </c>
      <c r="D541" s="115"/>
      <c r="E541" s="101"/>
      <c r="F541" s="102">
        <v>3.5999999999999999E-3</v>
      </c>
      <c r="G541" s="103">
        <v>3.5999999999999999E-3</v>
      </c>
      <c r="H541" s="83" t="s">
        <v>423</v>
      </c>
      <c r="I541" s="104" t="s">
        <v>424</v>
      </c>
      <c r="J541" s="102">
        <v>0.47206079999999995</v>
      </c>
      <c r="K541" s="105">
        <v>0.16488</v>
      </c>
      <c r="L541" s="83"/>
      <c r="M541" s="102">
        <v>8.5535999999999997E-3</v>
      </c>
      <c r="N541" s="105">
        <v>8.1140400000000001E-2</v>
      </c>
      <c r="O541" s="83"/>
    </row>
    <row r="542" spans="1:15">
      <c r="A542" s="79" t="s">
        <v>147</v>
      </c>
      <c r="B542" s="100" t="s">
        <v>355</v>
      </c>
      <c r="C542" s="81" t="str">
        <f>IFERROR(IF(B542="No CAS","",INDEX('DEQ Pollutant List'!$C$7:$C$611,MATCH('3. Pollutant Emissions - EF'!B542,'DEQ Pollutant List'!$B$7:$B$611,0))),"")</f>
        <v>Hexane</v>
      </c>
      <c r="D542" s="115"/>
      <c r="E542" s="101"/>
      <c r="F542" s="102">
        <v>1.2999999999999999E-3</v>
      </c>
      <c r="G542" s="103">
        <v>1.2999999999999999E-3</v>
      </c>
      <c r="H542" s="83" t="s">
        <v>423</v>
      </c>
      <c r="I542" s="104" t="s">
        <v>424</v>
      </c>
      <c r="J542" s="102">
        <v>0.17046639999999996</v>
      </c>
      <c r="K542" s="105">
        <v>5.9539999999999996E-2</v>
      </c>
      <c r="L542" s="83"/>
      <c r="M542" s="102">
        <v>3.0887999999999996E-3</v>
      </c>
      <c r="N542" s="105">
        <v>2.9300699999999999E-2</v>
      </c>
      <c r="O542" s="83"/>
    </row>
    <row r="543" spans="1:15">
      <c r="A543" s="79" t="s">
        <v>147</v>
      </c>
      <c r="B543" s="100" t="s">
        <v>360</v>
      </c>
      <c r="C543" s="81" t="str">
        <f>IFERROR(IF(B543="No CAS","",INDEX('DEQ Pollutant List'!$C$7:$C$611,MATCH('3. Pollutant Emissions - EF'!B543,'DEQ Pollutant List'!$B$7:$B$611,0))),"")</f>
        <v>Lead and compounds</v>
      </c>
      <c r="D543" s="115"/>
      <c r="E543" s="101"/>
      <c r="F543" s="102">
        <v>5.0000000000000001E-4</v>
      </c>
      <c r="G543" s="103">
        <v>5.0000000000000001E-4</v>
      </c>
      <c r="H543" s="83" t="s">
        <v>423</v>
      </c>
      <c r="I543" s="104" t="s">
        <v>424</v>
      </c>
      <c r="J543" s="102">
        <v>6.5563999999999997E-2</v>
      </c>
      <c r="K543" s="105">
        <v>2.29E-2</v>
      </c>
      <c r="L543" s="83"/>
      <c r="M543" s="102">
        <v>1.188E-3</v>
      </c>
      <c r="N543" s="105">
        <v>1.1269500000000002E-2</v>
      </c>
      <c r="O543" s="83"/>
    </row>
    <row r="544" spans="1:15">
      <c r="A544" s="79" t="s">
        <v>147</v>
      </c>
      <c r="B544" s="100" t="s">
        <v>361</v>
      </c>
      <c r="C544" s="81" t="str">
        <f>IFERROR(IF(B544="No CAS","",INDEX('DEQ Pollutant List'!$C$7:$C$611,MATCH('3. Pollutant Emissions - EF'!B544,'DEQ Pollutant List'!$B$7:$B$611,0))),"")</f>
        <v>Manganese and compounds</v>
      </c>
      <c r="D544" s="115"/>
      <c r="E544" s="101"/>
      <c r="F544" s="102">
        <v>3.8000000000000002E-4</v>
      </c>
      <c r="G544" s="103">
        <v>3.8000000000000002E-4</v>
      </c>
      <c r="H544" s="83" t="s">
        <v>423</v>
      </c>
      <c r="I544" s="104" t="s">
        <v>424</v>
      </c>
      <c r="J544" s="102">
        <v>4.982864E-2</v>
      </c>
      <c r="K544" s="105">
        <v>1.7403999999999999E-2</v>
      </c>
      <c r="L544" s="83"/>
      <c r="M544" s="102">
        <v>9.0288E-4</v>
      </c>
      <c r="N544" s="105">
        <v>8.5648200000000008E-3</v>
      </c>
      <c r="O544" s="83"/>
    </row>
    <row r="545" spans="1:15">
      <c r="A545" s="79" t="s">
        <v>147</v>
      </c>
      <c r="B545" s="100" t="s">
        <v>362</v>
      </c>
      <c r="C545" s="81" t="str">
        <f>IFERROR(IF(B545="No CAS","",INDEX('DEQ Pollutant List'!$C$7:$C$611,MATCH('3. Pollutant Emissions - EF'!B545,'DEQ Pollutant List'!$B$7:$B$611,0))),"")</f>
        <v>Mercury and compounds</v>
      </c>
      <c r="D545" s="115"/>
      <c r="E545" s="101"/>
      <c r="F545" s="102">
        <v>2.5999999999999998E-4</v>
      </c>
      <c r="G545" s="103">
        <v>2.5999999999999998E-4</v>
      </c>
      <c r="H545" s="83" t="s">
        <v>423</v>
      </c>
      <c r="I545" s="104" t="s">
        <v>424</v>
      </c>
      <c r="J545" s="102">
        <v>3.4093279999999997E-2</v>
      </c>
      <c r="K545" s="105">
        <v>1.1907999999999998E-2</v>
      </c>
      <c r="L545" s="83"/>
      <c r="M545" s="102">
        <v>6.1775999999999997E-4</v>
      </c>
      <c r="N545" s="105">
        <v>5.8601399999999998E-3</v>
      </c>
      <c r="O545" s="83"/>
    </row>
    <row r="546" spans="1:15">
      <c r="A546" s="79" t="s">
        <v>147</v>
      </c>
      <c r="B546" s="100" t="s">
        <v>334</v>
      </c>
      <c r="C546" s="81" t="str">
        <f>IFERROR(IF(B546="No CAS","",INDEX('DEQ Pollutant List'!$C$7:$C$611,MATCH('3. Pollutant Emissions - EF'!B546,'DEQ Pollutant List'!$B$7:$B$611,0))),"")</f>
        <v>Molybdenum trioxide</v>
      </c>
      <c r="D546" s="115"/>
      <c r="E546" s="101"/>
      <c r="F546" s="102">
        <v>1.65E-3</v>
      </c>
      <c r="G546" s="103">
        <v>1.65E-3</v>
      </c>
      <c r="H546" s="83" t="s">
        <v>423</v>
      </c>
      <c r="I546" s="104" t="s">
        <v>424</v>
      </c>
      <c r="J546" s="102">
        <v>0.21636119999999998</v>
      </c>
      <c r="K546" s="105">
        <v>7.5569999999999998E-2</v>
      </c>
      <c r="L546" s="83"/>
      <c r="M546" s="102">
        <v>3.9204000000000001E-3</v>
      </c>
      <c r="N546" s="105">
        <v>3.7189350000000003E-2</v>
      </c>
      <c r="O546" s="83"/>
    </row>
    <row r="547" spans="1:15">
      <c r="A547" s="79" t="s">
        <v>147</v>
      </c>
      <c r="B547" s="100" t="s">
        <v>370</v>
      </c>
      <c r="C547" s="81" t="str">
        <f>IFERROR(IF(B547="No CAS","",INDEX('DEQ Pollutant List'!$C$7:$C$611,MATCH('3. Pollutant Emissions - EF'!B547,'DEQ Pollutant List'!$B$7:$B$611,0))),"")</f>
        <v>Naphthalene</v>
      </c>
      <c r="D547" s="115"/>
      <c r="E547" s="101"/>
      <c r="F547" s="102">
        <v>2.9999999999999997E-4</v>
      </c>
      <c r="G547" s="103">
        <v>2.9999999999999997E-4</v>
      </c>
      <c r="H547" s="83" t="s">
        <v>423</v>
      </c>
      <c r="I547" s="104" t="s">
        <v>424</v>
      </c>
      <c r="J547" s="102">
        <v>3.9338399999999996E-2</v>
      </c>
      <c r="K547" s="105">
        <v>1.3739999999999999E-2</v>
      </c>
      <c r="L547" s="83"/>
      <c r="M547" s="102">
        <v>7.1279999999999987E-4</v>
      </c>
      <c r="N547" s="105">
        <v>6.7616999999999998E-3</v>
      </c>
      <c r="O547" s="83"/>
    </row>
    <row r="548" spans="1:15">
      <c r="A548" s="79" t="s">
        <v>147</v>
      </c>
      <c r="B548" s="100">
        <v>365</v>
      </c>
      <c r="C548" s="81" t="str">
        <f>IFERROR(IF(B548="No CAS","",INDEX('DEQ Pollutant List'!$C$7:$C$611,MATCH('3. Pollutant Emissions - EF'!B548,'DEQ Pollutant List'!$B$7:$B$611,0))),"")</f>
        <v>Nickel compounds, insoluble</v>
      </c>
      <c r="D548" s="115"/>
      <c r="E548" s="101"/>
      <c r="F548" s="102">
        <v>2.0999999999999999E-3</v>
      </c>
      <c r="G548" s="103">
        <v>2.0999999999999999E-3</v>
      </c>
      <c r="H548" s="83" t="s">
        <v>423</v>
      </c>
      <c r="I548" s="104" t="s">
        <v>424</v>
      </c>
      <c r="J548" s="102">
        <v>0.27536879999999997</v>
      </c>
      <c r="K548" s="105">
        <v>9.6179999999999988E-2</v>
      </c>
      <c r="L548" s="83"/>
      <c r="M548" s="102">
        <v>4.9895999999999994E-3</v>
      </c>
      <c r="N548" s="105">
        <v>4.7331900000000003E-2</v>
      </c>
      <c r="O548" s="83"/>
    </row>
    <row r="549" spans="1:15">
      <c r="A549" s="79" t="s">
        <v>147</v>
      </c>
      <c r="B549" s="100">
        <v>401</v>
      </c>
      <c r="C549" s="81" t="str">
        <f>IFERROR(IF(B549="No CAS","",INDEX('DEQ Pollutant List'!$C$7:$C$611,MATCH('3. Pollutant Emissions - EF'!B549,'DEQ Pollutant List'!$B$7:$B$611,0))),"")</f>
        <v>Polycyclic aromatic hydrocarbons (PAHs)</v>
      </c>
      <c r="D549" s="115"/>
      <c r="E549" s="101"/>
      <c r="F549" s="102">
        <v>1E-4</v>
      </c>
      <c r="G549" s="103">
        <v>1E-4</v>
      </c>
      <c r="H549" s="83" t="s">
        <v>423</v>
      </c>
      <c r="I549" s="104" t="s">
        <v>424</v>
      </c>
      <c r="J549" s="102">
        <v>1.3112799999999999E-2</v>
      </c>
      <c r="K549" s="105">
        <v>4.5799999999999999E-3</v>
      </c>
      <c r="L549" s="83"/>
      <c r="M549" s="102">
        <v>2.376E-4</v>
      </c>
      <c r="N549" s="105">
        <v>2.2539000000000001E-3</v>
      </c>
      <c r="O549" s="83"/>
    </row>
    <row r="550" spans="1:15">
      <c r="A550" s="79" t="s">
        <v>147</v>
      </c>
      <c r="B550" s="100" t="s">
        <v>390</v>
      </c>
      <c r="C550" s="81" t="str">
        <f>IFERROR(IF(B550="No CAS","",INDEX('DEQ Pollutant List'!$C$7:$C$611,MATCH('3. Pollutant Emissions - EF'!B550,'DEQ Pollutant List'!$B$7:$B$611,0))),"")</f>
        <v>Selenium and compounds</v>
      </c>
      <c r="D550" s="115"/>
      <c r="E550" s="101"/>
      <c r="F550" s="102">
        <v>2.4000000000000001E-5</v>
      </c>
      <c r="G550" s="103">
        <v>2.4000000000000001E-5</v>
      </c>
      <c r="H550" s="83" t="s">
        <v>423</v>
      </c>
      <c r="I550" s="104" t="s">
        <v>424</v>
      </c>
      <c r="J550" s="102">
        <v>3.1470719999999999E-3</v>
      </c>
      <c r="K550" s="105">
        <v>1.0992E-3</v>
      </c>
      <c r="L550" s="83"/>
      <c r="M550" s="102">
        <v>5.7024000000000002E-5</v>
      </c>
      <c r="N550" s="105">
        <v>5.40936E-4</v>
      </c>
      <c r="O550" s="83"/>
    </row>
    <row r="551" spans="1:15">
      <c r="A551" s="79" t="s">
        <v>147</v>
      </c>
      <c r="B551" s="100" t="s">
        <v>395</v>
      </c>
      <c r="C551" s="81" t="str">
        <f>IFERROR(IF(B551="No CAS","",INDEX('DEQ Pollutant List'!$C$7:$C$611,MATCH('3. Pollutant Emissions - EF'!B551,'DEQ Pollutant List'!$B$7:$B$611,0))),"")</f>
        <v>Toluene</v>
      </c>
      <c r="D551" s="115"/>
      <c r="E551" s="101"/>
      <c r="F551" s="102">
        <v>7.7999999999999996E-3</v>
      </c>
      <c r="G551" s="103">
        <v>7.7999999999999996E-3</v>
      </c>
      <c r="H551" s="83" t="s">
        <v>423</v>
      </c>
      <c r="I551" s="104" t="s">
        <v>424</v>
      </c>
      <c r="J551" s="102">
        <v>1.0227983999999999</v>
      </c>
      <c r="K551" s="105">
        <v>0.35723999999999995</v>
      </c>
      <c r="L551" s="83"/>
      <c r="M551" s="102">
        <v>1.8532799999999999E-2</v>
      </c>
      <c r="N551" s="105">
        <v>0.17580419999999999</v>
      </c>
      <c r="O551" s="83"/>
    </row>
    <row r="552" spans="1:15">
      <c r="A552" s="79" t="s">
        <v>147</v>
      </c>
      <c r="B552" s="100" t="s">
        <v>397</v>
      </c>
      <c r="C552" s="81" t="str">
        <f>IFERROR(IF(B552="No CAS","",INDEX('DEQ Pollutant List'!$C$7:$C$611,MATCH('3. Pollutant Emissions - EF'!B552,'DEQ Pollutant List'!$B$7:$B$611,0))),"")</f>
        <v>Vanadium (fume or dust)</v>
      </c>
      <c r="D552" s="115"/>
      <c r="E552" s="101"/>
      <c r="F552" s="102">
        <v>2.3E-3</v>
      </c>
      <c r="G552" s="103">
        <v>2.3E-3</v>
      </c>
      <c r="H552" s="83" t="s">
        <v>423</v>
      </c>
      <c r="I552" s="104" t="s">
        <v>424</v>
      </c>
      <c r="J552" s="102">
        <v>0.30159439999999998</v>
      </c>
      <c r="K552" s="105">
        <v>0.10533999999999999</v>
      </c>
      <c r="L552" s="83"/>
      <c r="M552" s="102">
        <v>5.4647999999999997E-3</v>
      </c>
      <c r="N552" s="105">
        <v>5.1839700000000002E-2</v>
      </c>
      <c r="O552" s="83"/>
    </row>
    <row r="553" spans="1:15">
      <c r="A553" s="79" t="s">
        <v>147</v>
      </c>
      <c r="B553" s="100" t="s">
        <v>398</v>
      </c>
      <c r="C553" s="81" t="str">
        <f>IFERROR(IF(B553="No CAS","",INDEX('DEQ Pollutant List'!$C$7:$C$611,MATCH('3. Pollutant Emissions - EF'!B553,'DEQ Pollutant List'!$B$7:$B$611,0))),"")</f>
        <v>Xylene (mixture), including m-xylene, o-xylene, p-xylene</v>
      </c>
      <c r="D553" s="115"/>
      <c r="E553" s="101"/>
      <c r="F553" s="102">
        <v>5.7999999999999996E-3</v>
      </c>
      <c r="G553" s="103">
        <v>5.7999999999999996E-3</v>
      </c>
      <c r="H553" s="83" t="s">
        <v>423</v>
      </c>
      <c r="I553" s="104" t="s">
        <v>424</v>
      </c>
      <c r="J553" s="102">
        <v>0.76054239999999984</v>
      </c>
      <c r="K553" s="105">
        <v>0.26563999999999999</v>
      </c>
      <c r="L553" s="83"/>
      <c r="M553" s="102">
        <v>1.3780799999999998E-2</v>
      </c>
      <c r="N553" s="105">
        <v>0.13072619999999999</v>
      </c>
      <c r="O553" s="83"/>
    </row>
    <row r="554" spans="1:15">
      <c r="A554" s="79" t="s">
        <v>147</v>
      </c>
      <c r="B554" s="100" t="s">
        <v>399</v>
      </c>
      <c r="C554" s="81" t="str">
        <f>IFERROR(IF(B554="No CAS","",INDEX('DEQ Pollutant List'!$C$7:$C$611,MATCH('3. Pollutant Emissions - EF'!B554,'DEQ Pollutant List'!$B$7:$B$611,0))),"")</f>
        <v>Zinc and compounds</v>
      </c>
      <c r="D554" s="115"/>
      <c r="E554" s="101"/>
      <c r="F554" s="102">
        <v>2.9000000000000001E-2</v>
      </c>
      <c r="G554" s="103">
        <v>2.9000000000000001E-2</v>
      </c>
      <c r="H554" s="83" t="s">
        <v>423</v>
      </c>
      <c r="I554" s="104" t="s">
        <v>424</v>
      </c>
      <c r="J554" s="102">
        <v>3.8027119999999996</v>
      </c>
      <c r="K554" s="105">
        <v>1.3282</v>
      </c>
      <c r="L554" s="83"/>
      <c r="M554" s="102">
        <v>6.8904000000000007E-2</v>
      </c>
      <c r="N554" s="105">
        <v>0.65363100000000007</v>
      </c>
      <c r="O554" s="83"/>
    </row>
    <row r="555" spans="1:15">
      <c r="A555" s="79" t="s">
        <v>149</v>
      </c>
      <c r="B555" s="100" t="s">
        <v>425</v>
      </c>
      <c r="C555" s="81" t="str">
        <f>IFERROR(IF(B555="No CAS","",INDEX('DEQ Pollutant List'!$C$7:$C$611,MATCH('3. Pollutant Emissions - EF'!B555,'DEQ Pollutant List'!$B$7:$B$611,0))),"")</f>
        <v>Ammonia</v>
      </c>
      <c r="D555" s="115"/>
      <c r="E555" s="101"/>
      <c r="F555" s="102">
        <v>0.14199999999999999</v>
      </c>
      <c r="G555" s="103">
        <v>0.14199999999999999</v>
      </c>
      <c r="H555" s="83" t="s">
        <v>400</v>
      </c>
      <c r="I555" s="104" t="s">
        <v>461</v>
      </c>
      <c r="J555" s="102">
        <v>22774.705499999989</v>
      </c>
      <c r="K555" s="105">
        <v>36799.299999999996</v>
      </c>
      <c r="L555" s="83"/>
      <c r="M555" s="102">
        <v>100.82</v>
      </c>
      <c r="N555" s="105">
        <v>110.88950399999999</v>
      </c>
      <c r="O555" s="83"/>
    </row>
    <row r="556" spans="1:15">
      <c r="A556" s="79" t="s">
        <v>149</v>
      </c>
      <c r="B556" s="100" t="s">
        <v>332</v>
      </c>
      <c r="C556" s="81" t="str">
        <f>IFERROR(IF(B556="No CAS","",INDEX('DEQ Pollutant List'!$C$7:$C$611,MATCH('3. Pollutant Emissions - EF'!B556,'DEQ Pollutant List'!$B$7:$B$611,0))),"")</f>
        <v>Aluminum and compounds</v>
      </c>
      <c r="D556" s="115"/>
      <c r="E556" s="101"/>
      <c r="F556" s="102">
        <v>2.8399999999999999E-5</v>
      </c>
      <c r="G556" s="103">
        <v>2.8399999999999999E-5</v>
      </c>
      <c r="H556" s="83" t="s">
        <v>400</v>
      </c>
      <c r="I556" s="104" t="s">
        <v>462</v>
      </c>
      <c r="J556" s="102">
        <v>4.554941099999998</v>
      </c>
      <c r="K556" s="105">
        <v>7.3598599999999994</v>
      </c>
      <c r="L556" s="83"/>
      <c r="M556" s="102">
        <v>2.0163999999999998E-2</v>
      </c>
      <c r="N556" s="105">
        <v>2.2177900800000001E-2</v>
      </c>
      <c r="O556" s="83"/>
    </row>
    <row r="557" spans="1:15">
      <c r="A557" s="79" t="s">
        <v>149</v>
      </c>
      <c r="B557" s="100" t="s">
        <v>334</v>
      </c>
      <c r="C557" s="81" t="str">
        <f>IFERROR(IF(B557="No CAS","",INDEX('DEQ Pollutant List'!$C$7:$C$611,MATCH('3. Pollutant Emissions - EF'!B557,'DEQ Pollutant List'!$B$7:$B$611,0))),"")</f>
        <v>Molybdenum trioxide</v>
      </c>
      <c r="D557" s="115"/>
      <c r="E557" s="101"/>
      <c r="F557" s="102">
        <v>1.6501719645648774E-6</v>
      </c>
      <c r="G557" s="103">
        <v>1.6501719645648774E-6</v>
      </c>
      <c r="H557" s="83" t="s">
        <v>400</v>
      </c>
      <c r="I557" s="104" t="s">
        <v>463</v>
      </c>
      <c r="J557" s="102">
        <v>0.26466324307972888</v>
      </c>
      <c r="K557" s="105">
        <v>0.427642064616988</v>
      </c>
      <c r="L557" s="83"/>
      <c r="M557" s="102">
        <v>1.1716220948410629E-3</v>
      </c>
      <c r="N557" s="105">
        <v>1.2886390891922875E-3</v>
      </c>
      <c r="O557" s="83"/>
    </row>
    <row r="558" spans="1:15">
      <c r="A558" s="79" t="s">
        <v>149</v>
      </c>
      <c r="B558" s="100" t="s">
        <v>336</v>
      </c>
      <c r="C558" s="81" t="str">
        <f>IFERROR(IF(B558="No CAS","",INDEX('DEQ Pollutant List'!$C$7:$C$611,MATCH('3. Pollutant Emissions - EF'!B558,'DEQ Pollutant List'!$B$7:$B$611,0))),"")</f>
        <v>Thallium and compounds</v>
      </c>
      <c r="D558" s="115"/>
      <c r="E558" s="101"/>
      <c r="F558" s="102">
        <v>1.1200000000000001E-6</v>
      </c>
      <c r="G558" s="103">
        <v>1.1200000000000001E-6</v>
      </c>
      <c r="H558" s="83" t="s">
        <v>400</v>
      </c>
      <c r="I558" s="104" t="s">
        <v>464</v>
      </c>
      <c r="J558" s="102">
        <v>0.17963147999999995</v>
      </c>
      <c r="K558" s="105">
        <v>0.29024800000000001</v>
      </c>
      <c r="L558" s="83"/>
      <c r="M558" s="102">
        <v>7.9520000000000003E-4</v>
      </c>
      <c r="N558" s="105">
        <v>8.746214400000001E-4</v>
      </c>
      <c r="O558" s="83"/>
    </row>
    <row r="559" spans="1:15">
      <c r="A559" s="79" t="s">
        <v>149</v>
      </c>
      <c r="B559" s="100" t="s">
        <v>327</v>
      </c>
      <c r="C559" s="81" t="str">
        <f>IFERROR(IF(B559="No CAS","",INDEX('DEQ Pollutant List'!$C$7:$C$611,MATCH('3. Pollutant Emissions - EF'!B559,'DEQ Pollutant List'!$B$7:$B$611,0))),"")</f>
        <v>Acetaldehyde</v>
      </c>
      <c r="D559" s="115"/>
      <c r="E559" s="101"/>
      <c r="F559" s="102">
        <v>1.16E-3</v>
      </c>
      <c r="G559" s="103">
        <v>1.16E-3</v>
      </c>
      <c r="H559" s="83" t="s">
        <v>400</v>
      </c>
      <c r="I559" s="104" t="s">
        <v>464</v>
      </c>
      <c r="J559" s="102">
        <v>186.04688999999993</v>
      </c>
      <c r="K559" s="105">
        <v>300.61399999999998</v>
      </c>
      <c r="L559" s="83"/>
      <c r="M559" s="102">
        <v>0.8236</v>
      </c>
      <c r="N559" s="105">
        <v>0.90585792000000009</v>
      </c>
      <c r="O559" s="83"/>
    </row>
    <row r="560" spans="1:15">
      <c r="A560" s="79" t="s">
        <v>149</v>
      </c>
      <c r="B560" s="100" t="s">
        <v>330</v>
      </c>
      <c r="C560" s="81" t="str">
        <f>IFERROR(IF(B560="No CAS","",INDEX('DEQ Pollutant List'!$C$7:$C$611,MATCH('3. Pollutant Emissions - EF'!B560,'DEQ Pollutant List'!$B$7:$B$611,0))),"")</f>
        <v>Acrolein</v>
      </c>
      <c r="D560" s="115"/>
      <c r="E560" s="101"/>
      <c r="F560" s="102">
        <v>1.25E-4</v>
      </c>
      <c r="G560" s="103">
        <v>1.25E-4</v>
      </c>
      <c r="H560" s="83" t="s">
        <v>400</v>
      </c>
      <c r="I560" s="104" t="s">
        <v>464</v>
      </c>
      <c r="J560" s="102">
        <v>20.048156249999995</v>
      </c>
      <c r="K560" s="105">
        <v>32.393749999999997</v>
      </c>
      <c r="L560" s="83"/>
      <c r="M560" s="102">
        <v>8.8749999999999996E-2</v>
      </c>
      <c r="N560" s="105">
        <v>9.7614000000000006E-2</v>
      </c>
      <c r="O560" s="83"/>
    </row>
    <row r="561" spans="1:15">
      <c r="A561" s="79" t="s">
        <v>149</v>
      </c>
      <c r="B561" s="100" t="s">
        <v>340</v>
      </c>
      <c r="C561" s="81" t="str">
        <f>IFERROR(IF(B561="No CAS","",INDEX('DEQ Pollutant List'!$C$7:$C$611,MATCH('3. Pollutant Emissions - EF'!B561,'DEQ Pollutant List'!$B$7:$B$611,0))),"")</f>
        <v>Benzene</v>
      </c>
      <c r="D561" s="115"/>
      <c r="E561" s="101"/>
      <c r="F561" s="102">
        <v>1.6500000000000001E-5</v>
      </c>
      <c r="G561" s="103">
        <v>1.6500000000000001E-5</v>
      </c>
      <c r="H561" s="83" t="s">
        <v>400</v>
      </c>
      <c r="I561" s="104" t="s">
        <v>464</v>
      </c>
      <c r="J561" s="102">
        <v>2.6463566249999992</v>
      </c>
      <c r="K561" s="105">
        <v>4.2759750000000007</v>
      </c>
      <c r="L561" s="83"/>
      <c r="M561" s="102">
        <v>1.1715000000000001E-2</v>
      </c>
      <c r="N561" s="105">
        <v>1.2885048000000001E-2</v>
      </c>
      <c r="O561" s="83"/>
    </row>
    <row r="562" spans="1:15">
      <c r="A562" s="79" t="s">
        <v>149</v>
      </c>
      <c r="B562" s="100" t="s">
        <v>427</v>
      </c>
      <c r="C562" s="81" t="str">
        <f>IFERROR(IF(B562="No CAS","",INDEX('DEQ Pollutant List'!$C$7:$C$611,MATCH('3. Pollutant Emissions - EF'!B562,'DEQ Pollutant List'!$B$7:$B$611,0))),"")</f>
        <v>Benzo[a]pyrene</v>
      </c>
      <c r="D562" s="115"/>
      <c r="E562" s="101"/>
      <c r="F562" s="102">
        <v>3.5900000000000003E-7</v>
      </c>
      <c r="G562" s="103">
        <v>3.5900000000000003E-7</v>
      </c>
      <c r="H562" s="83" t="s">
        <v>400</v>
      </c>
      <c r="I562" s="104" t="s">
        <v>464</v>
      </c>
      <c r="J562" s="102">
        <v>5.7578304749999983E-2</v>
      </c>
      <c r="K562" s="105">
        <v>9.3034850000000002E-2</v>
      </c>
      <c r="L562" s="83"/>
      <c r="M562" s="102">
        <v>2.5489000000000002E-4</v>
      </c>
      <c r="N562" s="105">
        <v>2.8034740800000001E-4</v>
      </c>
      <c r="O562" s="83"/>
    </row>
    <row r="563" spans="1:15">
      <c r="A563" s="79" t="s">
        <v>149</v>
      </c>
      <c r="B563" s="100" t="s">
        <v>352</v>
      </c>
      <c r="C563" s="81" t="str">
        <f>IFERROR(IF(B563="No CAS","",INDEX('DEQ Pollutant List'!$C$7:$C$611,MATCH('3. Pollutant Emissions - EF'!B563,'DEQ Pollutant List'!$B$7:$B$611,0))),"")</f>
        <v>Ethyl benzene</v>
      </c>
      <c r="D563" s="115"/>
      <c r="E563" s="101"/>
      <c r="F563" s="102">
        <v>3.4900000000000001E-5</v>
      </c>
      <c r="G563" s="103">
        <v>3.4900000000000001E-5</v>
      </c>
      <c r="H563" s="83" t="s">
        <v>400</v>
      </c>
      <c r="I563" s="104" t="s">
        <v>464</v>
      </c>
      <c r="J563" s="102">
        <v>5.5974452249999977</v>
      </c>
      <c r="K563" s="105">
        <v>9.0443350000000002</v>
      </c>
      <c r="L563" s="83"/>
      <c r="M563" s="102">
        <v>2.4779000000000002E-2</v>
      </c>
      <c r="N563" s="105">
        <v>2.7253828800000001E-2</v>
      </c>
      <c r="O563" s="83"/>
    </row>
    <row r="564" spans="1:15">
      <c r="A564" s="79" t="s">
        <v>149</v>
      </c>
      <c r="B564" s="100" t="s">
        <v>369</v>
      </c>
      <c r="C564" s="81" t="str">
        <f>IFERROR(IF(B564="No CAS","",INDEX('DEQ Pollutant List'!$C$7:$C$611,MATCH('3. Pollutant Emissions - EF'!B564,'DEQ Pollutant List'!$B$7:$B$611,0))),"")</f>
        <v>Fluoranthene</v>
      </c>
      <c r="D564" s="115"/>
      <c r="E564" s="101"/>
      <c r="F564" s="102">
        <v>8.9300000000000002E-5</v>
      </c>
      <c r="G564" s="103">
        <v>8.9300000000000002E-5</v>
      </c>
      <c r="H564" s="83" t="s">
        <v>400</v>
      </c>
      <c r="I564" s="104" t="s">
        <v>464</v>
      </c>
      <c r="J564" s="102">
        <v>14.322402824999996</v>
      </c>
      <c r="K564" s="105">
        <v>23.142095000000001</v>
      </c>
      <c r="L564" s="83"/>
      <c r="M564" s="102">
        <v>6.3403000000000001E-2</v>
      </c>
      <c r="N564" s="105">
        <v>6.9735441600000003E-2</v>
      </c>
      <c r="O564" s="83"/>
    </row>
    <row r="565" spans="1:15">
      <c r="A565" s="79" t="s">
        <v>149</v>
      </c>
      <c r="B565" s="100" t="s">
        <v>452</v>
      </c>
      <c r="C565" s="81" t="str">
        <f>IFERROR(IF(B565="No CAS","",INDEX('DEQ Pollutant List'!$C$7:$C$611,MATCH('3. Pollutant Emissions - EF'!B565,'DEQ Pollutant List'!$B$7:$B$611,0))),"")</f>
        <v>Fluorene</v>
      </c>
      <c r="D565" s="115"/>
      <c r="E565" s="101"/>
      <c r="F565" s="102">
        <v>9.1300000000000007E-6</v>
      </c>
      <c r="G565" s="103">
        <v>9.1300000000000007E-6</v>
      </c>
      <c r="H565" s="83" t="s">
        <v>400</v>
      </c>
      <c r="I565" s="104" t="s">
        <v>464</v>
      </c>
      <c r="J565" s="102">
        <v>1.4643173324999996</v>
      </c>
      <c r="K565" s="105">
        <v>2.3660395000000003</v>
      </c>
      <c r="L565" s="83"/>
      <c r="M565" s="102">
        <v>6.4823000000000007E-3</v>
      </c>
      <c r="N565" s="105">
        <v>7.1297265600000007E-3</v>
      </c>
      <c r="O565" s="83"/>
    </row>
    <row r="566" spans="1:15">
      <c r="A566" s="79" t="s">
        <v>149</v>
      </c>
      <c r="B566" s="100" t="s">
        <v>354</v>
      </c>
      <c r="C566" s="81" t="str">
        <f>IFERROR(IF(B566="No CAS","",INDEX('DEQ Pollutant List'!$C$7:$C$611,MATCH('3. Pollutant Emissions - EF'!B566,'DEQ Pollutant List'!$B$7:$B$611,0))),"")</f>
        <v>Formaldehyde</v>
      </c>
      <c r="D566" s="115"/>
      <c r="E566" s="101"/>
      <c r="F566" s="102">
        <v>1.32E-3</v>
      </c>
      <c r="G566" s="103">
        <v>1.32E-3</v>
      </c>
      <c r="H566" s="83" t="s">
        <v>400</v>
      </c>
      <c r="I566" s="104" t="s">
        <v>464</v>
      </c>
      <c r="J566" s="102">
        <v>211.70852999999991</v>
      </c>
      <c r="K566" s="105">
        <v>342.07799999999997</v>
      </c>
      <c r="L566" s="83"/>
      <c r="M566" s="102">
        <v>0.93720000000000003</v>
      </c>
      <c r="N566" s="105">
        <v>1.0308038400000001</v>
      </c>
      <c r="O566" s="83"/>
    </row>
    <row r="567" spans="1:15">
      <c r="A567" s="79" t="s">
        <v>149</v>
      </c>
      <c r="B567" s="100" t="s">
        <v>454</v>
      </c>
      <c r="C567" s="81" t="str">
        <f>IFERROR(IF(B567="No CAS","",INDEX('DEQ Pollutant List'!$C$7:$C$611,MATCH('3. Pollutant Emissions - EF'!B567,'DEQ Pollutant List'!$B$7:$B$611,0))),"")</f>
        <v>2-Methyl naphthalene</v>
      </c>
      <c r="D567" s="115"/>
      <c r="E567" s="101"/>
      <c r="F567" s="102">
        <v>1.1199999999999999E-5</v>
      </c>
      <c r="G567" s="103">
        <v>1.1199999999999999E-5</v>
      </c>
      <c r="H567" s="83" t="s">
        <v>400</v>
      </c>
      <c r="I567" s="104" t="s">
        <v>464</v>
      </c>
      <c r="J567" s="102">
        <v>1.7963147999999993</v>
      </c>
      <c r="K567" s="105">
        <v>2.9024799999999997</v>
      </c>
      <c r="L567" s="83"/>
      <c r="M567" s="102">
        <v>7.951999999999999E-3</v>
      </c>
      <c r="N567" s="105">
        <v>8.7462144000000006E-3</v>
      </c>
      <c r="O567" s="83"/>
    </row>
    <row r="568" spans="1:15">
      <c r="A568" s="79" t="s">
        <v>149</v>
      </c>
      <c r="B568" s="100" t="s">
        <v>370</v>
      </c>
      <c r="C568" s="81" t="str">
        <f>IFERROR(IF(B568="No CAS","",INDEX('DEQ Pollutant List'!$C$7:$C$611,MATCH('3. Pollutant Emissions - EF'!B568,'DEQ Pollutant List'!$B$7:$B$611,0))),"")</f>
        <v>Naphthalene</v>
      </c>
      <c r="D568" s="115"/>
      <c r="E568" s="101"/>
      <c r="F568" s="102">
        <v>1.6899999999999999E-4</v>
      </c>
      <c r="G568" s="103">
        <v>1.6899999999999999E-4</v>
      </c>
      <c r="H568" s="83" t="s">
        <v>400</v>
      </c>
      <c r="I568" s="104" t="s">
        <v>464</v>
      </c>
      <c r="J568" s="102">
        <v>27.105107249999989</v>
      </c>
      <c r="K568" s="105">
        <v>43.796349999999997</v>
      </c>
      <c r="L568" s="83"/>
      <c r="M568" s="102">
        <v>0.11998999999999999</v>
      </c>
      <c r="N568" s="105">
        <v>0.131974128</v>
      </c>
      <c r="O568" s="83"/>
    </row>
    <row r="569" spans="1:15">
      <c r="A569" s="79" t="s">
        <v>149</v>
      </c>
      <c r="B569" s="100" t="s">
        <v>355</v>
      </c>
      <c r="C569" s="81" t="str">
        <f>IFERROR(IF(B569="No CAS","",INDEX('DEQ Pollutant List'!$C$7:$C$611,MATCH('3. Pollutant Emissions - EF'!B569,'DEQ Pollutant List'!$B$7:$B$611,0))),"")</f>
        <v>Hexane</v>
      </c>
      <c r="D569" s="115"/>
      <c r="E569" s="101"/>
      <c r="F569" s="102">
        <v>1.9599999999999999E-4</v>
      </c>
      <c r="G569" s="103">
        <v>1.9599999999999999E-4</v>
      </c>
      <c r="H569" s="83" t="s">
        <v>400</v>
      </c>
      <c r="I569" s="104" t="s">
        <v>464</v>
      </c>
      <c r="J569" s="102">
        <v>31.435508999999989</v>
      </c>
      <c r="K569" s="105">
        <v>50.793399999999998</v>
      </c>
      <c r="L569" s="83"/>
      <c r="M569" s="102">
        <v>0.13916000000000001</v>
      </c>
      <c r="N569" s="105">
        <v>0.15305875199999999</v>
      </c>
      <c r="O569" s="83"/>
    </row>
    <row r="570" spans="1:15">
      <c r="A570" s="79" t="s">
        <v>149</v>
      </c>
      <c r="B570" s="100" t="s">
        <v>455</v>
      </c>
      <c r="C570" s="81" t="str">
        <f>IFERROR(IF(B570="No CAS","",INDEX('DEQ Pollutant List'!$C$7:$C$611,MATCH('3. Pollutant Emissions - EF'!B570,'DEQ Pollutant List'!$B$7:$B$611,0))),"")</f>
        <v>Phenanthrene</v>
      </c>
      <c r="D570" s="115"/>
      <c r="E570" s="101"/>
      <c r="F570" s="102">
        <v>2.8600000000000001E-4</v>
      </c>
      <c r="G570" s="103">
        <v>2.8600000000000001E-4</v>
      </c>
      <c r="H570" s="83" t="s">
        <v>400</v>
      </c>
      <c r="I570" s="104" t="s">
        <v>464</v>
      </c>
      <c r="J570" s="102">
        <v>45.870181499999987</v>
      </c>
      <c r="K570" s="105">
        <v>74.116900000000001</v>
      </c>
      <c r="L570" s="83"/>
      <c r="M570" s="102">
        <v>0.20306000000000002</v>
      </c>
      <c r="N570" s="105">
        <v>0.22334083200000002</v>
      </c>
      <c r="O570" s="83"/>
    </row>
    <row r="571" spans="1:15">
      <c r="A571" s="79" t="s">
        <v>149</v>
      </c>
      <c r="B571" s="100" t="s">
        <v>371</v>
      </c>
      <c r="C571" s="81" t="str">
        <f>IFERROR(IF(B571="No CAS","",INDEX('DEQ Pollutant List'!$C$7:$C$611,MATCH('3. Pollutant Emissions - EF'!B571,'DEQ Pollutant List'!$B$7:$B$611,0))),"")</f>
        <v>Pyrene</v>
      </c>
      <c r="D571" s="115"/>
      <c r="E571" s="101"/>
      <c r="F571" s="102">
        <v>4.5500000000000001E-5</v>
      </c>
      <c r="G571" s="103">
        <v>4.5500000000000001E-5</v>
      </c>
      <c r="H571" s="83" t="s">
        <v>400</v>
      </c>
      <c r="I571" s="104" t="s">
        <v>464</v>
      </c>
      <c r="J571" s="102">
        <v>7.2975288749999976</v>
      </c>
      <c r="K571" s="105">
        <v>11.791325000000001</v>
      </c>
      <c r="L571" s="83"/>
      <c r="M571" s="102">
        <v>3.2305E-2</v>
      </c>
      <c r="N571" s="105">
        <v>3.5531496000000003E-2</v>
      </c>
      <c r="O571" s="83"/>
    </row>
    <row r="572" spans="1:15">
      <c r="A572" s="79" t="s">
        <v>149</v>
      </c>
      <c r="B572" s="100" t="s">
        <v>395</v>
      </c>
      <c r="C572" s="81" t="str">
        <f>IFERROR(IF(B572="No CAS","",INDEX('DEQ Pollutant List'!$C$7:$C$611,MATCH('3. Pollutant Emissions - EF'!B572,'DEQ Pollutant List'!$B$7:$B$611,0))),"")</f>
        <v>Toluene</v>
      </c>
      <c r="D572" s="115"/>
      <c r="E572" s="101"/>
      <c r="F572" s="102">
        <v>9.0199999999999997E-5</v>
      </c>
      <c r="G572" s="103">
        <v>9.0199999999999997E-5</v>
      </c>
      <c r="H572" s="83" t="s">
        <v>400</v>
      </c>
      <c r="I572" s="104" t="s">
        <v>464</v>
      </c>
      <c r="J572" s="102">
        <v>14.466749549999994</v>
      </c>
      <c r="K572" s="105">
        <v>23.375329999999998</v>
      </c>
      <c r="L572" s="83"/>
      <c r="M572" s="102">
        <v>6.4042000000000002E-2</v>
      </c>
      <c r="N572" s="105">
        <v>7.0438262400000007E-2</v>
      </c>
      <c r="O572" s="83"/>
    </row>
    <row r="573" spans="1:15">
      <c r="A573" s="79" t="s">
        <v>149</v>
      </c>
      <c r="B573" s="100" t="s">
        <v>398</v>
      </c>
      <c r="C573" s="81" t="str">
        <f>IFERROR(IF(B573="No CAS","",INDEX('DEQ Pollutant List'!$C$7:$C$611,MATCH('3. Pollutant Emissions - EF'!B573,'DEQ Pollutant List'!$B$7:$B$611,0))),"")</f>
        <v>Xylene (mixture), including m-xylene, o-xylene, p-xylene</v>
      </c>
      <c r="D573" s="115"/>
      <c r="E573" s="101"/>
      <c r="F573" s="102">
        <v>2.14E-4</v>
      </c>
      <c r="G573" s="103">
        <v>2.14E-4</v>
      </c>
      <c r="H573" s="83" t="s">
        <v>400</v>
      </c>
      <c r="I573" s="104" t="s">
        <v>464</v>
      </c>
      <c r="J573" s="102">
        <v>34.322443499999984</v>
      </c>
      <c r="K573" s="105">
        <v>55.458100000000002</v>
      </c>
      <c r="L573" s="83"/>
      <c r="M573" s="102">
        <v>0.15193999999999999</v>
      </c>
      <c r="N573" s="105">
        <v>0.16711516800000001</v>
      </c>
      <c r="O573" s="83"/>
    </row>
    <row r="574" spans="1:15">
      <c r="A574" s="79" t="s">
        <v>149</v>
      </c>
      <c r="B574" s="100" t="s">
        <v>337</v>
      </c>
      <c r="C574" s="81" t="str">
        <f>IFERROR(IF(B574="No CAS","",INDEX('DEQ Pollutant List'!$C$7:$C$611,MATCH('3. Pollutant Emissions - EF'!B574,'DEQ Pollutant List'!$B$7:$B$611,0))),"")</f>
        <v>Antimony and compounds</v>
      </c>
      <c r="D574" s="115"/>
      <c r="E574" s="101"/>
      <c r="F574" s="102">
        <v>5.2699999999999999E-7</v>
      </c>
      <c r="G574" s="103">
        <v>5.2699999999999999E-7</v>
      </c>
      <c r="H574" s="83" t="s">
        <v>400</v>
      </c>
      <c r="I574" s="104" t="s">
        <v>461</v>
      </c>
      <c r="J574" s="102">
        <v>8.4523026749999966E-2</v>
      </c>
      <c r="K574" s="105">
        <v>0.13657205</v>
      </c>
      <c r="L574" s="83"/>
      <c r="M574" s="102">
        <v>3.7417E-4</v>
      </c>
      <c r="N574" s="105">
        <v>4.1154062400000001E-4</v>
      </c>
      <c r="O574" s="83"/>
    </row>
    <row r="575" spans="1:15">
      <c r="A575" s="79" t="s">
        <v>149</v>
      </c>
      <c r="B575" s="100" t="s">
        <v>325</v>
      </c>
      <c r="C575" s="81" t="str">
        <f>IFERROR(IF(B575="No CAS","",INDEX('DEQ Pollutant List'!$C$7:$C$611,MATCH('3. Pollutant Emissions - EF'!B575,'DEQ Pollutant List'!$B$7:$B$611,0))),"")</f>
        <v>Arsenic and compounds</v>
      </c>
      <c r="D575" s="115"/>
      <c r="E575" s="101"/>
      <c r="F575" s="102">
        <v>2.6199999999999999E-7</v>
      </c>
      <c r="G575" s="103">
        <v>2.6199999999999999E-7</v>
      </c>
      <c r="H575" s="83" t="s">
        <v>400</v>
      </c>
      <c r="I575" s="104" t="s">
        <v>465</v>
      </c>
      <c r="J575" s="102">
        <v>4.2020935499999981E-2</v>
      </c>
      <c r="K575" s="105">
        <v>6.7897299999999994E-2</v>
      </c>
      <c r="L575" s="83"/>
      <c r="M575" s="102">
        <v>1.8601999999999998E-4</v>
      </c>
      <c r="N575" s="105">
        <v>2.04598944E-4</v>
      </c>
      <c r="O575" s="83"/>
    </row>
    <row r="576" spans="1:15">
      <c r="A576" s="79" t="s">
        <v>149</v>
      </c>
      <c r="B576" s="100" t="s">
        <v>339</v>
      </c>
      <c r="C576" s="81" t="str">
        <f>IFERROR(IF(B576="No CAS","",INDEX('DEQ Pollutant List'!$C$7:$C$611,MATCH('3. Pollutant Emissions - EF'!B576,'DEQ Pollutant List'!$B$7:$B$611,0))),"")</f>
        <v>Barium and compounds</v>
      </c>
      <c r="D576" s="115"/>
      <c r="E576" s="101"/>
      <c r="F576" s="102">
        <v>2.5000000000000002E-6</v>
      </c>
      <c r="G576" s="103">
        <v>2.5000000000000002E-6</v>
      </c>
      <c r="H576" s="83" t="s">
        <v>400</v>
      </c>
      <c r="I576" s="104" t="s">
        <v>461</v>
      </c>
      <c r="J576" s="102">
        <v>0.40096312499999986</v>
      </c>
      <c r="K576" s="105">
        <v>0.64787500000000009</v>
      </c>
      <c r="L576" s="83"/>
      <c r="M576" s="102">
        <v>1.7750000000000001E-3</v>
      </c>
      <c r="N576" s="105">
        <v>1.9522800000000002E-3</v>
      </c>
      <c r="O576" s="83"/>
    </row>
    <row r="577" spans="1:15">
      <c r="A577" s="79" t="s">
        <v>149</v>
      </c>
      <c r="B577" s="100" t="s">
        <v>341</v>
      </c>
      <c r="C577" s="81" t="str">
        <f>IFERROR(IF(B577="No CAS","",INDEX('DEQ Pollutant List'!$C$7:$C$611,MATCH('3. Pollutant Emissions - EF'!B577,'DEQ Pollutant List'!$B$7:$B$611,0))),"")</f>
        <v>Beryllium and compounds</v>
      </c>
      <c r="D577" s="115"/>
      <c r="E577" s="101"/>
      <c r="F577" s="102">
        <v>1.2100000000000001E-7</v>
      </c>
      <c r="G577" s="103">
        <v>1.2100000000000001E-7</v>
      </c>
      <c r="H577" s="83" t="s">
        <v>400</v>
      </c>
      <c r="I577" s="104" t="s">
        <v>461</v>
      </c>
      <c r="J577" s="102">
        <v>1.9406615249999995E-2</v>
      </c>
      <c r="K577" s="105">
        <v>3.135715E-2</v>
      </c>
      <c r="L577" s="83"/>
      <c r="M577" s="102">
        <v>8.5910000000000009E-5</v>
      </c>
      <c r="N577" s="105">
        <v>9.4490352000000015E-5</v>
      </c>
      <c r="O577" s="83"/>
    </row>
    <row r="578" spans="1:15">
      <c r="A578" s="79" t="s">
        <v>149</v>
      </c>
      <c r="B578" s="100" t="s">
        <v>343</v>
      </c>
      <c r="C578" s="81" t="str">
        <f>IFERROR(IF(B578="No CAS","",INDEX('DEQ Pollutant List'!$C$7:$C$611,MATCH('3. Pollutant Emissions - EF'!B578,'DEQ Pollutant List'!$B$7:$B$611,0))),"")</f>
        <v>Cadmium and compounds</v>
      </c>
      <c r="D578" s="115"/>
      <c r="E578" s="101"/>
      <c r="F578" s="102">
        <v>1.42E-6</v>
      </c>
      <c r="G578" s="103">
        <v>1.42E-6</v>
      </c>
      <c r="H578" s="83" t="s">
        <v>400</v>
      </c>
      <c r="I578" s="104" t="s">
        <v>461</v>
      </c>
      <c r="J578" s="102">
        <v>0.22774705499999992</v>
      </c>
      <c r="K578" s="105">
        <v>0.36799300000000001</v>
      </c>
      <c r="L578" s="83"/>
      <c r="M578" s="102">
        <v>1.0081999999999999E-3</v>
      </c>
      <c r="N578" s="105">
        <v>1.10889504E-3</v>
      </c>
      <c r="O578" s="83"/>
    </row>
    <row r="579" spans="1:15">
      <c r="A579" s="79" t="s">
        <v>149</v>
      </c>
      <c r="B579" s="100" t="s">
        <v>348</v>
      </c>
      <c r="C579" s="81" t="str">
        <f>IFERROR(IF(B579="No CAS","",INDEX('DEQ Pollutant List'!$C$7:$C$611,MATCH('3. Pollutant Emissions - EF'!B579,'DEQ Pollutant List'!$B$7:$B$611,0))),"")</f>
        <v>Chromium VI, chromate and dichromate particulate</v>
      </c>
      <c r="D579" s="115"/>
      <c r="E579" s="101"/>
      <c r="F579" s="102">
        <v>3.4000000000000001E-6</v>
      </c>
      <c r="G579" s="103">
        <v>3.4000000000000001E-6</v>
      </c>
      <c r="H579" s="83" t="s">
        <v>400</v>
      </c>
      <c r="I579" s="104" t="s">
        <v>461</v>
      </c>
      <c r="J579" s="102">
        <v>0.54530984999999976</v>
      </c>
      <c r="K579" s="105">
        <v>0.88111000000000006</v>
      </c>
      <c r="L579" s="83"/>
      <c r="M579" s="102">
        <v>2.4139999999999999E-3</v>
      </c>
      <c r="N579" s="105">
        <v>2.6551008000000004E-3</v>
      </c>
      <c r="O579" s="83"/>
    </row>
    <row r="580" spans="1:15">
      <c r="A580" s="79" t="s">
        <v>149</v>
      </c>
      <c r="B580" s="100" t="s">
        <v>349</v>
      </c>
      <c r="C580" s="81" t="str">
        <f>IFERROR(IF(B580="No CAS","",INDEX('DEQ Pollutant List'!$C$7:$C$611,MATCH('3. Pollutant Emissions - EF'!B580,'DEQ Pollutant List'!$B$7:$B$611,0))),"")</f>
        <v>Cobalt and compounds</v>
      </c>
      <c r="D580" s="115"/>
      <c r="E580" s="101"/>
      <c r="F580" s="102">
        <v>2.2999999999999999E-7</v>
      </c>
      <c r="G580" s="103">
        <v>2.2999999999999999E-7</v>
      </c>
      <c r="H580" s="83" t="s">
        <v>400</v>
      </c>
      <c r="I580" s="104" t="s">
        <v>461</v>
      </c>
      <c r="J580" s="102">
        <v>3.6888607499999983E-2</v>
      </c>
      <c r="K580" s="105">
        <v>5.9604499999999998E-2</v>
      </c>
      <c r="L580" s="83"/>
      <c r="M580" s="102">
        <v>1.6329999999999998E-4</v>
      </c>
      <c r="N580" s="105">
        <v>1.7960976000000001E-4</v>
      </c>
      <c r="O580" s="83"/>
    </row>
    <row r="581" spans="1:15">
      <c r="A581" s="79" t="s">
        <v>149</v>
      </c>
      <c r="B581" s="100" t="s">
        <v>350</v>
      </c>
      <c r="C581" s="81" t="str">
        <f>IFERROR(IF(B581="No CAS","",INDEX('DEQ Pollutant List'!$C$7:$C$611,MATCH('3. Pollutant Emissions - EF'!B581,'DEQ Pollutant List'!$B$7:$B$611,0))),"")</f>
        <v>Copper and compounds</v>
      </c>
      <c r="D581" s="115"/>
      <c r="E581" s="101"/>
      <c r="F581" s="102">
        <v>7.5000000000000002E-6</v>
      </c>
      <c r="G581" s="103">
        <v>7.5000000000000002E-6</v>
      </c>
      <c r="H581" s="83" t="s">
        <v>400</v>
      </c>
      <c r="I581" s="104" t="s">
        <v>461</v>
      </c>
      <c r="J581" s="102">
        <v>1.2028893749999996</v>
      </c>
      <c r="K581" s="105">
        <v>1.9436250000000002</v>
      </c>
      <c r="L581" s="83"/>
      <c r="M581" s="102">
        <v>5.3249999999999999E-3</v>
      </c>
      <c r="N581" s="105">
        <v>5.8568400000000003E-3</v>
      </c>
      <c r="O581" s="83"/>
    </row>
    <row r="582" spans="1:15">
      <c r="A582" s="79" t="s">
        <v>149</v>
      </c>
      <c r="B582" s="100" t="s">
        <v>357</v>
      </c>
      <c r="C582" s="81" t="str">
        <f>IFERROR(IF(B582="No CAS","",INDEX('DEQ Pollutant List'!$C$7:$C$611,MATCH('3. Pollutant Emissions - EF'!B582,'DEQ Pollutant List'!$B$7:$B$611,0))),"")</f>
        <v>Hydrogen sulfide</v>
      </c>
      <c r="D582" s="115"/>
      <c r="E582" s="101"/>
      <c r="F582" s="102">
        <v>1.37E-2</v>
      </c>
      <c r="G582" s="103">
        <v>1.37E-2</v>
      </c>
      <c r="H582" s="83" t="s">
        <v>400</v>
      </c>
      <c r="I582" s="104" t="s">
        <v>466</v>
      </c>
      <c r="J582" s="102">
        <v>2197.2779249999994</v>
      </c>
      <c r="K582" s="105">
        <v>3550.355</v>
      </c>
      <c r="L582" s="83"/>
      <c r="M582" s="102">
        <v>9.7270000000000003</v>
      </c>
      <c r="N582" s="105">
        <v>10.698494400000001</v>
      </c>
      <c r="O582" s="83"/>
    </row>
    <row r="583" spans="1:15">
      <c r="A583" s="79" t="s">
        <v>149</v>
      </c>
      <c r="B583" s="100" t="s">
        <v>360</v>
      </c>
      <c r="C583" s="81" t="str">
        <f>IFERROR(IF(B583="No CAS","",INDEX('DEQ Pollutant List'!$C$7:$C$611,MATCH('3. Pollutant Emissions - EF'!B583,'DEQ Pollutant List'!$B$7:$B$611,0))),"")</f>
        <v>Lead and compounds</v>
      </c>
      <c r="D583" s="115"/>
      <c r="E583" s="101"/>
      <c r="F583" s="102">
        <v>2.6800000000000002E-6</v>
      </c>
      <c r="G583" s="103">
        <v>2.6800000000000002E-6</v>
      </c>
      <c r="H583" s="83" t="s">
        <v>400</v>
      </c>
      <c r="I583" s="104" t="s">
        <v>461</v>
      </c>
      <c r="J583" s="102">
        <v>0.42983246999999986</v>
      </c>
      <c r="K583" s="105">
        <v>0.69452200000000008</v>
      </c>
      <c r="L583" s="83"/>
      <c r="M583" s="102">
        <v>1.9028000000000001E-3</v>
      </c>
      <c r="N583" s="105">
        <v>2.0928441600000002E-3</v>
      </c>
      <c r="O583" s="83"/>
    </row>
    <row r="584" spans="1:15">
      <c r="A584" s="79" t="s">
        <v>149</v>
      </c>
      <c r="B584" s="100" t="s">
        <v>361</v>
      </c>
      <c r="C584" s="81" t="str">
        <f>IFERROR(IF(B584="No CAS","",INDEX('DEQ Pollutant List'!$C$7:$C$611,MATCH('3. Pollutant Emissions - EF'!B584,'DEQ Pollutant List'!$B$7:$B$611,0))),"")</f>
        <v>Manganese and compounds</v>
      </c>
      <c r="D584" s="115"/>
      <c r="E584" s="101"/>
      <c r="F584" s="102">
        <v>2.2399999999999999E-5</v>
      </c>
      <c r="G584" s="103">
        <v>2.2399999999999999E-5</v>
      </c>
      <c r="H584" s="83" t="s">
        <v>400</v>
      </c>
      <c r="I584" s="104" t="s">
        <v>461</v>
      </c>
      <c r="J584" s="102">
        <v>3.5926295999999986</v>
      </c>
      <c r="K584" s="105">
        <v>5.8049599999999995</v>
      </c>
      <c r="L584" s="83"/>
      <c r="M584" s="102">
        <v>1.5903999999999998E-2</v>
      </c>
      <c r="N584" s="105">
        <v>1.7492428800000001E-2</v>
      </c>
      <c r="O584" s="83"/>
    </row>
    <row r="585" spans="1:15">
      <c r="A585" s="79" t="s">
        <v>149</v>
      </c>
      <c r="B585" s="100" t="s">
        <v>362</v>
      </c>
      <c r="C585" s="81" t="str">
        <f>IFERROR(IF(B585="No CAS","",INDEX('DEQ Pollutant List'!$C$7:$C$611,MATCH('3. Pollutant Emissions - EF'!B585,'DEQ Pollutant List'!$B$7:$B$611,0))),"")</f>
        <v>Mercury and compounds</v>
      </c>
      <c r="D585" s="115"/>
      <c r="E585" s="101"/>
      <c r="F585" s="102">
        <v>5.5199999999999997E-7</v>
      </c>
      <c r="G585" s="103">
        <v>5.5199999999999997E-7</v>
      </c>
      <c r="H585" s="83" t="s">
        <v>400</v>
      </c>
      <c r="I585" s="104" t="s">
        <v>461</v>
      </c>
      <c r="J585" s="102">
        <v>8.8532657999999959E-2</v>
      </c>
      <c r="K585" s="105">
        <v>0.14305079999999998</v>
      </c>
      <c r="L585" s="83"/>
      <c r="M585" s="102">
        <v>3.9191999999999997E-4</v>
      </c>
      <c r="N585" s="105">
        <v>4.3106342400000002E-4</v>
      </c>
      <c r="O585" s="83"/>
    </row>
    <row r="586" spans="1:15">
      <c r="A586" s="79" t="s">
        <v>149</v>
      </c>
      <c r="B586" s="100" t="s">
        <v>368</v>
      </c>
      <c r="C586" s="81" t="str">
        <f>IFERROR(IF(B586="No CAS","",INDEX('DEQ Pollutant List'!$C$7:$C$611,MATCH('3. Pollutant Emissions - EF'!B586,'DEQ Pollutant List'!$B$7:$B$611,0))),"")</f>
        <v>Nickel and compounds</v>
      </c>
      <c r="D586" s="115"/>
      <c r="E586" s="101"/>
      <c r="F586" s="102">
        <v>6.0399999999999998E-6</v>
      </c>
      <c r="G586" s="103">
        <v>6.0399999999999998E-6</v>
      </c>
      <c r="H586" s="83" t="s">
        <v>400</v>
      </c>
      <c r="I586" s="104" t="s">
        <v>461</v>
      </c>
      <c r="J586" s="102">
        <v>0.96872690999999966</v>
      </c>
      <c r="K586" s="105">
        <v>1.565266</v>
      </c>
      <c r="L586" s="83"/>
      <c r="M586" s="102">
        <v>4.2883999999999995E-3</v>
      </c>
      <c r="N586" s="105">
        <v>4.7167084799999998E-3</v>
      </c>
      <c r="O586" s="83"/>
    </row>
    <row r="587" spans="1:15">
      <c r="A587" s="79" t="s">
        <v>149</v>
      </c>
      <c r="B587" s="100" t="s">
        <v>444</v>
      </c>
      <c r="C587" s="81" t="str">
        <f>IFERROR(IF(B587="No CAS","",INDEX('DEQ Pollutant List'!$C$7:$C$611,MATCH('3. Pollutant Emissions - EF'!B587,'DEQ Pollutant List'!$B$7:$B$611,0))),"")</f>
        <v>Anthracene</v>
      </c>
      <c r="D587" s="115"/>
      <c r="E587" s="101"/>
      <c r="F587" s="102">
        <v>4.1399999999999997E-5</v>
      </c>
      <c r="G587" s="103">
        <v>4.1399999999999997E-5</v>
      </c>
      <c r="H587" s="83" t="s">
        <v>400</v>
      </c>
      <c r="I587" s="104" t="s">
        <v>467</v>
      </c>
      <c r="J587" s="102">
        <v>6.6399493499999966</v>
      </c>
      <c r="K587" s="105">
        <v>10.728809999999999</v>
      </c>
      <c r="L587" s="83"/>
      <c r="M587" s="102">
        <v>2.9393999999999997E-2</v>
      </c>
      <c r="N587" s="105">
        <v>3.2329756799999998E-2</v>
      </c>
      <c r="O587" s="83"/>
    </row>
    <row r="588" spans="1:15">
      <c r="A588" s="79" t="s">
        <v>149</v>
      </c>
      <c r="B588" s="100">
        <v>504</v>
      </c>
      <c r="C588" s="81" t="str">
        <f>IFERROR(IF(B588="No CAS","",INDEX('DEQ Pollutant List'!$C$7:$C$611,MATCH('3. Pollutant Emissions - EF'!B588,'DEQ Pollutant List'!$B$7:$B$611,0))),"")</f>
        <v>Phosphorus and compounds</v>
      </c>
      <c r="D588" s="115"/>
      <c r="E588" s="101"/>
      <c r="F588" s="102">
        <v>2.6599999999999999E-5</v>
      </c>
      <c r="G588" s="103">
        <v>2.6599999999999999E-5</v>
      </c>
      <c r="H588" s="83" t="s">
        <v>400</v>
      </c>
      <c r="I588" s="104" t="s">
        <v>461</v>
      </c>
      <c r="J588" s="102">
        <v>4.2662476499999986</v>
      </c>
      <c r="K588" s="105">
        <v>6.8933900000000001</v>
      </c>
      <c r="L588" s="83"/>
      <c r="M588" s="102">
        <v>1.8886E-2</v>
      </c>
      <c r="N588" s="105">
        <v>2.07722592E-2</v>
      </c>
      <c r="O588" s="83"/>
    </row>
    <row r="589" spans="1:15">
      <c r="A589" s="79" t="s">
        <v>149</v>
      </c>
      <c r="B589" s="100" t="s">
        <v>390</v>
      </c>
      <c r="C589" s="81" t="str">
        <f>IFERROR(IF(B589="No CAS","",INDEX('DEQ Pollutant List'!$C$7:$C$611,MATCH('3. Pollutant Emissions - EF'!B589,'DEQ Pollutant List'!$B$7:$B$611,0))),"")</f>
        <v>Selenium and compounds</v>
      </c>
      <c r="D589" s="115"/>
      <c r="E589" s="101"/>
      <c r="F589" s="102">
        <v>5.0699999999999997E-7</v>
      </c>
      <c r="G589" s="103">
        <v>5.0699999999999997E-7</v>
      </c>
      <c r="H589" s="83" t="s">
        <v>400</v>
      </c>
      <c r="I589" s="104" t="s">
        <v>461</v>
      </c>
      <c r="J589" s="102">
        <v>8.1315321749999961E-2</v>
      </c>
      <c r="K589" s="105">
        <v>0.13138904999999998</v>
      </c>
      <c r="L589" s="83"/>
      <c r="M589" s="102">
        <v>3.5996999999999998E-4</v>
      </c>
      <c r="N589" s="105">
        <v>3.9592238399999998E-4</v>
      </c>
      <c r="O589" s="83"/>
    </row>
    <row r="590" spans="1:15">
      <c r="A590" s="79" t="s">
        <v>149</v>
      </c>
      <c r="B590" s="100" t="s">
        <v>391</v>
      </c>
      <c r="C590" s="81" t="str">
        <f>IFERROR(IF(B590="No CAS","",INDEX('DEQ Pollutant List'!$C$7:$C$611,MATCH('3. Pollutant Emissions - EF'!B590,'DEQ Pollutant List'!$B$7:$B$611,0))),"")</f>
        <v>Silver and compounds</v>
      </c>
      <c r="D590" s="115"/>
      <c r="E590" s="101"/>
      <c r="F590" s="102">
        <v>1.3799999999999999E-6</v>
      </c>
      <c r="G590" s="103">
        <v>1.3799999999999999E-6</v>
      </c>
      <c r="H590" s="83" t="s">
        <v>400</v>
      </c>
      <c r="I590" s="104" t="s">
        <v>461</v>
      </c>
      <c r="J590" s="102">
        <v>0.22133164499999991</v>
      </c>
      <c r="K590" s="105">
        <v>0.35762699999999997</v>
      </c>
      <c r="L590" s="83"/>
      <c r="M590" s="102">
        <v>9.7979999999999986E-4</v>
      </c>
      <c r="N590" s="105">
        <v>1.0776585599999999E-3</v>
      </c>
      <c r="O590" s="83"/>
    </row>
    <row r="591" spans="1:15">
      <c r="A591" s="79" t="s">
        <v>149</v>
      </c>
      <c r="B591" s="100" t="s">
        <v>397</v>
      </c>
      <c r="C591" s="81" t="str">
        <f>IFERROR(IF(B591="No CAS","",INDEX('DEQ Pollutant List'!$C$7:$C$611,MATCH('3. Pollutant Emissions - EF'!B591,'DEQ Pollutant List'!$B$7:$B$611,0))),"")</f>
        <v>Vanadium (fume or dust)</v>
      </c>
      <c r="D591" s="115"/>
      <c r="E591" s="101"/>
      <c r="F591" s="102">
        <v>2.16E-7</v>
      </c>
      <c r="G591" s="103">
        <v>2.16E-7</v>
      </c>
      <c r="H591" s="83" t="s">
        <v>400</v>
      </c>
      <c r="I591" s="104" t="s">
        <v>461</v>
      </c>
      <c r="J591" s="102">
        <v>3.4643213999999985E-2</v>
      </c>
      <c r="K591" s="105">
        <v>5.5976400000000003E-2</v>
      </c>
      <c r="L591" s="83"/>
      <c r="M591" s="102">
        <v>1.5336000000000001E-4</v>
      </c>
      <c r="N591" s="105">
        <v>1.68676992E-4</v>
      </c>
      <c r="O591" s="83"/>
    </row>
    <row r="592" spans="1:15">
      <c r="A592" s="79" t="s">
        <v>149</v>
      </c>
      <c r="B592" s="100" t="s">
        <v>399</v>
      </c>
      <c r="C592" s="81" t="str">
        <f>IFERROR(IF(B592="No CAS","",INDEX('DEQ Pollutant List'!$C$7:$C$611,MATCH('3. Pollutant Emissions - EF'!B592,'DEQ Pollutant List'!$B$7:$B$611,0))),"")</f>
        <v>Zinc and compounds</v>
      </c>
      <c r="D592" s="115"/>
      <c r="E592" s="101"/>
      <c r="F592" s="102">
        <v>3.4900000000000001E-5</v>
      </c>
      <c r="G592" s="103">
        <v>3.4900000000000001E-5</v>
      </c>
      <c r="H592" s="83" t="s">
        <v>400</v>
      </c>
      <c r="I592" s="104" t="s">
        <v>461</v>
      </c>
      <c r="J592" s="102">
        <v>5.5974452249999977</v>
      </c>
      <c r="K592" s="105">
        <v>9.0443350000000002</v>
      </c>
      <c r="L592" s="83"/>
      <c r="M592" s="102">
        <v>2.4779000000000002E-2</v>
      </c>
      <c r="N592" s="105">
        <v>2.7253828800000001E-2</v>
      </c>
      <c r="O592" s="83"/>
    </row>
    <row r="593" spans="1:15">
      <c r="A593" s="79" t="s">
        <v>151</v>
      </c>
      <c r="B593" s="100" t="s">
        <v>327</v>
      </c>
      <c r="C593" s="81" t="str">
        <f>IFERROR(IF(B593="No CAS","",INDEX('DEQ Pollutant List'!$C$7:$C$611,MATCH('3. Pollutant Emissions - EF'!B593,'DEQ Pollutant List'!$B$7:$B$611,0))),"")</f>
        <v>Acetaldehyde</v>
      </c>
      <c r="D593" s="115"/>
      <c r="E593" s="101"/>
      <c r="F593" s="102">
        <v>2.18E-2</v>
      </c>
      <c r="G593" s="103">
        <v>2.18E-2</v>
      </c>
      <c r="H593" s="83" t="s">
        <v>400</v>
      </c>
      <c r="I593" s="104" t="s">
        <v>429</v>
      </c>
      <c r="J593" s="102">
        <v>4079.4220099999984</v>
      </c>
      <c r="K593" s="105">
        <v>5649.47</v>
      </c>
      <c r="L593" s="83"/>
      <c r="M593" s="102">
        <v>15.478</v>
      </c>
      <c r="N593" s="105">
        <v>17.241620000000001</v>
      </c>
      <c r="O593" s="83"/>
    </row>
    <row r="594" spans="1:15">
      <c r="A594" s="79" t="s">
        <v>151</v>
      </c>
      <c r="B594" s="100" t="s">
        <v>402</v>
      </c>
      <c r="C594" s="81" t="str">
        <f>IFERROR(IF(B594="No CAS","",INDEX('DEQ Pollutant List'!$C$7:$C$611,MATCH('3. Pollutant Emissions - EF'!B594,'DEQ Pollutant List'!$B$7:$B$611,0))),"")</f>
        <v>Acetophenone</v>
      </c>
      <c r="D594" s="115"/>
      <c r="E594" s="101"/>
      <c r="F594" s="102">
        <v>1.2E-2</v>
      </c>
      <c r="G594" s="103">
        <v>1.2E-2</v>
      </c>
      <c r="H594" s="83" t="s">
        <v>400</v>
      </c>
      <c r="I594" s="104" t="s">
        <v>429</v>
      </c>
      <c r="J594" s="102">
        <v>2245.5533999999993</v>
      </c>
      <c r="K594" s="105">
        <v>3109.8</v>
      </c>
      <c r="L594" s="83"/>
      <c r="M594" s="102">
        <v>8.52</v>
      </c>
      <c r="N594" s="105">
        <v>9.4908000000000019</v>
      </c>
      <c r="O594" s="83"/>
    </row>
    <row r="595" spans="1:15">
      <c r="A595" s="79" t="s">
        <v>151</v>
      </c>
      <c r="B595" s="100" t="s">
        <v>330</v>
      </c>
      <c r="C595" s="81" t="str">
        <f>IFERROR(IF(B595="No CAS","",INDEX('DEQ Pollutant List'!$C$7:$C$611,MATCH('3. Pollutant Emissions - EF'!B595,'DEQ Pollutant List'!$B$7:$B$611,0))),"")</f>
        <v>Acrolein</v>
      </c>
      <c r="D595" s="115"/>
      <c r="E595" s="101"/>
      <c r="F595" s="102">
        <v>3.68E-4</v>
      </c>
      <c r="G595" s="103">
        <v>3.68E-4</v>
      </c>
      <c r="H595" s="83" t="s">
        <v>400</v>
      </c>
      <c r="I595" s="104" t="s">
        <v>429</v>
      </c>
      <c r="J595" s="102">
        <v>68.863637599999976</v>
      </c>
      <c r="K595" s="105">
        <v>95.367199999999997</v>
      </c>
      <c r="L595" s="83"/>
      <c r="M595" s="102">
        <v>0.26128000000000001</v>
      </c>
      <c r="N595" s="105">
        <v>0.29105120000000001</v>
      </c>
      <c r="O595" s="83"/>
    </row>
    <row r="596" spans="1:15">
      <c r="A596" s="79" t="s">
        <v>151</v>
      </c>
      <c r="B596" s="100" t="s">
        <v>430</v>
      </c>
      <c r="C596" s="81" t="str">
        <f>IFERROR(IF(B596="No CAS","",INDEX('DEQ Pollutant List'!$C$7:$C$611,MATCH('3. Pollutant Emissions - EF'!B596,'DEQ Pollutant List'!$B$7:$B$611,0))),"")</f>
        <v>Acrylonitrile</v>
      </c>
      <c r="D596" s="115"/>
      <c r="E596" s="101"/>
      <c r="F596" s="102">
        <v>8.8999999999999995E-6</v>
      </c>
      <c r="G596" s="103">
        <v>8.8999999999999995E-6</v>
      </c>
      <c r="H596" s="83" t="s">
        <v>400</v>
      </c>
      <c r="I596" s="104" t="s">
        <v>429</v>
      </c>
      <c r="J596" s="102">
        <v>1.6654521049999993</v>
      </c>
      <c r="K596" s="105">
        <v>2.306435</v>
      </c>
      <c r="L596" s="83"/>
      <c r="M596" s="102">
        <v>6.319E-3</v>
      </c>
      <c r="N596" s="105">
        <v>7.0390100000000001E-3</v>
      </c>
      <c r="O596" s="83"/>
    </row>
    <row r="597" spans="1:15">
      <c r="A597" s="79" t="s">
        <v>151</v>
      </c>
      <c r="B597" s="100" t="s">
        <v>425</v>
      </c>
      <c r="C597" s="81" t="str">
        <f>IFERROR(IF(B597="No CAS","",INDEX('DEQ Pollutant List'!$C$7:$C$611,MATCH('3. Pollutant Emissions - EF'!B597,'DEQ Pollutant List'!$B$7:$B$611,0))),"")</f>
        <v>Ammonia</v>
      </c>
      <c r="D597" s="115"/>
      <c r="E597" s="101"/>
      <c r="F597" s="102">
        <v>0.52</v>
      </c>
      <c r="G597" s="103">
        <v>0.52</v>
      </c>
      <c r="H597" s="83" t="s">
        <v>400</v>
      </c>
      <c r="I597" s="104" t="s">
        <v>431</v>
      </c>
      <c r="J597" s="102">
        <v>97307.313999999969</v>
      </c>
      <c r="K597" s="105">
        <v>134758</v>
      </c>
      <c r="L597" s="83"/>
      <c r="M597" s="102">
        <v>369.2</v>
      </c>
      <c r="N597" s="105">
        <v>411.26800000000009</v>
      </c>
      <c r="O597" s="83"/>
    </row>
    <row r="598" spans="1:15">
      <c r="A598" s="79" t="s">
        <v>151</v>
      </c>
      <c r="B598" s="100" t="s">
        <v>432</v>
      </c>
      <c r="C598" s="81" t="str">
        <f>IFERROR(IF(B598="No CAS","",INDEX('DEQ Pollutant List'!$C$7:$C$611,MATCH('3. Pollutant Emissions - EF'!B598,'DEQ Pollutant List'!$B$7:$B$611,0))),"")</f>
        <v>Aniline</v>
      </c>
      <c r="D598" s="115"/>
      <c r="E598" s="101"/>
      <c r="F598" s="102">
        <v>2.8E-5</v>
      </c>
      <c r="G598" s="103">
        <v>2.8E-5</v>
      </c>
      <c r="H598" s="83" t="s">
        <v>400</v>
      </c>
      <c r="I598" s="104" t="s">
        <v>429</v>
      </c>
      <c r="J598" s="102">
        <v>5.2396245999999982</v>
      </c>
      <c r="K598" s="105">
        <v>7.2561999999999998</v>
      </c>
      <c r="L598" s="83"/>
      <c r="M598" s="102">
        <v>1.9879999999999998E-2</v>
      </c>
      <c r="N598" s="105">
        <v>2.2145200000000004E-2</v>
      </c>
      <c r="O598" s="83"/>
    </row>
    <row r="599" spans="1:15">
      <c r="A599" s="79" t="s">
        <v>151</v>
      </c>
      <c r="B599" s="100" t="s">
        <v>331</v>
      </c>
      <c r="C599" s="81" t="str">
        <f>IFERROR(IF(B599="No CAS","",INDEX('DEQ Pollutant List'!$C$7:$C$611,MATCH('3. Pollutant Emissions - EF'!B599,'DEQ Pollutant List'!$B$7:$B$611,0))),"")</f>
        <v>Acetone</v>
      </c>
      <c r="D599" s="115"/>
      <c r="E599" s="101"/>
      <c r="F599" s="102">
        <v>2.01E-2</v>
      </c>
      <c r="G599" s="103">
        <v>2.01E-2</v>
      </c>
      <c r="H599" s="83" t="s">
        <v>400</v>
      </c>
      <c r="I599" s="104" t="s">
        <v>429</v>
      </c>
      <c r="J599" s="102">
        <v>3761.3019449999983</v>
      </c>
      <c r="K599" s="105">
        <v>5208.915</v>
      </c>
      <c r="L599" s="83"/>
      <c r="M599" s="102">
        <v>14.270999999999999</v>
      </c>
      <c r="N599" s="105">
        <v>15.897090000000002</v>
      </c>
      <c r="O599" s="83"/>
    </row>
    <row r="600" spans="1:15">
      <c r="A600" s="79" t="s">
        <v>151</v>
      </c>
      <c r="B600" s="100" t="s">
        <v>332</v>
      </c>
      <c r="C600" s="81" t="str">
        <f>IFERROR(IF(B600="No CAS","",INDEX('DEQ Pollutant List'!$C$7:$C$611,MATCH('3. Pollutant Emissions - EF'!B600,'DEQ Pollutant List'!$B$7:$B$611,0))),"")</f>
        <v>Aluminum and compounds</v>
      </c>
      <c r="D600" s="115"/>
      <c r="E600" s="101"/>
      <c r="F600" s="102">
        <v>1.3999999999999999E-4</v>
      </c>
      <c r="G600" s="103">
        <v>1.3999999999999999E-4</v>
      </c>
      <c r="H600" s="83" t="s">
        <v>400</v>
      </c>
      <c r="I600" s="104" t="s">
        <v>433</v>
      </c>
      <c r="J600" s="102">
        <v>26.198122999999988</v>
      </c>
      <c r="K600" s="105">
        <v>36.280999999999999</v>
      </c>
      <c r="L600" s="83"/>
      <c r="M600" s="102">
        <v>9.9399999999999988E-2</v>
      </c>
      <c r="N600" s="105">
        <v>0.110726</v>
      </c>
      <c r="O600" s="83"/>
    </row>
    <row r="601" spans="1:15">
      <c r="A601" s="79" t="s">
        <v>151</v>
      </c>
      <c r="B601" s="100" t="s">
        <v>418</v>
      </c>
      <c r="C601" s="81" t="str">
        <f>IFERROR(IF(B601="No CAS","",INDEX('DEQ Pollutant List'!$C$7:$C$611,MATCH('3. Pollutant Emissions - EF'!B601,'DEQ Pollutant List'!$B$7:$B$611,0))),"")</f>
        <v>Cresols (mixture), including m-cresol, o-cresol, p-cresol</v>
      </c>
      <c r="D601" s="115"/>
      <c r="E601" s="101"/>
      <c r="F601" s="102">
        <v>4.2700000000000004E-3</v>
      </c>
      <c r="G601" s="103">
        <v>4.2700000000000004E-3</v>
      </c>
      <c r="H601" s="83" t="s">
        <v>400</v>
      </c>
      <c r="I601" s="104" t="s">
        <v>434</v>
      </c>
      <c r="J601" s="102">
        <v>799.04275149999978</v>
      </c>
      <c r="K601" s="105">
        <v>1106.5705</v>
      </c>
      <c r="L601" s="83"/>
      <c r="M601" s="102">
        <v>3.0317000000000003</v>
      </c>
      <c r="N601" s="105">
        <v>3.3771430000000007</v>
      </c>
      <c r="O601" s="83"/>
    </row>
    <row r="602" spans="1:15">
      <c r="A602" s="79" t="s">
        <v>151</v>
      </c>
      <c r="B602" s="100" t="s">
        <v>412</v>
      </c>
      <c r="C602" s="81" t="str">
        <f>IFERROR(IF(B602="No CAS","",INDEX('DEQ Pollutant List'!$C$7:$C$611,MATCH('3. Pollutant Emissions - EF'!B602,'DEQ Pollutant List'!$B$7:$B$611,0))),"")</f>
        <v>trans-1,2-Dichloroethene</v>
      </c>
      <c r="D602" s="115"/>
      <c r="E602" s="101"/>
      <c r="F602" s="102">
        <v>2.1199999999999999E-3</v>
      </c>
      <c r="G602" s="103">
        <v>2.1199999999999999E-3</v>
      </c>
      <c r="H602" s="83" t="s">
        <v>400</v>
      </c>
      <c r="I602" s="104" t="s">
        <v>435</v>
      </c>
      <c r="J602" s="102">
        <v>396.71443399999981</v>
      </c>
      <c r="K602" s="105">
        <v>549.39800000000002</v>
      </c>
      <c r="L602" s="83"/>
      <c r="M602" s="102">
        <v>1.5051999999999999</v>
      </c>
      <c r="N602" s="105">
        <v>1.6767080000000001</v>
      </c>
      <c r="O602" s="83"/>
    </row>
    <row r="603" spans="1:15">
      <c r="A603" s="79" t="s">
        <v>151</v>
      </c>
      <c r="B603" s="100" t="s">
        <v>334</v>
      </c>
      <c r="C603" s="81" t="str">
        <f>IFERROR(IF(B603="No CAS","",INDEX('DEQ Pollutant List'!$C$7:$C$611,MATCH('3. Pollutant Emissions - EF'!B603,'DEQ Pollutant List'!$B$7:$B$611,0))),"")</f>
        <v>Molybdenum trioxide</v>
      </c>
      <c r="D603" s="115"/>
      <c r="E603" s="101"/>
      <c r="F603" s="102">
        <v>4.6504846274101097E-6</v>
      </c>
      <c r="G603" s="103">
        <v>4.6504846274101097E-6</v>
      </c>
      <c r="H603" s="83" t="s">
        <v>400</v>
      </c>
      <c r="I603" s="104" t="s">
        <v>436</v>
      </c>
      <c r="J603" s="102">
        <v>0.87024263056070839</v>
      </c>
      <c r="K603" s="105">
        <v>1.2051730911933298</v>
      </c>
      <c r="L603" s="83"/>
      <c r="M603" s="102">
        <v>3.301844085461178E-3</v>
      </c>
      <c r="N603" s="105">
        <v>3.6780682918186561E-3</v>
      </c>
      <c r="O603" s="83"/>
    </row>
    <row r="604" spans="1:15">
      <c r="A604" s="79" t="s">
        <v>151</v>
      </c>
      <c r="B604" s="100" t="s">
        <v>336</v>
      </c>
      <c r="C604" s="81" t="str">
        <f>IFERROR(IF(B604="No CAS","",INDEX('DEQ Pollutant List'!$C$7:$C$611,MATCH('3. Pollutant Emissions - EF'!B604,'DEQ Pollutant List'!$B$7:$B$611,0))),"")</f>
        <v>Thallium and compounds</v>
      </c>
      <c r="D604" s="115"/>
      <c r="E604" s="101"/>
      <c r="F604" s="102">
        <v>5.1E-8</v>
      </c>
      <c r="G604" s="103">
        <v>5.1E-8</v>
      </c>
      <c r="H604" s="83" t="s">
        <v>400</v>
      </c>
      <c r="I604" s="104" t="s">
        <v>437</v>
      </c>
      <c r="J604" s="102">
        <v>9.5436019499999959E-3</v>
      </c>
      <c r="K604" s="105">
        <v>1.321665E-2</v>
      </c>
      <c r="L604" s="83"/>
      <c r="M604" s="102">
        <v>3.6210000000000001E-5</v>
      </c>
      <c r="N604" s="105">
        <v>4.0335900000000008E-5</v>
      </c>
      <c r="O604" s="83"/>
    </row>
    <row r="605" spans="1:15">
      <c r="A605" s="79" t="s">
        <v>151</v>
      </c>
      <c r="B605" s="100" t="s">
        <v>337</v>
      </c>
      <c r="C605" s="81" t="str">
        <f>IFERROR(IF(B605="No CAS","",INDEX('DEQ Pollutant List'!$C$7:$C$611,MATCH('3. Pollutant Emissions - EF'!B605,'DEQ Pollutant List'!$B$7:$B$611,0))),"")</f>
        <v>Antimony and compounds</v>
      </c>
      <c r="D605" s="115"/>
      <c r="E605" s="101"/>
      <c r="F605" s="102">
        <v>2.3699999999999999E-7</v>
      </c>
      <c r="G605" s="103">
        <v>2.3699999999999999E-7</v>
      </c>
      <c r="H605" s="83" t="s">
        <v>400</v>
      </c>
      <c r="I605" s="104" t="s">
        <v>429</v>
      </c>
      <c r="J605" s="102">
        <v>4.434967964999998E-2</v>
      </c>
      <c r="K605" s="105">
        <v>6.1418549999999995E-2</v>
      </c>
      <c r="L605" s="83"/>
      <c r="M605" s="102">
        <v>1.6826999999999999E-4</v>
      </c>
      <c r="N605" s="105">
        <v>1.8744330000000002E-4</v>
      </c>
      <c r="O605" s="83"/>
    </row>
    <row r="606" spans="1:15">
      <c r="A606" s="79" t="s">
        <v>151</v>
      </c>
      <c r="B606" s="100" t="s">
        <v>325</v>
      </c>
      <c r="C606" s="81" t="str">
        <f>IFERROR(IF(B606="No CAS","",INDEX('DEQ Pollutant List'!$C$7:$C$611,MATCH('3. Pollutant Emissions - EF'!B606,'DEQ Pollutant List'!$B$7:$B$611,0))),"")</f>
        <v>Arsenic and compounds</v>
      </c>
      <c r="D606" s="115"/>
      <c r="E606" s="101"/>
      <c r="F606" s="102">
        <v>6.6900000000000003E-6</v>
      </c>
      <c r="G606" s="103">
        <v>6.6900000000000003E-6</v>
      </c>
      <c r="H606" s="83" t="s">
        <v>400</v>
      </c>
      <c r="I606" s="104" t="s">
        <v>429</v>
      </c>
      <c r="J606" s="102">
        <v>1.2518960204999996</v>
      </c>
      <c r="K606" s="105">
        <v>1.7337135000000001</v>
      </c>
      <c r="L606" s="83"/>
      <c r="M606" s="102">
        <v>4.7499000000000005E-3</v>
      </c>
      <c r="N606" s="105">
        <v>5.2911210000000011E-3</v>
      </c>
      <c r="O606" s="83"/>
    </row>
    <row r="607" spans="1:15">
      <c r="A607" s="79" t="s">
        <v>151</v>
      </c>
      <c r="B607" s="100" t="s">
        <v>339</v>
      </c>
      <c r="C607" s="81" t="str">
        <f>IFERROR(IF(B607="No CAS","",INDEX('DEQ Pollutant List'!$C$7:$C$611,MATCH('3. Pollutant Emissions - EF'!B607,'DEQ Pollutant List'!$B$7:$B$611,0))),"")</f>
        <v>Barium and compounds</v>
      </c>
      <c r="D607" s="115"/>
      <c r="E607" s="101"/>
      <c r="F607" s="102">
        <v>1.2500000000000001E-5</v>
      </c>
      <c r="G607" s="103">
        <v>1.2500000000000001E-5</v>
      </c>
      <c r="H607" s="83" t="s">
        <v>400</v>
      </c>
      <c r="I607" s="104" t="s">
        <v>429</v>
      </c>
      <c r="J607" s="102">
        <v>2.3391181249999993</v>
      </c>
      <c r="K607" s="105">
        <v>3.2393750000000003</v>
      </c>
      <c r="L607" s="83"/>
      <c r="M607" s="102">
        <v>8.8750000000000009E-3</v>
      </c>
      <c r="N607" s="105">
        <v>9.8862500000000009E-3</v>
      </c>
      <c r="O607" s="83"/>
    </row>
    <row r="608" spans="1:15">
      <c r="A608" s="79" t="s">
        <v>151</v>
      </c>
      <c r="B608" s="100" t="s">
        <v>340</v>
      </c>
      <c r="C608" s="81" t="str">
        <f>IFERROR(IF(B608="No CAS","",INDEX('DEQ Pollutant List'!$C$7:$C$611,MATCH('3. Pollutant Emissions - EF'!B608,'DEQ Pollutant List'!$B$7:$B$611,0))),"")</f>
        <v>Benzene</v>
      </c>
      <c r="D608" s="115"/>
      <c r="E608" s="101"/>
      <c r="F608" s="102">
        <v>4.0400000000000002E-3</v>
      </c>
      <c r="G608" s="103">
        <v>4.0400000000000002E-3</v>
      </c>
      <c r="H608" s="83" t="s">
        <v>400</v>
      </c>
      <c r="I608" s="104" t="s">
        <v>429</v>
      </c>
      <c r="J608" s="102">
        <v>756.00297799999976</v>
      </c>
      <c r="K608" s="105">
        <v>1046.9660000000001</v>
      </c>
      <c r="L608" s="83"/>
      <c r="M608" s="102">
        <v>2.8684000000000003</v>
      </c>
      <c r="N608" s="105">
        <v>3.1952360000000004</v>
      </c>
      <c r="O608" s="83"/>
    </row>
    <row r="609" spans="1:15">
      <c r="A609" s="79" t="s">
        <v>151</v>
      </c>
      <c r="B609" s="100" t="s">
        <v>341</v>
      </c>
      <c r="C609" s="81" t="str">
        <f>IFERROR(IF(B609="No CAS","",INDEX('DEQ Pollutant List'!$C$7:$C$611,MATCH('3. Pollutant Emissions - EF'!B609,'DEQ Pollutant List'!$B$7:$B$611,0))),"")</f>
        <v>Beryllium and compounds</v>
      </c>
      <c r="D609" s="115"/>
      <c r="E609" s="101"/>
      <c r="F609" s="102">
        <v>4.9800000000000004E-7</v>
      </c>
      <c r="G609" s="103">
        <v>4.9800000000000004E-7</v>
      </c>
      <c r="H609" s="83" t="s">
        <v>400</v>
      </c>
      <c r="I609" s="104" t="s">
        <v>429</v>
      </c>
      <c r="J609" s="102">
        <v>9.3190466099999966E-2</v>
      </c>
      <c r="K609" s="105">
        <v>0.1290567</v>
      </c>
      <c r="L609" s="83"/>
      <c r="M609" s="102">
        <v>3.5358000000000004E-4</v>
      </c>
      <c r="N609" s="105">
        <v>3.9386820000000009E-4</v>
      </c>
      <c r="O609" s="83"/>
    </row>
    <row r="610" spans="1:15">
      <c r="A610" s="79" t="s">
        <v>151</v>
      </c>
      <c r="B610" s="100" t="s">
        <v>416</v>
      </c>
      <c r="C610" s="81" t="str">
        <f>IFERROR(IF(B610="No CAS","",INDEX('DEQ Pollutant List'!$C$7:$C$611,MATCH('3. Pollutant Emissions - EF'!B610,'DEQ Pollutant List'!$B$7:$B$611,0))),"")</f>
        <v>Biphenyl</v>
      </c>
      <c r="D610" s="115"/>
      <c r="E610" s="101"/>
      <c r="F610" s="102">
        <v>1.8100000000000001E-4</v>
      </c>
      <c r="G610" s="103">
        <v>1.8100000000000001E-4</v>
      </c>
      <c r="H610" s="83" t="s">
        <v>400</v>
      </c>
      <c r="I610" s="104" t="s">
        <v>429</v>
      </c>
      <c r="J610" s="102">
        <v>33.870430449999986</v>
      </c>
      <c r="K610" s="105">
        <v>46.906150000000004</v>
      </c>
      <c r="L610" s="83"/>
      <c r="M610" s="102">
        <v>0.12851000000000001</v>
      </c>
      <c r="N610" s="105">
        <v>0.14315290000000003</v>
      </c>
      <c r="O610" s="83"/>
    </row>
    <row r="611" spans="1:15">
      <c r="A611" s="79" t="s">
        <v>151</v>
      </c>
      <c r="B611" s="100" t="s">
        <v>403</v>
      </c>
      <c r="C611" s="81" t="str">
        <f>IFERROR(IF(B611="No CAS","",INDEX('DEQ Pollutant List'!$C$7:$C$611,MATCH('3. Pollutant Emissions - EF'!B611,'DEQ Pollutant List'!$B$7:$B$611,0))),"")</f>
        <v>Bromodichloromethane</v>
      </c>
      <c r="D611" s="115"/>
      <c r="E611" s="101"/>
      <c r="F611" s="102">
        <v>2.3E-6</v>
      </c>
      <c r="G611" s="103">
        <v>2.3E-6</v>
      </c>
      <c r="H611" s="83" t="s">
        <v>400</v>
      </c>
      <c r="I611" s="104" t="s">
        <v>429</v>
      </c>
      <c r="J611" s="102">
        <v>0.43039773499999984</v>
      </c>
      <c r="K611" s="105">
        <v>0.59604500000000005</v>
      </c>
      <c r="L611" s="83"/>
      <c r="M611" s="102">
        <v>1.6329999999999999E-3</v>
      </c>
      <c r="N611" s="105">
        <v>1.8190700000000001E-3</v>
      </c>
      <c r="O611" s="83"/>
    </row>
    <row r="612" spans="1:15">
      <c r="A612" s="79" t="s">
        <v>151</v>
      </c>
      <c r="B612" s="100" t="s">
        <v>343</v>
      </c>
      <c r="C612" s="81" t="str">
        <f>IFERROR(IF(B612="No CAS","",INDEX('DEQ Pollutant List'!$C$7:$C$611,MATCH('3. Pollutant Emissions - EF'!B612,'DEQ Pollutant List'!$B$7:$B$611,0))),"")</f>
        <v>Cadmium and compounds</v>
      </c>
      <c r="D612" s="115"/>
      <c r="E612" s="101"/>
      <c r="F612" s="102">
        <v>1.6500000000000001E-5</v>
      </c>
      <c r="G612" s="103">
        <v>1.6500000000000001E-5</v>
      </c>
      <c r="H612" s="83" t="s">
        <v>400</v>
      </c>
      <c r="I612" s="104" t="s">
        <v>429</v>
      </c>
      <c r="J612" s="102">
        <v>3.0876359249999989</v>
      </c>
      <c r="K612" s="105">
        <v>4.2759750000000007</v>
      </c>
      <c r="L612" s="83"/>
      <c r="M612" s="102">
        <v>1.1715000000000001E-2</v>
      </c>
      <c r="N612" s="105">
        <v>1.3049850000000002E-2</v>
      </c>
      <c r="O612" s="83"/>
    </row>
    <row r="613" spans="1:15">
      <c r="A613" s="79" t="s">
        <v>151</v>
      </c>
      <c r="B613" s="100" t="s">
        <v>344</v>
      </c>
      <c r="C613" s="81" t="str">
        <f>IFERROR(IF(B613="No CAS","",INDEX('DEQ Pollutant List'!$C$7:$C$611,MATCH('3. Pollutant Emissions - EF'!B613,'DEQ Pollutant List'!$B$7:$B$611,0))),"")</f>
        <v>Carbon disulfide</v>
      </c>
      <c r="D613" s="115"/>
      <c r="E613" s="101"/>
      <c r="F613" s="102">
        <v>6.7199999999999996E-4</v>
      </c>
      <c r="G613" s="103">
        <v>6.7199999999999996E-4</v>
      </c>
      <c r="H613" s="83" t="s">
        <v>400</v>
      </c>
      <c r="I613" s="104" t="s">
        <v>429</v>
      </c>
      <c r="J613" s="102">
        <v>125.75099039999994</v>
      </c>
      <c r="K613" s="105">
        <v>174.14879999999999</v>
      </c>
      <c r="L613" s="83"/>
      <c r="M613" s="102">
        <v>0.47711999999999999</v>
      </c>
      <c r="N613" s="105">
        <v>0.53148479999999998</v>
      </c>
      <c r="O613" s="83"/>
    </row>
    <row r="614" spans="1:15">
      <c r="A614" s="79" t="s">
        <v>151</v>
      </c>
      <c r="B614" s="100" t="s">
        <v>417</v>
      </c>
      <c r="C614" s="81" t="str">
        <f>IFERROR(IF(B614="No CAS","",INDEX('DEQ Pollutant List'!$C$7:$C$611,MATCH('3. Pollutant Emissions - EF'!B614,'DEQ Pollutant List'!$B$7:$B$611,0))),"")</f>
        <v>Carbon tetrachloride</v>
      </c>
      <c r="D614" s="115"/>
      <c r="E614" s="101"/>
      <c r="F614" s="102">
        <v>4.1E-5</v>
      </c>
      <c r="G614" s="103">
        <v>4.1E-5</v>
      </c>
      <c r="H614" s="83" t="s">
        <v>400</v>
      </c>
      <c r="I614" s="104" t="s">
        <v>429</v>
      </c>
      <c r="J614" s="102">
        <v>7.6723074499999973</v>
      </c>
      <c r="K614" s="105">
        <v>10.62515</v>
      </c>
      <c r="L614" s="83"/>
      <c r="M614" s="102">
        <v>2.911E-2</v>
      </c>
      <c r="N614" s="105">
        <v>3.2426900000000002E-2</v>
      </c>
      <c r="O614" s="83"/>
    </row>
    <row r="615" spans="1:15">
      <c r="A615" s="79" t="s">
        <v>151</v>
      </c>
      <c r="B615" s="100" t="s">
        <v>347</v>
      </c>
      <c r="C615" s="81" t="str">
        <f>IFERROR(IF(B615="No CAS","",INDEX('DEQ Pollutant List'!$C$7:$C$611,MATCH('3. Pollutant Emissions - EF'!B615,'DEQ Pollutant List'!$B$7:$B$611,0))),"")</f>
        <v>Chloroform</v>
      </c>
      <c r="D615" s="115"/>
      <c r="E615" s="101"/>
      <c r="F615" s="102">
        <v>1.0499999999999999E-3</v>
      </c>
      <c r="G615" s="103">
        <v>1.0499999999999999E-3</v>
      </c>
      <c r="H615" s="83" t="s">
        <v>400</v>
      </c>
      <c r="I615" s="104" t="s">
        <v>429</v>
      </c>
      <c r="J615" s="102">
        <v>196.4859224999999</v>
      </c>
      <c r="K615" s="105">
        <v>272.10749999999996</v>
      </c>
      <c r="L615" s="83"/>
      <c r="M615" s="102">
        <v>0.74549999999999994</v>
      </c>
      <c r="N615" s="105">
        <v>0.83044499999999999</v>
      </c>
      <c r="O615" s="83"/>
    </row>
    <row r="616" spans="1:15">
      <c r="A616" s="79" t="s">
        <v>151</v>
      </c>
      <c r="B616" s="100" t="s">
        <v>348</v>
      </c>
      <c r="C616" s="81" t="str">
        <f>IFERROR(IF(B616="No CAS","",INDEX('DEQ Pollutant List'!$C$7:$C$611,MATCH('3. Pollutant Emissions - EF'!B616,'DEQ Pollutant List'!$B$7:$B$611,0))),"")</f>
        <v>Chromium VI, chromate and dichromate particulate</v>
      </c>
      <c r="D616" s="115"/>
      <c r="E616" s="101"/>
      <c r="F616" s="102">
        <v>3.0000000000000001E-6</v>
      </c>
      <c r="G616" s="103">
        <v>3.0000000000000001E-6</v>
      </c>
      <c r="H616" s="83" t="s">
        <v>400</v>
      </c>
      <c r="I616" s="104" t="s">
        <v>429</v>
      </c>
      <c r="J616" s="102">
        <v>0.56138834999999976</v>
      </c>
      <c r="K616" s="105">
        <v>0.77744999999999997</v>
      </c>
      <c r="L616" s="83"/>
      <c r="M616" s="102">
        <v>2.1299999999999999E-3</v>
      </c>
      <c r="N616" s="105">
        <v>2.3727000000000002E-3</v>
      </c>
      <c r="O616" s="83"/>
    </row>
    <row r="617" spans="1:15">
      <c r="A617" s="79" t="s">
        <v>151</v>
      </c>
      <c r="B617" s="100" t="s">
        <v>349</v>
      </c>
      <c r="C617" s="81" t="str">
        <f>IFERROR(IF(B617="No CAS","",INDEX('DEQ Pollutant List'!$C$7:$C$611,MATCH('3. Pollutant Emissions - EF'!B617,'DEQ Pollutant List'!$B$7:$B$611,0))),"")</f>
        <v>Cobalt and compounds</v>
      </c>
      <c r="D617" s="115"/>
      <c r="E617" s="101"/>
      <c r="F617" s="102">
        <v>2.4399999999999999E-6</v>
      </c>
      <c r="G617" s="103">
        <v>2.4399999999999999E-6</v>
      </c>
      <c r="H617" s="83" t="s">
        <v>400</v>
      </c>
      <c r="I617" s="104" t="s">
        <v>429</v>
      </c>
      <c r="J617" s="102">
        <v>0.4565958579999998</v>
      </c>
      <c r="K617" s="105">
        <v>0.63232599999999994</v>
      </c>
      <c r="L617" s="83"/>
      <c r="M617" s="102">
        <v>1.7324E-3</v>
      </c>
      <c r="N617" s="105">
        <v>1.9297960000000001E-3</v>
      </c>
      <c r="O617" s="83"/>
    </row>
    <row r="618" spans="1:15">
      <c r="A618" s="79" t="s">
        <v>151</v>
      </c>
      <c r="B618" s="100" t="s">
        <v>350</v>
      </c>
      <c r="C618" s="81" t="str">
        <f>IFERROR(IF(B618="No CAS","",INDEX('DEQ Pollutant List'!$C$7:$C$611,MATCH('3. Pollutant Emissions - EF'!B618,'DEQ Pollutant List'!$B$7:$B$611,0))),"")</f>
        <v>Copper and compounds</v>
      </c>
      <c r="D618" s="115"/>
      <c r="E618" s="101"/>
      <c r="F618" s="102">
        <v>2.5599999999999999E-5</v>
      </c>
      <c r="G618" s="103">
        <v>2.5599999999999999E-5</v>
      </c>
      <c r="H618" s="83" t="s">
        <v>400</v>
      </c>
      <c r="I618" s="104" t="s">
        <v>429</v>
      </c>
      <c r="J618" s="102">
        <v>4.7905139199999978</v>
      </c>
      <c r="K618" s="105">
        <v>6.6342400000000001</v>
      </c>
      <c r="L618" s="83"/>
      <c r="M618" s="102">
        <v>1.8175999999999998E-2</v>
      </c>
      <c r="N618" s="105">
        <v>2.0247040000000001E-2</v>
      </c>
      <c r="O618" s="83"/>
    </row>
    <row r="619" spans="1:15">
      <c r="A619" s="79" t="s">
        <v>151</v>
      </c>
      <c r="B619" s="100" t="s">
        <v>351</v>
      </c>
      <c r="C619" s="81" t="str">
        <f>IFERROR(IF(B619="No CAS","",INDEX('DEQ Pollutant List'!$C$7:$C$611,MATCH('3. Pollutant Emissions - EF'!B619,'DEQ Pollutant List'!$B$7:$B$611,0))),"")</f>
        <v>Isopropylbenzene (cumene)</v>
      </c>
      <c r="D619" s="115"/>
      <c r="E619" s="101"/>
      <c r="F619" s="102">
        <v>1.6399999999999999E-5</v>
      </c>
      <c r="G619" s="103">
        <v>1.6399999999999999E-5</v>
      </c>
      <c r="H619" s="83" t="s">
        <v>400</v>
      </c>
      <c r="I619" s="104" t="s">
        <v>429</v>
      </c>
      <c r="J619" s="102">
        <v>3.0689229799999986</v>
      </c>
      <c r="K619" s="105">
        <v>4.2500599999999995</v>
      </c>
      <c r="L619" s="83"/>
      <c r="M619" s="102">
        <v>1.1644E-2</v>
      </c>
      <c r="N619" s="105">
        <v>1.2970760000000001E-2</v>
      </c>
      <c r="O619" s="83"/>
    </row>
    <row r="620" spans="1:15">
      <c r="A620" s="79" t="s">
        <v>151</v>
      </c>
      <c r="B620" s="100" t="s">
        <v>352</v>
      </c>
      <c r="C620" s="81" t="str">
        <f>IFERROR(IF(B620="No CAS","",INDEX('DEQ Pollutant List'!$C$7:$C$611,MATCH('3. Pollutant Emissions - EF'!B620,'DEQ Pollutant List'!$B$7:$B$611,0))),"")</f>
        <v>Ethyl benzene</v>
      </c>
      <c r="D620" s="115"/>
      <c r="E620" s="101"/>
      <c r="F620" s="102">
        <v>1.24E-3</v>
      </c>
      <c r="G620" s="103">
        <v>1.24E-3</v>
      </c>
      <c r="H620" s="83" t="s">
        <v>400</v>
      </c>
      <c r="I620" s="104" t="s">
        <v>429</v>
      </c>
      <c r="J620" s="102">
        <v>232.04051799999991</v>
      </c>
      <c r="K620" s="105">
        <v>321.346</v>
      </c>
      <c r="L620" s="83"/>
      <c r="M620" s="102">
        <v>0.88039999999999996</v>
      </c>
      <c r="N620" s="105">
        <v>0.98071600000000014</v>
      </c>
      <c r="O620" s="83"/>
    </row>
    <row r="621" spans="1:15">
      <c r="A621" s="79" t="s">
        <v>151</v>
      </c>
      <c r="B621" s="100" t="s">
        <v>438</v>
      </c>
      <c r="C621" s="81" t="str">
        <f>IFERROR(IF(B621="No CAS","",INDEX('DEQ Pollutant List'!$C$7:$C$611,MATCH('3. Pollutant Emissions - EF'!B621,'DEQ Pollutant List'!$B$7:$B$611,0))),"")</f>
        <v>Hydrogen fluoride</v>
      </c>
      <c r="D621" s="115"/>
      <c r="E621" s="101"/>
      <c r="F621" s="102">
        <v>1.25E-3</v>
      </c>
      <c r="G621" s="103">
        <v>1.25E-3</v>
      </c>
      <c r="H621" s="83" t="s">
        <v>400</v>
      </c>
      <c r="I621" s="104" t="s">
        <v>429</v>
      </c>
      <c r="J621" s="102">
        <v>233.91181249999991</v>
      </c>
      <c r="K621" s="105">
        <v>323.9375</v>
      </c>
      <c r="L621" s="83"/>
      <c r="M621" s="102">
        <v>0.88750000000000007</v>
      </c>
      <c r="N621" s="105">
        <v>0.98862500000000009</v>
      </c>
      <c r="O621" s="83"/>
    </row>
    <row r="622" spans="1:15">
      <c r="A622" s="79" t="s">
        <v>151</v>
      </c>
      <c r="B622" s="100" t="s">
        <v>353</v>
      </c>
      <c r="C622" s="81" t="str">
        <f>IFERROR(IF(B622="No CAS","",INDEX('DEQ Pollutant List'!$C$7:$C$611,MATCH('3. Pollutant Emissions - EF'!B622,'DEQ Pollutant List'!$B$7:$B$611,0))),"")</f>
        <v>Trichlorofluoromethane (Freon 11)</v>
      </c>
      <c r="D622" s="115"/>
      <c r="E622" s="101"/>
      <c r="F622" s="102">
        <v>2.2499999999999999E-2</v>
      </c>
      <c r="G622" s="103">
        <v>2.2499999999999999E-2</v>
      </c>
      <c r="H622" s="83" t="s">
        <v>400</v>
      </c>
      <c r="I622" s="104" t="s">
        <v>429</v>
      </c>
      <c r="J622" s="102">
        <v>4210.4126249999981</v>
      </c>
      <c r="K622" s="105">
        <v>5830.875</v>
      </c>
      <c r="L622" s="83"/>
      <c r="M622" s="102">
        <v>15.975</v>
      </c>
      <c r="N622" s="105">
        <v>17.795250000000003</v>
      </c>
      <c r="O622" s="83"/>
    </row>
    <row r="623" spans="1:15">
      <c r="A623" s="79" t="s">
        <v>151</v>
      </c>
      <c r="B623" s="100" t="s">
        <v>354</v>
      </c>
      <c r="C623" s="81" t="str">
        <f>IFERROR(IF(B623="No CAS","",INDEX('DEQ Pollutant List'!$C$7:$C$611,MATCH('3. Pollutant Emissions - EF'!B623,'DEQ Pollutant List'!$B$7:$B$611,0))),"")</f>
        <v>Formaldehyde</v>
      </c>
      <c r="D623" s="115"/>
      <c r="E623" s="101"/>
      <c r="F623" s="102">
        <v>2.5600000000000001E-2</v>
      </c>
      <c r="G623" s="103">
        <v>2.5600000000000001E-2</v>
      </c>
      <c r="H623" s="83" t="s">
        <v>400</v>
      </c>
      <c r="I623" s="104" t="s">
        <v>429</v>
      </c>
      <c r="J623" s="102">
        <v>4790.5139199999985</v>
      </c>
      <c r="K623" s="105">
        <v>6634.2400000000007</v>
      </c>
      <c r="L623" s="83"/>
      <c r="M623" s="102">
        <v>18.176000000000002</v>
      </c>
      <c r="N623" s="105">
        <v>20.247040000000002</v>
      </c>
      <c r="O623" s="83"/>
    </row>
    <row r="624" spans="1:15">
      <c r="A624" s="79" t="s">
        <v>151</v>
      </c>
      <c r="B624" s="100" t="s">
        <v>355</v>
      </c>
      <c r="C624" s="81" t="str">
        <f>IFERROR(IF(B624="No CAS","",INDEX('DEQ Pollutant List'!$C$7:$C$611,MATCH('3. Pollutant Emissions - EF'!B624,'DEQ Pollutant List'!$B$7:$B$611,0))),"")</f>
        <v>Hexane</v>
      </c>
      <c r="D624" s="115"/>
      <c r="E624" s="101"/>
      <c r="F624" s="102">
        <v>1.33E-3</v>
      </c>
      <c r="G624" s="103">
        <v>1.33E-3</v>
      </c>
      <c r="H624" s="83" t="s">
        <v>400</v>
      </c>
      <c r="I624" s="104" t="s">
        <v>429</v>
      </c>
      <c r="J624" s="102">
        <v>248.88216849999989</v>
      </c>
      <c r="K624" s="105">
        <v>344.66950000000003</v>
      </c>
      <c r="L624" s="83"/>
      <c r="M624" s="102">
        <v>0.94430000000000003</v>
      </c>
      <c r="N624" s="105">
        <v>1.0518970000000001</v>
      </c>
      <c r="O624" s="83"/>
    </row>
    <row r="625" spans="1:15">
      <c r="A625" s="79" t="s">
        <v>151</v>
      </c>
      <c r="B625" s="100" t="s">
        <v>356</v>
      </c>
      <c r="C625" s="81" t="str">
        <f>IFERROR(IF(B625="No CAS","",INDEX('DEQ Pollutant List'!$C$7:$C$611,MATCH('3. Pollutant Emissions - EF'!B625,'DEQ Pollutant List'!$B$7:$B$611,0))),"")</f>
        <v>Hydrochloric acid</v>
      </c>
      <c r="D625" s="115"/>
      <c r="E625" s="101"/>
      <c r="F625" s="102">
        <v>0.156</v>
      </c>
      <c r="G625" s="103">
        <v>0.156</v>
      </c>
      <c r="H625" s="83" t="s">
        <v>400</v>
      </c>
      <c r="I625" s="104" t="s">
        <v>429</v>
      </c>
      <c r="J625" s="102">
        <v>29192.194199999987</v>
      </c>
      <c r="K625" s="105">
        <v>40427.4</v>
      </c>
      <c r="L625" s="83"/>
      <c r="M625" s="102">
        <v>110.76</v>
      </c>
      <c r="N625" s="105">
        <v>123.38040000000001</v>
      </c>
      <c r="O625" s="83"/>
    </row>
    <row r="626" spans="1:15">
      <c r="A626" s="79" t="s">
        <v>151</v>
      </c>
      <c r="B626" s="100" t="s">
        <v>357</v>
      </c>
      <c r="C626" s="81" t="str">
        <f>IFERROR(IF(B626="No CAS","",INDEX('DEQ Pollutant List'!$C$7:$C$611,MATCH('3. Pollutant Emissions - EF'!B626,'DEQ Pollutant List'!$B$7:$B$611,0))),"")</f>
        <v>Hydrogen sulfide</v>
      </c>
      <c r="D626" s="115"/>
      <c r="E626" s="101"/>
      <c r="F626" s="102">
        <v>0.10199999999999999</v>
      </c>
      <c r="G626" s="103">
        <v>0.10199999999999999</v>
      </c>
      <c r="H626" s="83" t="s">
        <v>400</v>
      </c>
      <c r="I626" s="104" t="s">
        <v>439</v>
      </c>
      <c r="J626" s="102">
        <v>10800.7</v>
      </c>
      <c r="K626" s="105">
        <v>26433.3</v>
      </c>
      <c r="L626" s="83"/>
      <c r="M626" s="102">
        <v>111.2</v>
      </c>
      <c r="N626" s="105">
        <v>80.671800000000005</v>
      </c>
      <c r="O626" s="83"/>
    </row>
    <row r="627" spans="1:15">
      <c r="A627" s="79" t="s">
        <v>151</v>
      </c>
      <c r="B627" s="100" t="s">
        <v>440</v>
      </c>
      <c r="C627" s="81" t="str">
        <f>IFERROR(IF(B627="No CAS","",INDEX('DEQ Pollutant List'!$C$7:$C$611,MATCH('3. Pollutant Emissions - EF'!B627,'DEQ Pollutant List'!$B$7:$B$611,0))),"")</f>
        <v>Isophorone</v>
      </c>
      <c r="D627" s="115"/>
      <c r="E627" s="101"/>
      <c r="F627" s="102">
        <v>1.7E-6</v>
      </c>
      <c r="G627" s="103">
        <v>1.7E-6</v>
      </c>
      <c r="H627" s="83" t="s">
        <v>400</v>
      </c>
      <c r="I627" s="104" t="s">
        <v>429</v>
      </c>
      <c r="J627" s="102">
        <v>0.3181200649999999</v>
      </c>
      <c r="K627" s="105">
        <v>0.44055500000000003</v>
      </c>
      <c r="L627" s="83"/>
      <c r="M627" s="102">
        <v>1.207E-3</v>
      </c>
      <c r="N627" s="105">
        <v>1.3445300000000002E-3</v>
      </c>
      <c r="O627" s="83"/>
    </row>
    <row r="628" spans="1:15">
      <c r="A628" s="79" t="s">
        <v>151</v>
      </c>
      <c r="B628" s="100" t="s">
        <v>359</v>
      </c>
      <c r="C628" s="81" t="str">
        <f>IFERROR(IF(B628="No CAS","",INDEX('DEQ Pollutant List'!$C$7:$C$611,MATCH('3. Pollutant Emissions - EF'!B628,'DEQ Pollutant List'!$B$7:$B$611,0))),"")</f>
        <v>Isopropyl alcohol</v>
      </c>
      <c r="D628" s="115"/>
      <c r="E628" s="101"/>
      <c r="F628" s="102">
        <v>3.2200000000000002E-3</v>
      </c>
      <c r="G628" s="103">
        <v>3.2200000000000002E-3</v>
      </c>
      <c r="H628" s="83" t="s">
        <v>400</v>
      </c>
      <c r="I628" s="104" t="s">
        <v>429</v>
      </c>
      <c r="J628" s="102">
        <v>602.55682899999977</v>
      </c>
      <c r="K628" s="105">
        <v>834.46300000000008</v>
      </c>
      <c r="L628" s="83"/>
      <c r="M628" s="102">
        <v>2.2862</v>
      </c>
      <c r="N628" s="105">
        <v>2.5466980000000006</v>
      </c>
      <c r="O628" s="83"/>
    </row>
    <row r="629" spans="1:15">
      <c r="A629" s="79" t="s">
        <v>151</v>
      </c>
      <c r="B629" s="100" t="s">
        <v>360</v>
      </c>
      <c r="C629" s="81" t="str">
        <f>IFERROR(IF(B629="No CAS","",INDEX('DEQ Pollutant List'!$C$7:$C$611,MATCH('3. Pollutant Emissions - EF'!B629,'DEQ Pollutant List'!$B$7:$B$611,0))),"")</f>
        <v>Lead and compounds</v>
      </c>
      <c r="D629" s="115"/>
      <c r="E629" s="101"/>
      <c r="F629" s="102">
        <v>1.56E-5</v>
      </c>
      <c r="G629" s="103">
        <v>1.56E-5</v>
      </c>
      <c r="H629" s="83" t="s">
        <v>400</v>
      </c>
      <c r="I629" s="104" t="s">
        <v>429</v>
      </c>
      <c r="J629" s="102">
        <v>2.9192194199999988</v>
      </c>
      <c r="K629" s="105">
        <v>4.0427400000000002</v>
      </c>
      <c r="L629" s="83"/>
      <c r="M629" s="102">
        <v>1.1075999999999999E-2</v>
      </c>
      <c r="N629" s="105">
        <v>1.2338040000000002E-2</v>
      </c>
      <c r="O629" s="83"/>
    </row>
    <row r="630" spans="1:15">
      <c r="A630" s="79" t="s">
        <v>151</v>
      </c>
      <c r="B630" s="100" t="s">
        <v>361</v>
      </c>
      <c r="C630" s="81" t="str">
        <f>IFERROR(IF(B630="No CAS","",INDEX('DEQ Pollutant List'!$C$7:$C$611,MATCH('3. Pollutant Emissions - EF'!B630,'DEQ Pollutant List'!$B$7:$B$611,0))),"")</f>
        <v>Manganese and compounds</v>
      </c>
      <c r="D630" s="115"/>
      <c r="E630" s="101"/>
      <c r="F630" s="102">
        <v>4.46E-5</v>
      </c>
      <c r="G630" s="103">
        <v>4.46E-5</v>
      </c>
      <c r="H630" s="83" t="s">
        <v>400</v>
      </c>
      <c r="I630" s="104" t="s">
        <v>429</v>
      </c>
      <c r="J630" s="102">
        <v>8.345973469999997</v>
      </c>
      <c r="K630" s="105">
        <v>11.55809</v>
      </c>
      <c r="L630" s="83"/>
      <c r="M630" s="102">
        <v>3.1666E-2</v>
      </c>
      <c r="N630" s="105">
        <v>3.5274140000000002E-2</v>
      </c>
      <c r="O630" s="83"/>
    </row>
    <row r="631" spans="1:15">
      <c r="A631" s="79" t="s">
        <v>151</v>
      </c>
      <c r="B631" s="100" t="s">
        <v>362</v>
      </c>
      <c r="C631" s="81" t="str">
        <f>IFERROR(IF(B631="No CAS","",INDEX('DEQ Pollutant List'!$C$7:$C$611,MATCH('3. Pollutant Emissions - EF'!B631,'DEQ Pollutant List'!$B$7:$B$611,0))),"")</f>
        <v>Mercury and compounds</v>
      </c>
      <c r="D631" s="115"/>
      <c r="E631" s="101"/>
      <c r="F631" s="102">
        <v>7.2899999999999997E-6</v>
      </c>
      <c r="G631" s="103">
        <v>7.2899999999999997E-6</v>
      </c>
      <c r="H631" s="83" t="s">
        <v>400</v>
      </c>
      <c r="I631" s="104" t="s">
        <v>429</v>
      </c>
      <c r="J631" s="102">
        <v>1.3641736904999995</v>
      </c>
      <c r="K631" s="105">
        <v>1.8892034999999998</v>
      </c>
      <c r="L631" s="83"/>
      <c r="M631" s="102">
        <v>5.1758999999999998E-3</v>
      </c>
      <c r="N631" s="105">
        <v>5.765661E-3</v>
      </c>
      <c r="O631" s="83"/>
    </row>
    <row r="632" spans="1:15">
      <c r="A632" s="79" t="s">
        <v>151</v>
      </c>
      <c r="B632" s="100" t="s">
        <v>363</v>
      </c>
      <c r="C632" s="81" t="str">
        <f>IFERROR(IF(B632="No CAS","",INDEX('DEQ Pollutant List'!$C$7:$C$611,MATCH('3. Pollutant Emissions - EF'!B632,'DEQ Pollutant List'!$B$7:$B$611,0))),"")</f>
        <v>Methanol</v>
      </c>
      <c r="D632" s="115"/>
      <c r="E632" s="101"/>
      <c r="F632" s="102">
        <v>0.252</v>
      </c>
      <c r="G632" s="103">
        <v>0.252</v>
      </c>
      <c r="H632" s="83" t="s">
        <v>400</v>
      </c>
      <c r="I632" s="104" t="s">
        <v>429</v>
      </c>
      <c r="J632" s="102">
        <v>47156.621399999982</v>
      </c>
      <c r="K632" s="105">
        <v>65305.8</v>
      </c>
      <c r="L632" s="83"/>
      <c r="M632" s="102">
        <v>178.92</v>
      </c>
      <c r="N632" s="105">
        <v>199.30680000000004</v>
      </c>
      <c r="O632" s="83"/>
    </row>
    <row r="633" spans="1:15">
      <c r="A633" s="79" t="s">
        <v>151</v>
      </c>
      <c r="B633" s="100" t="s">
        <v>406</v>
      </c>
      <c r="C633" s="81" t="str">
        <f>IFERROR(IF(B633="No CAS","",INDEX('DEQ Pollutant List'!$C$7:$C$611,MATCH('3. Pollutant Emissions - EF'!B633,'DEQ Pollutant List'!$B$7:$B$611,0))),"")</f>
        <v>Bromomethane (methyl bromide)</v>
      </c>
      <c r="D633" s="115"/>
      <c r="E633" s="101"/>
      <c r="F633" s="102">
        <v>6.1499999999999999E-4</v>
      </c>
      <c r="G633" s="103">
        <v>6.1499999999999999E-4</v>
      </c>
      <c r="H633" s="83" t="s">
        <v>400</v>
      </c>
      <c r="I633" s="104" t="s">
        <v>429</v>
      </c>
      <c r="J633" s="102">
        <v>115.08461174999995</v>
      </c>
      <c r="K633" s="105">
        <v>159.37725</v>
      </c>
      <c r="L633" s="83"/>
      <c r="M633" s="102">
        <v>0.43664999999999998</v>
      </c>
      <c r="N633" s="105">
        <v>0.48640350000000004</v>
      </c>
      <c r="O633" s="83"/>
    </row>
    <row r="634" spans="1:15">
      <c r="A634" s="79" t="s">
        <v>151</v>
      </c>
      <c r="B634" s="100" t="s">
        <v>364</v>
      </c>
      <c r="C634" s="81" t="str">
        <f>IFERROR(IF(B634="No CAS","",INDEX('DEQ Pollutant List'!$C$7:$C$611,MATCH('3. Pollutant Emissions - EF'!B634,'DEQ Pollutant List'!$B$7:$B$611,0))),"")</f>
        <v>Chloromethane (methyl chloride)</v>
      </c>
      <c r="D634" s="115"/>
      <c r="E634" s="101"/>
      <c r="F634" s="102">
        <v>5.1299999999999998E-2</v>
      </c>
      <c r="G634" s="103">
        <v>5.1299999999999998E-2</v>
      </c>
      <c r="H634" s="83" t="s">
        <v>400</v>
      </c>
      <c r="I634" s="104" t="s">
        <v>429</v>
      </c>
      <c r="J634" s="102">
        <v>9599.7407849999963</v>
      </c>
      <c r="K634" s="105">
        <v>13294.395</v>
      </c>
      <c r="L634" s="83"/>
      <c r="M634" s="102">
        <v>36.423000000000002</v>
      </c>
      <c r="N634" s="105">
        <v>40.573170000000005</v>
      </c>
      <c r="O634" s="83"/>
    </row>
    <row r="635" spans="1:15">
      <c r="A635" s="79" t="s">
        <v>151</v>
      </c>
      <c r="B635" s="100" t="s">
        <v>407</v>
      </c>
      <c r="C635" s="81" t="str">
        <f>IFERROR(IF(B635="No CAS","",INDEX('DEQ Pollutant List'!$C$7:$C$611,MATCH('3. Pollutant Emissions - EF'!B635,'DEQ Pollutant List'!$B$7:$B$611,0))),"")</f>
        <v>1,1,1-Trichloroethane (methyl chloroform)</v>
      </c>
      <c r="D635" s="115"/>
      <c r="E635" s="101"/>
      <c r="F635" s="102">
        <v>5.1700000000000003E-5</v>
      </c>
      <c r="G635" s="103">
        <v>5.1700000000000003E-5</v>
      </c>
      <c r="H635" s="83" t="s">
        <v>400</v>
      </c>
      <c r="I635" s="104" t="s">
        <v>429</v>
      </c>
      <c r="J635" s="102">
        <v>9.6745925649999975</v>
      </c>
      <c r="K635" s="105">
        <v>13.398055000000001</v>
      </c>
      <c r="L635" s="83"/>
      <c r="M635" s="102">
        <v>3.6707000000000004E-2</v>
      </c>
      <c r="N635" s="105">
        <v>4.0889530000000007E-2</v>
      </c>
      <c r="O635" s="83"/>
    </row>
    <row r="636" spans="1:15">
      <c r="A636" s="79" t="s">
        <v>151</v>
      </c>
      <c r="B636" s="100" t="s">
        <v>365</v>
      </c>
      <c r="C636" s="81" t="str">
        <f>IFERROR(IF(B636="No CAS","",INDEX('DEQ Pollutant List'!$C$7:$C$611,MATCH('3. Pollutant Emissions - EF'!B636,'DEQ Pollutant List'!$B$7:$B$611,0))),"")</f>
        <v>Dichloromethane (methylene chloride)</v>
      </c>
      <c r="D636" s="115"/>
      <c r="E636" s="101"/>
      <c r="F636" s="102">
        <v>6.7400000000000003E-3</v>
      </c>
      <c r="G636" s="103">
        <v>6.7400000000000003E-3</v>
      </c>
      <c r="H636" s="83" t="s">
        <v>400</v>
      </c>
      <c r="I636" s="104" t="s">
        <v>429</v>
      </c>
      <c r="J636" s="102">
        <v>1261.2524929999995</v>
      </c>
      <c r="K636" s="105">
        <v>1746.671</v>
      </c>
      <c r="L636" s="83"/>
      <c r="M636" s="102">
        <v>4.7854000000000001</v>
      </c>
      <c r="N636" s="105">
        <v>5.3306660000000008</v>
      </c>
      <c r="O636" s="83"/>
    </row>
    <row r="637" spans="1:15">
      <c r="A637" s="79" t="s">
        <v>151</v>
      </c>
      <c r="B637" s="100" t="s">
        <v>366</v>
      </c>
      <c r="C637" s="81" t="str">
        <f>IFERROR(IF(B637="No CAS","",INDEX('DEQ Pollutant List'!$C$7:$C$611,MATCH('3. Pollutant Emissions - EF'!B637,'DEQ Pollutant List'!$B$7:$B$611,0))),"")</f>
        <v>2-Butanone (methyl ethyl ketone)</v>
      </c>
      <c r="D637" s="115"/>
      <c r="E637" s="101"/>
      <c r="F637" s="102">
        <v>4.6899999999999997E-3</v>
      </c>
      <c r="G637" s="103">
        <v>4.6899999999999997E-3</v>
      </c>
      <c r="H637" s="83" t="s">
        <v>400</v>
      </c>
      <c r="I637" s="104" t="s">
        <v>429</v>
      </c>
      <c r="J637" s="102">
        <v>877.63712049999958</v>
      </c>
      <c r="K637" s="105">
        <v>1215.4134999999999</v>
      </c>
      <c r="L637" s="83"/>
      <c r="M637" s="102">
        <v>3.3298999999999999</v>
      </c>
      <c r="N637" s="105">
        <v>3.7093210000000001</v>
      </c>
      <c r="O637" s="83"/>
    </row>
    <row r="638" spans="1:15">
      <c r="A638" s="79" t="s">
        <v>151</v>
      </c>
      <c r="B638" s="100" t="s">
        <v>441</v>
      </c>
      <c r="C638" s="81" t="str">
        <f>IFERROR(IF(B638="No CAS","",INDEX('DEQ Pollutant List'!$C$7:$C$611,MATCH('3. Pollutant Emissions - EF'!B638,'DEQ Pollutant List'!$B$7:$B$611,0))),"")</f>
        <v>Methyl iodide (iodomethane)</v>
      </c>
      <c r="D638" s="115"/>
      <c r="E638" s="101"/>
      <c r="F638" s="102">
        <v>5.9999999999999995E-4</v>
      </c>
      <c r="G638" s="103">
        <v>5.9999999999999995E-4</v>
      </c>
      <c r="H638" s="83" t="s">
        <v>400</v>
      </c>
      <c r="I638" s="104" t="s">
        <v>429</v>
      </c>
      <c r="J638" s="102">
        <v>112.27766999999994</v>
      </c>
      <c r="K638" s="105">
        <v>155.48999999999998</v>
      </c>
      <c r="L638" s="83"/>
      <c r="M638" s="102">
        <v>0.42599999999999999</v>
      </c>
      <c r="N638" s="105">
        <v>0.47454000000000002</v>
      </c>
      <c r="O638" s="83"/>
    </row>
    <row r="639" spans="1:15">
      <c r="A639" s="79" t="s">
        <v>151</v>
      </c>
      <c r="B639" s="100" t="s">
        <v>367</v>
      </c>
      <c r="C639" s="81" t="str">
        <f>IFERROR(IF(B639="No CAS","",INDEX('DEQ Pollutant List'!$C$7:$C$611,MATCH('3. Pollutant Emissions - EF'!B639,'DEQ Pollutant List'!$B$7:$B$611,0))),"")</f>
        <v>Methyl isobutyl ketone (MIBK, hexone)</v>
      </c>
      <c r="D639" s="115"/>
      <c r="E639" s="101"/>
      <c r="F639" s="102">
        <v>4.8500000000000003E-4</v>
      </c>
      <c r="G639" s="103">
        <v>4.8500000000000003E-4</v>
      </c>
      <c r="H639" s="83" t="s">
        <v>400</v>
      </c>
      <c r="I639" s="104" t="s">
        <v>429</v>
      </c>
      <c r="J639" s="102">
        <v>90.757783249999974</v>
      </c>
      <c r="K639" s="105">
        <v>125.68775000000001</v>
      </c>
      <c r="L639" s="83"/>
      <c r="M639" s="102">
        <v>0.34435000000000004</v>
      </c>
      <c r="N639" s="105">
        <v>0.38358650000000005</v>
      </c>
      <c r="O639" s="83"/>
    </row>
    <row r="640" spans="1:15">
      <c r="A640" s="79" t="s">
        <v>151</v>
      </c>
      <c r="B640" s="100" t="s">
        <v>368</v>
      </c>
      <c r="C640" s="81" t="str">
        <f>IFERROR(IF(B640="No CAS","",INDEX('DEQ Pollutant List'!$C$7:$C$611,MATCH('3. Pollutant Emissions - EF'!B640,'DEQ Pollutant List'!$B$7:$B$611,0))),"")</f>
        <v>Nickel and compounds</v>
      </c>
      <c r="D640" s="115"/>
      <c r="E640" s="101"/>
      <c r="F640" s="102">
        <v>3.1900000000000003E-5</v>
      </c>
      <c r="G640" s="103">
        <v>3.1900000000000003E-5</v>
      </c>
      <c r="H640" s="83" t="s">
        <v>400</v>
      </c>
      <c r="I640" s="104" t="s">
        <v>429</v>
      </c>
      <c r="J640" s="102">
        <v>5.9694294549999984</v>
      </c>
      <c r="K640" s="105">
        <v>8.2668850000000003</v>
      </c>
      <c r="L640" s="83"/>
      <c r="M640" s="102">
        <v>2.2649000000000002E-2</v>
      </c>
      <c r="N640" s="105">
        <v>2.5229710000000006E-2</v>
      </c>
      <c r="O640" s="83"/>
    </row>
    <row r="641" spans="1:15">
      <c r="A641" s="79" t="s">
        <v>151</v>
      </c>
      <c r="B641" s="100" t="s">
        <v>442</v>
      </c>
      <c r="C641" s="81" t="str">
        <f>IFERROR(IF(B641="No CAS","",INDEX('DEQ Pollutant List'!$C$7:$C$611,MATCH('3. Pollutant Emissions - EF'!B641,'DEQ Pollutant List'!$B$7:$B$611,0))),"")</f>
        <v>Acenaphthene</v>
      </c>
      <c r="D641" s="115"/>
      <c r="E641" s="101"/>
      <c r="F641" s="102">
        <v>1.0499999999999999E-5</v>
      </c>
      <c r="G641" s="103">
        <v>1.0499999999999999E-5</v>
      </c>
      <c r="H641" s="83" t="s">
        <v>400</v>
      </c>
      <c r="I641" s="104" t="s">
        <v>429</v>
      </c>
      <c r="J641" s="102">
        <v>1.964859224999999</v>
      </c>
      <c r="K641" s="105">
        <v>2.7210749999999999</v>
      </c>
      <c r="L641" s="83"/>
      <c r="M641" s="102">
        <v>7.4549999999999998E-3</v>
      </c>
      <c r="N641" s="105">
        <v>8.3044499999999997E-3</v>
      </c>
      <c r="O641" s="83"/>
    </row>
    <row r="642" spans="1:15">
      <c r="A642" s="79" t="s">
        <v>151</v>
      </c>
      <c r="B642" s="100" t="s">
        <v>443</v>
      </c>
      <c r="C642" s="81" t="str">
        <f>IFERROR(IF(B642="No CAS","",INDEX('DEQ Pollutant List'!$C$7:$C$611,MATCH('3. Pollutant Emissions - EF'!B642,'DEQ Pollutant List'!$B$7:$B$611,0))),"")</f>
        <v>Acenaphthylene</v>
      </c>
      <c r="D642" s="115"/>
      <c r="E642" s="101"/>
      <c r="F642" s="102">
        <v>9.2299999999999999E-4</v>
      </c>
      <c r="G642" s="103">
        <v>9.2299999999999999E-4</v>
      </c>
      <c r="H642" s="83" t="s">
        <v>400</v>
      </c>
      <c r="I642" s="104" t="s">
        <v>429</v>
      </c>
      <c r="J642" s="102">
        <v>172.72048234999994</v>
      </c>
      <c r="K642" s="105">
        <v>239.19544999999999</v>
      </c>
      <c r="L642" s="83"/>
      <c r="M642" s="102">
        <v>0.65532999999999997</v>
      </c>
      <c r="N642" s="105">
        <v>0.73000070000000006</v>
      </c>
      <c r="O642" s="83"/>
    </row>
    <row r="643" spans="1:15">
      <c r="A643" s="79" t="s">
        <v>151</v>
      </c>
      <c r="B643" s="100" t="s">
        <v>444</v>
      </c>
      <c r="C643" s="81" t="str">
        <f>IFERROR(IF(B643="No CAS","",INDEX('DEQ Pollutant List'!$C$7:$C$611,MATCH('3. Pollutant Emissions - EF'!B643,'DEQ Pollutant List'!$B$7:$B$611,0))),"")</f>
        <v>Anthracene</v>
      </c>
      <c r="D643" s="115"/>
      <c r="E643" s="101"/>
      <c r="F643" s="102">
        <v>1.3999999999999999E-4</v>
      </c>
      <c r="G643" s="103">
        <v>1.3999999999999999E-4</v>
      </c>
      <c r="H643" s="83" t="s">
        <v>400</v>
      </c>
      <c r="I643" s="104" t="s">
        <v>429</v>
      </c>
      <c r="J643" s="102">
        <v>26.198122999999988</v>
      </c>
      <c r="K643" s="105">
        <v>36.280999999999999</v>
      </c>
      <c r="L643" s="83"/>
      <c r="M643" s="102">
        <v>9.9399999999999988E-2</v>
      </c>
      <c r="N643" s="105">
        <v>0.110726</v>
      </c>
      <c r="O643" s="83"/>
    </row>
    <row r="644" spans="1:15">
      <c r="A644" s="79" t="s">
        <v>151</v>
      </c>
      <c r="B644" s="100" t="s">
        <v>445</v>
      </c>
      <c r="C644" s="81" t="str">
        <f>IFERROR(IF(B644="No CAS","",INDEX('DEQ Pollutant List'!$C$7:$C$611,MATCH('3. Pollutant Emissions - EF'!B644,'DEQ Pollutant List'!$B$7:$B$611,0))),"")</f>
        <v>Benz[a]anthracene</v>
      </c>
      <c r="D644" s="115"/>
      <c r="E644" s="101"/>
      <c r="F644" s="102">
        <v>3.0499999999999999E-5</v>
      </c>
      <c r="G644" s="103">
        <v>3.0499999999999999E-5</v>
      </c>
      <c r="H644" s="83" t="s">
        <v>400</v>
      </c>
      <c r="I644" s="104" t="s">
        <v>429</v>
      </c>
      <c r="J644" s="102">
        <v>5.7074482249999976</v>
      </c>
      <c r="K644" s="105">
        <v>7.9040749999999997</v>
      </c>
      <c r="L644" s="83"/>
      <c r="M644" s="102">
        <v>2.1655000000000001E-2</v>
      </c>
      <c r="N644" s="105">
        <v>2.4122450000000004E-2</v>
      </c>
      <c r="O644" s="83"/>
    </row>
    <row r="645" spans="1:15">
      <c r="A645" s="79" t="s">
        <v>151</v>
      </c>
      <c r="B645" s="100" t="s">
        <v>427</v>
      </c>
      <c r="C645" s="81" t="str">
        <f>IFERROR(IF(B645="No CAS","",INDEX('DEQ Pollutant List'!$C$7:$C$611,MATCH('3. Pollutant Emissions - EF'!B645,'DEQ Pollutant List'!$B$7:$B$611,0))),"")</f>
        <v>Benzo[a]pyrene</v>
      </c>
      <c r="D645" s="115"/>
      <c r="E645" s="101"/>
      <c r="F645" s="102">
        <v>1.95E-6</v>
      </c>
      <c r="G645" s="103">
        <v>1.95E-6</v>
      </c>
      <c r="H645" s="83" t="s">
        <v>400</v>
      </c>
      <c r="I645" s="104" t="s">
        <v>429</v>
      </c>
      <c r="J645" s="102">
        <v>0.36490242749999985</v>
      </c>
      <c r="K645" s="105">
        <v>0.50534250000000003</v>
      </c>
      <c r="L645" s="83"/>
      <c r="M645" s="102">
        <v>1.3844999999999999E-3</v>
      </c>
      <c r="N645" s="105">
        <v>1.5422550000000002E-3</v>
      </c>
      <c r="O645" s="83"/>
    </row>
    <row r="646" spans="1:15">
      <c r="A646" s="79" t="s">
        <v>151</v>
      </c>
      <c r="B646" s="100" t="s">
        <v>446</v>
      </c>
      <c r="C646" s="81" t="str">
        <f>IFERROR(IF(B646="No CAS","",INDEX('DEQ Pollutant List'!$C$7:$C$611,MATCH('3. Pollutant Emissions - EF'!B646,'DEQ Pollutant List'!$B$7:$B$611,0))),"")</f>
        <v>Benzo[b]fluoranthene</v>
      </c>
      <c r="D646" s="115"/>
      <c r="E646" s="101"/>
      <c r="F646" s="102">
        <v>9.2E-6</v>
      </c>
      <c r="G646" s="103">
        <v>9.2E-6</v>
      </c>
      <c r="H646" s="83" t="s">
        <v>400</v>
      </c>
      <c r="I646" s="104" t="s">
        <v>429</v>
      </c>
      <c r="J646" s="102">
        <v>1.7215909399999993</v>
      </c>
      <c r="K646" s="105">
        <v>2.3841800000000002</v>
      </c>
      <c r="L646" s="83"/>
      <c r="M646" s="102">
        <v>6.5319999999999996E-3</v>
      </c>
      <c r="N646" s="105">
        <v>7.2762800000000004E-3</v>
      </c>
      <c r="O646" s="83"/>
    </row>
    <row r="647" spans="1:15">
      <c r="A647" s="79" t="s">
        <v>151</v>
      </c>
      <c r="B647" s="100" t="s">
        <v>447</v>
      </c>
      <c r="C647" s="81" t="str">
        <f>IFERROR(IF(B647="No CAS","",INDEX('DEQ Pollutant List'!$C$7:$C$611,MATCH('3. Pollutant Emissions - EF'!B647,'DEQ Pollutant List'!$B$7:$B$611,0))),"")</f>
        <v>Benzo[e]pyrene</v>
      </c>
      <c r="D647" s="115"/>
      <c r="E647" s="101"/>
      <c r="F647" s="102">
        <v>5.4799999999999998E-7</v>
      </c>
      <c r="G647" s="103">
        <v>5.4799999999999998E-7</v>
      </c>
      <c r="H647" s="83" t="s">
        <v>400</v>
      </c>
      <c r="I647" s="104" t="s">
        <v>429</v>
      </c>
      <c r="J647" s="102">
        <v>0.10254693859999996</v>
      </c>
      <c r="K647" s="105">
        <v>0.14201420000000001</v>
      </c>
      <c r="L647" s="83"/>
      <c r="M647" s="102">
        <v>3.8907999999999998E-4</v>
      </c>
      <c r="N647" s="105">
        <v>4.3341320000000002E-4</v>
      </c>
      <c r="O647" s="83"/>
    </row>
    <row r="648" spans="1:15">
      <c r="A648" s="79" t="s">
        <v>151</v>
      </c>
      <c r="B648" s="100" t="s">
        <v>448</v>
      </c>
      <c r="C648" s="81" t="str">
        <f>IFERROR(IF(B648="No CAS","",INDEX('DEQ Pollutant List'!$C$7:$C$611,MATCH('3. Pollutant Emissions - EF'!B648,'DEQ Pollutant List'!$B$7:$B$611,0))),"")</f>
        <v>Benzo[g,h,i]perylene</v>
      </c>
      <c r="D648" s="115"/>
      <c r="E648" s="101"/>
      <c r="F648" s="102">
        <v>3.89E-6</v>
      </c>
      <c r="G648" s="103">
        <v>3.89E-6</v>
      </c>
      <c r="H648" s="83" t="s">
        <v>400</v>
      </c>
      <c r="I648" s="104" t="s">
        <v>429</v>
      </c>
      <c r="J648" s="102">
        <v>0.72793356049999969</v>
      </c>
      <c r="K648" s="105">
        <v>1.0080935</v>
      </c>
      <c r="L648" s="83"/>
      <c r="M648" s="102">
        <v>2.7618999999999999E-3</v>
      </c>
      <c r="N648" s="105">
        <v>3.0766010000000004E-3</v>
      </c>
      <c r="O648" s="83"/>
    </row>
    <row r="649" spans="1:15">
      <c r="A649" s="79" t="s">
        <v>151</v>
      </c>
      <c r="B649" s="100" t="s">
        <v>449</v>
      </c>
      <c r="C649" s="81" t="str">
        <f>IFERROR(IF(B649="No CAS","",INDEX('DEQ Pollutant List'!$C$7:$C$611,MATCH('3. Pollutant Emissions - EF'!B649,'DEQ Pollutant List'!$B$7:$B$611,0))),"")</f>
        <v>Benzo[k]fluoranthene</v>
      </c>
      <c r="D649" s="115"/>
      <c r="E649" s="101"/>
      <c r="F649" s="102">
        <v>2.6400000000000001E-6</v>
      </c>
      <c r="G649" s="103">
        <v>2.6400000000000001E-6</v>
      </c>
      <c r="H649" s="83" t="s">
        <v>400</v>
      </c>
      <c r="I649" s="104" t="s">
        <v>429</v>
      </c>
      <c r="J649" s="102">
        <v>0.49402174799999982</v>
      </c>
      <c r="K649" s="105">
        <v>0.68415599999999999</v>
      </c>
      <c r="L649" s="83"/>
      <c r="M649" s="102">
        <v>1.8744E-3</v>
      </c>
      <c r="N649" s="105">
        <v>2.0879760000000005E-3</v>
      </c>
      <c r="O649" s="83"/>
    </row>
    <row r="650" spans="1:15">
      <c r="A650" s="79" t="s">
        <v>151</v>
      </c>
      <c r="B650" s="100" t="s">
        <v>450</v>
      </c>
      <c r="C650" s="81" t="str">
        <f>IFERROR(IF(B650="No CAS","",INDEX('DEQ Pollutant List'!$C$7:$C$611,MATCH('3. Pollutant Emissions - EF'!B650,'DEQ Pollutant List'!$B$7:$B$611,0))),"")</f>
        <v>Chrysene</v>
      </c>
      <c r="D650" s="115"/>
      <c r="E650" s="101"/>
      <c r="F650" s="102">
        <v>1.36E-5</v>
      </c>
      <c r="G650" s="103">
        <v>1.36E-5</v>
      </c>
      <c r="H650" s="83" t="s">
        <v>400</v>
      </c>
      <c r="I650" s="104" t="s">
        <v>429</v>
      </c>
      <c r="J650" s="102">
        <v>2.5449605199999992</v>
      </c>
      <c r="K650" s="105">
        <v>3.5244400000000002</v>
      </c>
      <c r="L650" s="83"/>
      <c r="M650" s="102">
        <v>9.6559999999999997E-3</v>
      </c>
      <c r="N650" s="105">
        <v>1.0756240000000002E-2</v>
      </c>
      <c r="O650" s="83"/>
    </row>
    <row r="651" spans="1:15">
      <c r="A651" s="79" t="s">
        <v>151</v>
      </c>
      <c r="B651" s="100" t="s">
        <v>451</v>
      </c>
      <c r="C651" s="81" t="str">
        <f>IFERROR(IF(B651="No CAS","",INDEX('DEQ Pollutant List'!$C$7:$C$611,MATCH('3. Pollutant Emissions - EF'!B651,'DEQ Pollutant List'!$B$7:$B$611,0))),"")</f>
        <v>Dibenz[a,h]anthracene</v>
      </c>
      <c r="D651" s="115"/>
      <c r="E651" s="101"/>
      <c r="F651" s="102">
        <v>2.26E-6</v>
      </c>
      <c r="G651" s="103">
        <v>2.26E-6</v>
      </c>
      <c r="H651" s="83" t="s">
        <v>400</v>
      </c>
      <c r="I651" s="104" t="s">
        <v>429</v>
      </c>
      <c r="J651" s="102">
        <v>0.4229125569999998</v>
      </c>
      <c r="K651" s="105">
        <v>0.58567899999999995</v>
      </c>
      <c r="L651" s="83"/>
      <c r="M651" s="102">
        <v>1.6046000000000001E-3</v>
      </c>
      <c r="N651" s="105">
        <v>1.7874340000000001E-3</v>
      </c>
      <c r="O651" s="83"/>
    </row>
    <row r="652" spans="1:15">
      <c r="A652" s="79" t="s">
        <v>151</v>
      </c>
      <c r="B652" s="100" t="s">
        <v>369</v>
      </c>
      <c r="C652" s="81" t="str">
        <f>IFERROR(IF(B652="No CAS","",INDEX('DEQ Pollutant List'!$C$7:$C$611,MATCH('3. Pollutant Emissions - EF'!B652,'DEQ Pollutant List'!$B$7:$B$611,0))),"")</f>
        <v>Fluoranthene</v>
      </c>
      <c r="D652" s="115"/>
      <c r="E652" s="101"/>
      <c r="F652" s="102">
        <v>2.4899999999999998E-4</v>
      </c>
      <c r="G652" s="103">
        <v>2.4899999999999998E-4</v>
      </c>
      <c r="H652" s="83" t="s">
        <v>400</v>
      </c>
      <c r="I652" s="104" t="s">
        <v>429</v>
      </c>
      <c r="J652" s="102">
        <v>46.595233049999976</v>
      </c>
      <c r="K652" s="105">
        <v>64.528349999999989</v>
      </c>
      <c r="L652" s="83"/>
      <c r="M652" s="102">
        <v>0.17678999999999997</v>
      </c>
      <c r="N652" s="105">
        <v>0.1969341</v>
      </c>
      <c r="O652" s="83"/>
    </row>
    <row r="653" spans="1:15">
      <c r="A653" s="79" t="s">
        <v>151</v>
      </c>
      <c r="B653" s="100" t="s">
        <v>452</v>
      </c>
      <c r="C653" s="81" t="str">
        <f>IFERROR(IF(B653="No CAS","",INDEX('DEQ Pollutant List'!$C$7:$C$611,MATCH('3. Pollutant Emissions - EF'!B653,'DEQ Pollutant List'!$B$7:$B$611,0))),"")</f>
        <v>Fluorene</v>
      </c>
      <c r="D653" s="115"/>
      <c r="E653" s="101"/>
      <c r="F653" s="102">
        <v>9.3700000000000001E-5</v>
      </c>
      <c r="G653" s="103">
        <v>9.3700000000000001E-5</v>
      </c>
      <c r="H653" s="83" t="s">
        <v>400</v>
      </c>
      <c r="I653" s="104" t="s">
        <v>429</v>
      </c>
      <c r="J653" s="102">
        <v>17.534029464999993</v>
      </c>
      <c r="K653" s="105">
        <v>24.282354999999999</v>
      </c>
      <c r="L653" s="83"/>
      <c r="M653" s="102">
        <v>6.6527000000000003E-2</v>
      </c>
      <c r="N653" s="105">
        <v>7.4107330000000013E-2</v>
      </c>
      <c r="O653" s="83"/>
    </row>
    <row r="654" spans="1:15">
      <c r="A654" s="79" t="s">
        <v>151</v>
      </c>
      <c r="B654" s="100" t="s">
        <v>453</v>
      </c>
      <c r="C654" s="81" t="str">
        <f>IFERROR(IF(B654="No CAS","",INDEX('DEQ Pollutant List'!$C$7:$C$611,MATCH('3. Pollutant Emissions - EF'!B654,'DEQ Pollutant List'!$B$7:$B$611,0))),"")</f>
        <v>Indeno[1,2,3-cd]pyrene</v>
      </c>
      <c r="D654" s="115"/>
      <c r="E654" s="101"/>
      <c r="F654" s="102">
        <v>1.4500000000000001E-6</v>
      </c>
      <c r="G654" s="103">
        <v>1.4500000000000001E-6</v>
      </c>
      <c r="H654" s="83" t="s">
        <v>400</v>
      </c>
      <c r="I654" s="104" t="s">
        <v>429</v>
      </c>
      <c r="J654" s="102">
        <v>0.27133770249999989</v>
      </c>
      <c r="K654" s="105">
        <v>0.37576750000000003</v>
      </c>
      <c r="L654" s="83"/>
      <c r="M654" s="102">
        <v>1.0295E-3</v>
      </c>
      <c r="N654" s="105">
        <v>1.1468050000000003E-3</v>
      </c>
      <c r="O654" s="83"/>
    </row>
    <row r="655" spans="1:15">
      <c r="A655" s="79" t="s">
        <v>151</v>
      </c>
      <c r="B655" s="100" t="s">
        <v>454</v>
      </c>
      <c r="C655" s="81" t="str">
        <f>IFERROR(IF(B655="No CAS","",INDEX('DEQ Pollutant List'!$C$7:$C$611,MATCH('3. Pollutant Emissions - EF'!B655,'DEQ Pollutant List'!$B$7:$B$611,0))),"")</f>
        <v>2-Methyl naphthalene</v>
      </c>
      <c r="D655" s="115"/>
      <c r="E655" s="101"/>
      <c r="F655" s="102">
        <v>1.34E-4</v>
      </c>
      <c r="G655" s="103">
        <v>1.34E-4</v>
      </c>
      <c r="H655" s="83" t="s">
        <v>400</v>
      </c>
      <c r="I655" s="104" t="s">
        <v>429</v>
      </c>
      <c r="J655" s="102">
        <v>25.075346299999989</v>
      </c>
      <c r="K655" s="105">
        <v>34.726100000000002</v>
      </c>
      <c r="L655" s="83"/>
      <c r="M655" s="102">
        <v>9.5140000000000002E-2</v>
      </c>
      <c r="N655" s="105">
        <v>0.10598060000000002</v>
      </c>
      <c r="O655" s="83"/>
    </row>
    <row r="656" spans="1:15">
      <c r="A656" s="79" t="s">
        <v>151</v>
      </c>
      <c r="B656" s="100" t="s">
        <v>370</v>
      </c>
      <c r="C656" s="81" t="str">
        <f>IFERROR(IF(B656="No CAS","",INDEX('DEQ Pollutant List'!$C$7:$C$611,MATCH('3. Pollutant Emissions - EF'!B656,'DEQ Pollutant List'!$B$7:$B$611,0))),"")</f>
        <v>Naphthalene</v>
      </c>
      <c r="D656" s="115"/>
      <c r="E656" s="101"/>
      <c r="F656" s="102">
        <v>4.7299999999999998E-3</v>
      </c>
      <c r="G656" s="103">
        <v>4.7299999999999998E-3</v>
      </c>
      <c r="H656" s="83" t="s">
        <v>400</v>
      </c>
      <c r="I656" s="104" t="s">
        <v>429</v>
      </c>
      <c r="J656" s="102">
        <v>885.1222984999996</v>
      </c>
      <c r="K656" s="105">
        <v>1225.7794999999999</v>
      </c>
      <c r="L656" s="83"/>
      <c r="M656" s="102">
        <v>3.3582999999999998</v>
      </c>
      <c r="N656" s="105">
        <v>3.7409570000000003</v>
      </c>
      <c r="O656" s="83"/>
    </row>
    <row r="657" spans="1:15">
      <c r="A657" s="79" t="s">
        <v>151</v>
      </c>
      <c r="B657" s="100" t="s">
        <v>455</v>
      </c>
      <c r="C657" s="81" t="str">
        <f>IFERROR(IF(B657="No CAS","",INDEX('DEQ Pollutant List'!$C$7:$C$611,MATCH('3. Pollutant Emissions - EF'!B657,'DEQ Pollutant List'!$B$7:$B$611,0))),"")</f>
        <v>Phenanthrene</v>
      </c>
      <c r="D657" s="115"/>
      <c r="E657" s="101"/>
      <c r="F657" s="102">
        <v>2.0300000000000001E-3</v>
      </c>
      <c r="G657" s="103">
        <v>2.0300000000000001E-3</v>
      </c>
      <c r="H657" s="83" t="s">
        <v>400</v>
      </c>
      <c r="I657" s="104" t="s">
        <v>429</v>
      </c>
      <c r="J657" s="102">
        <v>379.87278349999985</v>
      </c>
      <c r="K657" s="105">
        <v>526.07450000000006</v>
      </c>
      <c r="L657" s="83"/>
      <c r="M657" s="102">
        <v>1.4413</v>
      </c>
      <c r="N657" s="105">
        <v>1.6055270000000004</v>
      </c>
      <c r="O657" s="83"/>
    </row>
    <row r="658" spans="1:15">
      <c r="A658" s="79" t="s">
        <v>151</v>
      </c>
      <c r="B658" s="100" t="s">
        <v>371</v>
      </c>
      <c r="C658" s="81" t="str">
        <f>IFERROR(IF(B658="No CAS","",INDEX('DEQ Pollutant List'!$C$7:$C$611,MATCH('3. Pollutant Emissions - EF'!B658,'DEQ Pollutant List'!$B$7:$B$611,0))),"")</f>
        <v>Pyrene</v>
      </c>
      <c r="D658" s="115"/>
      <c r="E658" s="101"/>
      <c r="F658" s="102">
        <v>1.44E-4</v>
      </c>
      <c r="G658" s="103">
        <v>1.44E-4</v>
      </c>
      <c r="H658" s="83" t="s">
        <v>400</v>
      </c>
      <c r="I658" s="104" t="s">
        <v>429</v>
      </c>
      <c r="J658" s="102">
        <v>26.94664079999999</v>
      </c>
      <c r="K658" s="105">
        <v>37.317599999999999</v>
      </c>
      <c r="L658" s="83"/>
      <c r="M658" s="102">
        <v>0.10224</v>
      </c>
      <c r="N658" s="105">
        <v>0.11388960000000002</v>
      </c>
      <c r="O658" s="83"/>
    </row>
    <row r="659" spans="1:15">
      <c r="A659" s="79" t="s">
        <v>151</v>
      </c>
      <c r="B659" s="100" t="s">
        <v>456</v>
      </c>
      <c r="C659" s="81" t="str">
        <f>IFERROR(IF(B659="No CAS","",INDEX('DEQ Pollutant List'!$C$7:$C$611,MATCH('3. Pollutant Emissions - EF'!B659,'DEQ Pollutant List'!$B$7:$B$611,0))),"")</f>
        <v>7,12-Dimethylbenz[a]anthracene</v>
      </c>
      <c r="D659" s="115"/>
      <c r="E659" s="101"/>
      <c r="F659" s="102">
        <v>5.4799999999999998E-7</v>
      </c>
      <c r="G659" s="103">
        <v>5.4799999999999998E-7</v>
      </c>
      <c r="H659" s="83" t="s">
        <v>400</v>
      </c>
      <c r="I659" s="104" t="s">
        <v>429</v>
      </c>
      <c r="J659" s="102">
        <v>0.10254693859999996</v>
      </c>
      <c r="K659" s="105">
        <v>0.14201420000000001</v>
      </c>
      <c r="L659" s="83"/>
      <c r="M659" s="102">
        <v>3.8907999999999998E-4</v>
      </c>
      <c r="N659" s="105">
        <v>4.3341320000000002E-4</v>
      </c>
      <c r="O659" s="83"/>
    </row>
    <row r="660" spans="1:15">
      <c r="A660" s="79" t="s">
        <v>151</v>
      </c>
      <c r="B660" s="100" t="s">
        <v>457</v>
      </c>
      <c r="C660" s="81" t="str">
        <f>IFERROR(IF(B660="No CAS","",INDEX('DEQ Pollutant List'!$C$7:$C$611,MATCH('3. Pollutant Emissions - EF'!B660,'DEQ Pollutant List'!$B$7:$B$611,0))),"")</f>
        <v>3-Methylcholanthrene</v>
      </c>
      <c r="D660" s="115"/>
      <c r="E660" s="101"/>
      <c r="F660" s="102">
        <v>1.1E-5</v>
      </c>
      <c r="G660" s="103">
        <v>1.1E-5</v>
      </c>
      <c r="H660" s="83" t="s">
        <v>400</v>
      </c>
      <c r="I660" s="104" t="s">
        <v>429</v>
      </c>
      <c r="J660" s="102">
        <v>2.058423949999999</v>
      </c>
      <c r="K660" s="105">
        <v>2.8506499999999999</v>
      </c>
      <c r="L660" s="83"/>
      <c r="M660" s="102">
        <v>7.8100000000000001E-3</v>
      </c>
      <c r="N660" s="105">
        <v>8.6999E-3</v>
      </c>
      <c r="O660" s="83"/>
    </row>
    <row r="661" spans="1:15">
      <c r="A661" s="79" t="s">
        <v>151</v>
      </c>
      <c r="B661" s="100" t="s">
        <v>373</v>
      </c>
      <c r="C661" s="81" t="str">
        <f>IFERROR(IF(B661="No CAS","",INDEX('DEQ Pollutant List'!$C$7:$C$611,MATCH('3. Pollutant Emissions - EF'!B661,'DEQ Pollutant List'!$B$7:$B$611,0))),"")</f>
        <v>Phenol</v>
      </c>
      <c r="D661" s="115"/>
      <c r="E661" s="101"/>
      <c r="F661" s="102">
        <v>1.6899999999999998E-2</v>
      </c>
      <c r="G661" s="103">
        <v>1.6899999999999998E-2</v>
      </c>
      <c r="H661" s="83" t="s">
        <v>400</v>
      </c>
      <c r="I661" s="104" t="s">
        <v>429</v>
      </c>
      <c r="J661" s="102">
        <v>3162.4877049999986</v>
      </c>
      <c r="K661" s="105">
        <v>4379.6349999999993</v>
      </c>
      <c r="L661" s="83"/>
      <c r="M661" s="102">
        <v>11.998999999999999</v>
      </c>
      <c r="N661" s="105">
        <v>13.366210000000001</v>
      </c>
      <c r="O661" s="83"/>
    </row>
    <row r="662" spans="1:15">
      <c r="A662" s="79" t="s">
        <v>151</v>
      </c>
      <c r="B662" s="100">
        <v>504</v>
      </c>
      <c r="C662" s="81" t="str">
        <f>IFERROR(IF(B662="No CAS","",INDEX('DEQ Pollutant List'!$C$7:$C$611,MATCH('3. Pollutant Emissions - EF'!B662,'DEQ Pollutant List'!$B$7:$B$611,0))),"")</f>
        <v>Phosphorus and compounds</v>
      </c>
      <c r="D662" s="115"/>
      <c r="E662" s="101"/>
      <c r="F662" s="102">
        <v>3.8200000000000002E-4</v>
      </c>
      <c r="G662" s="103">
        <v>3.8200000000000002E-4</v>
      </c>
      <c r="H662" s="83" t="s">
        <v>400</v>
      </c>
      <c r="I662" s="104" t="s">
        <v>429</v>
      </c>
      <c r="J662" s="102">
        <v>71.483449899999968</v>
      </c>
      <c r="K662" s="105">
        <v>98.9953</v>
      </c>
      <c r="L662" s="83"/>
      <c r="M662" s="102">
        <v>0.27122000000000002</v>
      </c>
      <c r="N662" s="105">
        <v>0.30212380000000005</v>
      </c>
      <c r="O662" s="83"/>
    </row>
    <row r="663" spans="1:15">
      <c r="A663" s="79" t="s">
        <v>151</v>
      </c>
      <c r="B663" s="100" t="s">
        <v>408</v>
      </c>
      <c r="C663" s="81" t="str">
        <f>IFERROR(IF(B663="No CAS","",INDEX('DEQ Pollutant List'!$C$7:$C$611,MATCH('3. Pollutant Emissions - EF'!B663,'DEQ Pollutant List'!$B$7:$B$611,0))),"")</f>
        <v>Dibutyl phthalate</v>
      </c>
      <c r="D663" s="115"/>
      <c r="E663" s="101"/>
      <c r="F663" s="102">
        <v>1.1E-5</v>
      </c>
      <c r="G663" s="103">
        <v>1.1E-5</v>
      </c>
      <c r="H663" s="83" t="s">
        <v>400</v>
      </c>
      <c r="I663" s="104" t="s">
        <v>429</v>
      </c>
      <c r="J663" s="102">
        <v>2.058423949999999</v>
      </c>
      <c r="K663" s="105">
        <v>2.8506499999999999</v>
      </c>
      <c r="L663" s="83"/>
      <c r="M663" s="102">
        <v>7.8100000000000001E-3</v>
      </c>
      <c r="N663" s="105">
        <v>8.6999E-3</v>
      </c>
      <c r="O663" s="83"/>
    </row>
    <row r="664" spans="1:15">
      <c r="A664" s="79" t="s">
        <v>151</v>
      </c>
      <c r="B664" s="100" t="s">
        <v>458</v>
      </c>
      <c r="C664" s="81" t="str">
        <f>IFERROR(IF(B664="No CAS","",INDEX('DEQ Pollutant List'!$C$7:$C$611,MATCH('3. Pollutant Emissions - EF'!B664,'DEQ Pollutant List'!$B$7:$B$611,0))),"")</f>
        <v>1,2,3,7,8-Pentachlorodibenzo-p-dioxin (PeCDD)</v>
      </c>
      <c r="D664" s="115"/>
      <c r="E664" s="101"/>
      <c r="F664" s="102">
        <v>2.66E-12</v>
      </c>
      <c r="G664" s="103">
        <v>2.66E-12</v>
      </c>
      <c r="H664" s="83" t="s">
        <v>400</v>
      </c>
      <c r="I664" s="104" t="s">
        <v>459</v>
      </c>
      <c r="J664" s="102">
        <v>4.9776433699999983E-7</v>
      </c>
      <c r="K664" s="105">
        <v>6.8933900000000003E-7</v>
      </c>
      <c r="L664" s="83"/>
      <c r="M664" s="102">
        <v>1.8885999999999999E-9</v>
      </c>
      <c r="N664" s="105">
        <v>2.1037940000000003E-9</v>
      </c>
      <c r="O664" s="83"/>
    </row>
    <row r="665" spans="1:15">
      <c r="A665" s="79" t="s">
        <v>151</v>
      </c>
      <c r="B665" s="100" t="s">
        <v>374</v>
      </c>
      <c r="C665" s="81" t="str">
        <f>IFERROR(IF(B665="No CAS","",INDEX('DEQ Pollutant List'!$C$7:$C$611,MATCH('3. Pollutant Emissions - EF'!B665,'DEQ Pollutant List'!$B$7:$B$611,0))),"")</f>
        <v>1,2,3,4,7,8-Hexachlorodibenzo-p-dioxin (HxCDD)</v>
      </c>
      <c r="D665" s="115"/>
      <c r="E665" s="101"/>
      <c r="F665" s="102">
        <v>7.3E-12</v>
      </c>
      <c r="G665" s="103">
        <v>7.3E-12</v>
      </c>
      <c r="H665" s="83" t="s">
        <v>400</v>
      </c>
      <c r="I665" s="104" t="s">
        <v>459</v>
      </c>
      <c r="J665" s="102">
        <v>1.3660449849999995E-6</v>
      </c>
      <c r="K665" s="105">
        <v>1.8917949999999999E-6</v>
      </c>
      <c r="L665" s="83"/>
      <c r="M665" s="102">
        <v>5.183E-9</v>
      </c>
      <c r="N665" s="105">
        <v>5.7735700000000004E-9</v>
      </c>
      <c r="O665" s="83"/>
    </row>
    <row r="666" spans="1:15">
      <c r="A666" s="79" t="s">
        <v>151</v>
      </c>
      <c r="B666" s="100" t="s">
        <v>375</v>
      </c>
      <c r="C666" s="81" t="str">
        <f>IFERROR(IF(B666="No CAS","",INDEX('DEQ Pollutant List'!$C$7:$C$611,MATCH('3. Pollutant Emissions - EF'!B666,'DEQ Pollutant List'!$B$7:$B$611,0))),"")</f>
        <v>1,2,3,6,7,8-Hexachlorodibenzo-p-dioxin (HxCDD)</v>
      </c>
      <c r="D666" s="115"/>
      <c r="E666" s="101"/>
      <c r="F666" s="102">
        <v>2.17E-11</v>
      </c>
      <c r="G666" s="103">
        <v>2.17E-11</v>
      </c>
      <c r="H666" s="83" t="s">
        <v>400</v>
      </c>
      <c r="I666" s="104" t="s">
        <v>459</v>
      </c>
      <c r="J666" s="102">
        <v>4.0607090649999984E-6</v>
      </c>
      <c r="K666" s="105">
        <v>5.6235550000000001E-6</v>
      </c>
      <c r="L666" s="83"/>
      <c r="M666" s="102">
        <v>1.5407E-8</v>
      </c>
      <c r="N666" s="105">
        <v>1.7162530000000002E-8</v>
      </c>
      <c r="O666" s="83"/>
    </row>
    <row r="667" spans="1:15">
      <c r="A667" s="79" t="s">
        <v>151</v>
      </c>
      <c r="B667" s="100" t="s">
        <v>376</v>
      </c>
      <c r="C667" s="81" t="str">
        <f>IFERROR(IF(B667="No CAS","",INDEX('DEQ Pollutant List'!$C$7:$C$611,MATCH('3. Pollutant Emissions - EF'!B667,'DEQ Pollutant List'!$B$7:$B$611,0))),"")</f>
        <v>1,2,3,7,8,9-Hexachlorodibenzo-p-dioxin (HxCDD)</v>
      </c>
      <c r="D667" s="115"/>
      <c r="E667" s="101"/>
      <c r="F667" s="102">
        <v>2.37E-11</v>
      </c>
      <c r="G667" s="103">
        <v>2.37E-11</v>
      </c>
      <c r="H667" s="83" t="s">
        <v>400</v>
      </c>
      <c r="I667" s="104" t="s">
        <v>459</v>
      </c>
      <c r="J667" s="102">
        <v>4.4349679649999979E-6</v>
      </c>
      <c r="K667" s="105">
        <v>6.1418549999999998E-6</v>
      </c>
      <c r="L667" s="83"/>
      <c r="M667" s="102">
        <v>1.6826999999999999E-8</v>
      </c>
      <c r="N667" s="105">
        <v>1.8744330000000002E-8</v>
      </c>
      <c r="O667" s="83"/>
    </row>
    <row r="668" spans="1:15">
      <c r="A668" s="79" t="s">
        <v>151</v>
      </c>
      <c r="B668" s="100" t="s">
        <v>377</v>
      </c>
      <c r="C668" s="81" t="str">
        <f>IFERROR(IF(B668="No CAS","",INDEX('DEQ Pollutant List'!$C$7:$C$611,MATCH('3. Pollutant Emissions - EF'!B668,'DEQ Pollutant List'!$B$7:$B$611,0))),"")</f>
        <v>1,2,3,4,6,7,8-Heptachlorodibenzo-p-dioxin (HpCDD)</v>
      </c>
      <c r="D668" s="115"/>
      <c r="E668" s="101"/>
      <c r="F668" s="102">
        <v>2.8799999999999999E-10</v>
      </c>
      <c r="G668" s="103">
        <v>2.8799999999999999E-10</v>
      </c>
      <c r="H668" s="83" t="s">
        <v>400</v>
      </c>
      <c r="I668" s="104" t="s">
        <v>459</v>
      </c>
      <c r="J668" s="102">
        <v>5.3893281599999978E-5</v>
      </c>
      <c r="K668" s="105">
        <v>7.4635199999999993E-5</v>
      </c>
      <c r="L668" s="83"/>
      <c r="M668" s="102">
        <v>2.0447999999999999E-7</v>
      </c>
      <c r="N668" s="105">
        <v>2.2777920000000003E-7</v>
      </c>
      <c r="O668" s="83"/>
    </row>
    <row r="669" spans="1:15">
      <c r="A669" s="79" t="s">
        <v>151</v>
      </c>
      <c r="B669" s="100" t="s">
        <v>378</v>
      </c>
      <c r="C669" s="81" t="str">
        <f>IFERROR(IF(B669="No CAS","",INDEX('DEQ Pollutant List'!$C$7:$C$611,MATCH('3. Pollutant Emissions - EF'!B669,'DEQ Pollutant List'!$B$7:$B$611,0))),"")</f>
        <v>Octachlorodibenzo-p-dioxin (OCDD)</v>
      </c>
      <c r="D669" s="115"/>
      <c r="E669" s="101"/>
      <c r="F669" s="102">
        <v>1.87E-9</v>
      </c>
      <c r="G669" s="103">
        <v>1.87E-9</v>
      </c>
      <c r="H669" s="83" t="s">
        <v>400</v>
      </c>
      <c r="I669" s="104" t="s">
        <v>459</v>
      </c>
      <c r="J669" s="102">
        <v>3.4993207149999983E-4</v>
      </c>
      <c r="K669" s="105">
        <v>4.8461049999999996E-4</v>
      </c>
      <c r="L669" s="83"/>
      <c r="M669" s="102">
        <v>1.3277E-6</v>
      </c>
      <c r="N669" s="105">
        <v>1.4789830000000001E-6</v>
      </c>
      <c r="O669" s="83"/>
    </row>
    <row r="670" spans="1:15">
      <c r="A670" s="79" t="s">
        <v>151</v>
      </c>
      <c r="B670" s="100" t="s">
        <v>379</v>
      </c>
      <c r="C670" s="81" t="str">
        <f>IFERROR(IF(B670="No CAS","",INDEX('DEQ Pollutant List'!$C$7:$C$611,MATCH('3. Pollutant Emissions - EF'!B670,'DEQ Pollutant List'!$B$7:$B$611,0))),"")</f>
        <v>2,3,7,8-Tetrachlorodibenzofuran (TcDF)</v>
      </c>
      <c r="D670" s="115"/>
      <c r="E670" s="101"/>
      <c r="F670" s="102">
        <v>5.5799999999999997E-11</v>
      </c>
      <c r="G670" s="103">
        <v>5.5799999999999997E-11</v>
      </c>
      <c r="H670" s="83" t="s">
        <v>400</v>
      </c>
      <c r="I670" s="104" t="s">
        <v>459</v>
      </c>
      <c r="J670" s="102">
        <v>1.0441823309999995E-5</v>
      </c>
      <c r="K670" s="105">
        <v>1.446057E-5</v>
      </c>
      <c r="L670" s="83"/>
      <c r="M670" s="102">
        <v>3.9617999999999998E-8</v>
      </c>
      <c r="N670" s="105">
        <v>4.4132220000000005E-8</v>
      </c>
      <c r="O670" s="83"/>
    </row>
    <row r="671" spans="1:15">
      <c r="A671" s="79" t="s">
        <v>151</v>
      </c>
      <c r="B671" s="100" t="s">
        <v>380</v>
      </c>
      <c r="C671" s="81" t="str">
        <f>IFERROR(IF(B671="No CAS","",INDEX('DEQ Pollutant List'!$C$7:$C$611,MATCH('3. Pollutant Emissions - EF'!B671,'DEQ Pollutant List'!$B$7:$B$611,0))),"")</f>
        <v>1,2,3,7,8-Pentachlorodibenzofuran (PeCDF)</v>
      </c>
      <c r="D671" s="115"/>
      <c r="E671" s="101"/>
      <c r="F671" s="102">
        <v>1.4E-11</v>
      </c>
      <c r="G671" s="103">
        <v>1.4E-11</v>
      </c>
      <c r="H671" s="83" t="s">
        <v>400</v>
      </c>
      <c r="I671" s="104" t="s">
        <v>459</v>
      </c>
      <c r="J671" s="102">
        <v>2.6198122999999988E-6</v>
      </c>
      <c r="K671" s="105">
        <v>3.6281E-6</v>
      </c>
      <c r="L671" s="83"/>
      <c r="M671" s="102">
        <v>9.94E-9</v>
      </c>
      <c r="N671" s="105">
        <v>1.1072600000000001E-8</v>
      </c>
      <c r="O671" s="83"/>
    </row>
    <row r="672" spans="1:15">
      <c r="A672" s="79" t="s">
        <v>151</v>
      </c>
      <c r="B672" s="100" t="s">
        <v>381</v>
      </c>
      <c r="C672" s="81" t="str">
        <f>IFERROR(IF(B672="No CAS","",INDEX('DEQ Pollutant List'!$C$7:$C$611,MATCH('3. Pollutant Emissions - EF'!B672,'DEQ Pollutant List'!$B$7:$B$611,0))),"")</f>
        <v>2,3,4,7,8-Pentachlorodibenzofuran (PeCDF)</v>
      </c>
      <c r="D672" s="115"/>
      <c r="E672" s="101"/>
      <c r="F672" s="102">
        <v>1.6500000000000001E-11</v>
      </c>
      <c r="G672" s="103">
        <v>1.6500000000000001E-11</v>
      </c>
      <c r="H672" s="83" t="s">
        <v>400</v>
      </c>
      <c r="I672" s="104" t="s">
        <v>459</v>
      </c>
      <c r="J672" s="102">
        <v>3.0876359249999988E-6</v>
      </c>
      <c r="K672" s="105">
        <v>4.2759750000000002E-6</v>
      </c>
      <c r="L672" s="83"/>
      <c r="M672" s="102">
        <v>1.1715000000000001E-8</v>
      </c>
      <c r="N672" s="105">
        <v>1.3049850000000003E-8</v>
      </c>
      <c r="O672" s="83"/>
    </row>
    <row r="673" spans="1:15">
      <c r="A673" s="79" t="s">
        <v>151</v>
      </c>
      <c r="B673" s="100" t="s">
        <v>382</v>
      </c>
      <c r="C673" s="81" t="str">
        <f>IFERROR(IF(B673="No CAS","",INDEX('DEQ Pollutant List'!$C$7:$C$611,MATCH('3. Pollutant Emissions - EF'!B673,'DEQ Pollutant List'!$B$7:$B$611,0))),"")</f>
        <v>1,2,3,4,7,8-Hexachlorodibenzofuran (HxCDF)</v>
      </c>
      <c r="D673" s="115"/>
      <c r="E673" s="101"/>
      <c r="F673" s="102">
        <v>3.63E-11</v>
      </c>
      <c r="G673" s="103">
        <v>3.63E-11</v>
      </c>
      <c r="H673" s="83" t="s">
        <v>400</v>
      </c>
      <c r="I673" s="104" t="s">
        <v>459</v>
      </c>
      <c r="J673" s="102">
        <v>6.792799034999997E-6</v>
      </c>
      <c r="K673" s="105">
        <v>9.4071449999999999E-6</v>
      </c>
      <c r="L673" s="83"/>
      <c r="M673" s="102">
        <v>2.5772999999999999E-8</v>
      </c>
      <c r="N673" s="105">
        <v>2.8709670000000004E-8</v>
      </c>
      <c r="O673" s="83"/>
    </row>
    <row r="674" spans="1:15">
      <c r="A674" s="79" t="s">
        <v>151</v>
      </c>
      <c r="B674" s="100" t="s">
        <v>383</v>
      </c>
      <c r="C674" s="81" t="str">
        <f>IFERROR(IF(B674="No CAS","",INDEX('DEQ Pollutant List'!$C$7:$C$611,MATCH('3. Pollutant Emissions - EF'!B674,'DEQ Pollutant List'!$B$7:$B$611,0))),"")</f>
        <v>1,2,3,6,7,8-Hexachlorodibenzofuran (HxCDF)</v>
      </c>
      <c r="D674" s="115"/>
      <c r="E674" s="101"/>
      <c r="F674" s="102">
        <v>1.6300000000000001E-11</v>
      </c>
      <c r="G674" s="103">
        <v>1.6300000000000001E-11</v>
      </c>
      <c r="H674" s="83" t="s">
        <v>400</v>
      </c>
      <c r="I674" s="104" t="s">
        <v>459</v>
      </c>
      <c r="J674" s="102">
        <v>3.0502100349999989E-6</v>
      </c>
      <c r="K674" s="105">
        <v>4.2241450000000005E-6</v>
      </c>
      <c r="L674" s="83"/>
      <c r="M674" s="102">
        <v>1.1573E-8</v>
      </c>
      <c r="N674" s="105">
        <v>1.2891670000000003E-8</v>
      </c>
      <c r="O674" s="83"/>
    </row>
    <row r="675" spans="1:15">
      <c r="A675" s="79" t="s">
        <v>151</v>
      </c>
      <c r="B675" s="100" t="s">
        <v>384</v>
      </c>
      <c r="C675" s="81" t="str">
        <f>IFERROR(IF(B675="No CAS","",INDEX('DEQ Pollutant List'!$C$7:$C$611,MATCH('3. Pollutant Emissions - EF'!B675,'DEQ Pollutant List'!$B$7:$B$611,0))),"")</f>
        <v>1,2,3,7,8,9-Hexachlorodibenzofuran (HxCDF)</v>
      </c>
      <c r="D675" s="115"/>
      <c r="E675" s="101"/>
      <c r="F675" s="102">
        <v>5.7599999999999997E-12</v>
      </c>
      <c r="G675" s="103">
        <v>5.7599999999999997E-12</v>
      </c>
      <c r="H675" s="83" t="s">
        <v>400</v>
      </c>
      <c r="I675" s="104" t="s">
        <v>459</v>
      </c>
      <c r="J675" s="102">
        <v>1.0778656319999995E-6</v>
      </c>
      <c r="K675" s="105">
        <v>1.492704E-6</v>
      </c>
      <c r="L675" s="83"/>
      <c r="M675" s="102">
        <v>4.0895999999999996E-9</v>
      </c>
      <c r="N675" s="105">
        <v>4.5555840000000001E-9</v>
      </c>
      <c r="O675" s="83"/>
    </row>
    <row r="676" spans="1:15">
      <c r="A676" s="79" t="s">
        <v>151</v>
      </c>
      <c r="B676" s="100" t="s">
        <v>385</v>
      </c>
      <c r="C676" s="81" t="str">
        <f>IFERROR(IF(B676="No CAS","",INDEX('DEQ Pollutant List'!$C$7:$C$611,MATCH('3. Pollutant Emissions - EF'!B676,'DEQ Pollutant List'!$B$7:$B$611,0))),"")</f>
        <v>2,3,4,6,7,8-Hexachlorodibenzofuran (HxCDF)</v>
      </c>
      <c r="D676" s="115"/>
      <c r="E676" s="101"/>
      <c r="F676" s="102">
        <v>3.5599999999999999E-11</v>
      </c>
      <c r="G676" s="103">
        <v>3.5599999999999999E-11</v>
      </c>
      <c r="H676" s="83" t="s">
        <v>400</v>
      </c>
      <c r="I676" s="104" t="s">
        <v>459</v>
      </c>
      <c r="J676" s="102">
        <v>6.6618084199999974E-6</v>
      </c>
      <c r="K676" s="105">
        <v>9.2257399999999999E-6</v>
      </c>
      <c r="L676" s="83"/>
      <c r="M676" s="102">
        <v>2.5275999999999998E-8</v>
      </c>
      <c r="N676" s="105">
        <v>2.8156040000000004E-8</v>
      </c>
      <c r="O676" s="83"/>
    </row>
    <row r="677" spans="1:15">
      <c r="A677" s="79" t="s">
        <v>151</v>
      </c>
      <c r="B677" s="100" t="s">
        <v>386</v>
      </c>
      <c r="C677" s="81" t="str">
        <f>IFERROR(IF(B677="No CAS","",INDEX('DEQ Pollutant List'!$C$7:$C$611,MATCH('3. Pollutant Emissions - EF'!B677,'DEQ Pollutant List'!$B$7:$B$611,0))),"")</f>
        <v>1,2,3,4,6,7,8-Heptachlorodibenzofuran (HpCDF)</v>
      </c>
      <c r="D677" s="115"/>
      <c r="E677" s="101"/>
      <c r="F677" s="102">
        <v>7.1199999999999997E-11</v>
      </c>
      <c r="G677" s="103">
        <v>7.1199999999999997E-11</v>
      </c>
      <c r="H677" s="83" t="s">
        <v>400</v>
      </c>
      <c r="I677" s="104" t="s">
        <v>459</v>
      </c>
      <c r="J677" s="102">
        <v>1.3323616839999995E-5</v>
      </c>
      <c r="K677" s="105">
        <v>1.845148E-5</v>
      </c>
      <c r="L677" s="83"/>
      <c r="M677" s="102">
        <v>5.0551999999999995E-8</v>
      </c>
      <c r="N677" s="105">
        <v>5.6312080000000007E-8</v>
      </c>
      <c r="O677" s="83"/>
    </row>
    <row r="678" spans="1:15">
      <c r="A678" s="79" t="s">
        <v>151</v>
      </c>
      <c r="B678" s="100" t="s">
        <v>387</v>
      </c>
      <c r="C678" s="81" t="str">
        <f>IFERROR(IF(B678="No CAS","",INDEX('DEQ Pollutant List'!$C$7:$C$611,MATCH('3. Pollutant Emissions - EF'!B678,'DEQ Pollutant List'!$B$7:$B$611,0))),"")</f>
        <v>1,2,3,4,7,8,9-Heptachlorodibenzofuran (HpCDF)</v>
      </c>
      <c r="D678" s="115"/>
      <c r="E678" s="101"/>
      <c r="F678" s="102">
        <v>2.0799999999999999E-11</v>
      </c>
      <c r="G678" s="103">
        <v>2.0799999999999999E-11</v>
      </c>
      <c r="H678" s="83" t="s">
        <v>400</v>
      </c>
      <c r="I678" s="104" t="s">
        <v>459</v>
      </c>
      <c r="J678" s="102">
        <v>3.8922925599999984E-6</v>
      </c>
      <c r="K678" s="105">
        <v>5.3903199999999996E-6</v>
      </c>
      <c r="L678" s="83"/>
      <c r="M678" s="102">
        <v>1.4767999999999999E-8</v>
      </c>
      <c r="N678" s="105">
        <v>1.645072E-8</v>
      </c>
      <c r="O678" s="83"/>
    </row>
    <row r="679" spans="1:15">
      <c r="A679" s="79" t="s">
        <v>151</v>
      </c>
      <c r="B679" s="100" t="s">
        <v>388</v>
      </c>
      <c r="C679" s="81" t="str">
        <f>IFERROR(IF(B679="No CAS","",INDEX('DEQ Pollutant List'!$C$7:$C$611,MATCH('3. Pollutant Emissions - EF'!B679,'DEQ Pollutant List'!$B$7:$B$611,0))),"")</f>
        <v>Octachlorodibenzofuran (OCDF)</v>
      </c>
      <c r="D679" s="115"/>
      <c r="E679" s="101"/>
      <c r="F679" s="102">
        <v>1.8999999999999999E-10</v>
      </c>
      <c r="G679" s="103">
        <v>1.8999999999999999E-10</v>
      </c>
      <c r="H679" s="83" t="s">
        <v>400</v>
      </c>
      <c r="I679" s="104" t="s">
        <v>459</v>
      </c>
      <c r="J679" s="102">
        <v>3.5554595499999984E-5</v>
      </c>
      <c r="K679" s="105">
        <v>4.92385E-5</v>
      </c>
      <c r="L679" s="83"/>
      <c r="M679" s="102">
        <v>1.349E-7</v>
      </c>
      <c r="N679" s="105">
        <v>1.5027100000000001E-7</v>
      </c>
      <c r="O679" s="83"/>
    </row>
    <row r="680" spans="1:15">
      <c r="A680" s="79" t="s">
        <v>151</v>
      </c>
      <c r="B680" s="100" t="s">
        <v>389</v>
      </c>
      <c r="C680" s="81" t="str">
        <f>IFERROR(IF(B680="No CAS","",INDEX('DEQ Pollutant List'!$C$7:$C$611,MATCH('3. Pollutant Emissions - EF'!B680,'DEQ Pollutant List'!$B$7:$B$611,0))),"")</f>
        <v>Propionaldehyde</v>
      </c>
      <c r="D680" s="115"/>
      <c r="E680" s="101"/>
      <c r="F680" s="102">
        <v>1.8700000000000001E-5</v>
      </c>
      <c r="G680" s="103">
        <v>1.8700000000000001E-5</v>
      </c>
      <c r="H680" s="83" t="s">
        <v>400</v>
      </c>
      <c r="I680" s="104" t="s">
        <v>429</v>
      </c>
      <c r="J680" s="102">
        <v>3.4993207149999987</v>
      </c>
      <c r="K680" s="105">
        <v>4.8461050000000006</v>
      </c>
      <c r="L680" s="83"/>
      <c r="M680" s="102">
        <v>1.3277000000000001E-2</v>
      </c>
      <c r="N680" s="105">
        <v>1.4789830000000002E-2</v>
      </c>
      <c r="O680" s="83"/>
    </row>
    <row r="681" spans="1:15">
      <c r="A681" s="79" t="s">
        <v>151</v>
      </c>
      <c r="B681" s="100" t="s">
        <v>390</v>
      </c>
      <c r="C681" s="81" t="str">
        <f>IFERROR(IF(B681="No CAS","",INDEX('DEQ Pollutant List'!$C$7:$C$611,MATCH('3. Pollutant Emissions - EF'!B681,'DEQ Pollutant List'!$B$7:$B$611,0))),"")</f>
        <v>Selenium and compounds</v>
      </c>
      <c r="D681" s="115"/>
      <c r="E681" s="101"/>
      <c r="F681" s="102">
        <v>4.0099999999999997E-6</v>
      </c>
      <c r="G681" s="103">
        <v>4.0099999999999997E-6</v>
      </c>
      <c r="H681" s="83" t="s">
        <v>400</v>
      </c>
      <c r="I681" s="104" t="s">
        <v>429</v>
      </c>
      <c r="J681" s="102">
        <v>0.75038909449999969</v>
      </c>
      <c r="K681" s="105">
        <v>1.0391914999999998</v>
      </c>
      <c r="L681" s="83"/>
      <c r="M681" s="102">
        <v>2.8471E-3</v>
      </c>
      <c r="N681" s="105">
        <v>3.1715090000000003E-3</v>
      </c>
      <c r="O681" s="83"/>
    </row>
    <row r="682" spans="1:15">
      <c r="A682" s="79" t="s">
        <v>151</v>
      </c>
      <c r="B682" s="100" t="s">
        <v>391</v>
      </c>
      <c r="C682" s="81" t="str">
        <f>IFERROR(IF(B682="No CAS","",INDEX('DEQ Pollutant List'!$C$7:$C$611,MATCH('3. Pollutant Emissions - EF'!B682,'DEQ Pollutant List'!$B$7:$B$611,0))),"")</f>
        <v>Silver and compounds</v>
      </c>
      <c r="D682" s="115"/>
      <c r="E682" s="101"/>
      <c r="F682" s="102">
        <v>2.7099999999999999E-6</v>
      </c>
      <c r="G682" s="103">
        <v>2.7099999999999999E-6</v>
      </c>
      <c r="H682" s="83" t="s">
        <v>400</v>
      </c>
      <c r="I682" s="104" t="s">
        <v>429</v>
      </c>
      <c r="J682" s="102">
        <v>0.50712080949999983</v>
      </c>
      <c r="K682" s="105">
        <v>0.70229649999999999</v>
      </c>
      <c r="L682" s="83"/>
      <c r="M682" s="102">
        <v>1.9241E-3</v>
      </c>
      <c r="N682" s="105">
        <v>2.1433390000000002E-3</v>
      </c>
      <c r="O682" s="83"/>
    </row>
    <row r="683" spans="1:15">
      <c r="A683" s="79" t="s">
        <v>151</v>
      </c>
      <c r="B683" s="100" t="s">
        <v>392</v>
      </c>
      <c r="C683" s="81" t="str">
        <f>IFERROR(IF(B683="No CAS","",INDEX('DEQ Pollutant List'!$C$7:$C$611,MATCH('3. Pollutant Emissions - EF'!B683,'DEQ Pollutant List'!$B$7:$B$611,0))),"")</f>
        <v>Styrene</v>
      </c>
      <c r="D683" s="115"/>
      <c r="E683" s="101"/>
      <c r="F683" s="102">
        <v>5.6499999999999996E-4</v>
      </c>
      <c r="G683" s="103">
        <v>5.6499999999999996E-4</v>
      </c>
      <c r="H683" s="83" t="s">
        <v>400</v>
      </c>
      <c r="I683" s="104" t="s">
        <v>429</v>
      </c>
      <c r="J683" s="102">
        <v>105.72813924999996</v>
      </c>
      <c r="K683" s="105">
        <v>146.41974999999999</v>
      </c>
      <c r="L683" s="83"/>
      <c r="M683" s="102">
        <v>0.40114999999999995</v>
      </c>
      <c r="N683" s="105">
        <v>0.44685850000000005</v>
      </c>
      <c r="O683" s="83"/>
    </row>
    <row r="684" spans="1:15">
      <c r="A684" s="79" t="s">
        <v>151</v>
      </c>
      <c r="B684" s="100" t="s">
        <v>393</v>
      </c>
      <c r="C684" s="81" t="str">
        <f>IFERROR(IF(B684="No CAS","",INDEX('DEQ Pollutant List'!$C$7:$C$611,MATCH('3. Pollutant Emissions - EF'!B684,'DEQ Pollutant List'!$B$7:$B$611,0))),"")</f>
        <v>Sulfuric acid</v>
      </c>
      <c r="D684" s="115"/>
      <c r="E684" s="101"/>
      <c r="F684" s="102">
        <v>1.1599999999999999E-2</v>
      </c>
      <c r="G684" s="103">
        <v>1.1599999999999999E-2</v>
      </c>
      <c r="H684" s="83" t="s">
        <v>400</v>
      </c>
      <c r="I684" s="104" t="s">
        <v>429</v>
      </c>
      <c r="J684" s="102">
        <v>2170.7016199999989</v>
      </c>
      <c r="K684" s="105">
        <v>3006.14</v>
      </c>
      <c r="L684" s="83"/>
      <c r="M684" s="102">
        <v>8.2359999999999989</v>
      </c>
      <c r="N684" s="105">
        <v>9.1744400000000006</v>
      </c>
      <c r="O684" s="83"/>
    </row>
    <row r="685" spans="1:15">
      <c r="A685" s="79" t="s">
        <v>151</v>
      </c>
      <c r="B685" s="100" t="s">
        <v>395</v>
      </c>
      <c r="C685" s="81" t="str">
        <f>IFERROR(IF(B685="No CAS","",INDEX('DEQ Pollutant List'!$C$7:$C$611,MATCH('3. Pollutant Emissions - EF'!B685,'DEQ Pollutant List'!$B$7:$B$611,0))),"")</f>
        <v>Toluene</v>
      </c>
      <c r="D685" s="115"/>
      <c r="E685" s="101"/>
      <c r="F685" s="102">
        <v>8.8099999999999995E-4</v>
      </c>
      <c r="G685" s="103">
        <v>8.8099999999999995E-4</v>
      </c>
      <c r="H685" s="83" t="s">
        <v>400</v>
      </c>
      <c r="I685" s="104" t="s">
        <v>429</v>
      </c>
      <c r="J685" s="102">
        <v>164.86104544999992</v>
      </c>
      <c r="K685" s="105">
        <v>228.31115</v>
      </c>
      <c r="L685" s="83"/>
      <c r="M685" s="102">
        <v>0.62551000000000001</v>
      </c>
      <c r="N685" s="105">
        <v>0.69678290000000009</v>
      </c>
      <c r="O685" s="83"/>
    </row>
    <row r="686" spans="1:15">
      <c r="A686" s="79" t="s">
        <v>151</v>
      </c>
      <c r="B686" s="100" t="s">
        <v>396</v>
      </c>
      <c r="C686" s="81" t="str">
        <f>IFERROR(IF(B686="No CAS","",INDEX('DEQ Pollutant List'!$C$7:$C$611,MATCH('3. Pollutant Emissions - EF'!B686,'DEQ Pollutant List'!$B$7:$B$611,0))),"")</f>
        <v>Trichloroethene (TCE, trichloroethylene)</v>
      </c>
      <c r="D686" s="115"/>
      <c r="E686" s="101"/>
      <c r="F686" s="102">
        <v>2.7699999999999999E-5</v>
      </c>
      <c r="G686" s="103">
        <v>2.7699999999999999E-5</v>
      </c>
      <c r="H686" s="83" t="s">
        <v>400</v>
      </c>
      <c r="I686" s="104" t="s">
        <v>429</v>
      </c>
      <c r="J686" s="102">
        <v>5.1834857649999977</v>
      </c>
      <c r="K686" s="105">
        <v>7.1784549999999996</v>
      </c>
      <c r="L686" s="83"/>
      <c r="M686" s="102">
        <v>1.9667E-2</v>
      </c>
      <c r="N686" s="105">
        <v>2.1907930000000003E-2</v>
      </c>
      <c r="O686" s="83"/>
    </row>
    <row r="687" spans="1:15">
      <c r="A687" s="79" t="s">
        <v>151</v>
      </c>
      <c r="B687" s="100" t="s">
        <v>460</v>
      </c>
      <c r="C687" s="81" t="str">
        <f>IFERROR(IF(B687="No CAS","",INDEX('DEQ Pollutant List'!$C$7:$C$611,MATCH('3. Pollutant Emissions - EF'!B687,'DEQ Pollutant List'!$B$7:$B$611,0))),"")</f>
        <v>2,2,4-Trimethylpentane</v>
      </c>
      <c r="D687" s="115"/>
      <c r="E687" s="101"/>
      <c r="F687" s="102">
        <v>3.0200000000000002E-4</v>
      </c>
      <c r="G687" s="103">
        <v>3.0200000000000002E-4</v>
      </c>
      <c r="H687" s="83" t="s">
        <v>400</v>
      </c>
      <c r="I687" s="104" t="s">
        <v>429</v>
      </c>
      <c r="J687" s="102">
        <v>56.51309389999998</v>
      </c>
      <c r="K687" s="105">
        <v>78.263300000000001</v>
      </c>
      <c r="L687" s="83"/>
      <c r="M687" s="102">
        <v>0.21442000000000003</v>
      </c>
      <c r="N687" s="105">
        <v>0.23885180000000006</v>
      </c>
      <c r="O687" s="83"/>
    </row>
    <row r="688" spans="1:15">
      <c r="A688" s="79" t="s">
        <v>151</v>
      </c>
      <c r="B688" s="100" t="s">
        <v>397</v>
      </c>
      <c r="C688" s="81" t="str">
        <f>IFERROR(IF(B688="No CAS","",INDEX('DEQ Pollutant List'!$C$7:$C$611,MATCH('3. Pollutant Emissions - EF'!B688,'DEQ Pollutant List'!$B$7:$B$611,0))),"")</f>
        <v>Vanadium (fume or dust)</v>
      </c>
      <c r="D688" s="115"/>
      <c r="E688" s="101"/>
      <c r="F688" s="102">
        <v>1.75E-6</v>
      </c>
      <c r="G688" s="103">
        <v>1.75E-6</v>
      </c>
      <c r="H688" s="83" t="s">
        <v>400</v>
      </c>
      <c r="I688" s="104" t="s">
        <v>429</v>
      </c>
      <c r="J688" s="102">
        <v>0.32747653749999989</v>
      </c>
      <c r="K688" s="105">
        <v>0.45351249999999999</v>
      </c>
      <c r="L688" s="83"/>
      <c r="M688" s="102">
        <v>1.2424999999999999E-3</v>
      </c>
      <c r="N688" s="105">
        <v>1.3840750000000002E-3</v>
      </c>
      <c r="O688" s="83"/>
    </row>
    <row r="689" spans="1:15">
      <c r="A689" s="79" t="s">
        <v>151</v>
      </c>
      <c r="B689" s="100" t="s">
        <v>398</v>
      </c>
      <c r="C689" s="81" t="str">
        <f>IFERROR(IF(B689="No CAS","",INDEX('DEQ Pollutant List'!$C$7:$C$611,MATCH('3. Pollutant Emissions - EF'!B689,'DEQ Pollutant List'!$B$7:$B$611,0))),"")</f>
        <v>Xylene (mixture), including m-xylene, o-xylene, p-xylene</v>
      </c>
      <c r="D689" s="115"/>
      <c r="E689" s="101"/>
      <c r="F689" s="102">
        <v>9.3400000000000004E-4</v>
      </c>
      <c r="G689" s="103">
        <v>9.3400000000000004E-4</v>
      </c>
      <c r="H689" s="83" t="s">
        <v>400</v>
      </c>
      <c r="I689" s="104" t="s">
        <v>429</v>
      </c>
      <c r="J689" s="102">
        <v>174.77890629999993</v>
      </c>
      <c r="K689" s="105">
        <v>242.04610000000002</v>
      </c>
      <c r="L689" s="83"/>
      <c r="M689" s="102">
        <v>0.66314000000000006</v>
      </c>
      <c r="N689" s="105">
        <v>0.73870060000000015</v>
      </c>
      <c r="O689" s="83"/>
    </row>
    <row r="690" spans="1:15">
      <c r="A690" s="79" t="s">
        <v>151</v>
      </c>
      <c r="B690" s="100" t="s">
        <v>399</v>
      </c>
      <c r="C690" s="81" t="str">
        <f>IFERROR(IF(B690="No CAS","",INDEX('DEQ Pollutant List'!$C$7:$C$611,MATCH('3. Pollutant Emissions - EF'!B690,'DEQ Pollutant List'!$B$7:$B$611,0))),"")</f>
        <v>Zinc and compounds</v>
      </c>
      <c r="D690" s="115"/>
      <c r="E690" s="101"/>
      <c r="F690" s="102">
        <v>1.95E-4</v>
      </c>
      <c r="G690" s="103">
        <v>1.95E-4</v>
      </c>
      <c r="H690" s="83" t="s">
        <v>400</v>
      </c>
      <c r="I690" s="104" t="s">
        <v>429</v>
      </c>
      <c r="J690" s="102">
        <v>36.490242749999986</v>
      </c>
      <c r="K690" s="105">
        <v>50.53425</v>
      </c>
      <c r="L690" s="83"/>
      <c r="M690" s="102">
        <v>0.13844999999999999</v>
      </c>
      <c r="N690" s="105">
        <v>0.15422550000000002</v>
      </c>
      <c r="O690" s="83"/>
    </row>
    <row r="691" spans="1:15">
      <c r="A691" s="79" t="s">
        <v>153</v>
      </c>
      <c r="B691" s="100" t="s">
        <v>327</v>
      </c>
      <c r="C691" s="81" t="str">
        <f>IFERROR(IF(B691="No CAS","",INDEX('DEQ Pollutant List'!$C$7:$C$611,MATCH('3. Pollutant Emissions - EF'!B691,'DEQ Pollutant List'!$B$7:$B$611,0))),"")</f>
        <v>Acetaldehyde</v>
      </c>
      <c r="D691" s="115"/>
      <c r="E691" s="101"/>
      <c r="F691" s="102">
        <v>8.9999999999999998E-4</v>
      </c>
      <c r="G691" s="103">
        <v>8.9999999999999998E-4</v>
      </c>
      <c r="H691" s="83" t="s">
        <v>423</v>
      </c>
      <c r="I691" s="104" t="s">
        <v>424</v>
      </c>
      <c r="J691" s="102">
        <v>0.10619820000000001</v>
      </c>
      <c r="K691" s="105">
        <v>3.6180000000000004E-2</v>
      </c>
      <c r="L691" s="83"/>
      <c r="M691" s="102">
        <v>2.1383999999999999E-3</v>
      </c>
      <c r="N691" s="105">
        <v>3.7619999999999997E-3</v>
      </c>
      <c r="O691" s="83"/>
    </row>
    <row r="692" spans="1:15">
      <c r="A692" s="79" t="s">
        <v>153</v>
      </c>
      <c r="B692" s="100" t="s">
        <v>330</v>
      </c>
      <c r="C692" s="81" t="str">
        <f>IFERROR(IF(B692="No CAS","",INDEX('DEQ Pollutant List'!$C$7:$C$611,MATCH('3. Pollutant Emissions - EF'!B692,'DEQ Pollutant List'!$B$7:$B$611,0))),"")</f>
        <v>Acrolein</v>
      </c>
      <c r="D692" s="115"/>
      <c r="E692" s="101"/>
      <c r="F692" s="102">
        <v>8.0000000000000004E-4</v>
      </c>
      <c r="G692" s="103">
        <v>8.0000000000000004E-4</v>
      </c>
      <c r="H692" s="83" t="s">
        <v>423</v>
      </c>
      <c r="I692" s="104" t="s">
        <v>424</v>
      </c>
      <c r="J692" s="102">
        <v>9.4398400000000007E-2</v>
      </c>
      <c r="K692" s="105">
        <v>3.2160000000000001E-2</v>
      </c>
      <c r="L692" s="83"/>
      <c r="M692" s="102">
        <v>1.9008E-3</v>
      </c>
      <c r="N692" s="105">
        <v>3.3439999999999998E-3</v>
      </c>
      <c r="O692" s="83"/>
    </row>
    <row r="693" spans="1:15">
      <c r="A693" s="79" t="s">
        <v>153</v>
      </c>
      <c r="B693" s="100" t="s">
        <v>425</v>
      </c>
      <c r="C693" s="81" t="str">
        <f>IFERROR(IF(B693="No CAS","",INDEX('DEQ Pollutant List'!$C$7:$C$611,MATCH('3. Pollutant Emissions - EF'!B693,'DEQ Pollutant List'!$B$7:$B$611,0))),"")</f>
        <v>Ammonia</v>
      </c>
      <c r="D693" s="115"/>
      <c r="E693" s="101"/>
      <c r="F693" s="102">
        <v>3.2</v>
      </c>
      <c r="G693" s="103">
        <v>3.2</v>
      </c>
      <c r="H693" s="83" t="s">
        <v>423</v>
      </c>
      <c r="I693" s="104" t="s">
        <v>426</v>
      </c>
      <c r="J693" s="102">
        <v>377.59360000000004</v>
      </c>
      <c r="K693" s="105">
        <v>128.64000000000001</v>
      </c>
      <c r="L693" s="83"/>
      <c r="M693" s="102">
        <v>7.6032000000000002</v>
      </c>
      <c r="N693" s="105">
        <v>13.375999999999999</v>
      </c>
      <c r="O693" s="83"/>
    </row>
    <row r="694" spans="1:15">
      <c r="A694" s="79" t="s">
        <v>153</v>
      </c>
      <c r="B694" s="100" t="s">
        <v>325</v>
      </c>
      <c r="C694" s="81" t="str">
        <f>IFERROR(IF(B694="No CAS","",INDEX('DEQ Pollutant List'!$C$7:$C$611,MATCH('3. Pollutant Emissions - EF'!B694,'DEQ Pollutant List'!$B$7:$B$611,0))),"")</f>
        <v>Arsenic and compounds</v>
      </c>
      <c r="D694" s="115"/>
      <c r="E694" s="101"/>
      <c r="F694" s="102">
        <v>2.0000000000000001E-4</v>
      </c>
      <c r="G694" s="103">
        <v>2.0000000000000001E-4</v>
      </c>
      <c r="H694" s="83" t="s">
        <v>423</v>
      </c>
      <c r="I694" s="104" t="s">
        <v>424</v>
      </c>
      <c r="J694" s="102">
        <v>2.3599600000000002E-2</v>
      </c>
      <c r="K694" s="105">
        <v>8.0400000000000003E-3</v>
      </c>
      <c r="L694" s="83"/>
      <c r="M694" s="102">
        <v>4.752E-4</v>
      </c>
      <c r="N694" s="105">
        <v>8.3599999999999994E-4</v>
      </c>
      <c r="O694" s="83"/>
    </row>
    <row r="695" spans="1:15">
      <c r="A695" s="79" t="s">
        <v>153</v>
      </c>
      <c r="B695" s="100" t="s">
        <v>339</v>
      </c>
      <c r="C695" s="81" t="str">
        <f>IFERROR(IF(B695="No CAS","",INDEX('DEQ Pollutant List'!$C$7:$C$611,MATCH('3. Pollutant Emissions - EF'!B695,'DEQ Pollutant List'!$B$7:$B$611,0))),"")</f>
        <v>Barium and compounds</v>
      </c>
      <c r="D695" s="115"/>
      <c r="E695" s="101"/>
      <c r="F695" s="102">
        <v>4.4000000000000003E-3</v>
      </c>
      <c r="G695" s="103">
        <v>4.4000000000000003E-3</v>
      </c>
      <c r="H695" s="83" t="s">
        <v>423</v>
      </c>
      <c r="I695" s="104" t="s">
        <v>424</v>
      </c>
      <c r="J695" s="102">
        <v>0.51919120000000007</v>
      </c>
      <c r="K695" s="105">
        <v>0.17688000000000001</v>
      </c>
      <c r="L695" s="83"/>
      <c r="M695" s="102">
        <v>1.0454400000000001E-2</v>
      </c>
      <c r="N695" s="105">
        <v>1.8391999999999999E-2</v>
      </c>
      <c r="O695" s="83"/>
    </row>
    <row r="696" spans="1:15">
      <c r="A696" s="79" t="s">
        <v>153</v>
      </c>
      <c r="B696" s="100" t="s">
        <v>340</v>
      </c>
      <c r="C696" s="81" t="str">
        <f>IFERROR(IF(B696="No CAS","",INDEX('DEQ Pollutant List'!$C$7:$C$611,MATCH('3. Pollutant Emissions - EF'!B696,'DEQ Pollutant List'!$B$7:$B$611,0))),"")</f>
        <v>Benzene</v>
      </c>
      <c r="D696" s="115"/>
      <c r="E696" s="101"/>
      <c r="F696" s="102">
        <v>1.6999999999999999E-3</v>
      </c>
      <c r="G696" s="103">
        <v>1.6999999999999999E-3</v>
      </c>
      <c r="H696" s="83" t="s">
        <v>423</v>
      </c>
      <c r="I696" s="104" t="s">
        <v>424</v>
      </c>
      <c r="J696" s="102">
        <v>0.20059659999999999</v>
      </c>
      <c r="K696" s="105">
        <v>6.8339999999999998E-2</v>
      </c>
      <c r="L696" s="83"/>
      <c r="M696" s="102">
        <v>4.0391999999999997E-3</v>
      </c>
      <c r="N696" s="105">
        <v>7.1059999999999995E-3</v>
      </c>
      <c r="O696" s="83"/>
    </row>
    <row r="697" spans="1:15">
      <c r="A697" s="79" t="s">
        <v>153</v>
      </c>
      <c r="B697" s="100" t="s">
        <v>427</v>
      </c>
      <c r="C697" s="81" t="str">
        <f>IFERROR(IF(B697="No CAS","",INDEX('DEQ Pollutant List'!$C$7:$C$611,MATCH('3. Pollutant Emissions - EF'!B697,'DEQ Pollutant List'!$B$7:$B$611,0))),"")</f>
        <v>Benzo[a]pyrene</v>
      </c>
      <c r="D697" s="115"/>
      <c r="E697" s="101"/>
      <c r="F697" s="102">
        <v>1.1999999999999999E-6</v>
      </c>
      <c r="G697" s="103">
        <v>1.1999999999999999E-6</v>
      </c>
      <c r="H697" s="83" t="s">
        <v>423</v>
      </c>
      <c r="I697" s="104" t="s">
        <v>424</v>
      </c>
      <c r="J697" s="102">
        <v>1.4159759999999999E-4</v>
      </c>
      <c r="K697" s="105">
        <v>4.8239999999999999E-5</v>
      </c>
      <c r="L697" s="83"/>
      <c r="M697" s="102">
        <v>2.8511999999999999E-6</v>
      </c>
      <c r="N697" s="105">
        <v>5.0159999999999991E-6</v>
      </c>
      <c r="O697" s="83"/>
    </row>
    <row r="698" spans="1:15">
      <c r="A698" s="79" t="s">
        <v>153</v>
      </c>
      <c r="B698" s="100" t="s">
        <v>341</v>
      </c>
      <c r="C698" s="81" t="str">
        <f>IFERROR(IF(B698="No CAS","",INDEX('DEQ Pollutant List'!$C$7:$C$611,MATCH('3. Pollutant Emissions - EF'!B698,'DEQ Pollutant List'!$B$7:$B$611,0))),"")</f>
        <v>Beryllium and compounds</v>
      </c>
      <c r="D698" s="115"/>
      <c r="E698" s="101"/>
      <c r="F698" s="102">
        <v>1.2E-5</v>
      </c>
      <c r="G698" s="103">
        <v>1.2E-5</v>
      </c>
      <c r="H698" s="83" t="s">
        <v>423</v>
      </c>
      <c r="I698" s="104" t="s">
        <v>424</v>
      </c>
      <c r="J698" s="102">
        <v>1.415976E-3</v>
      </c>
      <c r="K698" s="105">
        <v>4.8240000000000007E-4</v>
      </c>
      <c r="L698" s="83"/>
      <c r="M698" s="102">
        <v>2.8512000000000001E-5</v>
      </c>
      <c r="N698" s="105">
        <v>5.0160000000000001E-5</v>
      </c>
      <c r="O698" s="83"/>
    </row>
    <row r="699" spans="1:15">
      <c r="A699" s="79" t="s">
        <v>153</v>
      </c>
      <c r="B699" s="100" t="s">
        <v>343</v>
      </c>
      <c r="C699" s="81" t="str">
        <f>IFERROR(IF(B699="No CAS","",INDEX('DEQ Pollutant List'!$C$7:$C$611,MATCH('3. Pollutant Emissions - EF'!B699,'DEQ Pollutant List'!$B$7:$B$611,0))),"")</f>
        <v>Cadmium and compounds</v>
      </c>
      <c r="D699" s="115"/>
      <c r="E699" s="101"/>
      <c r="F699" s="102">
        <v>1.1000000000000001E-3</v>
      </c>
      <c r="G699" s="103">
        <v>1.1000000000000001E-3</v>
      </c>
      <c r="H699" s="83" t="s">
        <v>423</v>
      </c>
      <c r="I699" s="104" t="s">
        <v>424</v>
      </c>
      <c r="J699" s="102">
        <v>0.12979780000000002</v>
      </c>
      <c r="K699" s="105">
        <v>4.4220000000000002E-2</v>
      </c>
      <c r="L699" s="83"/>
      <c r="M699" s="102">
        <v>2.6136000000000002E-3</v>
      </c>
      <c r="N699" s="105">
        <v>4.5979999999999997E-3</v>
      </c>
      <c r="O699" s="83"/>
    </row>
    <row r="700" spans="1:15">
      <c r="A700" s="79" t="s">
        <v>153</v>
      </c>
      <c r="B700" s="100" t="s">
        <v>348</v>
      </c>
      <c r="C700" s="81" t="str">
        <f>IFERROR(IF(B700="No CAS","",INDEX('DEQ Pollutant List'!$C$7:$C$611,MATCH('3. Pollutant Emissions - EF'!B700,'DEQ Pollutant List'!$B$7:$B$611,0))),"")</f>
        <v>Chromium VI, chromate and dichromate particulate</v>
      </c>
      <c r="D700" s="115"/>
      <c r="E700" s="101"/>
      <c r="F700" s="102">
        <v>5.5999999999999999E-5</v>
      </c>
      <c r="G700" s="103">
        <v>5.5999999999999999E-5</v>
      </c>
      <c r="H700" s="83" t="s">
        <v>423</v>
      </c>
      <c r="I700" s="104" t="s">
        <v>428</v>
      </c>
      <c r="J700" s="102">
        <v>6.6078880000000001E-3</v>
      </c>
      <c r="K700" s="105">
        <v>2.2512000000000001E-3</v>
      </c>
      <c r="L700" s="83"/>
      <c r="M700" s="102">
        <v>1.3305599999999999E-4</v>
      </c>
      <c r="N700" s="105">
        <v>2.3407999999999998E-4</v>
      </c>
      <c r="O700" s="83"/>
    </row>
    <row r="701" spans="1:15">
      <c r="A701" s="79" t="s">
        <v>153</v>
      </c>
      <c r="B701" s="100" t="s">
        <v>349</v>
      </c>
      <c r="C701" s="81" t="str">
        <f>IFERROR(IF(B701="No CAS","",INDEX('DEQ Pollutant List'!$C$7:$C$611,MATCH('3. Pollutant Emissions - EF'!B701,'DEQ Pollutant List'!$B$7:$B$611,0))),"")</f>
        <v>Cobalt and compounds</v>
      </c>
      <c r="D701" s="115"/>
      <c r="E701" s="101"/>
      <c r="F701" s="102">
        <v>8.3999999999999995E-5</v>
      </c>
      <c r="G701" s="103">
        <v>8.3999999999999995E-5</v>
      </c>
      <c r="H701" s="83" t="s">
        <v>423</v>
      </c>
      <c r="I701" s="104" t="s">
        <v>424</v>
      </c>
      <c r="J701" s="102">
        <v>9.9118320000000006E-3</v>
      </c>
      <c r="K701" s="105">
        <v>3.3768000000000001E-3</v>
      </c>
      <c r="L701" s="83"/>
      <c r="M701" s="102">
        <v>1.9958399999999999E-4</v>
      </c>
      <c r="N701" s="105">
        <v>3.5111999999999996E-4</v>
      </c>
      <c r="O701" s="83"/>
    </row>
    <row r="702" spans="1:15">
      <c r="A702" s="79" t="s">
        <v>153</v>
      </c>
      <c r="B702" s="100" t="s">
        <v>350</v>
      </c>
      <c r="C702" s="81" t="str">
        <f>IFERROR(IF(B702="No CAS","",INDEX('DEQ Pollutant List'!$C$7:$C$611,MATCH('3. Pollutant Emissions - EF'!B702,'DEQ Pollutant List'!$B$7:$B$611,0))),"")</f>
        <v>Copper and compounds</v>
      </c>
      <c r="D702" s="115"/>
      <c r="E702" s="101"/>
      <c r="F702" s="102">
        <v>8.4999999999999995E-4</v>
      </c>
      <c r="G702" s="103">
        <v>8.4999999999999995E-4</v>
      </c>
      <c r="H702" s="83" t="s">
        <v>423</v>
      </c>
      <c r="I702" s="104" t="s">
        <v>424</v>
      </c>
      <c r="J702" s="102">
        <v>0.10029829999999999</v>
      </c>
      <c r="K702" s="105">
        <v>3.4169999999999999E-2</v>
      </c>
      <c r="L702" s="83"/>
      <c r="M702" s="102">
        <v>2.0195999999999999E-3</v>
      </c>
      <c r="N702" s="105">
        <v>3.5529999999999997E-3</v>
      </c>
      <c r="O702" s="83"/>
    </row>
    <row r="703" spans="1:15">
      <c r="A703" s="79" t="s">
        <v>153</v>
      </c>
      <c r="B703" s="100" t="s">
        <v>352</v>
      </c>
      <c r="C703" s="81" t="str">
        <f>IFERROR(IF(B703="No CAS","",INDEX('DEQ Pollutant List'!$C$7:$C$611,MATCH('3. Pollutant Emissions - EF'!B703,'DEQ Pollutant List'!$B$7:$B$611,0))),"")</f>
        <v>Ethyl benzene</v>
      </c>
      <c r="D703" s="115"/>
      <c r="E703" s="101"/>
      <c r="F703" s="102">
        <v>2E-3</v>
      </c>
      <c r="G703" s="103">
        <v>2E-3</v>
      </c>
      <c r="H703" s="83" t="s">
        <v>423</v>
      </c>
      <c r="I703" s="104" t="s">
        <v>424</v>
      </c>
      <c r="J703" s="102">
        <v>0.23599600000000001</v>
      </c>
      <c r="K703" s="105">
        <v>8.0400000000000013E-2</v>
      </c>
      <c r="L703" s="83"/>
      <c r="M703" s="102">
        <v>4.7520000000000001E-3</v>
      </c>
      <c r="N703" s="105">
        <v>8.3599999999999994E-3</v>
      </c>
      <c r="O703" s="83"/>
    </row>
    <row r="704" spans="1:15">
      <c r="A704" s="79" t="s">
        <v>153</v>
      </c>
      <c r="B704" s="100" t="s">
        <v>354</v>
      </c>
      <c r="C704" s="81" t="str">
        <f>IFERROR(IF(B704="No CAS","",INDEX('DEQ Pollutant List'!$C$7:$C$611,MATCH('3. Pollutant Emissions - EF'!B704,'DEQ Pollutant List'!$B$7:$B$611,0))),"")</f>
        <v>Formaldehyde</v>
      </c>
      <c r="D704" s="115"/>
      <c r="E704" s="101"/>
      <c r="F704" s="102">
        <v>3.5999999999999999E-3</v>
      </c>
      <c r="G704" s="103">
        <v>3.5999999999999999E-3</v>
      </c>
      <c r="H704" s="83" t="s">
        <v>423</v>
      </c>
      <c r="I704" s="104" t="s">
        <v>424</v>
      </c>
      <c r="J704" s="102">
        <v>0.42479280000000003</v>
      </c>
      <c r="K704" s="105">
        <v>0.14472000000000002</v>
      </c>
      <c r="L704" s="83"/>
      <c r="M704" s="102">
        <v>8.5535999999999997E-3</v>
      </c>
      <c r="N704" s="105">
        <v>1.5047999999999999E-2</v>
      </c>
      <c r="O704" s="83"/>
    </row>
    <row r="705" spans="1:15">
      <c r="A705" s="79" t="s">
        <v>153</v>
      </c>
      <c r="B705" s="100" t="s">
        <v>355</v>
      </c>
      <c r="C705" s="81" t="str">
        <f>IFERROR(IF(B705="No CAS","",INDEX('DEQ Pollutant List'!$C$7:$C$611,MATCH('3. Pollutant Emissions - EF'!B705,'DEQ Pollutant List'!$B$7:$B$611,0))),"")</f>
        <v>Hexane</v>
      </c>
      <c r="D705" s="115"/>
      <c r="E705" s="101"/>
      <c r="F705" s="102">
        <v>1.2999999999999999E-3</v>
      </c>
      <c r="G705" s="103">
        <v>1.2999999999999999E-3</v>
      </c>
      <c r="H705" s="83" t="s">
        <v>423</v>
      </c>
      <c r="I705" s="104" t="s">
        <v>424</v>
      </c>
      <c r="J705" s="102">
        <v>0.15339739999999999</v>
      </c>
      <c r="K705" s="105">
        <v>5.2260000000000001E-2</v>
      </c>
      <c r="L705" s="83"/>
      <c r="M705" s="102">
        <v>3.0887999999999996E-3</v>
      </c>
      <c r="N705" s="105">
        <v>5.4339999999999996E-3</v>
      </c>
      <c r="O705" s="83"/>
    </row>
    <row r="706" spans="1:15">
      <c r="A706" s="79" t="s">
        <v>153</v>
      </c>
      <c r="B706" s="100" t="s">
        <v>360</v>
      </c>
      <c r="C706" s="81" t="str">
        <f>IFERROR(IF(B706="No CAS","",INDEX('DEQ Pollutant List'!$C$7:$C$611,MATCH('3. Pollutant Emissions - EF'!B706,'DEQ Pollutant List'!$B$7:$B$611,0))),"")</f>
        <v>Lead and compounds</v>
      </c>
      <c r="D706" s="115"/>
      <c r="E706" s="101"/>
      <c r="F706" s="102">
        <v>5.0000000000000001E-4</v>
      </c>
      <c r="G706" s="103">
        <v>5.0000000000000001E-4</v>
      </c>
      <c r="H706" s="83" t="s">
        <v>423</v>
      </c>
      <c r="I706" s="104" t="s">
        <v>424</v>
      </c>
      <c r="J706" s="102">
        <v>5.8999000000000003E-2</v>
      </c>
      <c r="K706" s="105">
        <v>2.0100000000000003E-2</v>
      </c>
      <c r="L706" s="83"/>
      <c r="M706" s="102">
        <v>1.188E-3</v>
      </c>
      <c r="N706" s="105">
        <v>2.0899999999999998E-3</v>
      </c>
      <c r="O706" s="83"/>
    </row>
    <row r="707" spans="1:15">
      <c r="A707" s="79" t="s">
        <v>153</v>
      </c>
      <c r="B707" s="100" t="s">
        <v>361</v>
      </c>
      <c r="C707" s="81" t="str">
        <f>IFERROR(IF(B707="No CAS","",INDEX('DEQ Pollutant List'!$C$7:$C$611,MATCH('3. Pollutant Emissions - EF'!B707,'DEQ Pollutant List'!$B$7:$B$611,0))),"")</f>
        <v>Manganese and compounds</v>
      </c>
      <c r="D707" s="115"/>
      <c r="E707" s="101"/>
      <c r="F707" s="102">
        <v>3.8000000000000002E-4</v>
      </c>
      <c r="G707" s="103">
        <v>3.8000000000000002E-4</v>
      </c>
      <c r="H707" s="83" t="s">
        <v>423</v>
      </c>
      <c r="I707" s="104" t="s">
        <v>424</v>
      </c>
      <c r="J707" s="102">
        <v>4.4839240000000002E-2</v>
      </c>
      <c r="K707" s="105">
        <v>1.5276000000000001E-2</v>
      </c>
      <c r="L707" s="83"/>
      <c r="M707" s="102">
        <v>9.0288E-4</v>
      </c>
      <c r="N707" s="105">
        <v>1.5884E-3</v>
      </c>
      <c r="O707" s="83"/>
    </row>
    <row r="708" spans="1:15">
      <c r="A708" s="79" t="s">
        <v>153</v>
      </c>
      <c r="B708" s="100" t="s">
        <v>362</v>
      </c>
      <c r="C708" s="81" t="str">
        <f>IFERROR(IF(B708="No CAS","",INDEX('DEQ Pollutant List'!$C$7:$C$611,MATCH('3. Pollutant Emissions - EF'!B708,'DEQ Pollutant List'!$B$7:$B$611,0))),"")</f>
        <v>Mercury and compounds</v>
      </c>
      <c r="D708" s="115"/>
      <c r="E708" s="101"/>
      <c r="F708" s="102">
        <v>2.5999999999999998E-4</v>
      </c>
      <c r="G708" s="103">
        <v>2.5999999999999998E-4</v>
      </c>
      <c r="H708" s="83" t="s">
        <v>423</v>
      </c>
      <c r="I708" s="104" t="s">
        <v>424</v>
      </c>
      <c r="J708" s="102">
        <v>3.0679479999999999E-2</v>
      </c>
      <c r="K708" s="105">
        <v>1.0451999999999999E-2</v>
      </c>
      <c r="L708" s="83"/>
      <c r="M708" s="102">
        <v>6.1775999999999997E-4</v>
      </c>
      <c r="N708" s="105">
        <v>1.0867999999999997E-3</v>
      </c>
      <c r="O708" s="83"/>
    </row>
    <row r="709" spans="1:15">
      <c r="A709" s="79" t="s">
        <v>153</v>
      </c>
      <c r="B709" s="100" t="s">
        <v>334</v>
      </c>
      <c r="C709" s="81" t="str">
        <f>IFERROR(IF(B709="No CAS","",INDEX('DEQ Pollutant List'!$C$7:$C$611,MATCH('3. Pollutant Emissions - EF'!B709,'DEQ Pollutant List'!$B$7:$B$611,0))),"")</f>
        <v>Molybdenum trioxide</v>
      </c>
      <c r="D709" s="115"/>
      <c r="E709" s="101"/>
      <c r="F709" s="102">
        <v>1.65E-3</v>
      </c>
      <c r="G709" s="103">
        <v>1.65E-3</v>
      </c>
      <c r="H709" s="83" t="s">
        <v>423</v>
      </c>
      <c r="I709" s="104" t="s">
        <v>424</v>
      </c>
      <c r="J709" s="102">
        <v>0.1946967</v>
      </c>
      <c r="K709" s="105">
        <v>6.633E-2</v>
      </c>
      <c r="L709" s="83"/>
      <c r="M709" s="102">
        <v>3.9204000000000001E-3</v>
      </c>
      <c r="N709" s="105">
        <v>6.8969999999999995E-3</v>
      </c>
      <c r="O709" s="83"/>
    </row>
    <row r="710" spans="1:15">
      <c r="A710" s="79" t="s">
        <v>153</v>
      </c>
      <c r="B710" s="100" t="s">
        <v>370</v>
      </c>
      <c r="C710" s="81" t="str">
        <f>IFERROR(IF(B710="No CAS","",INDEX('DEQ Pollutant List'!$C$7:$C$611,MATCH('3. Pollutant Emissions - EF'!B710,'DEQ Pollutant List'!$B$7:$B$611,0))),"")</f>
        <v>Naphthalene</v>
      </c>
      <c r="D710" s="115"/>
      <c r="E710" s="101"/>
      <c r="F710" s="102">
        <v>2.9999999999999997E-4</v>
      </c>
      <c r="G710" s="103">
        <v>2.9999999999999997E-4</v>
      </c>
      <c r="H710" s="83" t="s">
        <v>423</v>
      </c>
      <c r="I710" s="104" t="s">
        <v>424</v>
      </c>
      <c r="J710" s="102">
        <v>3.5399399999999998E-2</v>
      </c>
      <c r="K710" s="105">
        <v>1.206E-2</v>
      </c>
      <c r="L710" s="83"/>
      <c r="M710" s="102">
        <v>7.1279999999999987E-4</v>
      </c>
      <c r="N710" s="105">
        <v>1.2539999999999999E-3</v>
      </c>
      <c r="O710" s="83"/>
    </row>
    <row r="711" spans="1:15">
      <c r="A711" s="79" t="s">
        <v>153</v>
      </c>
      <c r="B711" s="100">
        <v>365</v>
      </c>
      <c r="C711" s="81" t="str">
        <f>IFERROR(IF(B711="No CAS","",INDEX('DEQ Pollutant List'!$C$7:$C$611,MATCH('3. Pollutant Emissions - EF'!B711,'DEQ Pollutant List'!$B$7:$B$611,0))),"")</f>
        <v>Nickel compounds, insoluble</v>
      </c>
      <c r="D711" s="115"/>
      <c r="E711" s="101"/>
      <c r="F711" s="102">
        <v>2.0999999999999999E-3</v>
      </c>
      <c r="G711" s="103">
        <v>2.0999999999999999E-3</v>
      </c>
      <c r="H711" s="83" t="s">
        <v>423</v>
      </c>
      <c r="I711" s="104" t="s">
        <v>424</v>
      </c>
      <c r="J711" s="102">
        <v>0.24779579999999998</v>
      </c>
      <c r="K711" s="105">
        <v>8.4419999999999995E-2</v>
      </c>
      <c r="L711" s="83"/>
      <c r="M711" s="102">
        <v>4.9895999999999994E-3</v>
      </c>
      <c r="N711" s="105">
        <v>8.7779999999999993E-3</v>
      </c>
      <c r="O711" s="83"/>
    </row>
    <row r="712" spans="1:15">
      <c r="A712" s="79" t="s">
        <v>153</v>
      </c>
      <c r="B712" s="100">
        <v>401</v>
      </c>
      <c r="C712" s="81" t="str">
        <f>IFERROR(IF(B712="No CAS","",INDEX('DEQ Pollutant List'!$C$7:$C$611,MATCH('3. Pollutant Emissions - EF'!B712,'DEQ Pollutant List'!$B$7:$B$611,0))),"")</f>
        <v>Polycyclic aromatic hydrocarbons (PAHs)</v>
      </c>
      <c r="D712" s="115"/>
      <c r="E712" s="101"/>
      <c r="F712" s="102">
        <v>1E-4</v>
      </c>
      <c r="G712" s="103">
        <v>1E-4</v>
      </c>
      <c r="H712" s="83" t="s">
        <v>423</v>
      </c>
      <c r="I712" s="104" t="s">
        <v>424</v>
      </c>
      <c r="J712" s="102">
        <v>1.1799800000000001E-2</v>
      </c>
      <c r="K712" s="105">
        <v>4.0200000000000001E-3</v>
      </c>
      <c r="L712" s="83"/>
      <c r="M712" s="102">
        <v>2.376E-4</v>
      </c>
      <c r="N712" s="105">
        <v>4.1799999999999997E-4</v>
      </c>
      <c r="O712" s="83"/>
    </row>
    <row r="713" spans="1:15">
      <c r="A713" s="79" t="s">
        <v>153</v>
      </c>
      <c r="B713" s="100" t="s">
        <v>390</v>
      </c>
      <c r="C713" s="81" t="str">
        <f>IFERROR(IF(B713="No CAS","",INDEX('DEQ Pollutant List'!$C$7:$C$611,MATCH('3. Pollutant Emissions - EF'!B713,'DEQ Pollutant List'!$B$7:$B$611,0))),"")</f>
        <v>Selenium and compounds</v>
      </c>
      <c r="D713" s="115"/>
      <c r="E713" s="101"/>
      <c r="F713" s="102">
        <v>2.4000000000000001E-5</v>
      </c>
      <c r="G713" s="103">
        <v>2.4000000000000001E-5</v>
      </c>
      <c r="H713" s="83" t="s">
        <v>423</v>
      </c>
      <c r="I713" s="104" t="s">
        <v>424</v>
      </c>
      <c r="J713" s="102">
        <v>2.831952E-3</v>
      </c>
      <c r="K713" s="105">
        <v>9.6480000000000014E-4</v>
      </c>
      <c r="L713" s="83"/>
      <c r="M713" s="102">
        <v>5.7024000000000002E-5</v>
      </c>
      <c r="N713" s="105">
        <v>1.0032E-4</v>
      </c>
      <c r="O713" s="83"/>
    </row>
    <row r="714" spans="1:15">
      <c r="A714" s="79" t="s">
        <v>153</v>
      </c>
      <c r="B714" s="100" t="s">
        <v>395</v>
      </c>
      <c r="C714" s="81" t="str">
        <f>IFERROR(IF(B714="No CAS","",INDEX('DEQ Pollutant List'!$C$7:$C$611,MATCH('3. Pollutant Emissions - EF'!B714,'DEQ Pollutant List'!$B$7:$B$611,0))),"")</f>
        <v>Toluene</v>
      </c>
      <c r="D714" s="115"/>
      <c r="E714" s="101"/>
      <c r="F714" s="102">
        <v>7.7999999999999996E-3</v>
      </c>
      <c r="G714" s="103">
        <v>7.7999999999999996E-3</v>
      </c>
      <c r="H714" s="83" t="s">
        <v>423</v>
      </c>
      <c r="I714" s="104" t="s">
        <v>424</v>
      </c>
      <c r="J714" s="102">
        <v>0.92038439999999999</v>
      </c>
      <c r="K714" s="105">
        <v>0.31356000000000001</v>
      </c>
      <c r="L714" s="83"/>
      <c r="M714" s="102">
        <v>1.8532799999999999E-2</v>
      </c>
      <c r="N714" s="105">
        <v>3.2603999999999994E-2</v>
      </c>
      <c r="O714" s="83"/>
    </row>
    <row r="715" spans="1:15">
      <c r="A715" s="79" t="s">
        <v>153</v>
      </c>
      <c r="B715" s="100" t="s">
        <v>397</v>
      </c>
      <c r="C715" s="81" t="str">
        <f>IFERROR(IF(B715="No CAS","",INDEX('DEQ Pollutant List'!$C$7:$C$611,MATCH('3. Pollutant Emissions - EF'!B715,'DEQ Pollutant List'!$B$7:$B$611,0))),"")</f>
        <v>Vanadium (fume or dust)</v>
      </c>
      <c r="D715" s="115"/>
      <c r="E715" s="101"/>
      <c r="F715" s="102">
        <v>2.3E-3</v>
      </c>
      <c r="G715" s="103">
        <v>2.3E-3</v>
      </c>
      <c r="H715" s="83" t="s">
        <v>423</v>
      </c>
      <c r="I715" s="104" t="s">
        <v>424</v>
      </c>
      <c r="J715" s="102">
        <v>0.27139540000000001</v>
      </c>
      <c r="K715" s="105">
        <v>9.2460000000000001E-2</v>
      </c>
      <c r="L715" s="83"/>
      <c r="M715" s="102">
        <v>5.4647999999999997E-3</v>
      </c>
      <c r="N715" s="105">
        <v>9.6139999999999993E-3</v>
      </c>
      <c r="O715" s="83"/>
    </row>
    <row r="716" spans="1:15">
      <c r="A716" s="79" t="s">
        <v>153</v>
      </c>
      <c r="B716" s="100" t="s">
        <v>398</v>
      </c>
      <c r="C716" s="81" t="str">
        <f>IFERROR(IF(B716="No CAS","",INDEX('DEQ Pollutant List'!$C$7:$C$611,MATCH('3. Pollutant Emissions - EF'!B716,'DEQ Pollutant List'!$B$7:$B$611,0))),"")</f>
        <v>Xylene (mixture), including m-xylene, o-xylene, p-xylene</v>
      </c>
      <c r="D716" s="115"/>
      <c r="E716" s="101"/>
      <c r="F716" s="102">
        <v>5.7999999999999996E-3</v>
      </c>
      <c r="G716" s="103">
        <v>5.7999999999999996E-3</v>
      </c>
      <c r="H716" s="83" t="s">
        <v>423</v>
      </c>
      <c r="I716" s="104" t="s">
        <v>424</v>
      </c>
      <c r="J716" s="102">
        <v>0.68438840000000001</v>
      </c>
      <c r="K716" s="105">
        <v>0.23316000000000001</v>
      </c>
      <c r="L716" s="83"/>
      <c r="M716" s="102">
        <v>1.3780799999999998E-2</v>
      </c>
      <c r="N716" s="105">
        <v>2.4243999999999998E-2</v>
      </c>
      <c r="O716" s="83"/>
    </row>
    <row r="717" spans="1:15">
      <c r="A717" s="79" t="s">
        <v>153</v>
      </c>
      <c r="B717" s="100" t="s">
        <v>399</v>
      </c>
      <c r="C717" s="81" t="str">
        <f>IFERROR(IF(B717="No CAS","",INDEX('DEQ Pollutant List'!$C$7:$C$611,MATCH('3. Pollutant Emissions - EF'!B717,'DEQ Pollutant List'!$B$7:$B$611,0))),"")</f>
        <v>Zinc and compounds</v>
      </c>
      <c r="D717" s="115"/>
      <c r="E717" s="101"/>
      <c r="F717" s="102">
        <v>2.9000000000000001E-2</v>
      </c>
      <c r="G717" s="103">
        <v>2.9000000000000001E-2</v>
      </c>
      <c r="H717" s="83" t="s">
        <v>423</v>
      </c>
      <c r="I717" s="104" t="s">
        <v>424</v>
      </c>
      <c r="J717" s="102">
        <v>3.4219420000000005</v>
      </c>
      <c r="K717" s="105">
        <v>1.1658000000000002</v>
      </c>
      <c r="L717" s="83"/>
      <c r="M717" s="102">
        <v>6.8904000000000007E-2</v>
      </c>
      <c r="N717" s="105">
        <v>0.12121999999999999</v>
      </c>
      <c r="O717" s="83"/>
    </row>
    <row r="718" spans="1:15">
      <c r="A718" s="79" t="s">
        <v>154</v>
      </c>
      <c r="B718" s="100" t="s">
        <v>425</v>
      </c>
      <c r="C718" s="81" t="str">
        <f>IFERROR(IF(B718="No CAS","",INDEX('DEQ Pollutant List'!$C$7:$C$611,MATCH('3. Pollutant Emissions - EF'!B718,'DEQ Pollutant List'!$B$7:$B$611,0))),"")</f>
        <v>Ammonia</v>
      </c>
      <c r="D718" s="115"/>
      <c r="E718" s="101"/>
      <c r="F718" s="102">
        <v>0.14199999999999999</v>
      </c>
      <c r="G718" s="103">
        <v>0.14199999999999999</v>
      </c>
      <c r="H718" s="83" t="s">
        <v>400</v>
      </c>
      <c r="I718" s="104" t="s">
        <v>461</v>
      </c>
      <c r="J718" s="102">
        <v>26572.381899999986</v>
      </c>
      <c r="K718" s="105">
        <v>36799.299999999996</v>
      </c>
      <c r="L718" s="83"/>
      <c r="M718" s="102">
        <v>100.82</v>
      </c>
      <c r="N718" s="105">
        <v>112.3078</v>
      </c>
      <c r="O718" s="83"/>
    </row>
    <row r="719" spans="1:15">
      <c r="A719" s="79" t="s">
        <v>154</v>
      </c>
      <c r="B719" s="100" t="s">
        <v>332</v>
      </c>
      <c r="C719" s="81" t="str">
        <f>IFERROR(IF(B719="No CAS","",INDEX('DEQ Pollutant List'!$C$7:$C$611,MATCH('3. Pollutant Emissions - EF'!B719,'DEQ Pollutant List'!$B$7:$B$611,0))),"")</f>
        <v>Aluminum and compounds</v>
      </c>
      <c r="D719" s="115"/>
      <c r="E719" s="101"/>
      <c r="F719" s="102">
        <v>2.8399999999999999E-5</v>
      </c>
      <c r="G719" s="103">
        <v>2.8399999999999999E-5</v>
      </c>
      <c r="H719" s="83" t="s">
        <v>400</v>
      </c>
      <c r="I719" s="104" t="s">
        <v>462</v>
      </c>
      <c r="J719" s="102">
        <v>5.3144763799999977</v>
      </c>
      <c r="K719" s="105">
        <v>7.3598599999999994</v>
      </c>
      <c r="L719" s="83"/>
      <c r="M719" s="102">
        <v>2.0163999999999998E-2</v>
      </c>
      <c r="N719" s="105">
        <v>2.2461560000000002E-2</v>
      </c>
      <c r="O719" s="83"/>
    </row>
    <row r="720" spans="1:15">
      <c r="A720" s="79" t="s">
        <v>154</v>
      </c>
      <c r="B720" s="100" t="s">
        <v>334</v>
      </c>
      <c r="C720" s="81" t="str">
        <f>IFERROR(IF(B720="No CAS","",INDEX('DEQ Pollutant List'!$C$7:$C$611,MATCH('3. Pollutant Emissions - EF'!B720,'DEQ Pollutant List'!$B$7:$B$611,0))),"")</f>
        <v>Molybdenum trioxide</v>
      </c>
      <c r="D720" s="115"/>
      <c r="E720" s="101"/>
      <c r="F720" s="102">
        <v>1.6501719645648774E-6</v>
      </c>
      <c r="G720" s="103">
        <v>1.6501719645648774E-6</v>
      </c>
      <c r="H720" s="83" t="s">
        <v>400</v>
      </c>
      <c r="I720" s="104" t="s">
        <v>463</v>
      </c>
      <c r="J720" s="102">
        <v>0.30879577213444487</v>
      </c>
      <c r="K720" s="105">
        <v>0.427642064616988</v>
      </c>
      <c r="L720" s="83"/>
      <c r="M720" s="102">
        <v>1.1716220948410629E-3</v>
      </c>
      <c r="N720" s="105">
        <v>1.3051210067743617E-3</v>
      </c>
      <c r="O720" s="83"/>
    </row>
    <row r="721" spans="1:15">
      <c r="A721" s="79" t="s">
        <v>154</v>
      </c>
      <c r="B721" s="100" t="s">
        <v>336</v>
      </c>
      <c r="C721" s="81" t="str">
        <f>IFERROR(IF(B721="No CAS","",INDEX('DEQ Pollutant List'!$C$7:$C$611,MATCH('3. Pollutant Emissions - EF'!B721,'DEQ Pollutant List'!$B$7:$B$611,0))),"")</f>
        <v>Thallium and compounds</v>
      </c>
      <c r="D721" s="115"/>
      <c r="E721" s="101"/>
      <c r="F721" s="102">
        <v>1.1200000000000001E-6</v>
      </c>
      <c r="G721" s="103">
        <v>1.1200000000000001E-6</v>
      </c>
      <c r="H721" s="83" t="s">
        <v>400</v>
      </c>
      <c r="I721" s="104" t="s">
        <v>464</v>
      </c>
      <c r="J721" s="102">
        <v>0.20958498399999992</v>
      </c>
      <c r="K721" s="105">
        <v>0.29024800000000001</v>
      </c>
      <c r="L721" s="83"/>
      <c r="M721" s="102">
        <v>7.9520000000000003E-4</v>
      </c>
      <c r="N721" s="105">
        <v>8.8580800000000019E-4</v>
      </c>
      <c r="O721" s="83"/>
    </row>
    <row r="722" spans="1:15">
      <c r="A722" s="79" t="s">
        <v>154</v>
      </c>
      <c r="B722" s="100" t="s">
        <v>327</v>
      </c>
      <c r="C722" s="81" t="str">
        <f>IFERROR(IF(B722="No CAS","",INDEX('DEQ Pollutant List'!$C$7:$C$611,MATCH('3. Pollutant Emissions - EF'!B722,'DEQ Pollutant List'!$B$7:$B$611,0))),"")</f>
        <v>Acetaldehyde</v>
      </c>
      <c r="D722" s="115"/>
      <c r="E722" s="101"/>
      <c r="F722" s="102">
        <v>1.16E-3</v>
      </c>
      <c r="G722" s="103">
        <v>1.16E-3</v>
      </c>
      <c r="H722" s="83" t="s">
        <v>400</v>
      </c>
      <c r="I722" s="104" t="s">
        <v>464</v>
      </c>
      <c r="J722" s="102">
        <v>217.07016199999993</v>
      </c>
      <c r="K722" s="105">
        <v>300.61399999999998</v>
      </c>
      <c r="L722" s="83"/>
      <c r="M722" s="102">
        <v>0.8236</v>
      </c>
      <c r="N722" s="105">
        <v>0.91744400000000015</v>
      </c>
      <c r="O722" s="83"/>
    </row>
    <row r="723" spans="1:15">
      <c r="A723" s="79" t="s">
        <v>154</v>
      </c>
      <c r="B723" s="100" t="s">
        <v>330</v>
      </c>
      <c r="C723" s="81" t="str">
        <f>IFERROR(IF(B723="No CAS","",INDEX('DEQ Pollutant List'!$C$7:$C$611,MATCH('3. Pollutant Emissions - EF'!B723,'DEQ Pollutant List'!$B$7:$B$611,0))),"")</f>
        <v>Acrolein</v>
      </c>
      <c r="D723" s="115"/>
      <c r="E723" s="101"/>
      <c r="F723" s="102">
        <v>1.25E-4</v>
      </c>
      <c r="G723" s="103">
        <v>1.25E-4</v>
      </c>
      <c r="H723" s="83" t="s">
        <v>400</v>
      </c>
      <c r="I723" s="104" t="s">
        <v>464</v>
      </c>
      <c r="J723" s="102">
        <v>23.391181249999992</v>
      </c>
      <c r="K723" s="105">
        <v>32.393749999999997</v>
      </c>
      <c r="L723" s="83"/>
      <c r="M723" s="102">
        <v>8.8749999999999996E-2</v>
      </c>
      <c r="N723" s="105">
        <v>9.886250000000002E-2</v>
      </c>
      <c r="O723" s="83"/>
    </row>
    <row r="724" spans="1:15">
      <c r="A724" s="79" t="s">
        <v>154</v>
      </c>
      <c r="B724" s="100" t="s">
        <v>340</v>
      </c>
      <c r="C724" s="81" t="str">
        <f>IFERROR(IF(B724="No CAS","",INDEX('DEQ Pollutant List'!$C$7:$C$611,MATCH('3. Pollutant Emissions - EF'!B724,'DEQ Pollutant List'!$B$7:$B$611,0))),"")</f>
        <v>Benzene</v>
      </c>
      <c r="D724" s="115"/>
      <c r="E724" s="101"/>
      <c r="F724" s="102">
        <v>1.6500000000000001E-5</v>
      </c>
      <c r="G724" s="103">
        <v>1.6500000000000001E-5</v>
      </c>
      <c r="H724" s="83" t="s">
        <v>400</v>
      </c>
      <c r="I724" s="104" t="s">
        <v>464</v>
      </c>
      <c r="J724" s="102">
        <v>3.0876359249999989</v>
      </c>
      <c r="K724" s="105">
        <v>4.2759750000000007</v>
      </c>
      <c r="L724" s="83"/>
      <c r="M724" s="102">
        <v>1.1715000000000001E-2</v>
      </c>
      <c r="N724" s="105">
        <v>1.3049850000000002E-2</v>
      </c>
      <c r="O724" s="83"/>
    </row>
    <row r="725" spans="1:15">
      <c r="A725" s="79" t="s">
        <v>154</v>
      </c>
      <c r="B725" s="100" t="s">
        <v>427</v>
      </c>
      <c r="C725" s="81" t="str">
        <f>IFERROR(IF(B725="No CAS","",INDEX('DEQ Pollutant List'!$C$7:$C$611,MATCH('3. Pollutant Emissions - EF'!B725,'DEQ Pollutant List'!$B$7:$B$611,0))),"")</f>
        <v>Benzo[a]pyrene</v>
      </c>
      <c r="D725" s="115"/>
      <c r="E725" s="101"/>
      <c r="F725" s="102">
        <v>3.5900000000000003E-7</v>
      </c>
      <c r="G725" s="103">
        <v>3.5900000000000003E-7</v>
      </c>
      <c r="H725" s="83" t="s">
        <v>400</v>
      </c>
      <c r="I725" s="104" t="s">
        <v>464</v>
      </c>
      <c r="J725" s="102">
        <v>6.717947254999998E-2</v>
      </c>
      <c r="K725" s="105">
        <v>9.3034850000000002E-2</v>
      </c>
      <c r="L725" s="83"/>
      <c r="M725" s="102">
        <v>2.5489000000000002E-4</v>
      </c>
      <c r="N725" s="105">
        <v>2.8393310000000003E-4</v>
      </c>
      <c r="O725" s="83"/>
    </row>
    <row r="726" spans="1:15">
      <c r="A726" s="79" t="s">
        <v>154</v>
      </c>
      <c r="B726" s="100" t="s">
        <v>352</v>
      </c>
      <c r="C726" s="81" t="str">
        <f>IFERROR(IF(B726="No CAS","",INDEX('DEQ Pollutant List'!$C$7:$C$611,MATCH('3. Pollutant Emissions - EF'!B726,'DEQ Pollutant List'!$B$7:$B$611,0))),"")</f>
        <v>Ethyl benzene</v>
      </c>
      <c r="D726" s="115"/>
      <c r="E726" s="101"/>
      <c r="F726" s="102">
        <v>3.4900000000000001E-5</v>
      </c>
      <c r="G726" s="103">
        <v>3.4900000000000001E-5</v>
      </c>
      <c r="H726" s="83" t="s">
        <v>400</v>
      </c>
      <c r="I726" s="104" t="s">
        <v>464</v>
      </c>
      <c r="J726" s="102">
        <v>6.5308178049999972</v>
      </c>
      <c r="K726" s="105">
        <v>9.0443350000000002</v>
      </c>
      <c r="L726" s="83"/>
      <c r="M726" s="102">
        <v>2.4779000000000002E-2</v>
      </c>
      <c r="N726" s="105">
        <v>2.7602410000000004E-2</v>
      </c>
      <c r="O726" s="83"/>
    </row>
    <row r="727" spans="1:15">
      <c r="A727" s="79" t="s">
        <v>154</v>
      </c>
      <c r="B727" s="100" t="s">
        <v>369</v>
      </c>
      <c r="C727" s="81" t="str">
        <f>IFERROR(IF(B727="No CAS","",INDEX('DEQ Pollutant List'!$C$7:$C$611,MATCH('3. Pollutant Emissions - EF'!B727,'DEQ Pollutant List'!$B$7:$B$611,0))),"")</f>
        <v>Fluoranthene</v>
      </c>
      <c r="D727" s="115"/>
      <c r="E727" s="101"/>
      <c r="F727" s="102">
        <v>8.9300000000000002E-5</v>
      </c>
      <c r="G727" s="103">
        <v>8.9300000000000002E-5</v>
      </c>
      <c r="H727" s="83" t="s">
        <v>400</v>
      </c>
      <c r="I727" s="104" t="s">
        <v>464</v>
      </c>
      <c r="J727" s="102">
        <v>16.710659884999995</v>
      </c>
      <c r="K727" s="105">
        <v>23.142095000000001</v>
      </c>
      <c r="L727" s="83"/>
      <c r="M727" s="102">
        <v>6.3403000000000001E-2</v>
      </c>
      <c r="N727" s="105">
        <v>7.0627370000000009E-2</v>
      </c>
      <c r="O727" s="83"/>
    </row>
    <row r="728" spans="1:15">
      <c r="A728" s="79" t="s">
        <v>154</v>
      </c>
      <c r="B728" s="100" t="s">
        <v>452</v>
      </c>
      <c r="C728" s="81" t="str">
        <f>IFERROR(IF(B728="No CAS","",INDEX('DEQ Pollutant List'!$C$7:$C$611,MATCH('3. Pollutant Emissions - EF'!B728,'DEQ Pollutant List'!$B$7:$B$611,0))),"")</f>
        <v>Fluorene</v>
      </c>
      <c r="D728" s="115"/>
      <c r="E728" s="101"/>
      <c r="F728" s="102">
        <v>9.1300000000000007E-6</v>
      </c>
      <c r="G728" s="103">
        <v>9.1300000000000007E-6</v>
      </c>
      <c r="H728" s="83" t="s">
        <v>400</v>
      </c>
      <c r="I728" s="104" t="s">
        <v>464</v>
      </c>
      <c r="J728" s="102">
        <v>1.7084918784999994</v>
      </c>
      <c r="K728" s="105">
        <v>2.3660395000000003</v>
      </c>
      <c r="L728" s="83"/>
      <c r="M728" s="102">
        <v>6.4823000000000007E-3</v>
      </c>
      <c r="N728" s="105">
        <v>7.2209170000000012E-3</v>
      </c>
      <c r="O728" s="83"/>
    </row>
    <row r="729" spans="1:15">
      <c r="A729" s="79" t="s">
        <v>154</v>
      </c>
      <c r="B729" s="100" t="s">
        <v>354</v>
      </c>
      <c r="C729" s="81" t="str">
        <f>IFERROR(IF(B729="No CAS","",INDEX('DEQ Pollutant List'!$C$7:$C$611,MATCH('3. Pollutant Emissions - EF'!B729,'DEQ Pollutant List'!$B$7:$B$611,0))),"")</f>
        <v>Formaldehyde</v>
      </c>
      <c r="D729" s="115"/>
      <c r="E729" s="101"/>
      <c r="F729" s="102">
        <v>1.32E-3</v>
      </c>
      <c r="G729" s="103">
        <v>1.32E-3</v>
      </c>
      <c r="H729" s="83" t="s">
        <v>400</v>
      </c>
      <c r="I729" s="104" t="s">
        <v>464</v>
      </c>
      <c r="J729" s="102">
        <v>247.01087399999989</v>
      </c>
      <c r="K729" s="105">
        <v>342.07799999999997</v>
      </c>
      <c r="L729" s="83"/>
      <c r="M729" s="102">
        <v>0.93720000000000003</v>
      </c>
      <c r="N729" s="105">
        <v>1.0439880000000001</v>
      </c>
      <c r="O729" s="83"/>
    </row>
    <row r="730" spans="1:15">
      <c r="A730" s="79" t="s">
        <v>154</v>
      </c>
      <c r="B730" s="100" t="s">
        <v>454</v>
      </c>
      <c r="C730" s="81" t="str">
        <f>IFERROR(IF(B730="No CAS","",INDEX('DEQ Pollutant List'!$C$7:$C$611,MATCH('3. Pollutant Emissions - EF'!B730,'DEQ Pollutant List'!$B$7:$B$611,0))),"")</f>
        <v>2-Methyl naphthalene</v>
      </c>
      <c r="D730" s="115"/>
      <c r="E730" s="101"/>
      <c r="F730" s="102">
        <v>1.1199999999999999E-5</v>
      </c>
      <c r="G730" s="103">
        <v>1.1199999999999999E-5</v>
      </c>
      <c r="H730" s="83" t="s">
        <v>400</v>
      </c>
      <c r="I730" s="104" t="s">
        <v>464</v>
      </c>
      <c r="J730" s="102">
        <v>2.0958498399999992</v>
      </c>
      <c r="K730" s="105">
        <v>2.9024799999999997</v>
      </c>
      <c r="L730" s="83"/>
      <c r="M730" s="102">
        <v>7.951999999999999E-3</v>
      </c>
      <c r="N730" s="105">
        <v>8.8580800000000008E-3</v>
      </c>
      <c r="O730" s="83"/>
    </row>
    <row r="731" spans="1:15">
      <c r="A731" s="79" t="s">
        <v>154</v>
      </c>
      <c r="B731" s="100" t="s">
        <v>370</v>
      </c>
      <c r="C731" s="81" t="str">
        <f>IFERROR(IF(B731="No CAS","",INDEX('DEQ Pollutant List'!$C$7:$C$611,MATCH('3. Pollutant Emissions - EF'!B731,'DEQ Pollutant List'!$B$7:$B$611,0))),"")</f>
        <v>Naphthalene</v>
      </c>
      <c r="D731" s="115"/>
      <c r="E731" s="101"/>
      <c r="F731" s="102">
        <v>1.6899999999999999E-4</v>
      </c>
      <c r="G731" s="103">
        <v>1.6899999999999999E-4</v>
      </c>
      <c r="H731" s="83" t="s">
        <v>400</v>
      </c>
      <c r="I731" s="104" t="s">
        <v>464</v>
      </c>
      <c r="J731" s="102">
        <v>31.624877049999984</v>
      </c>
      <c r="K731" s="105">
        <v>43.796349999999997</v>
      </c>
      <c r="L731" s="83"/>
      <c r="M731" s="102">
        <v>0.11998999999999999</v>
      </c>
      <c r="N731" s="105">
        <v>0.13366210000000001</v>
      </c>
      <c r="O731" s="83"/>
    </row>
    <row r="732" spans="1:15">
      <c r="A732" s="79" t="s">
        <v>154</v>
      </c>
      <c r="B732" s="100" t="s">
        <v>355</v>
      </c>
      <c r="C732" s="81" t="str">
        <f>IFERROR(IF(B732="No CAS","",INDEX('DEQ Pollutant List'!$C$7:$C$611,MATCH('3. Pollutant Emissions - EF'!B732,'DEQ Pollutant List'!$B$7:$B$611,0))),"")</f>
        <v>Hexane</v>
      </c>
      <c r="D732" s="115"/>
      <c r="E732" s="101"/>
      <c r="F732" s="102">
        <v>1.9599999999999999E-4</v>
      </c>
      <c r="G732" s="103">
        <v>1.9599999999999999E-4</v>
      </c>
      <c r="H732" s="83" t="s">
        <v>400</v>
      </c>
      <c r="I732" s="104" t="s">
        <v>464</v>
      </c>
      <c r="J732" s="102">
        <v>36.677372199999986</v>
      </c>
      <c r="K732" s="105">
        <v>50.793399999999998</v>
      </c>
      <c r="L732" s="83"/>
      <c r="M732" s="102">
        <v>0.13916000000000001</v>
      </c>
      <c r="N732" s="105">
        <v>0.15501640000000003</v>
      </c>
      <c r="O732" s="83"/>
    </row>
    <row r="733" spans="1:15">
      <c r="A733" s="79" t="s">
        <v>154</v>
      </c>
      <c r="B733" s="100" t="s">
        <v>455</v>
      </c>
      <c r="C733" s="81" t="str">
        <f>IFERROR(IF(B733="No CAS","",INDEX('DEQ Pollutant List'!$C$7:$C$611,MATCH('3. Pollutant Emissions - EF'!B733,'DEQ Pollutant List'!$B$7:$B$611,0))),"")</f>
        <v>Phenanthrene</v>
      </c>
      <c r="D733" s="115"/>
      <c r="E733" s="101"/>
      <c r="F733" s="102">
        <v>2.8600000000000001E-4</v>
      </c>
      <c r="G733" s="103">
        <v>2.8600000000000001E-4</v>
      </c>
      <c r="H733" s="83" t="s">
        <v>400</v>
      </c>
      <c r="I733" s="104" t="s">
        <v>464</v>
      </c>
      <c r="J733" s="102">
        <v>53.519022699999979</v>
      </c>
      <c r="K733" s="105">
        <v>74.116900000000001</v>
      </c>
      <c r="L733" s="83"/>
      <c r="M733" s="102">
        <v>0.20306000000000002</v>
      </c>
      <c r="N733" s="105">
        <v>0.22619740000000005</v>
      </c>
      <c r="O733" s="83"/>
    </row>
    <row r="734" spans="1:15">
      <c r="A734" s="79" t="s">
        <v>154</v>
      </c>
      <c r="B734" s="100" t="s">
        <v>371</v>
      </c>
      <c r="C734" s="81" t="str">
        <f>IFERROR(IF(B734="No CAS","",INDEX('DEQ Pollutant List'!$C$7:$C$611,MATCH('3. Pollutant Emissions - EF'!B734,'DEQ Pollutant List'!$B$7:$B$611,0))),"")</f>
        <v>Pyrene</v>
      </c>
      <c r="D734" s="115"/>
      <c r="E734" s="101"/>
      <c r="F734" s="102">
        <v>4.5500000000000001E-5</v>
      </c>
      <c r="G734" s="103">
        <v>4.5500000000000001E-5</v>
      </c>
      <c r="H734" s="83" t="s">
        <v>400</v>
      </c>
      <c r="I734" s="104" t="s">
        <v>464</v>
      </c>
      <c r="J734" s="102">
        <v>8.5143899749999967</v>
      </c>
      <c r="K734" s="105">
        <v>11.791325000000001</v>
      </c>
      <c r="L734" s="83"/>
      <c r="M734" s="102">
        <v>3.2305E-2</v>
      </c>
      <c r="N734" s="105">
        <v>3.5985950000000003E-2</v>
      </c>
      <c r="O734" s="83"/>
    </row>
    <row r="735" spans="1:15">
      <c r="A735" s="79" t="s">
        <v>154</v>
      </c>
      <c r="B735" s="100" t="s">
        <v>395</v>
      </c>
      <c r="C735" s="81" t="str">
        <f>IFERROR(IF(B735="No CAS","",INDEX('DEQ Pollutant List'!$C$7:$C$611,MATCH('3. Pollutant Emissions - EF'!B735,'DEQ Pollutant List'!$B$7:$B$611,0))),"")</f>
        <v>Toluene</v>
      </c>
      <c r="D735" s="115"/>
      <c r="E735" s="101"/>
      <c r="F735" s="102">
        <v>9.0199999999999997E-5</v>
      </c>
      <c r="G735" s="103">
        <v>9.0199999999999997E-5</v>
      </c>
      <c r="H735" s="83" t="s">
        <v>400</v>
      </c>
      <c r="I735" s="104" t="s">
        <v>464</v>
      </c>
      <c r="J735" s="102">
        <v>16.879076389999991</v>
      </c>
      <c r="K735" s="105">
        <v>23.375329999999998</v>
      </c>
      <c r="L735" s="83"/>
      <c r="M735" s="102">
        <v>6.4042000000000002E-2</v>
      </c>
      <c r="N735" s="105">
        <v>7.1339180000000002E-2</v>
      </c>
      <c r="O735" s="83"/>
    </row>
    <row r="736" spans="1:15">
      <c r="A736" s="79" t="s">
        <v>154</v>
      </c>
      <c r="B736" s="100" t="s">
        <v>398</v>
      </c>
      <c r="C736" s="81" t="str">
        <f>IFERROR(IF(B736="No CAS","",INDEX('DEQ Pollutant List'!$C$7:$C$611,MATCH('3. Pollutant Emissions - EF'!B736,'DEQ Pollutant List'!$B$7:$B$611,0))),"")</f>
        <v>Xylene (mixture), including m-xylene, o-xylene, p-xylene</v>
      </c>
      <c r="D736" s="115"/>
      <c r="E736" s="101"/>
      <c r="F736" s="102">
        <v>2.14E-4</v>
      </c>
      <c r="G736" s="103">
        <v>2.14E-4</v>
      </c>
      <c r="H736" s="83" t="s">
        <v>400</v>
      </c>
      <c r="I736" s="104" t="s">
        <v>464</v>
      </c>
      <c r="J736" s="102">
        <v>40.045702299999981</v>
      </c>
      <c r="K736" s="105">
        <v>55.458100000000002</v>
      </c>
      <c r="L736" s="83"/>
      <c r="M736" s="102">
        <v>0.15193999999999999</v>
      </c>
      <c r="N736" s="105">
        <v>0.16925260000000003</v>
      </c>
      <c r="O736" s="83"/>
    </row>
    <row r="737" spans="1:15">
      <c r="A737" s="79" t="s">
        <v>154</v>
      </c>
      <c r="B737" s="100" t="s">
        <v>337</v>
      </c>
      <c r="C737" s="81" t="str">
        <f>IFERROR(IF(B737="No CAS","",INDEX('DEQ Pollutant List'!$C$7:$C$611,MATCH('3. Pollutant Emissions - EF'!B737,'DEQ Pollutant List'!$B$7:$B$611,0))),"")</f>
        <v>Antimony and compounds</v>
      </c>
      <c r="D737" s="115"/>
      <c r="E737" s="101"/>
      <c r="F737" s="102">
        <v>5.2699999999999999E-7</v>
      </c>
      <c r="G737" s="103">
        <v>5.2699999999999999E-7</v>
      </c>
      <c r="H737" s="83" t="s">
        <v>400</v>
      </c>
      <c r="I737" s="104" t="s">
        <v>461</v>
      </c>
      <c r="J737" s="102">
        <v>9.8617220149999962E-2</v>
      </c>
      <c r="K737" s="105">
        <v>0.13657205</v>
      </c>
      <c r="L737" s="83"/>
      <c r="M737" s="102">
        <v>3.7417E-4</v>
      </c>
      <c r="N737" s="105">
        <v>4.1680430000000005E-4</v>
      </c>
      <c r="O737" s="83"/>
    </row>
    <row r="738" spans="1:15">
      <c r="A738" s="79" t="s">
        <v>154</v>
      </c>
      <c r="B738" s="100" t="s">
        <v>325</v>
      </c>
      <c r="C738" s="81" t="str">
        <f>IFERROR(IF(B738="No CAS","",INDEX('DEQ Pollutant List'!$C$7:$C$611,MATCH('3. Pollutant Emissions - EF'!B738,'DEQ Pollutant List'!$B$7:$B$611,0))),"")</f>
        <v>Arsenic and compounds</v>
      </c>
      <c r="D738" s="115"/>
      <c r="E738" s="101"/>
      <c r="F738" s="102">
        <v>2.6199999999999999E-7</v>
      </c>
      <c r="G738" s="103">
        <v>2.6199999999999999E-7</v>
      </c>
      <c r="H738" s="83" t="s">
        <v>400</v>
      </c>
      <c r="I738" s="104" t="s">
        <v>465</v>
      </c>
      <c r="J738" s="102">
        <v>4.9027915899999976E-2</v>
      </c>
      <c r="K738" s="105">
        <v>6.7897299999999994E-2</v>
      </c>
      <c r="L738" s="83"/>
      <c r="M738" s="102">
        <v>1.8601999999999998E-4</v>
      </c>
      <c r="N738" s="105">
        <v>2.0721580000000002E-4</v>
      </c>
      <c r="O738" s="83"/>
    </row>
    <row r="739" spans="1:15">
      <c r="A739" s="79" t="s">
        <v>154</v>
      </c>
      <c r="B739" s="100" t="s">
        <v>339</v>
      </c>
      <c r="C739" s="81" t="str">
        <f>IFERROR(IF(B739="No CAS","",INDEX('DEQ Pollutant List'!$C$7:$C$611,MATCH('3. Pollutant Emissions - EF'!B739,'DEQ Pollutant List'!$B$7:$B$611,0))),"")</f>
        <v>Barium and compounds</v>
      </c>
      <c r="D739" s="115"/>
      <c r="E739" s="101"/>
      <c r="F739" s="102">
        <v>2.5000000000000002E-6</v>
      </c>
      <c r="G739" s="103">
        <v>2.5000000000000002E-6</v>
      </c>
      <c r="H739" s="83" t="s">
        <v>400</v>
      </c>
      <c r="I739" s="104" t="s">
        <v>461</v>
      </c>
      <c r="J739" s="102">
        <v>0.46782362499999985</v>
      </c>
      <c r="K739" s="105">
        <v>0.64787500000000009</v>
      </c>
      <c r="L739" s="83"/>
      <c r="M739" s="102">
        <v>1.7750000000000001E-3</v>
      </c>
      <c r="N739" s="105">
        <v>1.9772500000000003E-3</v>
      </c>
      <c r="O739" s="83"/>
    </row>
    <row r="740" spans="1:15">
      <c r="A740" s="79" t="s">
        <v>154</v>
      </c>
      <c r="B740" s="100" t="s">
        <v>341</v>
      </c>
      <c r="C740" s="81" t="str">
        <f>IFERROR(IF(B740="No CAS","",INDEX('DEQ Pollutant List'!$C$7:$C$611,MATCH('3. Pollutant Emissions - EF'!B740,'DEQ Pollutant List'!$B$7:$B$611,0))),"")</f>
        <v>Beryllium and compounds</v>
      </c>
      <c r="D740" s="115"/>
      <c r="E740" s="101"/>
      <c r="F740" s="102">
        <v>1.2100000000000001E-7</v>
      </c>
      <c r="G740" s="103">
        <v>1.2100000000000001E-7</v>
      </c>
      <c r="H740" s="83" t="s">
        <v>400</v>
      </c>
      <c r="I740" s="104" t="s">
        <v>461</v>
      </c>
      <c r="J740" s="102">
        <v>2.2642663449999993E-2</v>
      </c>
      <c r="K740" s="105">
        <v>3.135715E-2</v>
      </c>
      <c r="L740" s="83"/>
      <c r="M740" s="102">
        <v>8.5910000000000009E-5</v>
      </c>
      <c r="N740" s="105">
        <v>9.5698900000000027E-5</v>
      </c>
      <c r="O740" s="83"/>
    </row>
    <row r="741" spans="1:15">
      <c r="A741" s="79" t="s">
        <v>154</v>
      </c>
      <c r="B741" s="100" t="s">
        <v>343</v>
      </c>
      <c r="C741" s="81" t="str">
        <f>IFERROR(IF(B741="No CAS","",INDEX('DEQ Pollutant List'!$C$7:$C$611,MATCH('3. Pollutant Emissions - EF'!B741,'DEQ Pollutant List'!$B$7:$B$611,0))),"")</f>
        <v>Cadmium and compounds</v>
      </c>
      <c r="D741" s="115"/>
      <c r="E741" s="101"/>
      <c r="F741" s="102">
        <v>1.42E-6</v>
      </c>
      <c r="G741" s="103">
        <v>1.42E-6</v>
      </c>
      <c r="H741" s="83" t="s">
        <v>400</v>
      </c>
      <c r="I741" s="104" t="s">
        <v>461</v>
      </c>
      <c r="J741" s="102">
        <v>0.26572381899999986</v>
      </c>
      <c r="K741" s="105">
        <v>0.36799300000000001</v>
      </c>
      <c r="L741" s="83"/>
      <c r="M741" s="102">
        <v>1.0081999999999999E-3</v>
      </c>
      <c r="N741" s="105">
        <v>1.123078E-3</v>
      </c>
      <c r="O741" s="83"/>
    </row>
    <row r="742" spans="1:15">
      <c r="A742" s="79" t="s">
        <v>154</v>
      </c>
      <c r="B742" s="100" t="s">
        <v>348</v>
      </c>
      <c r="C742" s="81" t="str">
        <f>IFERROR(IF(B742="No CAS","",INDEX('DEQ Pollutant List'!$C$7:$C$611,MATCH('3. Pollutant Emissions - EF'!B742,'DEQ Pollutant List'!$B$7:$B$611,0))),"")</f>
        <v>Chromium VI, chromate and dichromate particulate</v>
      </c>
      <c r="D742" s="115"/>
      <c r="E742" s="101"/>
      <c r="F742" s="102">
        <v>3.4000000000000001E-6</v>
      </c>
      <c r="G742" s="103">
        <v>3.4000000000000001E-6</v>
      </c>
      <c r="H742" s="83" t="s">
        <v>400</v>
      </c>
      <c r="I742" s="104" t="s">
        <v>461</v>
      </c>
      <c r="J742" s="102">
        <v>0.63624012999999979</v>
      </c>
      <c r="K742" s="105">
        <v>0.88111000000000006</v>
      </c>
      <c r="L742" s="83"/>
      <c r="M742" s="102">
        <v>2.4139999999999999E-3</v>
      </c>
      <c r="N742" s="105">
        <v>2.6890600000000005E-3</v>
      </c>
      <c r="O742" s="83"/>
    </row>
    <row r="743" spans="1:15">
      <c r="A743" s="79" t="s">
        <v>154</v>
      </c>
      <c r="B743" s="100" t="s">
        <v>349</v>
      </c>
      <c r="C743" s="81" t="str">
        <f>IFERROR(IF(B743="No CAS","",INDEX('DEQ Pollutant List'!$C$7:$C$611,MATCH('3. Pollutant Emissions - EF'!B743,'DEQ Pollutant List'!$B$7:$B$611,0))),"")</f>
        <v>Cobalt and compounds</v>
      </c>
      <c r="D743" s="115"/>
      <c r="E743" s="101"/>
      <c r="F743" s="102">
        <v>2.2999999999999999E-7</v>
      </c>
      <c r="G743" s="103">
        <v>2.2999999999999999E-7</v>
      </c>
      <c r="H743" s="83" t="s">
        <v>400</v>
      </c>
      <c r="I743" s="104" t="s">
        <v>461</v>
      </c>
      <c r="J743" s="102">
        <v>4.3039773499999982E-2</v>
      </c>
      <c r="K743" s="105">
        <v>5.9604499999999998E-2</v>
      </c>
      <c r="L743" s="83"/>
      <c r="M743" s="102">
        <v>1.6329999999999998E-4</v>
      </c>
      <c r="N743" s="105">
        <v>1.8190700000000001E-4</v>
      </c>
      <c r="O743" s="83"/>
    </row>
    <row r="744" spans="1:15">
      <c r="A744" s="79" t="s">
        <v>154</v>
      </c>
      <c r="B744" s="100" t="s">
        <v>350</v>
      </c>
      <c r="C744" s="81" t="str">
        <f>IFERROR(IF(B744="No CAS","",INDEX('DEQ Pollutant List'!$C$7:$C$611,MATCH('3. Pollutant Emissions - EF'!B744,'DEQ Pollutant List'!$B$7:$B$611,0))),"")</f>
        <v>Copper and compounds</v>
      </c>
      <c r="D744" s="115"/>
      <c r="E744" s="101"/>
      <c r="F744" s="102">
        <v>7.5000000000000002E-6</v>
      </c>
      <c r="G744" s="103">
        <v>7.5000000000000002E-6</v>
      </c>
      <c r="H744" s="83" t="s">
        <v>400</v>
      </c>
      <c r="I744" s="104" t="s">
        <v>461</v>
      </c>
      <c r="J744" s="102">
        <v>1.4034708749999996</v>
      </c>
      <c r="K744" s="105">
        <v>1.9436250000000002</v>
      </c>
      <c r="L744" s="83"/>
      <c r="M744" s="102">
        <v>5.3249999999999999E-3</v>
      </c>
      <c r="N744" s="105">
        <v>5.9317500000000013E-3</v>
      </c>
      <c r="O744" s="83"/>
    </row>
    <row r="745" spans="1:15">
      <c r="A745" s="79" t="s">
        <v>154</v>
      </c>
      <c r="B745" s="100" t="s">
        <v>357</v>
      </c>
      <c r="C745" s="81" t="str">
        <f>IFERROR(IF(B745="No CAS","",INDEX('DEQ Pollutant List'!$C$7:$C$611,MATCH('3. Pollutant Emissions - EF'!B745,'DEQ Pollutant List'!$B$7:$B$611,0))),"")</f>
        <v>Hydrogen sulfide</v>
      </c>
      <c r="D745" s="115"/>
      <c r="E745" s="101"/>
      <c r="F745" s="102">
        <v>5.1000000000000004E-3</v>
      </c>
      <c r="G745" s="103">
        <v>5.1000000000000004E-3</v>
      </c>
      <c r="H745" s="83" t="s">
        <v>400</v>
      </c>
      <c r="I745" s="104" t="s">
        <v>466</v>
      </c>
      <c r="J745" s="102">
        <v>954.36019499999964</v>
      </c>
      <c r="K745" s="105">
        <v>1321.6650000000002</v>
      </c>
      <c r="L745" s="83"/>
      <c r="M745" s="102">
        <v>3.6210000000000004</v>
      </c>
      <c r="N745" s="105">
        <v>4.0335900000000011</v>
      </c>
      <c r="O745" s="83"/>
    </row>
    <row r="746" spans="1:15">
      <c r="A746" s="79" t="s">
        <v>154</v>
      </c>
      <c r="B746" s="100" t="s">
        <v>360</v>
      </c>
      <c r="C746" s="81" t="str">
        <f>IFERROR(IF(B746="No CAS","",INDEX('DEQ Pollutant List'!$C$7:$C$611,MATCH('3. Pollutant Emissions - EF'!B746,'DEQ Pollutant List'!$B$7:$B$611,0))),"")</f>
        <v>Lead and compounds</v>
      </c>
      <c r="D746" s="115"/>
      <c r="E746" s="101"/>
      <c r="F746" s="102">
        <v>2.6800000000000002E-6</v>
      </c>
      <c r="G746" s="103">
        <v>2.6800000000000002E-6</v>
      </c>
      <c r="H746" s="83" t="s">
        <v>400</v>
      </c>
      <c r="I746" s="104" t="s">
        <v>461</v>
      </c>
      <c r="J746" s="102">
        <v>0.5015069259999998</v>
      </c>
      <c r="K746" s="105">
        <v>0.69452200000000008</v>
      </c>
      <c r="L746" s="83"/>
      <c r="M746" s="102">
        <v>1.9028000000000001E-3</v>
      </c>
      <c r="N746" s="105">
        <v>2.1196120000000003E-3</v>
      </c>
      <c r="O746" s="83"/>
    </row>
    <row r="747" spans="1:15">
      <c r="A747" s="79" t="s">
        <v>154</v>
      </c>
      <c r="B747" s="100" t="s">
        <v>361</v>
      </c>
      <c r="C747" s="81" t="str">
        <f>IFERROR(IF(B747="No CAS","",INDEX('DEQ Pollutant List'!$C$7:$C$611,MATCH('3. Pollutant Emissions - EF'!B747,'DEQ Pollutant List'!$B$7:$B$611,0))),"")</f>
        <v>Manganese and compounds</v>
      </c>
      <c r="D747" s="115"/>
      <c r="E747" s="101"/>
      <c r="F747" s="102">
        <v>2.2399999999999999E-5</v>
      </c>
      <c r="G747" s="103">
        <v>2.2399999999999999E-5</v>
      </c>
      <c r="H747" s="83" t="s">
        <v>400</v>
      </c>
      <c r="I747" s="104" t="s">
        <v>461</v>
      </c>
      <c r="J747" s="102">
        <v>4.1916996799999984</v>
      </c>
      <c r="K747" s="105">
        <v>5.8049599999999995</v>
      </c>
      <c r="L747" s="83"/>
      <c r="M747" s="102">
        <v>1.5903999999999998E-2</v>
      </c>
      <c r="N747" s="105">
        <v>1.7716160000000002E-2</v>
      </c>
      <c r="O747" s="83"/>
    </row>
    <row r="748" spans="1:15">
      <c r="A748" s="79" t="s">
        <v>154</v>
      </c>
      <c r="B748" s="100" t="s">
        <v>362</v>
      </c>
      <c r="C748" s="81" t="str">
        <f>IFERROR(IF(B748="No CAS","",INDEX('DEQ Pollutant List'!$C$7:$C$611,MATCH('3. Pollutant Emissions - EF'!B748,'DEQ Pollutant List'!$B$7:$B$611,0))),"")</f>
        <v>Mercury and compounds</v>
      </c>
      <c r="D748" s="115"/>
      <c r="E748" s="101"/>
      <c r="F748" s="102">
        <v>5.5199999999999997E-7</v>
      </c>
      <c r="G748" s="103">
        <v>5.5199999999999997E-7</v>
      </c>
      <c r="H748" s="83" t="s">
        <v>400</v>
      </c>
      <c r="I748" s="104" t="s">
        <v>461</v>
      </c>
      <c r="J748" s="102">
        <v>0.10329545639999996</v>
      </c>
      <c r="K748" s="105">
        <v>0.14305079999999998</v>
      </c>
      <c r="L748" s="83"/>
      <c r="M748" s="102">
        <v>3.9191999999999997E-4</v>
      </c>
      <c r="N748" s="105">
        <v>4.3657680000000004E-4</v>
      </c>
      <c r="O748" s="83"/>
    </row>
    <row r="749" spans="1:15">
      <c r="A749" s="79" t="s">
        <v>154</v>
      </c>
      <c r="B749" s="100" t="s">
        <v>368</v>
      </c>
      <c r="C749" s="81" t="str">
        <f>IFERROR(IF(B749="No CAS","",INDEX('DEQ Pollutant List'!$C$7:$C$611,MATCH('3. Pollutant Emissions - EF'!B749,'DEQ Pollutant List'!$B$7:$B$611,0))),"")</f>
        <v>Nickel and compounds</v>
      </c>
      <c r="D749" s="115"/>
      <c r="E749" s="101"/>
      <c r="F749" s="102">
        <v>6.0399999999999998E-6</v>
      </c>
      <c r="G749" s="103">
        <v>6.0399999999999998E-6</v>
      </c>
      <c r="H749" s="83" t="s">
        <v>400</v>
      </c>
      <c r="I749" s="104" t="s">
        <v>461</v>
      </c>
      <c r="J749" s="102">
        <v>1.1302618779999996</v>
      </c>
      <c r="K749" s="105">
        <v>1.565266</v>
      </c>
      <c r="L749" s="83"/>
      <c r="M749" s="102">
        <v>4.2883999999999995E-3</v>
      </c>
      <c r="N749" s="105">
        <v>4.7770360000000001E-3</v>
      </c>
      <c r="O749" s="83"/>
    </row>
    <row r="750" spans="1:15">
      <c r="A750" s="79" t="s">
        <v>154</v>
      </c>
      <c r="B750" s="100" t="s">
        <v>444</v>
      </c>
      <c r="C750" s="81" t="str">
        <f>IFERROR(IF(B750="No CAS","",INDEX('DEQ Pollutant List'!$C$7:$C$611,MATCH('3. Pollutant Emissions - EF'!B750,'DEQ Pollutant List'!$B$7:$B$611,0))),"")</f>
        <v>Anthracene</v>
      </c>
      <c r="D750" s="115"/>
      <c r="E750" s="101"/>
      <c r="F750" s="102">
        <v>4.1399999999999997E-5</v>
      </c>
      <c r="G750" s="103">
        <v>4.1399999999999997E-5</v>
      </c>
      <c r="H750" s="83" t="s">
        <v>400</v>
      </c>
      <c r="I750" s="104" t="s">
        <v>467</v>
      </c>
      <c r="J750" s="102">
        <v>7.7471592299999958</v>
      </c>
      <c r="K750" s="105">
        <v>10.728809999999999</v>
      </c>
      <c r="L750" s="83"/>
      <c r="M750" s="102">
        <v>2.9393999999999997E-2</v>
      </c>
      <c r="N750" s="105">
        <v>3.2743260000000003E-2</v>
      </c>
      <c r="O750" s="83"/>
    </row>
    <row r="751" spans="1:15">
      <c r="A751" s="79" t="s">
        <v>154</v>
      </c>
      <c r="B751" s="100">
        <v>504</v>
      </c>
      <c r="C751" s="81" t="str">
        <f>IFERROR(IF(B751="No CAS","",INDEX('DEQ Pollutant List'!$C$7:$C$611,MATCH('3. Pollutant Emissions - EF'!B751,'DEQ Pollutant List'!$B$7:$B$611,0))),"")</f>
        <v>Phosphorus and compounds</v>
      </c>
      <c r="D751" s="115"/>
      <c r="E751" s="101"/>
      <c r="F751" s="102">
        <v>2.6599999999999999E-5</v>
      </c>
      <c r="G751" s="103">
        <v>2.6599999999999999E-5</v>
      </c>
      <c r="H751" s="83" t="s">
        <v>400</v>
      </c>
      <c r="I751" s="104" t="s">
        <v>461</v>
      </c>
      <c r="J751" s="102">
        <v>4.9776433699999982</v>
      </c>
      <c r="K751" s="105">
        <v>6.8933900000000001</v>
      </c>
      <c r="L751" s="83"/>
      <c r="M751" s="102">
        <v>1.8886E-2</v>
      </c>
      <c r="N751" s="105">
        <v>2.1037940000000002E-2</v>
      </c>
      <c r="O751" s="83"/>
    </row>
    <row r="752" spans="1:15">
      <c r="A752" s="79" t="s">
        <v>154</v>
      </c>
      <c r="B752" s="100" t="s">
        <v>390</v>
      </c>
      <c r="C752" s="81" t="str">
        <f>IFERROR(IF(B752="No CAS","",INDEX('DEQ Pollutant List'!$C$7:$C$611,MATCH('3. Pollutant Emissions - EF'!B752,'DEQ Pollutant List'!$B$7:$B$611,0))),"")</f>
        <v>Selenium and compounds</v>
      </c>
      <c r="D752" s="115"/>
      <c r="E752" s="101"/>
      <c r="F752" s="102">
        <v>5.0699999999999997E-7</v>
      </c>
      <c r="G752" s="103">
        <v>5.0699999999999997E-7</v>
      </c>
      <c r="H752" s="83" t="s">
        <v>400</v>
      </c>
      <c r="I752" s="104" t="s">
        <v>461</v>
      </c>
      <c r="J752" s="102">
        <v>9.4874631149999958E-2</v>
      </c>
      <c r="K752" s="105">
        <v>0.13138904999999998</v>
      </c>
      <c r="L752" s="83"/>
      <c r="M752" s="102">
        <v>3.5996999999999998E-4</v>
      </c>
      <c r="N752" s="105">
        <v>4.0098630000000003E-4</v>
      </c>
      <c r="O752" s="83"/>
    </row>
    <row r="753" spans="1:15">
      <c r="A753" s="79" t="s">
        <v>154</v>
      </c>
      <c r="B753" s="100" t="s">
        <v>391</v>
      </c>
      <c r="C753" s="81" t="str">
        <f>IFERROR(IF(B753="No CAS","",INDEX('DEQ Pollutant List'!$C$7:$C$611,MATCH('3. Pollutant Emissions - EF'!B753,'DEQ Pollutant List'!$B$7:$B$611,0))),"")</f>
        <v>Silver and compounds</v>
      </c>
      <c r="D753" s="115"/>
      <c r="E753" s="101"/>
      <c r="F753" s="102">
        <v>1.3799999999999999E-6</v>
      </c>
      <c r="G753" s="103">
        <v>1.3799999999999999E-6</v>
      </c>
      <c r="H753" s="83" t="s">
        <v>400</v>
      </c>
      <c r="I753" s="104" t="s">
        <v>461</v>
      </c>
      <c r="J753" s="102">
        <v>0.25823864099999988</v>
      </c>
      <c r="K753" s="105">
        <v>0.35762699999999997</v>
      </c>
      <c r="L753" s="83"/>
      <c r="M753" s="102">
        <v>9.7979999999999986E-4</v>
      </c>
      <c r="N753" s="105">
        <v>1.091442E-3</v>
      </c>
      <c r="O753" s="83"/>
    </row>
    <row r="754" spans="1:15">
      <c r="A754" s="79" t="s">
        <v>154</v>
      </c>
      <c r="B754" s="100" t="s">
        <v>397</v>
      </c>
      <c r="C754" s="81" t="str">
        <f>IFERROR(IF(B754="No CAS","",INDEX('DEQ Pollutant List'!$C$7:$C$611,MATCH('3. Pollutant Emissions - EF'!B754,'DEQ Pollutant List'!$B$7:$B$611,0))),"")</f>
        <v>Vanadium (fume or dust)</v>
      </c>
      <c r="D754" s="115"/>
      <c r="E754" s="101"/>
      <c r="F754" s="102">
        <v>2.16E-7</v>
      </c>
      <c r="G754" s="103">
        <v>2.16E-7</v>
      </c>
      <c r="H754" s="83" t="s">
        <v>400</v>
      </c>
      <c r="I754" s="104" t="s">
        <v>461</v>
      </c>
      <c r="J754" s="102">
        <v>4.0419961199999986E-2</v>
      </c>
      <c r="K754" s="105">
        <v>5.5976400000000003E-2</v>
      </c>
      <c r="L754" s="83"/>
      <c r="M754" s="102">
        <v>1.5336000000000001E-4</v>
      </c>
      <c r="N754" s="105">
        <v>1.7083440000000003E-4</v>
      </c>
      <c r="O754" s="83"/>
    </row>
    <row r="755" spans="1:15">
      <c r="A755" s="79" t="s">
        <v>154</v>
      </c>
      <c r="B755" s="100" t="s">
        <v>399</v>
      </c>
      <c r="C755" s="81" t="str">
        <f>IFERROR(IF(B755="No CAS","",INDEX('DEQ Pollutant List'!$C$7:$C$611,MATCH('3. Pollutant Emissions - EF'!B755,'DEQ Pollutant List'!$B$7:$B$611,0))),"")</f>
        <v>Zinc and compounds</v>
      </c>
      <c r="D755" s="115"/>
      <c r="E755" s="101"/>
      <c r="F755" s="102">
        <v>3.4900000000000001E-5</v>
      </c>
      <c r="G755" s="103">
        <v>3.4900000000000001E-5</v>
      </c>
      <c r="H755" s="83" t="s">
        <v>400</v>
      </c>
      <c r="I755" s="104" t="s">
        <v>461</v>
      </c>
      <c r="J755" s="102">
        <v>6.5308178049999972</v>
      </c>
      <c r="K755" s="105">
        <v>9.0443350000000002</v>
      </c>
      <c r="L755" s="83"/>
      <c r="M755" s="102">
        <v>2.4779000000000002E-2</v>
      </c>
      <c r="N755" s="105">
        <v>2.7602410000000004E-2</v>
      </c>
      <c r="O755" s="83"/>
    </row>
    <row r="756" spans="1:15">
      <c r="A756" s="79" t="s">
        <v>156</v>
      </c>
      <c r="B756" s="100" t="s">
        <v>327</v>
      </c>
      <c r="C756" s="81" t="str">
        <f>IFERROR(IF(B756="No CAS","",INDEX('DEQ Pollutant List'!$C$7:$C$611,MATCH('3. Pollutant Emissions - EF'!B756,'DEQ Pollutant List'!$B$7:$B$611,0))),"")</f>
        <v>Acetaldehyde</v>
      </c>
      <c r="D756" s="115"/>
      <c r="E756" s="101"/>
      <c r="F756" s="102">
        <v>8.9999999999999998E-4</v>
      </c>
      <c r="G756" s="103">
        <v>8.9999999999999998E-4</v>
      </c>
      <c r="H756" s="83" t="s">
        <v>423</v>
      </c>
      <c r="I756" s="104" t="s">
        <v>424</v>
      </c>
      <c r="J756" s="102">
        <v>0.49832099999999996</v>
      </c>
      <c r="K756" s="105">
        <v>1.1795399999999998</v>
      </c>
      <c r="L756" s="83"/>
      <c r="M756" s="102">
        <v>3.3760800000000001E-3</v>
      </c>
      <c r="N756" s="105">
        <v>3.5639999999999999E-3</v>
      </c>
      <c r="O756" s="83"/>
    </row>
    <row r="757" spans="1:15">
      <c r="A757" s="79" t="s">
        <v>156</v>
      </c>
      <c r="B757" s="100" t="s">
        <v>330</v>
      </c>
      <c r="C757" s="81" t="str">
        <f>IFERROR(IF(B757="No CAS","",INDEX('DEQ Pollutant List'!$C$7:$C$611,MATCH('3. Pollutant Emissions - EF'!B757,'DEQ Pollutant List'!$B$7:$B$611,0))),"")</f>
        <v>Acrolein</v>
      </c>
      <c r="D757" s="115"/>
      <c r="E757" s="101"/>
      <c r="F757" s="102">
        <v>8.0000000000000004E-4</v>
      </c>
      <c r="G757" s="103">
        <v>8.0000000000000004E-4</v>
      </c>
      <c r="H757" s="83" t="s">
        <v>423</v>
      </c>
      <c r="I757" s="104" t="s">
        <v>424</v>
      </c>
      <c r="J757" s="102">
        <v>0.44295199999999996</v>
      </c>
      <c r="K757" s="105">
        <v>1.0484800000000001</v>
      </c>
      <c r="L757" s="83"/>
      <c r="M757" s="102">
        <v>3.0009600000000004E-3</v>
      </c>
      <c r="N757" s="105">
        <v>3.1680000000000002E-3</v>
      </c>
      <c r="O757" s="83"/>
    </row>
    <row r="758" spans="1:15">
      <c r="A758" s="79" t="s">
        <v>156</v>
      </c>
      <c r="B758" s="100" t="s">
        <v>425</v>
      </c>
      <c r="C758" s="81" t="str">
        <f>IFERROR(IF(B758="No CAS","",INDEX('DEQ Pollutant List'!$C$7:$C$611,MATCH('3. Pollutant Emissions - EF'!B758,'DEQ Pollutant List'!$B$7:$B$611,0))),"")</f>
        <v>Ammonia</v>
      </c>
      <c r="D758" s="115"/>
      <c r="E758" s="101"/>
      <c r="F758" s="102">
        <v>3.2</v>
      </c>
      <c r="G758" s="103">
        <v>3.2</v>
      </c>
      <c r="H758" s="83" t="s">
        <v>423</v>
      </c>
      <c r="I758" s="104" t="s">
        <v>426</v>
      </c>
      <c r="J758" s="102">
        <v>1771.808</v>
      </c>
      <c r="K758" s="105">
        <v>4193.92</v>
      </c>
      <c r="L758" s="83"/>
      <c r="M758" s="102">
        <v>12.003840000000002</v>
      </c>
      <c r="N758" s="105">
        <v>12.672000000000001</v>
      </c>
      <c r="O758" s="83"/>
    </row>
    <row r="759" spans="1:15">
      <c r="A759" s="79" t="s">
        <v>156</v>
      </c>
      <c r="B759" s="100" t="s">
        <v>325</v>
      </c>
      <c r="C759" s="81" t="str">
        <f>IFERROR(IF(B759="No CAS","",INDEX('DEQ Pollutant List'!$C$7:$C$611,MATCH('3. Pollutant Emissions - EF'!B759,'DEQ Pollutant List'!$B$7:$B$611,0))),"")</f>
        <v>Arsenic and compounds</v>
      </c>
      <c r="D759" s="115"/>
      <c r="E759" s="101"/>
      <c r="F759" s="102">
        <v>2.0000000000000001E-4</v>
      </c>
      <c r="G759" s="103">
        <v>2.0000000000000001E-4</v>
      </c>
      <c r="H759" s="83" t="s">
        <v>423</v>
      </c>
      <c r="I759" s="104" t="s">
        <v>424</v>
      </c>
      <c r="J759" s="102">
        <v>0.11073799999999999</v>
      </c>
      <c r="K759" s="105">
        <v>0.26212000000000002</v>
      </c>
      <c r="L759" s="83"/>
      <c r="M759" s="102">
        <v>7.5024000000000011E-4</v>
      </c>
      <c r="N759" s="105">
        <v>7.9200000000000006E-4</v>
      </c>
      <c r="O759" s="83"/>
    </row>
    <row r="760" spans="1:15">
      <c r="A760" s="79" t="s">
        <v>156</v>
      </c>
      <c r="B760" s="100" t="s">
        <v>339</v>
      </c>
      <c r="C760" s="81" t="str">
        <f>IFERROR(IF(B760="No CAS","",INDEX('DEQ Pollutant List'!$C$7:$C$611,MATCH('3. Pollutant Emissions - EF'!B760,'DEQ Pollutant List'!$B$7:$B$611,0))),"")</f>
        <v>Barium and compounds</v>
      </c>
      <c r="D760" s="115"/>
      <c r="E760" s="101"/>
      <c r="F760" s="102">
        <v>4.4000000000000003E-3</v>
      </c>
      <c r="G760" s="103">
        <v>4.4000000000000003E-3</v>
      </c>
      <c r="H760" s="83" t="s">
        <v>423</v>
      </c>
      <c r="I760" s="104" t="s">
        <v>424</v>
      </c>
      <c r="J760" s="102">
        <v>2.4362360000000001</v>
      </c>
      <c r="K760" s="105">
        <v>5.7666399999999998</v>
      </c>
      <c r="L760" s="83"/>
      <c r="M760" s="102">
        <v>1.6505280000000001E-2</v>
      </c>
      <c r="N760" s="105">
        <v>1.7424000000000002E-2</v>
      </c>
      <c r="O760" s="83"/>
    </row>
    <row r="761" spans="1:15">
      <c r="A761" s="79" t="s">
        <v>156</v>
      </c>
      <c r="B761" s="100" t="s">
        <v>340</v>
      </c>
      <c r="C761" s="81" t="str">
        <f>IFERROR(IF(B761="No CAS","",INDEX('DEQ Pollutant List'!$C$7:$C$611,MATCH('3. Pollutant Emissions - EF'!B761,'DEQ Pollutant List'!$B$7:$B$611,0))),"")</f>
        <v>Benzene</v>
      </c>
      <c r="D761" s="115"/>
      <c r="E761" s="101"/>
      <c r="F761" s="102">
        <v>1.6999999999999999E-3</v>
      </c>
      <c r="G761" s="103">
        <v>1.6999999999999999E-3</v>
      </c>
      <c r="H761" s="83" t="s">
        <v>423</v>
      </c>
      <c r="I761" s="104" t="s">
        <v>424</v>
      </c>
      <c r="J761" s="102">
        <v>0.9412729999999998</v>
      </c>
      <c r="K761" s="105">
        <v>2.2280199999999999</v>
      </c>
      <c r="L761" s="83"/>
      <c r="M761" s="102">
        <v>6.3770400000000005E-3</v>
      </c>
      <c r="N761" s="105">
        <v>6.7319999999999993E-3</v>
      </c>
      <c r="O761" s="83"/>
    </row>
    <row r="762" spans="1:15">
      <c r="A762" s="79" t="s">
        <v>156</v>
      </c>
      <c r="B762" s="100" t="s">
        <v>427</v>
      </c>
      <c r="C762" s="81" t="str">
        <f>IFERROR(IF(B762="No CAS","",INDEX('DEQ Pollutant List'!$C$7:$C$611,MATCH('3. Pollutant Emissions - EF'!B762,'DEQ Pollutant List'!$B$7:$B$611,0))),"")</f>
        <v>Benzo[a]pyrene</v>
      </c>
      <c r="D762" s="115"/>
      <c r="E762" s="101"/>
      <c r="F762" s="102">
        <v>1.1999999999999999E-6</v>
      </c>
      <c r="G762" s="103">
        <v>1.1999999999999999E-6</v>
      </c>
      <c r="H762" s="83" t="s">
        <v>423</v>
      </c>
      <c r="I762" s="104" t="s">
        <v>424</v>
      </c>
      <c r="J762" s="102">
        <v>6.6442799999999989E-4</v>
      </c>
      <c r="K762" s="105">
        <v>1.5727199999999999E-3</v>
      </c>
      <c r="L762" s="83"/>
      <c r="M762" s="102">
        <v>4.5014400000000001E-6</v>
      </c>
      <c r="N762" s="105">
        <v>4.7519999999999996E-6</v>
      </c>
      <c r="O762" s="83"/>
    </row>
    <row r="763" spans="1:15">
      <c r="A763" s="79" t="s">
        <v>156</v>
      </c>
      <c r="B763" s="100" t="s">
        <v>341</v>
      </c>
      <c r="C763" s="81" t="str">
        <f>IFERROR(IF(B763="No CAS","",INDEX('DEQ Pollutant List'!$C$7:$C$611,MATCH('3. Pollutant Emissions - EF'!B763,'DEQ Pollutant List'!$B$7:$B$611,0))),"")</f>
        <v>Beryllium and compounds</v>
      </c>
      <c r="D763" s="115"/>
      <c r="E763" s="101"/>
      <c r="F763" s="102">
        <v>1.2E-5</v>
      </c>
      <c r="G763" s="103">
        <v>1.2E-5</v>
      </c>
      <c r="H763" s="83" t="s">
        <v>423</v>
      </c>
      <c r="I763" s="104" t="s">
        <v>424</v>
      </c>
      <c r="J763" s="102">
        <v>6.6442799999999998E-3</v>
      </c>
      <c r="K763" s="105">
        <v>1.57272E-2</v>
      </c>
      <c r="L763" s="83"/>
      <c r="M763" s="102">
        <v>4.5014400000000007E-5</v>
      </c>
      <c r="N763" s="105">
        <v>4.7519999999999999E-5</v>
      </c>
      <c r="O763" s="83"/>
    </row>
    <row r="764" spans="1:15">
      <c r="A764" s="79" t="s">
        <v>156</v>
      </c>
      <c r="B764" s="100" t="s">
        <v>343</v>
      </c>
      <c r="C764" s="81" t="str">
        <f>IFERROR(IF(B764="No CAS","",INDEX('DEQ Pollutant List'!$C$7:$C$611,MATCH('3. Pollutant Emissions - EF'!B764,'DEQ Pollutant List'!$B$7:$B$611,0))),"")</f>
        <v>Cadmium and compounds</v>
      </c>
      <c r="D764" s="115"/>
      <c r="E764" s="101"/>
      <c r="F764" s="102">
        <v>1.1000000000000001E-3</v>
      </c>
      <c r="G764" s="103">
        <v>1.1000000000000001E-3</v>
      </c>
      <c r="H764" s="83" t="s">
        <v>423</v>
      </c>
      <c r="I764" s="104" t="s">
        <v>424</v>
      </c>
      <c r="J764" s="102">
        <v>0.60905900000000002</v>
      </c>
      <c r="K764" s="105">
        <v>1.4416599999999999</v>
      </c>
      <c r="L764" s="83"/>
      <c r="M764" s="102">
        <v>4.1263200000000002E-3</v>
      </c>
      <c r="N764" s="105">
        <v>4.3560000000000005E-3</v>
      </c>
      <c r="O764" s="83"/>
    </row>
    <row r="765" spans="1:15">
      <c r="A765" s="79" t="s">
        <v>156</v>
      </c>
      <c r="B765" s="100" t="s">
        <v>348</v>
      </c>
      <c r="C765" s="81" t="str">
        <f>IFERROR(IF(B765="No CAS","",INDEX('DEQ Pollutant List'!$C$7:$C$611,MATCH('3. Pollutant Emissions - EF'!B765,'DEQ Pollutant List'!$B$7:$B$611,0))),"")</f>
        <v>Chromium VI, chromate and dichromate particulate</v>
      </c>
      <c r="D765" s="115"/>
      <c r="E765" s="101"/>
      <c r="F765" s="102">
        <v>5.5999999999999999E-5</v>
      </c>
      <c r="G765" s="103">
        <v>5.5999999999999999E-5</v>
      </c>
      <c r="H765" s="83" t="s">
        <v>423</v>
      </c>
      <c r="I765" s="104" t="s">
        <v>428</v>
      </c>
      <c r="J765" s="102">
        <v>3.1006639999999995E-2</v>
      </c>
      <c r="K765" s="105">
        <v>7.3393599999999989E-2</v>
      </c>
      <c r="L765" s="83"/>
      <c r="M765" s="102">
        <v>2.1006720000000002E-4</v>
      </c>
      <c r="N765" s="105">
        <v>2.2175999999999999E-4</v>
      </c>
      <c r="O765" s="83"/>
    </row>
    <row r="766" spans="1:15">
      <c r="A766" s="79" t="s">
        <v>156</v>
      </c>
      <c r="B766" s="100" t="s">
        <v>349</v>
      </c>
      <c r="C766" s="81" t="str">
        <f>IFERROR(IF(B766="No CAS","",INDEX('DEQ Pollutant List'!$C$7:$C$611,MATCH('3. Pollutant Emissions - EF'!B766,'DEQ Pollutant List'!$B$7:$B$611,0))),"")</f>
        <v>Cobalt and compounds</v>
      </c>
      <c r="D766" s="115"/>
      <c r="E766" s="101"/>
      <c r="F766" s="102">
        <v>8.3999999999999995E-5</v>
      </c>
      <c r="G766" s="103">
        <v>8.3999999999999995E-5</v>
      </c>
      <c r="H766" s="83" t="s">
        <v>423</v>
      </c>
      <c r="I766" s="104" t="s">
        <v>424</v>
      </c>
      <c r="J766" s="102">
        <v>4.6509959999999989E-2</v>
      </c>
      <c r="K766" s="105">
        <v>0.11009039999999999</v>
      </c>
      <c r="L766" s="83"/>
      <c r="M766" s="102">
        <v>3.1510080000000002E-4</v>
      </c>
      <c r="N766" s="105">
        <v>3.3263999999999999E-4</v>
      </c>
      <c r="O766" s="83"/>
    </row>
    <row r="767" spans="1:15">
      <c r="A767" s="79" t="s">
        <v>156</v>
      </c>
      <c r="B767" s="100" t="s">
        <v>350</v>
      </c>
      <c r="C767" s="81" t="str">
        <f>IFERROR(IF(B767="No CAS","",INDEX('DEQ Pollutant List'!$C$7:$C$611,MATCH('3. Pollutant Emissions - EF'!B767,'DEQ Pollutant List'!$B$7:$B$611,0))),"")</f>
        <v>Copper and compounds</v>
      </c>
      <c r="D767" s="115"/>
      <c r="E767" s="101"/>
      <c r="F767" s="102">
        <v>8.4999999999999995E-4</v>
      </c>
      <c r="G767" s="103">
        <v>8.4999999999999995E-4</v>
      </c>
      <c r="H767" s="83" t="s">
        <v>423</v>
      </c>
      <c r="I767" s="104" t="s">
        <v>424</v>
      </c>
      <c r="J767" s="102">
        <v>0.4706364999999999</v>
      </c>
      <c r="K767" s="105">
        <v>1.1140099999999999</v>
      </c>
      <c r="L767" s="83"/>
      <c r="M767" s="102">
        <v>3.1885200000000002E-3</v>
      </c>
      <c r="N767" s="105">
        <v>3.3659999999999996E-3</v>
      </c>
      <c r="O767" s="83"/>
    </row>
    <row r="768" spans="1:15">
      <c r="A768" s="79" t="s">
        <v>156</v>
      </c>
      <c r="B768" s="100" t="s">
        <v>352</v>
      </c>
      <c r="C768" s="81" t="str">
        <f>IFERROR(IF(B768="No CAS","",INDEX('DEQ Pollutant List'!$C$7:$C$611,MATCH('3. Pollutant Emissions - EF'!B768,'DEQ Pollutant List'!$B$7:$B$611,0))),"")</f>
        <v>Ethyl benzene</v>
      </c>
      <c r="D768" s="115"/>
      <c r="E768" s="101"/>
      <c r="F768" s="102">
        <v>2E-3</v>
      </c>
      <c r="G768" s="103">
        <v>2E-3</v>
      </c>
      <c r="H768" s="83" t="s">
        <v>423</v>
      </c>
      <c r="I768" s="104" t="s">
        <v>424</v>
      </c>
      <c r="J768" s="102">
        <v>1.1073799999999998</v>
      </c>
      <c r="K768" s="105">
        <v>2.6212</v>
      </c>
      <c r="L768" s="83"/>
      <c r="M768" s="102">
        <v>7.5024000000000011E-3</v>
      </c>
      <c r="N768" s="105">
        <v>7.92E-3</v>
      </c>
      <c r="O768" s="83"/>
    </row>
    <row r="769" spans="1:15">
      <c r="A769" s="79" t="s">
        <v>156</v>
      </c>
      <c r="B769" s="100" t="s">
        <v>354</v>
      </c>
      <c r="C769" s="81" t="str">
        <f>IFERROR(IF(B769="No CAS","",INDEX('DEQ Pollutant List'!$C$7:$C$611,MATCH('3. Pollutant Emissions - EF'!B769,'DEQ Pollutant List'!$B$7:$B$611,0))),"")</f>
        <v>Formaldehyde</v>
      </c>
      <c r="D769" s="115"/>
      <c r="E769" s="101"/>
      <c r="F769" s="102">
        <v>3.5999999999999999E-3</v>
      </c>
      <c r="G769" s="103">
        <v>3.5999999999999999E-3</v>
      </c>
      <c r="H769" s="83" t="s">
        <v>423</v>
      </c>
      <c r="I769" s="104" t="s">
        <v>424</v>
      </c>
      <c r="J769" s="102">
        <v>1.9932839999999998</v>
      </c>
      <c r="K769" s="105">
        <v>4.7181599999999992</v>
      </c>
      <c r="L769" s="83"/>
      <c r="M769" s="102">
        <v>1.350432E-2</v>
      </c>
      <c r="N769" s="105">
        <v>1.4256E-2</v>
      </c>
      <c r="O769" s="83"/>
    </row>
    <row r="770" spans="1:15">
      <c r="A770" s="79" t="s">
        <v>156</v>
      </c>
      <c r="B770" s="100" t="s">
        <v>355</v>
      </c>
      <c r="C770" s="81" t="str">
        <f>IFERROR(IF(B770="No CAS","",INDEX('DEQ Pollutant List'!$C$7:$C$611,MATCH('3. Pollutant Emissions - EF'!B770,'DEQ Pollutant List'!$B$7:$B$611,0))),"")</f>
        <v>Hexane</v>
      </c>
      <c r="D770" s="115"/>
      <c r="E770" s="101"/>
      <c r="F770" s="102">
        <v>1.2999999999999999E-3</v>
      </c>
      <c r="G770" s="103">
        <v>1.2999999999999999E-3</v>
      </c>
      <c r="H770" s="83" t="s">
        <v>423</v>
      </c>
      <c r="I770" s="104" t="s">
        <v>424</v>
      </c>
      <c r="J770" s="102">
        <v>0.71979699999999991</v>
      </c>
      <c r="K770" s="105">
        <v>1.7037799999999999</v>
      </c>
      <c r="L770" s="83"/>
      <c r="M770" s="102">
        <v>4.8765600000000003E-3</v>
      </c>
      <c r="N770" s="105">
        <v>5.1479999999999998E-3</v>
      </c>
      <c r="O770" s="83"/>
    </row>
    <row r="771" spans="1:15">
      <c r="A771" s="79" t="s">
        <v>156</v>
      </c>
      <c r="B771" s="100" t="s">
        <v>360</v>
      </c>
      <c r="C771" s="81" t="str">
        <f>IFERROR(IF(B771="No CAS","",INDEX('DEQ Pollutant List'!$C$7:$C$611,MATCH('3. Pollutant Emissions - EF'!B771,'DEQ Pollutant List'!$B$7:$B$611,0))),"")</f>
        <v>Lead and compounds</v>
      </c>
      <c r="D771" s="115"/>
      <c r="E771" s="101"/>
      <c r="F771" s="102">
        <v>5.0000000000000001E-4</v>
      </c>
      <c r="G771" s="103">
        <v>5.0000000000000001E-4</v>
      </c>
      <c r="H771" s="83" t="s">
        <v>423</v>
      </c>
      <c r="I771" s="104" t="s">
        <v>424</v>
      </c>
      <c r="J771" s="102">
        <v>0.27684499999999995</v>
      </c>
      <c r="K771" s="105">
        <v>0.65529999999999999</v>
      </c>
      <c r="L771" s="83"/>
      <c r="M771" s="102">
        <v>1.8756000000000003E-3</v>
      </c>
      <c r="N771" s="105">
        <v>1.98E-3</v>
      </c>
      <c r="O771" s="83"/>
    </row>
    <row r="772" spans="1:15">
      <c r="A772" s="79" t="s">
        <v>156</v>
      </c>
      <c r="B772" s="100" t="s">
        <v>361</v>
      </c>
      <c r="C772" s="81" t="str">
        <f>IFERROR(IF(B772="No CAS","",INDEX('DEQ Pollutant List'!$C$7:$C$611,MATCH('3. Pollutant Emissions - EF'!B772,'DEQ Pollutant List'!$B$7:$B$611,0))),"")</f>
        <v>Manganese and compounds</v>
      </c>
      <c r="D772" s="115"/>
      <c r="E772" s="101"/>
      <c r="F772" s="102">
        <v>3.8000000000000002E-4</v>
      </c>
      <c r="G772" s="103">
        <v>3.8000000000000002E-4</v>
      </c>
      <c r="H772" s="83" t="s">
        <v>423</v>
      </c>
      <c r="I772" s="104" t="s">
        <v>424</v>
      </c>
      <c r="J772" s="102">
        <v>0.21040219999999998</v>
      </c>
      <c r="K772" s="105">
        <v>0.49802799999999997</v>
      </c>
      <c r="L772" s="83"/>
      <c r="M772" s="102">
        <v>1.4254560000000003E-3</v>
      </c>
      <c r="N772" s="105">
        <v>1.5048000000000001E-3</v>
      </c>
      <c r="O772" s="83"/>
    </row>
    <row r="773" spans="1:15">
      <c r="A773" s="79" t="s">
        <v>156</v>
      </c>
      <c r="B773" s="100" t="s">
        <v>362</v>
      </c>
      <c r="C773" s="81" t="str">
        <f>IFERROR(IF(B773="No CAS","",INDEX('DEQ Pollutant List'!$C$7:$C$611,MATCH('3. Pollutant Emissions - EF'!B773,'DEQ Pollutant List'!$B$7:$B$611,0))),"")</f>
        <v>Mercury and compounds</v>
      </c>
      <c r="D773" s="115"/>
      <c r="E773" s="101"/>
      <c r="F773" s="102">
        <v>2.5999999999999998E-4</v>
      </c>
      <c r="G773" s="103">
        <v>2.5999999999999998E-4</v>
      </c>
      <c r="H773" s="83" t="s">
        <v>423</v>
      </c>
      <c r="I773" s="104" t="s">
        <v>424</v>
      </c>
      <c r="J773" s="102">
        <v>0.14395939999999996</v>
      </c>
      <c r="K773" s="105">
        <v>0.34075599999999995</v>
      </c>
      <c r="L773" s="83"/>
      <c r="M773" s="102">
        <v>9.7531199999999999E-4</v>
      </c>
      <c r="N773" s="105">
        <v>1.0295999999999999E-3</v>
      </c>
      <c r="O773" s="83"/>
    </row>
    <row r="774" spans="1:15">
      <c r="A774" s="79" t="s">
        <v>156</v>
      </c>
      <c r="B774" s="100" t="s">
        <v>334</v>
      </c>
      <c r="C774" s="81" t="str">
        <f>IFERROR(IF(B774="No CAS","",INDEX('DEQ Pollutant List'!$C$7:$C$611,MATCH('3. Pollutant Emissions - EF'!B774,'DEQ Pollutant List'!$B$7:$B$611,0))),"")</f>
        <v>Molybdenum trioxide</v>
      </c>
      <c r="D774" s="115"/>
      <c r="E774" s="101"/>
      <c r="F774" s="102">
        <v>1.65E-3</v>
      </c>
      <c r="G774" s="103">
        <v>1.65E-3</v>
      </c>
      <c r="H774" s="83" t="s">
        <v>423</v>
      </c>
      <c r="I774" s="104" t="s">
        <v>424</v>
      </c>
      <c r="J774" s="102">
        <v>0.91358849999999991</v>
      </c>
      <c r="K774" s="105">
        <v>2.16249</v>
      </c>
      <c r="L774" s="83"/>
      <c r="M774" s="102">
        <v>6.1894800000000007E-3</v>
      </c>
      <c r="N774" s="105">
        <v>6.5339999999999999E-3</v>
      </c>
      <c r="O774" s="83"/>
    </row>
    <row r="775" spans="1:15">
      <c r="A775" s="79" t="s">
        <v>156</v>
      </c>
      <c r="B775" s="100" t="s">
        <v>370</v>
      </c>
      <c r="C775" s="81" t="str">
        <f>IFERROR(IF(B775="No CAS","",INDEX('DEQ Pollutant List'!$C$7:$C$611,MATCH('3. Pollutant Emissions - EF'!B775,'DEQ Pollutant List'!$B$7:$B$611,0))),"")</f>
        <v>Naphthalene</v>
      </c>
      <c r="D775" s="115"/>
      <c r="E775" s="101"/>
      <c r="F775" s="102">
        <v>2.9999999999999997E-4</v>
      </c>
      <c r="G775" s="103">
        <v>2.9999999999999997E-4</v>
      </c>
      <c r="H775" s="83" t="s">
        <v>423</v>
      </c>
      <c r="I775" s="104" t="s">
        <v>424</v>
      </c>
      <c r="J775" s="102">
        <v>0.16610699999999998</v>
      </c>
      <c r="K775" s="105">
        <v>0.39317999999999992</v>
      </c>
      <c r="L775" s="83"/>
      <c r="M775" s="102">
        <v>1.1253599999999999E-3</v>
      </c>
      <c r="N775" s="105">
        <v>1.1879999999999998E-3</v>
      </c>
      <c r="O775" s="83"/>
    </row>
    <row r="776" spans="1:15">
      <c r="A776" s="79" t="s">
        <v>156</v>
      </c>
      <c r="B776" s="100">
        <v>365</v>
      </c>
      <c r="C776" s="81" t="str">
        <f>IFERROR(IF(B776="No CAS","",INDEX('DEQ Pollutant List'!$C$7:$C$611,MATCH('3. Pollutant Emissions - EF'!B776,'DEQ Pollutant List'!$B$7:$B$611,0))),"")</f>
        <v>Nickel compounds, insoluble</v>
      </c>
      <c r="D776" s="115"/>
      <c r="E776" s="101"/>
      <c r="F776" s="102">
        <v>2.0999999999999999E-3</v>
      </c>
      <c r="G776" s="103">
        <v>2.0999999999999999E-3</v>
      </c>
      <c r="H776" s="83" t="s">
        <v>423</v>
      </c>
      <c r="I776" s="104" t="s">
        <v>424</v>
      </c>
      <c r="J776" s="102">
        <v>1.1627489999999998</v>
      </c>
      <c r="K776" s="105">
        <v>2.7522599999999997</v>
      </c>
      <c r="L776" s="83"/>
      <c r="M776" s="102">
        <v>7.8775200000000007E-3</v>
      </c>
      <c r="N776" s="105">
        <v>8.3159999999999987E-3</v>
      </c>
      <c r="O776" s="83"/>
    </row>
    <row r="777" spans="1:15">
      <c r="A777" s="79" t="s">
        <v>156</v>
      </c>
      <c r="B777" s="100">
        <v>401</v>
      </c>
      <c r="C777" s="81" t="str">
        <f>IFERROR(IF(B777="No CAS","",INDEX('DEQ Pollutant List'!$C$7:$C$611,MATCH('3. Pollutant Emissions - EF'!B777,'DEQ Pollutant List'!$B$7:$B$611,0))),"")</f>
        <v>Polycyclic aromatic hydrocarbons (PAHs)</v>
      </c>
      <c r="D777" s="115"/>
      <c r="E777" s="101"/>
      <c r="F777" s="102">
        <v>1E-4</v>
      </c>
      <c r="G777" s="103">
        <v>1E-4</v>
      </c>
      <c r="H777" s="83" t="s">
        <v>423</v>
      </c>
      <c r="I777" s="104" t="s">
        <v>424</v>
      </c>
      <c r="J777" s="102">
        <v>5.5368999999999995E-2</v>
      </c>
      <c r="K777" s="105">
        <v>0.13106000000000001</v>
      </c>
      <c r="L777" s="83"/>
      <c r="M777" s="102">
        <v>3.7512000000000005E-4</v>
      </c>
      <c r="N777" s="105">
        <v>3.9600000000000003E-4</v>
      </c>
      <c r="O777" s="83"/>
    </row>
    <row r="778" spans="1:15">
      <c r="A778" s="79" t="s">
        <v>156</v>
      </c>
      <c r="B778" s="100" t="s">
        <v>390</v>
      </c>
      <c r="C778" s="81" t="str">
        <f>IFERROR(IF(B778="No CAS","",INDEX('DEQ Pollutant List'!$C$7:$C$611,MATCH('3. Pollutant Emissions - EF'!B778,'DEQ Pollutant List'!$B$7:$B$611,0))),"")</f>
        <v>Selenium and compounds</v>
      </c>
      <c r="D778" s="115"/>
      <c r="E778" s="101"/>
      <c r="F778" s="102">
        <v>2.4000000000000001E-5</v>
      </c>
      <c r="G778" s="103">
        <v>2.4000000000000001E-5</v>
      </c>
      <c r="H778" s="83" t="s">
        <v>423</v>
      </c>
      <c r="I778" s="104" t="s">
        <v>424</v>
      </c>
      <c r="J778" s="102">
        <v>1.328856E-2</v>
      </c>
      <c r="K778" s="105">
        <v>3.14544E-2</v>
      </c>
      <c r="L778" s="83"/>
      <c r="M778" s="102">
        <v>9.0028800000000015E-5</v>
      </c>
      <c r="N778" s="105">
        <v>9.5039999999999998E-5</v>
      </c>
      <c r="O778" s="83"/>
    </row>
    <row r="779" spans="1:15">
      <c r="A779" s="79" t="s">
        <v>156</v>
      </c>
      <c r="B779" s="100" t="s">
        <v>395</v>
      </c>
      <c r="C779" s="81" t="str">
        <f>IFERROR(IF(B779="No CAS","",INDEX('DEQ Pollutant List'!$C$7:$C$611,MATCH('3. Pollutant Emissions - EF'!B779,'DEQ Pollutant List'!$B$7:$B$611,0))),"")</f>
        <v>Toluene</v>
      </c>
      <c r="D779" s="115"/>
      <c r="E779" s="101"/>
      <c r="F779" s="102">
        <v>7.7999999999999996E-3</v>
      </c>
      <c r="G779" s="103">
        <v>7.7999999999999996E-3</v>
      </c>
      <c r="H779" s="83" t="s">
        <v>423</v>
      </c>
      <c r="I779" s="104" t="s">
        <v>424</v>
      </c>
      <c r="J779" s="102">
        <v>4.3187819999999997</v>
      </c>
      <c r="K779" s="105">
        <v>10.222679999999999</v>
      </c>
      <c r="L779" s="83"/>
      <c r="M779" s="102">
        <v>2.9259360000000002E-2</v>
      </c>
      <c r="N779" s="105">
        <v>3.0887999999999999E-2</v>
      </c>
      <c r="O779" s="83"/>
    </row>
    <row r="780" spans="1:15">
      <c r="A780" s="79" t="s">
        <v>156</v>
      </c>
      <c r="B780" s="100" t="s">
        <v>397</v>
      </c>
      <c r="C780" s="81" t="str">
        <f>IFERROR(IF(B780="No CAS","",INDEX('DEQ Pollutant List'!$C$7:$C$611,MATCH('3. Pollutant Emissions - EF'!B780,'DEQ Pollutant List'!$B$7:$B$611,0))),"")</f>
        <v>Vanadium (fume or dust)</v>
      </c>
      <c r="D780" s="115"/>
      <c r="E780" s="101"/>
      <c r="F780" s="102">
        <v>2.3E-3</v>
      </c>
      <c r="G780" s="103">
        <v>2.3E-3</v>
      </c>
      <c r="H780" s="83" t="s">
        <v>423</v>
      </c>
      <c r="I780" s="104" t="s">
        <v>424</v>
      </c>
      <c r="J780" s="102">
        <v>1.2734869999999998</v>
      </c>
      <c r="K780" s="105">
        <v>3.0143799999999996</v>
      </c>
      <c r="L780" s="83"/>
      <c r="M780" s="102">
        <v>8.6277599999999999E-3</v>
      </c>
      <c r="N780" s="105">
        <v>9.1079999999999998E-3</v>
      </c>
      <c r="O780" s="83"/>
    </row>
    <row r="781" spans="1:15">
      <c r="A781" s="79" t="s">
        <v>156</v>
      </c>
      <c r="B781" s="100" t="s">
        <v>398</v>
      </c>
      <c r="C781" s="81" t="str">
        <f>IFERROR(IF(B781="No CAS","",INDEX('DEQ Pollutant List'!$C$7:$C$611,MATCH('3. Pollutant Emissions - EF'!B781,'DEQ Pollutant List'!$B$7:$B$611,0))),"")</f>
        <v>Xylene (mixture), including m-xylene, o-xylene, p-xylene</v>
      </c>
      <c r="D781" s="115"/>
      <c r="E781" s="101"/>
      <c r="F781" s="102">
        <v>5.7999999999999996E-3</v>
      </c>
      <c r="G781" s="103">
        <v>5.7999999999999996E-3</v>
      </c>
      <c r="H781" s="83" t="s">
        <v>423</v>
      </c>
      <c r="I781" s="104" t="s">
        <v>424</v>
      </c>
      <c r="J781" s="102">
        <v>3.2114019999999996</v>
      </c>
      <c r="K781" s="105">
        <v>7.6014799999999987</v>
      </c>
      <c r="L781" s="83"/>
      <c r="M781" s="102">
        <v>2.1756959999999999E-2</v>
      </c>
      <c r="N781" s="105">
        <v>2.2967999999999999E-2</v>
      </c>
      <c r="O781" s="83"/>
    </row>
    <row r="782" spans="1:15">
      <c r="A782" s="79" t="s">
        <v>156</v>
      </c>
      <c r="B782" s="100" t="s">
        <v>399</v>
      </c>
      <c r="C782" s="81" t="str">
        <f>IFERROR(IF(B782="No CAS","",INDEX('DEQ Pollutant List'!$C$7:$C$611,MATCH('3. Pollutant Emissions - EF'!B782,'DEQ Pollutant List'!$B$7:$B$611,0))),"")</f>
        <v>Zinc and compounds</v>
      </c>
      <c r="D782" s="115"/>
      <c r="E782" s="101"/>
      <c r="F782" s="102">
        <v>2.9000000000000001E-2</v>
      </c>
      <c r="G782" s="103">
        <v>2.9000000000000001E-2</v>
      </c>
      <c r="H782" s="83" t="s">
        <v>423</v>
      </c>
      <c r="I782" s="104" t="s">
        <v>424</v>
      </c>
      <c r="J782" s="102">
        <v>16.057009999999998</v>
      </c>
      <c r="K782" s="105">
        <v>38.007399999999997</v>
      </c>
      <c r="L782" s="83"/>
      <c r="M782" s="102">
        <v>0.10878480000000001</v>
      </c>
      <c r="N782" s="105">
        <v>0.11484000000000001</v>
      </c>
      <c r="O782" s="83"/>
    </row>
    <row r="783" spans="1:15">
      <c r="A783" s="79" t="s">
        <v>158</v>
      </c>
      <c r="B783" s="100" t="s">
        <v>327</v>
      </c>
      <c r="C783" s="81" t="str">
        <f>IFERROR(IF(B783="No CAS","",INDEX('DEQ Pollutant List'!$C$7:$C$611,MATCH('3. Pollutant Emissions - EF'!B783,'DEQ Pollutant List'!$B$7:$B$611,0))),"")</f>
        <v>Acetaldehyde</v>
      </c>
      <c r="D783" s="115"/>
      <c r="E783" s="101"/>
      <c r="F783" s="102">
        <v>8.9999999999999998E-4</v>
      </c>
      <c r="G783" s="103">
        <v>8.9999999999999998E-4</v>
      </c>
      <c r="H783" s="83" t="s">
        <v>423</v>
      </c>
      <c r="I783" s="104" t="s">
        <v>424</v>
      </c>
      <c r="J783" s="102">
        <v>1.7275058999999999</v>
      </c>
      <c r="K783" s="105">
        <v>2.7010799999999997</v>
      </c>
      <c r="L783" s="83"/>
      <c r="M783" s="102">
        <v>7.6076999999999994E-3</v>
      </c>
      <c r="N783" s="105">
        <v>8.3159999999999987E-3</v>
      </c>
      <c r="O783" s="83"/>
    </row>
    <row r="784" spans="1:15">
      <c r="A784" s="79" t="s">
        <v>158</v>
      </c>
      <c r="B784" s="100" t="s">
        <v>330</v>
      </c>
      <c r="C784" s="81" t="str">
        <f>IFERROR(IF(B784="No CAS","",INDEX('DEQ Pollutant List'!$C$7:$C$611,MATCH('3. Pollutant Emissions - EF'!B784,'DEQ Pollutant List'!$B$7:$B$611,0))),"")</f>
        <v>Acrolein</v>
      </c>
      <c r="D784" s="115"/>
      <c r="E784" s="101"/>
      <c r="F784" s="102">
        <v>8.0000000000000004E-4</v>
      </c>
      <c r="G784" s="103">
        <v>8.0000000000000004E-4</v>
      </c>
      <c r="H784" s="83" t="s">
        <v>423</v>
      </c>
      <c r="I784" s="104" t="s">
        <v>424</v>
      </c>
      <c r="J784" s="102">
        <v>1.5355608000000001</v>
      </c>
      <c r="K784" s="105">
        <v>2.40096</v>
      </c>
      <c r="L784" s="83"/>
      <c r="M784" s="102">
        <v>6.7624E-3</v>
      </c>
      <c r="N784" s="105">
        <v>7.3919999999999993E-3</v>
      </c>
      <c r="O784" s="83"/>
    </row>
    <row r="785" spans="1:15">
      <c r="A785" s="79" t="s">
        <v>158</v>
      </c>
      <c r="B785" s="100" t="s">
        <v>425</v>
      </c>
      <c r="C785" s="81" t="str">
        <f>IFERROR(IF(B785="No CAS","",INDEX('DEQ Pollutant List'!$C$7:$C$611,MATCH('3. Pollutant Emissions - EF'!B785,'DEQ Pollutant List'!$B$7:$B$611,0))),"")</f>
        <v>Ammonia</v>
      </c>
      <c r="D785" s="115"/>
      <c r="E785" s="101"/>
      <c r="F785" s="102">
        <v>3.2</v>
      </c>
      <c r="G785" s="103">
        <v>3.2</v>
      </c>
      <c r="H785" s="83" t="s">
        <v>423</v>
      </c>
      <c r="I785" s="104" t="s">
        <v>426</v>
      </c>
      <c r="J785" s="102">
        <v>6142.2432000000008</v>
      </c>
      <c r="K785" s="105">
        <v>9603.84</v>
      </c>
      <c r="L785" s="83"/>
      <c r="M785" s="102">
        <v>27.049599999999998</v>
      </c>
      <c r="N785" s="105">
        <v>29.567999999999998</v>
      </c>
      <c r="O785" s="83"/>
    </row>
    <row r="786" spans="1:15">
      <c r="A786" s="79" t="s">
        <v>158</v>
      </c>
      <c r="B786" s="100" t="s">
        <v>325</v>
      </c>
      <c r="C786" s="81" t="str">
        <f>IFERROR(IF(B786="No CAS","",INDEX('DEQ Pollutant List'!$C$7:$C$611,MATCH('3. Pollutant Emissions - EF'!B786,'DEQ Pollutant List'!$B$7:$B$611,0))),"")</f>
        <v>Arsenic and compounds</v>
      </c>
      <c r="D786" s="115"/>
      <c r="E786" s="101"/>
      <c r="F786" s="102">
        <v>2.0000000000000001E-4</v>
      </c>
      <c r="G786" s="103">
        <v>2.0000000000000001E-4</v>
      </c>
      <c r="H786" s="83" t="s">
        <v>423</v>
      </c>
      <c r="I786" s="104" t="s">
        <v>424</v>
      </c>
      <c r="J786" s="102">
        <v>0.38389020000000001</v>
      </c>
      <c r="K786" s="105">
        <v>0.60024</v>
      </c>
      <c r="L786" s="83"/>
      <c r="M786" s="102">
        <v>1.6906E-3</v>
      </c>
      <c r="N786" s="105">
        <v>1.8479999999999998E-3</v>
      </c>
      <c r="O786" s="83"/>
    </row>
    <row r="787" spans="1:15">
      <c r="A787" s="79" t="s">
        <v>158</v>
      </c>
      <c r="B787" s="100" t="s">
        <v>339</v>
      </c>
      <c r="C787" s="81" t="str">
        <f>IFERROR(IF(B787="No CAS","",INDEX('DEQ Pollutant List'!$C$7:$C$611,MATCH('3. Pollutant Emissions - EF'!B787,'DEQ Pollutant List'!$B$7:$B$611,0))),"")</f>
        <v>Barium and compounds</v>
      </c>
      <c r="D787" s="115"/>
      <c r="E787" s="101"/>
      <c r="F787" s="102">
        <v>4.4000000000000003E-3</v>
      </c>
      <c r="G787" s="103">
        <v>4.4000000000000003E-3</v>
      </c>
      <c r="H787" s="83" t="s">
        <v>423</v>
      </c>
      <c r="I787" s="104" t="s">
        <v>424</v>
      </c>
      <c r="J787" s="102">
        <v>8.4455844000000013</v>
      </c>
      <c r="K787" s="105">
        <v>13.20528</v>
      </c>
      <c r="L787" s="83"/>
      <c r="M787" s="102">
        <v>3.7193200000000003E-2</v>
      </c>
      <c r="N787" s="105">
        <v>4.0655999999999998E-2</v>
      </c>
      <c r="O787" s="83"/>
    </row>
    <row r="788" spans="1:15">
      <c r="A788" s="79" t="s">
        <v>158</v>
      </c>
      <c r="B788" s="100" t="s">
        <v>340</v>
      </c>
      <c r="C788" s="81" t="str">
        <f>IFERROR(IF(B788="No CAS","",INDEX('DEQ Pollutant List'!$C$7:$C$611,MATCH('3. Pollutant Emissions - EF'!B788,'DEQ Pollutant List'!$B$7:$B$611,0))),"")</f>
        <v>Benzene</v>
      </c>
      <c r="D788" s="115"/>
      <c r="E788" s="101"/>
      <c r="F788" s="102">
        <v>1.6999999999999999E-3</v>
      </c>
      <c r="G788" s="103">
        <v>1.6999999999999999E-3</v>
      </c>
      <c r="H788" s="83" t="s">
        <v>423</v>
      </c>
      <c r="I788" s="104" t="s">
        <v>424</v>
      </c>
      <c r="J788" s="102">
        <v>3.2630667</v>
      </c>
      <c r="K788" s="105">
        <v>5.1020399999999997</v>
      </c>
      <c r="L788" s="83"/>
      <c r="M788" s="102">
        <v>1.4370099999999998E-2</v>
      </c>
      <c r="N788" s="105">
        <v>1.5707999999999996E-2</v>
      </c>
      <c r="O788" s="83"/>
    </row>
    <row r="789" spans="1:15">
      <c r="A789" s="79" t="s">
        <v>158</v>
      </c>
      <c r="B789" s="100" t="s">
        <v>427</v>
      </c>
      <c r="C789" s="81" t="str">
        <f>IFERROR(IF(B789="No CAS","",INDEX('DEQ Pollutant List'!$C$7:$C$611,MATCH('3. Pollutant Emissions - EF'!B789,'DEQ Pollutant List'!$B$7:$B$611,0))),"")</f>
        <v>Benzo[a]pyrene</v>
      </c>
      <c r="D789" s="115"/>
      <c r="E789" s="101"/>
      <c r="F789" s="102">
        <v>1.1999999999999999E-6</v>
      </c>
      <c r="G789" s="103">
        <v>1.1999999999999999E-6</v>
      </c>
      <c r="H789" s="83" t="s">
        <v>423</v>
      </c>
      <c r="I789" s="104" t="s">
        <v>424</v>
      </c>
      <c r="J789" s="102">
        <v>2.3033412000000001E-3</v>
      </c>
      <c r="K789" s="105">
        <v>3.6014399999999996E-3</v>
      </c>
      <c r="L789" s="83"/>
      <c r="M789" s="102">
        <v>1.0143599999999999E-5</v>
      </c>
      <c r="N789" s="105">
        <v>1.1087999999999998E-5</v>
      </c>
      <c r="O789" s="83"/>
    </row>
    <row r="790" spans="1:15">
      <c r="A790" s="79" t="s">
        <v>158</v>
      </c>
      <c r="B790" s="100" t="s">
        <v>341</v>
      </c>
      <c r="C790" s="81" t="str">
        <f>IFERROR(IF(B790="No CAS","",INDEX('DEQ Pollutant List'!$C$7:$C$611,MATCH('3. Pollutant Emissions - EF'!B790,'DEQ Pollutant List'!$B$7:$B$611,0))),"")</f>
        <v>Beryllium and compounds</v>
      </c>
      <c r="D790" s="115"/>
      <c r="E790" s="101"/>
      <c r="F790" s="102">
        <v>1.2E-5</v>
      </c>
      <c r="G790" s="103">
        <v>1.2E-5</v>
      </c>
      <c r="H790" s="83" t="s">
        <v>423</v>
      </c>
      <c r="I790" s="104" t="s">
        <v>424</v>
      </c>
      <c r="J790" s="102">
        <v>2.3033412E-2</v>
      </c>
      <c r="K790" s="105">
        <v>3.6014400000000002E-2</v>
      </c>
      <c r="L790" s="83"/>
      <c r="M790" s="102">
        <v>1.01436E-4</v>
      </c>
      <c r="N790" s="105">
        <v>1.1087999999999998E-4</v>
      </c>
      <c r="O790" s="83"/>
    </row>
    <row r="791" spans="1:15">
      <c r="A791" s="79" t="s">
        <v>158</v>
      </c>
      <c r="B791" s="100" t="s">
        <v>343</v>
      </c>
      <c r="C791" s="81" t="str">
        <f>IFERROR(IF(B791="No CAS","",INDEX('DEQ Pollutant List'!$C$7:$C$611,MATCH('3. Pollutant Emissions - EF'!B791,'DEQ Pollutant List'!$B$7:$B$611,0))),"")</f>
        <v>Cadmium and compounds</v>
      </c>
      <c r="D791" s="115"/>
      <c r="E791" s="101"/>
      <c r="F791" s="102">
        <v>1.1000000000000001E-3</v>
      </c>
      <c r="G791" s="103">
        <v>1.1000000000000001E-3</v>
      </c>
      <c r="H791" s="83" t="s">
        <v>423</v>
      </c>
      <c r="I791" s="104" t="s">
        <v>424</v>
      </c>
      <c r="J791" s="102">
        <v>2.1113961000000003</v>
      </c>
      <c r="K791" s="105">
        <v>3.30132</v>
      </c>
      <c r="L791" s="83"/>
      <c r="M791" s="102">
        <v>9.2983000000000007E-3</v>
      </c>
      <c r="N791" s="105">
        <v>1.0163999999999999E-2</v>
      </c>
      <c r="O791" s="83"/>
    </row>
    <row r="792" spans="1:15">
      <c r="A792" s="79" t="s">
        <v>158</v>
      </c>
      <c r="B792" s="100" t="s">
        <v>348</v>
      </c>
      <c r="C792" s="81" t="str">
        <f>IFERROR(IF(B792="No CAS","",INDEX('DEQ Pollutant List'!$C$7:$C$611,MATCH('3. Pollutant Emissions - EF'!B792,'DEQ Pollutant List'!$B$7:$B$611,0))),"")</f>
        <v>Chromium VI, chromate and dichromate particulate</v>
      </c>
      <c r="D792" s="115"/>
      <c r="E792" s="101"/>
      <c r="F792" s="102">
        <v>5.5999999999999999E-5</v>
      </c>
      <c r="G792" s="103">
        <v>5.5999999999999999E-5</v>
      </c>
      <c r="H792" s="83" t="s">
        <v>423</v>
      </c>
      <c r="I792" s="104" t="s">
        <v>428</v>
      </c>
      <c r="J792" s="102">
        <v>0.10748925600000001</v>
      </c>
      <c r="K792" s="105">
        <v>0.1680672</v>
      </c>
      <c r="L792" s="83"/>
      <c r="M792" s="102">
        <v>4.7336799999999994E-4</v>
      </c>
      <c r="N792" s="105">
        <v>5.1743999999999987E-4</v>
      </c>
      <c r="O792" s="83"/>
    </row>
    <row r="793" spans="1:15">
      <c r="A793" s="79" t="s">
        <v>158</v>
      </c>
      <c r="B793" s="100" t="s">
        <v>349</v>
      </c>
      <c r="C793" s="81" t="str">
        <f>IFERROR(IF(B793="No CAS","",INDEX('DEQ Pollutant List'!$C$7:$C$611,MATCH('3. Pollutant Emissions - EF'!B793,'DEQ Pollutant List'!$B$7:$B$611,0))),"")</f>
        <v>Cobalt and compounds</v>
      </c>
      <c r="D793" s="115"/>
      <c r="E793" s="101"/>
      <c r="F793" s="102">
        <v>8.3999999999999995E-5</v>
      </c>
      <c r="G793" s="103">
        <v>8.3999999999999995E-5</v>
      </c>
      <c r="H793" s="83" t="s">
        <v>423</v>
      </c>
      <c r="I793" s="104" t="s">
        <v>424</v>
      </c>
      <c r="J793" s="102">
        <v>0.16123388399999999</v>
      </c>
      <c r="K793" s="105">
        <v>0.25210079999999996</v>
      </c>
      <c r="L793" s="83"/>
      <c r="M793" s="102">
        <v>7.1005199999999986E-4</v>
      </c>
      <c r="N793" s="105">
        <v>7.7615999999999981E-4</v>
      </c>
      <c r="O793" s="83"/>
    </row>
    <row r="794" spans="1:15">
      <c r="A794" s="79" t="s">
        <v>158</v>
      </c>
      <c r="B794" s="100" t="s">
        <v>350</v>
      </c>
      <c r="C794" s="81" t="str">
        <f>IFERROR(IF(B794="No CAS","",INDEX('DEQ Pollutant List'!$C$7:$C$611,MATCH('3. Pollutant Emissions - EF'!B794,'DEQ Pollutant List'!$B$7:$B$611,0))),"")</f>
        <v>Copper and compounds</v>
      </c>
      <c r="D794" s="115"/>
      <c r="E794" s="101"/>
      <c r="F794" s="102">
        <v>8.4999999999999995E-4</v>
      </c>
      <c r="G794" s="103">
        <v>8.4999999999999995E-4</v>
      </c>
      <c r="H794" s="83" t="s">
        <v>423</v>
      </c>
      <c r="I794" s="104" t="s">
        <v>424</v>
      </c>
      <c r="J794" s="102">
        <v>1.63153335</v>
      </c>
      <c r="K794" s="105">
        <v>2.5510199999999998</v>
      </c>
      <c r="L794" s="83"/>
      <c r="M794" s="102">
        <v>7.1850499999999992E-3</v>
      </c>
      <c r="N794" s="105">
        <v>7.8539999999999981E-3</v>
      </c>
      <c r="O794" s="83"/>
    </row>
    <row r="795" spans="1:15">
      <c r="A795" s="79" t="s">
        <v>158</v>
      </c>
      <c r="B795" s="100" t="s">
        <v>352</v>
      </c>
      <c r="C795" s="81" t="str">
        <f>IFERROR(IF(B795="No CAS","",INDEX('DEQ Pollutant List'!$C$7:$C$611,MATCH('3. Pollutant Emissions - EF'!B795,'DEQ Pollutant List'!$B$7:$B$611,0))),"")</f>
        <v>Ethyl benzene</v>
      </c>
      <c r="D795" s="115"/>
      <c r="E795" s="101"/>
      <c r="F795" s="102">
        <v>2E-3</v>
      </c>
      <c r="G795" s="103">
        <v>2E-3</v>
      </c>
      <c r="H795" s="83" t="s">
        <v>423</v>
      </c>
      <c r="I795" s="104" t="s">
        <v>424</v>
      </c>
      <c r="J795" s="102">
        <v>3.838902</v>
      </c>
      <c r="K795" s="105">
        <v>6.0023999999999997</v>
      </c>
      <c r="L795" s="83"/>
      <c r="M795" s="102">
        <v>1.6906000000000001E-2</v>
      </c>
      <c r="N795" s="105">
        <v>1.8479999999999996E-2</v>
      </c>
      <c r="O795" s="83"/>
    </row>
    <row r="796" spans="1:15">
      <c r="A796" s="79" t="s">
        <v>158</v>
      </c>
      <c r="B796" s="100" t="s">
        <v>354</v>
      </c>
      <c r="C796" s="81" t="str">
        <f>IFERROR(IF(B796="No CAS","",INDEX('DEQ Pollutant List'!$C$7:$C$611,MATCH('3. Pollutant Emissions - EF'!B796,'DEQ Pollutant List'!$B$7:$B$611,0))),"")</f>
        <v>Formaldehyde</v>
      </c>
      <c r="D796" s="115"/>
      <c r="E796" s="101"/>
      <c r="F796" s="102">
        <v>3.5999999999999999E-3</v>
      </c>
      <c r="G796" s="103">
        <v>3.5999999999999999E-3</v>
      </c>
      <c r="H796" s="83" t="s">
        <v>423</v>
      </c>
      <c r="I796" s="104" t="s">
        <v>424</v>
      </c>
      <c r="J796" s="102">
        <v>6.9100235999999997</v>
      </c>
      <c r="K796" s="105">
        <v>10.804319999999999</v>
      </c>
      <c r="L796" s="83"/>
      <c r="M796" s="102">
        <v>3.0430799999999997E-2</v>
      </c>
      <c r="N796" s="105">
        <v>3.3263999999999995E-2</v>
      </c>
      <c r="O796" s="83"/>
    </row>
    <row r="797" spans="1:15">
      <c r="A797" s="79" t="s">
        <v>158</v>
      </c>
      <c r="B797" s="100" t="s">
        <v>355</v>
      </c>
      <c r="C797" s="81" t="str">
        <f>IFERROR(IF(B797="No CAS","",INDEX('DEQ Pollutant List'!$C$7:$C$611,MATCH('3. Pollutant Emissions - EF'!B797,'DEQ Pollutant List'!$B$7:$B$611,0))),"")</f>
        <v>Hexane</v>
      </c>
      <c r="D797" s="115"/>
      <c r="E797" s="101"/>
      <c r="F797" s="102">
        <v>1.2999999999999999E-3</v>
      </c>
      <c r="G797" s="103">
        <v>1.2999999999999999E-3</v>
      </c>
      <c r="H797" s="83" t="s">
        <v>423</v>
      </c>
      <c r="I797" s="104" t="s">
        <v>424</v>
      </c>
      <c r="J797" s="102">
        <v>2.4952863000000001</v>
      </c>
      <c r="K797" s="105">
        <v>3.9015599999999995</v>
      </c>
      <c r="L797" s="83"/>
      <c r="M797" s="102">
        <v>1.0988899999999999E-2</v>
      </c>
      <c r="N797" s="105">
        <v>1.2011999999999997E-2</v>
      </c>
      <c r="O797" s="83"/>
    </row>
    <row r="798" spans="1:15">
      <c r="A798" s="79" t="s">
        <v>158</v>
      </c>
      <c r="B798" s="100" t="s">
        <v>360</v>
      </c>
      <c r="C798" s="81" t="str">
        <f>IFERROR(IF(B798="No CAS","",INDEX('DEQ Pollutant List'!$C$7:$C$611,MATCH('3. Pollutant Emissions - EF'!B798,'DEQ Pollutant List'!$B$7:$B$611,0))),"")</f>
        <v>Lead and compounds</v>
      </c>
      <c r="D798" s="115"/>
      <c r="E798" s="101"/>
      <c r="F798" s="102">
        <v>5.0000000000000001E-4</v>
      </c>
      <c r="G798" s="103">
        <v>5.0000000000000001E-4</v>
      </c>
      <c r="H798" s="83" t="s">
        <v>423</v>
      </c>
      <c r="I798" s="104" t="s">
        <v>424</v>
      </c>
      <c r="J798" s="102">
        <v>0.95972550000000001</v>
      </c>
      <c r="K798" s="105">
        <v>1.5005999999999999</v>
      </c>
      <c r="L798" s="83"/>
      <c r="M798" s="102">
        <v>4.2265000000000002E-3</v>
      </c>
      <c r="N798" s="105">
        <v>4.6199999999999991E-3</v>
      </c>
      <c r="O798" s="83"/>
    </row>
    <row r="799" spans="1:15">
      <c r="A799" s="79" t="s">
        <v>158</v>
      </c>
      <c r="B799" s="100" t="s">
        <v>361</v>
      </c>
      <c r="C799" s="81" t="str">
        <f>IFERROR(IF(B799="No CAS","",INDEX('DEQ Pollutant List'!$C$7:$C$611,MATCH('3. Pollutant Emissions - EF'!B799,'DEQ Pollutant List'!$B$7:$B$611,0))),"")</f>
        <v>Manganese and compounds</v>
      </c>
      <c r="D799" s="115"/>
      <c r="E799" s="101"/>
      <c r="F799" s="102">
        <v>3.8000000000000002E-4</v>
      </c>
      <c r="G799" s="103">
        <v>3.8000000000000002E-4</v>
      </c>
      <c r="H799" s="83" t="s">
        <v>423</v>
      </c>
      <c r="I799" s="104" t="s">
        <v>424</v>
      </c>
      <c r="J799" s="102">
        <v>0.72939138000000003</v>
      </c>
      <c r="K799" s="105">
        <v>1.1404559999999999</v>
      </c>
      <c r="L799" s="83"/>
      <c r="M799" s="102">
        <v>3.21214E-3</v>
      </c>
      <c r="N799" s="105">
        <v>3.5111999999999995E-3</v>
      </c>
      <c r="O799" s="83"/>
    </row>
    <row r="800" spans="1:15">
      <c r="A800" s="79" t="s">
        <v>158</v>
      </c>
      <c r="B800" s="100" t="s">
        <v>362</v>
      </c>
      <c r="C800" s="81" t="str">
        <f>IFERROR(IF(B800="No CAS","",INDEX('DEQ Pollutant List'!$C$7:$C$611,MATCH('3. Pollutant Emissions - EF'!B800,'DEQ Pollutant List'!$B$7:$B$611,0))),"")</f>
        <v>Mercury and compounds</v>
      </c>
      <c r="D800" s="115"/>
      <c r="E800" s="101"/>
      <c r="F800" s="102">
        <v>2.5999999999999998E-4</v>
      </c>
      <c r="G800" s="103">
        <v>2.5999999999999998E-4</v>
      </c>
      <c r="H800" s="83" t="s">
        <v>423</v>
      </c>
      <c r="I800" s="104" t="s">
        <v>424</v>
      </c>
      <c r="J800" s="102">
        <v>0.49905725999999995</v>
      </c>
      <c r="K800" s="105">
        <v>0.78031199999999989</v>
      </c>
      <c r="L800" s="83"/>
      <c r="M800" s="102">
        <v>2.1977799999999994E-3</v>
      </c>
      <c r="N800" s="105">
        <v>2.4023999999999994E-3</v>
      </c>
      <c r="O800" s="83"/>
    </row>
    <row r="801" spans="1:15">
      <c r="A801" s="79" t="s">
        <v>158</v>
      </c>
      <c r="B801" s="100" t="s">
        <v>334</v>
      </c>
      <c r="C801" s="81" t="str">
        <f>IFERROR(IF(B801="No CAS","",INDEX('DEQ Pollutant List'!$C$7:$C$611,MATCH('3. Pollutant Emissions - EF'!B801,'DEQ Pollutant List'!$B$7:$B$611,0))),"")</f>
        <v>Molybdenum trioxide</v>
      </c>
      <c r="D801" s="115"/>
      <c r="E801" s="101"/>
      <c r="F801" s="102">
        <v>1.65E-3</v>
      </c>
      <c r="G801" s="103">
        <v>1.65E-3</v>
      </c>
      <c r="H801" s="83" t="s">
        <v>423</v>
      </c>
      <c r="I801" s="104" t="s">
        <v>424</v>
      </c>
      <c r="J801" s="102">
        <v>3.1670941500000001</v>
      </c>
      <c r="K801" s="105">
        <v>4.9519799999999998</v>
      </c>
      <c r="L801" s="83"/>
      <c r="M801" s="102">
        <v>1.3947449999999998E-2</v>
      </c>
      <c r="N801" s="105">
        <v>1.5245999999999997E-2</v>
      </c>
      <c r="O801" s="83"/>
    </row>
    <row r="802" spans="1:15">
      <c r="A802" s="79" t="s">
        <v>158</v>
      </c>
      <c r="B802" s="100" t="s">
        <v>370</v>
      </c>
      <c r="C802" s="81" t="str">
        <f>IFERROR(IF(B802="No CAS","",INDEX('DEQ Pollutant List'!$C$7:$C$611,MATCH('3. Pollutant Emissions - EF'!B802,'DEQ Pollutant List'!$B$7:$B$611,0))),"")</f>
        <v>Naphthalene</v>
      </c>
      <c r="D802" s="115"/>
      <c r="E802" s="101"/>
      <c r="F802" s="102">
        <v>2.9999999999999997E-4</v>
      </c>
      <c r="G802" s="103">
        <v>2.9999999999999997E-4</v>
      </c>
      <c r="H802" s="83" t="s">
        <v>423</v>
      </c>
      <c r="I802" s="104" t="s">
        <v>424</v>
      </c>
      <c r="J802" s="102">
        <v>0.57583529999999994</v>
      </c>
      <c r="K802" s="105">
        <v>0.90035999999999983</v>
      </c>
      <c r="L802" s="83"/>
      <c r="M802" s="102">
        <v>2.5358999999999998E-3</v>
      </c>
      <c r="N802" s="105">
        <v>2.7719999999999993E-3</v>
      </c>
      <c r="O802" s="83"/>
    </row>
    <row r="803" spans="1:15">
      <c r="A803" s="79" t="s">
        <v>158</v>
      </c>
      <c r="B803" s="100">
        <v>365</v>
      </c>
      <c r="C803" s="81" t="str">
        <f>IFERROR(IF(B803="No CAS","",INDEX('DEQ Pollutant List'!$C$7:$C$611,MATCH('3. Pollutant Emissions - EF'!B803,'DEQ Pollutant List'!$B$7:$B$611,0))),"")</f>
        <v>Nickel compounds, insoluble</v>
      </c>
      <c r="D803" s="115"/>
      <c r="E803" s="101"/>
      <c r="F803" s="102">
        <v>2.0999999999999999E-3</v>
      </c>
      <c r="G803" s="103">
        <v>2.0999999999999999E-3</v>
      </c>
      <c r="H803" s="83" t="s">
        <v>423</v>
      </c>
      <c r="I803" s="104" t="s">
        <v>424</v>
      </c>
      <c r="J803" s="102">
        <v>4.0308470999999999</v>
      </c>
      <c r="K803" s="105">
        <v>6.3025199999999995</v>
      </c>
      <c r="L803" s="83"/>
      <c r="M803" s="102">
        <v>1.7751299999999998E-2</v>
      </c>
      <c r="N803" s="105">
        <v>1.9403999999999994E-2</v>
      </c>
      <c r="O803" s="83"/>
    </row>
    <row r="804" spans="1:15">
      <c r="A804" s="79" t="s">
        <v>158</v>
      </c>
      <c r="B804" s="100">
        <v>401</v>
      </c>
      <c r="C804" s="81" t="str">
        <f>IFERROR(IF(B804="No CAS","",INDEX('DEQ Pollutant List'!$C$7:$C$611,MATCH('3. Pollutant Emissions - EF'!B804,'DEQ Pollutant List'!$B$7:$B$611,0))),"")</f>
        <v>Polycyclic aromatic hydrocarbons (PAHs)</v>
      </c>
      <c r="D804" s="115"/>
      <c r="E804" s="101"/>
      <c r="F804" s="102">
        <v>1E-4</v>
      </c>
      <c r="G804" s="103">
        <v>1E-4</v>
      </c>
      <c r="H804" s="83" t="s">
        <v>423</v>
      </c>
      <c r="I804" s="104" t="s">
        <v>424</v>
      </c>
      <c r="J804" s="102">
        <v>0.19194510000000001</v>
      </c>
      <c r="K804" s="105">
        <v>0.30012</v>
      </c>
      <c r="L804" s="83"/>
      <c r="M804" s="102">
        <v>8.453E-4</v>
      </c>
      <c r="N804" s="105">
        <v>9.2399999999999991E-4</v>
      </c>
      <c r="O804" s="83"/>
    </row>
    <row r="805" spans="1:15">
      <c r="A805" s="79" t="s">
        <v>158</v>
      </c>
      <c r="B805" s="100" t="s">
        <v>390</v>
      </c>
      <c r="C805" s="81" t="str">
        <f>IFERROR(IF(B805="No CAS","",INDEX('DEQ Pollutant List'!$C$7:$C$611,MATCH('3. Pollutant Emissions - EF'!B805,'DEQ Pollutant List'!$B$7:$B$611,0))),"")</f>
        <v>Selenium and compounds</v>
      </c>
      <c r="D805" s="115"/>
      <c r="E805" s="101"/>
      <c r="F805" s="102">
        <v>2.4000000000000001E-5</v>
      </c>
      <c r="G805" s="103">
        <v>2.4000000000000001E-5</v>
      </c>
      <c r="H805" s="83" t="s">
        <v>423</v>
      </c>
      <c r="I805" s="104" t="s">
        <v>424</v>
      </c>
      <c r="J805" s="102">
        <v>4.6066823999999999E-2</v>
      </c>
      <c r="K805" s="105">
        <v>7.2028800000000004E-2</v>
      </c>
      <c r="L805" s="83"/>
      <c r="M805" s="102">
        <v>2.0287199999999999E-4</v>
      </c>
      <c r="N805" s="105">
        <v>2.2175999999999996E-4</v>
      </c>
      <c r="O805" s="83"/>
    </row>
    <row r="806" spans="1:15">
      <c r="A806" s="79" t="s">
        <v>158</v>
      </c>
      <c r="B806" s="100" t="s">
        <v>395</v>
      </c>
      <c r="C806" s="81" t="str">
        <f>IFERROR(IF(B806="No CAS","",INDEX('DEQ Pollutant List'!$C$7:$C$611,MATCH('3. Pollutant Emissions - EF'!B806,'DEQ Pollutant List'!$B$7:$B$611,0))),"")</f>
        <v>Toluene</v>
      </c>
      <c r="D806" s="115"/>
      <c r="E806" s="101"/>
      <c r="F806" s="102">
        <v>7.7999999999999996E-3</v>
      </c>
      <c r="G806" s="103">
        <v>7.7999999999999996E-3</v>
      </c>
      <c r="H806" s="83" t="s">
        <v>423</v>
      </c>
      <c r="I806" s="104" t="s">
        <v>424</v>
      </c>
      <c r="J806" s="102">
        <v>14.971717799999999</v>
      </c>
      <c r="K806" s="105">
        <v>23.409359999999996</v>
      </c>
      <c r="L806" s="83"/>
      <c r="M806" s="102">
        <v>6.5933399999999989E-2</v>
      </c>
      <c r="N806" s="105">
        <v>7.2071999999999983E-2</v>
      </c>
      <c r="O806" s="83"/>
    </row>
    <row r="807" spans="1:15">
      <c r="A807" s="79" t="s">
        <v>158</v>
      </c>
      <c r="B807" s="100" t="s">
        <v>397</v>
      </c>
      <c r="C807" s="81" t="str">
        <f>IFERROR(IF(B807="No CAS","",INDEX('DEQ Pollutant List'!$C$7:$C$611,MATCH('3. Pollutant Emissions - EF'!B807,'DEQ Pollutant List'!$B$7:$B$611,0))),"")</f>
        <v>Vanadium (fume or dust)</v>
      </c>
      <c r="D807" s="115"/>
      <c r="E807" s="101"/>
      <c r="F807" s="102">
        <v>2.3E-3</v>
      </c>
      <c r="G807" s="103">
        <v>2.3E-3</v>
      </c>
      <c r="H807" s="83" t="s">
        <v>423</v>
      </c>
      <c r="I807" s="104" t="s">
        <v>424</v>
      </c>
      <c r="J807" s="102">
        <v>4.4147372999999996</v>
      </c>
      <c r="K807" s="105">
        <v>6.9027599999999998</v>
      </c>
      <c r="L807" s="83"/>
      <c r="M807" s="102">
        <v>1.9441899999999998E-2</v>
      </c>
      <c r="N807" s="105">
        <v>2.1251999999999997E-2</v>
      </c>
      <c r="O807" s="83"/>
    </row>
    <row r="808" spans="1:15">
      <c r="A808" s="79" t="s">
        <v>158</v>
      </c>
      <c r="B808" s="100" t="s">
        <v>398</v>
      </c>
      <c r="C808" s="81" t="str">
        <f>IFERROR(IF(B808="No CAS","",INDEX('DEQ Pollutant List'!$C$7:$C$611,MATCH('3. Pollutant Emissions - EF'!B808,'DEQ Pollutant List'!$B$7:$B$611,0))),"")</f>
        <v>Xylene (mixture), including m-xylene, o-xylene, p-xylene</v>
      </c>
      <c r="D808" s="115"/>
      <c r="E808" s="101"/>
      <c r="F808" s="102">
        <v>5.7999999999999996E-3</v>
      </c>
      <c r="G808" s="103">
        <v>5.7999999999999996E-3</v>
      </c>
      <c r="H808" s="83" t="s">
        <v>423</v>
      </c>
      <c r="I808" s="104" t="s">
        <v>424</v>
      </c>
      <c r="J808" s="102">
        <v>11.132815799999999</v>
      </c>
      <c r="K808" s="105">
        <v>17.406959999999998</v>
      </c>
      <c r="L808" s="83"/>
      <c r="M808" s="102">
        <v>4.9027399999999992E-2</v>
      </c>
      <c r="N808" s="105">
        <v>5.3591999999999987E-2</v>
      </c>
      <c r="O808" s="83"/>
    </row>
    <row r="809" spans="1:15">
      <c r="A809" s="79" t="s">
        <v>158</v>
      </c>
      <c r="B809" s="100" t="s">
        <v>399</v>
      </c>
      <c r="C809" s="81" t="str">
        <f>IFERROR(IF(B809="No CAS","",INDEX('DEQ Pollutant List'!$C$7:$C$611,MATCH('3. Pollutant Emissions - EF'!B809,'DEQ Pollutant List'!$B$7:$B$611,0))),"")</f>
        <v>Zinc and compounds</v>
      </c>
      <c r="D809" s="115"/>
      <c r="E809" s="101"/>
      <c r="F809" s="102">
        <v>2.9000000000000001E-2</v>
      </c>
      <c r="G809" s="103">
        <v>2.9000000000000001E-2</v>
      </c>
      <c r="H809" s="83" t="s">
        <v>423</v>
      </c>
      <c r="I809" s="104" t="s">
        <v>424</v>
      </c>
      <c r="J809" s="102">
        <v>55.664079000000001</v>
      </c>
      <c r="K809" s="105">
        <v>87.034800000000004</v>
      </c>
      <c r="L809" s="83"/>
      <c r="M809" s="102">
        <v>0.24513699999999999</v>
      </c>
      <c r="N809" s="105">
        <v>0.26795999999999998</v>
      </c>
      <c r="O809" s="83"/>
    </row>
    <row r="810" spans="1:15">
      <c r="A810" s="79" t="s">
        <v>160</v>
      </c>
      <c r="B810" s="100" t="s">
        <v>327</v>
      </c>
      <c r="C810" s="81" t="str">
        <f>IFERROR(IF(B810="No CAS","",INDEX('DEQ Pollutant List'!$C$7:$C$611,MATCH('3. Pollutant Emissions - EF'!B810,'DEQ Pollutant List'!$B$7:$B$611,0))),"")</f>
        <v>Acetaldehyde</v>
      </c>
      <c r="D810" s="115"/>
      <c r="E810" s="101"/>
      <c r="F810" s="102">
        <v>1.16E-3</v>
      </c>
      <c r="G810" s="103">
        <v>1.16E-3</v>
      </c>
      <c r="H810" s="83" t="s">
        <v>468</v>
      </c>
      <c r="I810" s="104" t="s">
        <v>469</v>
      </c>
      <c r="J810" s="102">
        <v>191.03911234543028</v>
      </c>
      <c r="K810" s="105">
        <v>211.7</v>
      </c>
      <c r="L810" s="83"/>
      <c r="M810" s="102">
        <v>0.57999999999999996</v>
      </c>
      <c r="N810" s="105">
        <v>0.57999999999999996</v>
      </c>
      <c r="O810" s="83"/>
    </row>
    <row r="811" spans="1:15">
      <c r="A811" s="79" t="s">
        <v>160</v>
      </c>
      <c r="B811" s="100" t="s">
        <v>416</v>
      </c>
      <c r="C811" s="81" t="str">
        <f>IFERROR(IF(B811="No CAS","",INDEX('DEQ Pollutant List'!$C$7:$C$611,MATCH('3. Pollutant Emissions - EF'!B811,'DEQ Pollutant List'!$B$7:$B$611,0))),"")</f>
        <v>Biphenyl</v>
      </c>
      <c r="D811" s="115"/>
      <c r="E811" s="101"/>
      <c r="F811" s="102">
        <v>3.77E-4</v>
      </c>
      <c r="G811" s="103">
        <v>3.77E-4</v>
      </c>
      <c r="H811" s="83" t="s">
        <v>468</v>
      </c>
      <c r="I811" s="104" t="s">
        <v>469</v>
      </c>
      <c r="J811" s="102">
        <v>62.087711512264839</v>
      </c>
      <c r="K811" s="105">
        <v>68.802499999999995</v>
      </c>
      <c r="L811" s="83"/>
      <c r="M811" s="102">
        <v>0.1885</v>
      </c>
      <c r="N811" s="105">
        <v>0.1885</v>
      </c>
      <c r="O811" s="83"/>
    </row>
    <row r="812" spans="1:15">
      <c r="A812" s="79" t="s">
        <v>160</v>
      </c>
      <c r="B812" s="100" t="s">
        <v>344</v>
      </c>
      <c r="C812" s="81" t="str">
        <f>IFERROR(IF(B812="No CAS","",INDEX('DEQ Pollutant List'!$C$7:$C$611,MATCH('3. Pollutant Emissions - EF'!B812,'DEQ Pollutant List'!$B$7:$B$611,0))),"")</f>
        <v>Carbon disulfide</v>
      </c>
      <c r="D812" s="115"/>
      <c r="E812" s="101"/>
      <c r="F812" s="102">
        <v>1.58E-3</v>
      </c>
      <c r="G812" s="103">
        <v>1.58E-3</v>
      </c>
      <c r="H812" s="83" t="s">
        <v>468</v>
      </c>
      <c r="I812" s="104" t="s">
        <v>469</v>
      </c>
      <c r="J812" s="102">
        <v>260.20844612567225</v>
      </c>
      <c r="K812" s="105">
        <v>288.35000000000002</v>
      </c>
      <c r="L812" s="83"/>
      <c r="M812" s="102">
        <v>0.79</v>
      </c>
      <c r="N812" s="105">
        <v>0.79</v>
      </c>
      <c r="O812" s="83"/>
    </row>
    <row r="813" spans="1:15">
      <c r="A813" s="79" t="s">
        <v>160</v>
      </c>
      <c r="B813" s="100" t="s">
        <v>347</v>
      </c>
      <c r="C813" s="81" t="str">
        <f>IFERROR(IF(B813="No CAS","",INDEX('DEQ Pollutant List'!$C$7:$C$611,MATCH('3. Pollutant Emissions - EF'!B813,'DEQ Pollutant List'!$B$7:$B$611,0))),"")</f>
        <v>Chloroform</v>
      </c>
      <c r="D813" s="115"/>
      <c r="E813" s="101"/>
      <c r="F813" s="102">
        <v>4.9799999999999998E-5</v>
      </c>
      <c r="G813" s="103">
        <v>4.9799999999999998E-5</v>
      </c>
      <c r="H813" s="83" t="s">
        <v>468</v>
      </c>
      <c r="I813" s="104" t="s">
        <v>469</v>
      </c>
      <c r="J813" s="102">
        <v>8.2015067196572655</v>
      </c>
      <c r="K813" s="105">
        <v>9.0884999999999998</v>
      </c>
      <c r="L813" s="83"/>
      <c r="M813" s="102">
        <v>2.4899999999999999E-2</v>
      </c>
      <c r="N813" s="105">
        <v>2.4899999999999999E-2</v>
      </c>
      <c r="O813" s="83"/>
    </row>
    <row r="814" spans="1:15">
      <c r="A814" s="79" t="s">
        <v>160</v>
      </c>
      <c r="B814" s="100" t="s">
        <v>354</v>
      </c>
      <c r="C814" s="81" t="str">
        <f>IFERROR(IF(B814="No CAS","",INDEX('DEQ Pollutant List'!$C$7:$C$611,MATCH('3. Pollutant Emissions - EF'!B814,'DEQ Pollutant List'!$B$7:$B$611,0))),"")</f>
        <v>Formaldehyde</v>
      </c>
      <c r="D814" s="115"/>
      <c r="E814" s="101"/>
      <c r="F814" s="102">
        <v>1.3799999999999999E-4</v>
      </c>
      <c r="G814" s="103">
        <v>1.3799999999999999E-4</v>
      </c>
      <c r="H814" s="83" t="s">
        <v>468</v>
      </c>
      <c r="I814" s="104" t="s">
        <v>469</v>
      </c>
      <c r="J814" s="102">
        <v>22.727066813508085</v>
      </c>
      <c r="K814" s="105">
        <v>25.184999999999999</v>
      </c>
      <c r="L814" s="83"/>
      <c r="M814" s="102">
        <v>6.8999999999999992E-2</v>
      </c>
      <c r="N814" s="105">
        <v>6.8999999999999992E-2</v>
      </c>
      <c r="O814" s="83"/>
    </row>
    <row r="815" spans="1:15">
      <c r="A815" s="79" t="s">
        <v>160</v>
      </c>
      <c r="B815" s="100" t="s">
        <v>470</v>
      </c>
      <c r="C815" s="81" t="str">
        <f>IFERROR(IF(B815="No CAS","",INDEX('DEQ Pollutant List'!$C$7:$C$611,MATCH('3. Pollutant Emissions - EF'!B815,'DEQ Pollutant List'!$B$7:$B$611,0))),"")</f>
        <v>Ethylene glycol dimethyl ether</v>
      </c>
      <c r="D815" s="115"/>
      <c r="E815" s="101"/>
      <c r="F815" s="102">
        <v>3.93E-5</v>
      </c>
      <c r="G815" s="103">
        <v>3.93E-5</v>
      </c>
      <c r="H815" s="83" t="s">
        <v>468</v>
      </c>
      <c r="I815" s="104" t="s">
        <v>469</v>
      </c>
      <c r="J815" s="102">
        <v>6.4722733751512154</v>
      </c>
      <c r="K815" s="105">
        <v>7.17225</v>
      </c>
      <c r="L815" s="83"/>
      <c r="M815" s="102">
        <v>1.9650000000000001E-2</v>
      </c>
      <c r="N815" s="105">
        <v>1.9650000000000001E-2</v>
      </c>
      <c r="O815" s="83"/>
    </row>
    <row r="816" spans="1:15">
      <c r="A816" s="79" t="s">
        <v>160</v>
      </c>
      <c r="B816" s="100" t="s">
        <v>363</v>
      </c>
      <c r="C816" s="81" t="str">
        <f>IFERROR(IF(B816="No CAS","",INDEX('DEQ Pollutant List'!$C$7:$C$611,MATCH('3. Pollutant Emissions - EF'!B816,'DEQ Pollutant List'!$B$7:$B$611,0))),"")</f>
        <v>Methanol</v>
      </c>
      <c r="D816" s="115"/>
      <c r="E816" s="101"/>
      <c r="F816" s="102">
        <v>2.5300000000000001E-3</v>
      </c>
      <c r="G816" s="103">
        <v>2.5300000000000001E-3</v>
      </c>
      <c r="H816" s="83" t="s">
        <v>468</v>
      </c>
      <c r="I816" s="104" t="s">
        <v>469</v>
      </c>
      <c r="J816" s="102">
        <v>416.66289158098158</v>
      </c>
      <c r="K816" s="105">
        <v>461.72500000000002</v>
      </c>
      <c r="L816" s="83"/>
      <c r="M816" s="102">
        <v>1.2650000000000001</v>
      </c>
      <c r="N816" s="105">
        <v>1.2650000000000001</v>
      </c>
      <c r="O816" s="83"/>
    </row>
    <row r="817" spans="1:15">
      <c r="A817" s="79" t="s">
        <v>160</v>
      </c>
      <c r="B817" s="100" t="s">
        <v>365</v>
      </c>
      <c r="C817" s="81" t="str">
        <f>IFERROR(IF(B817="No CAS","",INDEX('DEQ Pollutant List'!$C$7:$C$611,MATCH('3. Pollutant Emissions - EF'!B817,'DEQ Pollutant List'!$B$7:$B$611,0))),"")</f>
        <v>Dichloromethane (methylene chloride)</v>
      </c>
      <c r="D817" s="115"/>
      <c r="E817" s="101"/>
      <c r="F817" s="102">
        <v>1.6799999999999999E-4</v>
      </c>
      <c r="G817" s="103">
        <v>1.6799999999999999E-4</v>
      </c>
      <c r="H817" s="83" t="s">
        <v>468</v>
      </c>
      <c r="I817" s="104" t="s">
        <v>469</v>
      </c>
      <c r="J817" s="102">
        <v>27.667733512096799</v>
      </c>
      <c r="K817" s="105">
        <v>30.659999999999997</v>
      </c>
      <c r="L817" s="83"/>
      <c r="M817" s="102">
        <v>8.3999999999999991E-2</v>
      </c>
      <c r="N817" s="105">
        <v>8.3999999999999991E-2</v>
      </c>
      <c r="O817" s="83"/>
    </row>
    <row r="818" spans="1:15">
      <c r="A818" s="79" t="s">
        <v>160</v>
      </c>
      <c r="B818" s="100" t="s">
        <v>373</v>
      </c>
      <c r="C818" s="81" t="str">
        <f>IFERROR(IF(B818="No CAS","",INDEX('DEQ Pollutant List'!$C$7:$C$611,MATCH('3. Pollutant Emissions - EF'!B818,'DEQ Pollutant List'!$B$7:$B$611,0))),"")</f>
        <v>Phenol</v>
      </c>
      <c r="D818" s="115"/>
      <c r="E818" s="101"/>
      <c r="F818" s="102">
        <v>3.0699999999999998E-4</v>
      </c>
      <c r="G818" s="103">
        <v>3.0699999999999998E-4</v>
      </c>
      <c r="H818" s="83" t="s">
        <v>468</v>
      </c>
      <c r="I818" s="104" t="s">
        <v>469</v>
      </c>
      <c r="J818" s="102">
        <v>50.559489215557839</v>
      </c>
      <c r="K818" s="105">
        <v>56.027499999999996</v>
      </c>
      <c r="L818" s="83"/>
      <c r="M818" s="102">
        <v>0.1535</v>
      </c>
      <c r="N818" s="105">
        <v>0.1535</v>
      </c>
      <c r="O818" s="83"/>
    </row>
    <row r="819" spans="1:15">
      <c r="A819" s="79" t="s">
        <v>160</v>
      </c>
      <c r="B819" s="100" t="s">
        <v>389</v>
      </c>
      <c r="C819" s="81" t="str">
        <f>IFERROR(IF(B819="No CAS","",INDEX('DEQ Pollutant List'!$C$7:$C$611,MATCH('3. Pollutant Emissions - EF'!B819,'DEQ Pollutant List'!$B$7:$B$611,0))),"")</f>
        <v>Propionaldehyde</v>
      </c>
      <c r="D819" s="115"/>
      <c r="E819" s="101"/>
      <c r="F819" s="102">
        <v>1.4300000000000001E-4</v>
      </c>
      <c r="G819" s="103">
        <v>1.4300000000000001E-4</v>
      </c>
      <c r="H819" s="83" t="s">
        <v>468</v>
      </c>
      <c r="I819" s="104" t="s">
        <v>469</v>
      </c>
      <c r="J819" s="102">
        <v>23.55051126327287</v>
      </c>
      <c r="K819" s="105">
        <v>26.0975</v>
      </c>
      <c r="L819" s="83"/>
      <c r="M819" s="102">
        <v>7.1500000000000008E-2</v>
      </c>
      <c r="N819" s="105">
        <v>7.1500000000000008E-2</v>
      </c>
      <c r="O819" s="83"/>
    </row>
    <row r="820" spans="1:15">
      <c r="A820" s="79" t="s">
        <v>160</v>
      </c>
      <c r="B820" s="100" t="s">
        <v>395</v>
      </c>
      <c r="C820" s="81" t="str">
        <f>IFERROR(IF(B820="No CAS","",INDEX('DEQ Pollutant List'!$C$7:$C$611,MATCH('3. Pollutant Emissions - EF'!B820,'DEQ Pollutant List'!$B$7:$B$611,0))),"")</f>
        <v>Toluene</v>
      </c>
      <c r="D820" s="115"/>
      <c r="E820" s="101"/>
      <c r="F820" s="102">
        <v>1.6000000000000001E-3</v>
      </c>
      <c r="G820" s="103">
        <v>1.6000000000000001E-3</v>
      </c>
      <c r="H820" s="83" t="s">
        <v>468</v>
      </c>
      <c r="I820" s="104" t="s">
        <v>469</v>
      </c>
      <c r="J820" s="102">
        <v>263.50222392473142</v>
      </c>
      <c r="K820" s="105">
        <v>292</v>
      </c>
      <c r="L820" s="83"/>
      <c r="M820" s="102">
        <v>0.8</v>
      </c>
      <c r="N820" s="105">
        <v>0.8</v>
      </c>
      <c r="O820" s="83"/>
    </row>
    <row r="821" spans="1:15">
      <c r="A821" s="79" t="s">
        <v>164</v>
      </c>
      <c r="B821" s="100" t="s">
        <v>327</v>
      </c>
      <c r="C821" s="81" t="str">
        <f>IFERROR(IF(B821="No CAS","",INDEX('DEQ Pollutant List'!$C$7:$C$611,MATCH('3. Pollutant Emissions - EF'!B821,'DEQ Pollutant List'!$B$7:$B$611,0))),"")</f>
        <v>Acetaldehyde</v>
      </c>
      <c r="D821" s="115"/>
      <c r="E821" s="101"/>
      <c r="F821" s="102">
        <v>1.16E-3</v>
      </c>
      <c r="G821" s="103">
        <v>1.16E-3</v>
      </c>
      <c r="H821" s="83" t="s">
        <v>468</v>
      </c>
      <c r="I821" s="104" t="s">
        <v>469</v>
      </c>
      <c r="J821" s="102">
        <v>276.45758005456969</v>
      </c>
      <c r="K821" s="105">
        <v>402.23</v>
      </c>
      <c r="L821" s="83"/>
      <c r="M821" s="102">
        <v>1.1020000000000001</v>
      </c>
      <c r="N821" s="105">
        <v>1.1020000000000001</v>
      </c>
      <c r="O821" s="83"/>
    </row>
    <row r="822" spans="1:15">
      <c r="A822" s="79" t="s">
        <v>164</v>
      </c>
      <c r="B822" s="100" t="s">
        <v>416</v>
      </c>
      <c r="C822" s="81" t="str">
        <f>IFERROR(IF(B822="No CAS","",INDEX('DEQ Pollutant List'!$C$7:$C$611,MATCH('3. Pollutant Emissions - EF'!B822,'DEQ Pollutant List'!$B$7:$B$611,0))),"")</f>
        <v>Biphenyl</v>
      </c>
      <c r="D822" s="115"/>
      <c r="E822" s="101"/>
      <c r="F822" s="102">
        <v>3.77E-4</v>
      </c>
      <c r="G822" s="103">
        <v>3.77E-4</v>
      </c>
      <c r="H822" s="83" t="s">
        <v>468</v>
      </c>
      <c r="I822" s="104" t="s">
        <v>469</v>
      </c>
      <c r="J822" s="102">
        <v>89.848713517735149</v>
      </c>
      <c r="K822" s="105">
        <v>130.72475</v>
      </c>
      <c r="L822" s="83"/>
      <c r="M822" s="102">
        <v>0.35815000000000002</v>
      </c>
      <c r="N822" s="105">
        <v>0.35815000000000002</v>
      </c>
      <c r="O822" s="83"/>
    </row>
    <row r="823" spans="1:15">
      <c r="A823" s="79" t="s">
        <v>164</v>
      </c>
      <c r="B823" s="100" t="s">
        <v>344</v>
      </c>
      <c r="C823" s="81" t="str">
        <f>IFERROR(IF(B823="No CAS","",INDEX('DEQ Pollutant List'!$C$7:$C$611,MATCH('3. Pollutant Emissions - EF'!B823,'DEQ Pollutant List'!$B$7:$B$611,0))),"")</f>
        <v>Carbon disulfide</v>
      </c>
      <c r="D823" s="115"/>
      <c r="E823" s="101"/>
      <c r="F823" s="102">
        <v>1.58E-3</v>
      </c>
      <c r="G823" s="103">
        <v>1.58E-3</v>
      </c>
      <c r="H823" s="83" t="s">
        <v>468</v>
      </c>
      <c r="I823" s="104" t="s">
        <v>469</v>
      </c>
      <c r="J823" s="102">
        <v>376.55429007432764</v>
      </c>
      <c r="K823" s="105">
        <v>547.86500000000001</v>
      </c>
      <c r="L823" s="83"/>
      <c r="M823" s="102">
        <v>1.5010000000000001</v>
      </c>
      <c r="N823" s="105">
        <v>1.5010000000000001</v>
      </c>
      <c r="O823" s="83"/>
    </row>
    <row r="824" spans="1:15">
      <c r="A824" s="79" t="s">
        <v>164</v>
      </c>
      <c r="B824" s="100" t="s">
        <v>347</v>
      </c>
      <c r="C824" s="81" t="str">
        <f>IFERROR(IF(B824="No CAS","",INDEX('DEQ Pollutant List'!$C$7:$C$611,MATCH('3. Pollutant Emissions - EF'!B824,'DEQ Pollutant List'!$B$7:$B$611,0))),"")</f>
        <v>Chloroform</v>
      </c>
      <c r="D824" s="115"/>
      <c r="E824" s="101"/>
      <c r="F824" s="102">
        <v>4.9799999999999998E-5</v>
      </c>
      <c r="G824" s="103">
        <v>4.9799999999999998E-5</v>
      </c>
      <c r="H824" s="83" t="s">
        <v>468</v>
      </c>
      <c r="I824" s="104" t="s">
        <v>469</v>
      </c>
      <c r="J824" s="102">
        <v>11.868609902342731</v>
      </c>
      <c r="K824" s="105">
        <v>17.268149999999999</v>
      </c>
      <c r="L824" s="83"/>
      <c r="M824" s="102">
        <v>4.7309999999999998E-2</v>
      </c>
      <c r="N824" s="105">
        <v>4.7309999999999998E-2</v>
      </c>
      <c r="O824" s="83"/>
    </row>
    <row r="825" spans="1:15">
      <c r="A825" s="79" t="s">
        <v>164</v>
      </c>
      <c r="B825" s="100" t="s">
        <v>354</v>
      </c>
      <c r="C825" s="81" t="str">
        <f>IFERROR(IF(B825="No CAS","",INDEX('DEQ Pollutant List'!$C$7:$C$611,MATCH('3. Pollutant Emissions - EF'!B825,'DEQ Pollutant List'!$B$7:$B$611,0))),"")</f>
        <v>Formaldehyde</v>
      </c>
      <c r="D825" s="115"/>
      <c r="E825" s="101"/>
      <c r="F825" s="102">
        <v>1.3799999999999999E-4</v>
      </c>
      <c r="G825" s="103">
        <v>1.3799999999999999E-4</v>
      </c>
      <c r="H825" s="83" t="s">
        <v>468</v>
      </c>
      <c r="I825" s="104" t="s">
        <v>469</v>
      </c>
      <c r="J825" s="102">
        <v>32.888919006491911</v>
      </c>
      <c r="K825" s="105">
        <v>47.851499999999994</v>
      </c>
      <c r="L825" s="83"/>
      <c r="M825" s="102">
        <v>0.13109999999999999</v>
      </c>
      <c r="N825" s="105">
        <v>0.13109999999999999</v>
      </c>
      <c r="O825" s="83"/>
    </row>
    <row r="826" spans="1:15">
      <c r="A826" s="79" t="s">
        <v>164</v>
      </c>
      <c r="B826" s="100" t="s">
        <v>470</v>
      </c>
      <c r="C826" s="81" t="str">
        <f>IFERROR(IF(B826="No CAS","",INDEX('DEQ Pollutant List'!$C$7:$C$611,MATCH('3. Pollutant Emissions - EF'!B826,'DEQ Pollutant List'!$B$7:$B$611,0))),"")</f>
        <v>Ethylene glycol dimethyl ether</v>
      </c>
      <c r="D826" s="115"/>
      <c r="E826" s="101"/>
      <c r="F826" s="102">
        <v>3.93E-5</v>
      </c>
      <c r="G826" s="103">
        <v>3.93E-5</v>
      </c>
      <c r="H826" s="83" t="s">
        <v>468</v>
      </c>
      <c r="I826" s="104" t="s">
        <v>469</v>
      </c>
      <c r="J826" s="102">
        <v>9.3661921518487823</v>
      </c>
      <c r="K826" s="105">
        <v>13.627274999999999</v>
      </c>
      <c r="L826" s="83"/>
      <c r="M826" s="102">
        <v>3.7335E-2</v>
      </c>
      <c r="N826" s="105">
        <v>3.7335E-2</v>
      </c>
      <c r="O826" s="83"/>
    </row>
    <row r="827" spans="1:15">
      <c r="A827" s="79" t="s">
        <v>164</v>
      </c>
      <c r="B827" s="100" t="s">
        <v>363</v>
      </c>
      <c r="C827" s="81" t="str">
        <f>IFERROR(IF(B827="No CAS","",INDEX('DEQ Pollutant List'!$C$7:$C$611,MATCH('3. Pollutant Emissions - EF'!B827,'DEQ Pollutant List'!$B$7:$B$611,0))),"")</f>
        <v>Methanol</v>
      </c>
      <c r="D827" s="115"/>
      <c r="E827" s="101"/>
      <c r="F827" s="102">
        <v>2.5300000000000001E-3</v>
      </c>
      <c r="G827" s="103">
        <v>2.5300000000000001E-3</v>
      </c>
      <c r="H827" s="83" t="s">
        <v>468</v>
      </c>
      <c r="I827" s="104" t="s">
        <v>469</v>
      </c>
      <c r="J827" s="102">
        <v>602.96351511901833</v>
      </c>
      <c r="K827" s="105">
        <v>877.27750000000003</v>
      </c>
      <c r="L827" s="83"/>
      <c r="M827" s="102">
        <v>2.4035000000000002</v>
      </c>
      <c r="N827" s="105">
        <v>2.4035000000000002</v>
      </c>
      <c r="O827" s="83"/>
    </row>
    <row r="828" spans="1:15">
      <c r="A828" s="79" t="s">
        <v>164</v>
      </c>
      <c r="B828" s="100" t="s">
        <v>365</v>
      </c>
      <c r="C828" s="81" t="str">
        <f>IFERROR(IF(B828="No CAS","",INDEX('DEQ Pollutant List'!$C$7:$C$611,MATCH('3. Pollutant Emissions - EF'!B828,'DEQ Pollutant List'!$B$7:$B$611,0))),"")</f>
        <v>Dichloromethane (methylene chloride)</v>
      </c>
      <c r="D828" s="115"/>
      <c r="E828" s="101"/>
      <c r="F828" s="102">
        <v>1.6799999999999999E-4</v>
      </c>
      <c r="G828" s="103">
        <v>1.6799999999999999E-4</v>
      </c>
      <c r="H828" s="83" t="s">
        <v>468</v>
      </c>
      <c r="I828" s="104" t="s">
        <v>469</v>
      </c>
      <c r="J828" s="102">
        <v>40.038684007903193</v>
      </c>
      <c r="K828" s="105">
        <v>58.253999999999998</v>
      </c>
      <c r="L828" s="83"/>
      <c r="M828" s="102">
        <v>0.15959999999999999</v>
      </c>
      <c r="N828" s="105">
        <v>0.15959999999999999</v>
      </c>
      <c r="O828" s="83"/>
    </row>
    <row r="829" spans="1:15">
      <c r="A829" s="79" t="s">
        <v>164</v>
      </c>
      <c r="B829" s="100" t="s">
        <v>373</v>
      </c>
      <c r="C829" s="81" t="str">
        <f>IFERROR(IF(B829="No CAS","",INDEX('DEQ Pollutant List'!$C$7:$C$611,MATCH('3. Pollutant Emissions - EF'!B829,'DEQ Pollutant List'!$B$7:$B$611,0))),"")</f>
        <v>Phenol</v>
      </c>
      <c r="D829" s="115"/>
      <c r="E829" s="101"/>
      <c r="F829" s="102">
        <v>3.0699999999999998E-4</v>
      </c>
      <c r="G829" s="103">
        <v>3.0699999999999998E-4</v>
      </c>
      <c r="H829" s="83" t="s">
        <v>468</v>
      </c>
      <c r="I829" s="104" t="s">
        <v>469</v>
      </c>
      <c r="J829" s="102">
        <v>73.165928514442143</v>
      </c>
      <c r="K829" s="105">
        <v>106.45224999999999</v>
      </c>
      <c r="L829" s="83"/>
      <c r="M829" s="102">
        <v>0.29164999999999996</v>
      </c>
      <c r="N829" s="105">
        <v>0.29164999999999996</v>
      </c>
      <c r="O829" s="83"/>
    </row>
    <row r="830" spans="1:15">
      <c r="A830" s="79" t="s">
        <v>164</v>
      </c>
      <c r="B830" s="100" t="s">
        <v>389</v>
      </c>
      <c r="C830" s="81" t="str">
        <f>IFERROR(IF(B830="No CAS","",INDEX('DEQ Pollutant List'!$C$7:$C$611,MATCH('3. Pollutant Emissions - EF'!B830,'DEQ Pollutant List'!$B$7:$B$611,0))),"")</f>
        <v>Propionaldehyde</v>
      </c>
      <c r="D830" s="115"/>
      <c r="E830" s="101"/>
      <c r="F830" s="102">
        <v>1.4300000000000001E-4</v>
      </c>
      <c r="G830" s="103">
        <v>1.4300000000000001E-4</v>
      </c>
      <c r="H830" s="83" t="s">
        <v>468</v>
      </c>
      <c r="I830" s="104" t="s">
        <v>469</v>
      </c>
      <c r="J830" s="102">
        <v>34.080546506727124</v>
      </c>
      <c r="K830" s="105">
        <v>49.585250000000002</v>
      </c>
      <c r="L830" s="83"/>
      <c r="M830" s="102">
        <v>0.13585</v>
      </c>
      <c r="N830" s="105">
        <v>0.13585</v>
      </c>
      <c r="O830" s="83"/>
    </row>
    <row r="831" spans="1:15">
      <c r="A831" s="79" t="s">
        <v>164</v>
      </c>
      <c r="B831" s="100" t="s">
        <v>395</v>
      </c>
      <c r="C831" s="81" t="str">
        <f>IFERROR(IF(B831="No CAS","",INDEX('DEQ Pollutant List'!$C$7:$C$611,MATCH('3. Pollutant Emissions - EF'!B831,'DEQ Pollutant List'!$B$7:$B$611,0))),"")</f>
        <v>Toluene</v>
      </c>
      <c r="D831" s="115"/>
      <c r="E831" s="101"/>
      <c r="F831" s="102">
        <v>1.6000000000000001E-3</v>
      </c>
      <c r="G831" s="103">
        <v>1.6000000000000001E-3</v>
      </c>
      <c r="H831" s="83" t="s">
        <v>468</v>
      </c>
      <c r="I831" s="104" t="s">
        <v>469</v>
      </c>
      <c r="J831" s="102">
        <v>381.32080007526855</v>
      </c>
      <c r="K831" s="105">
        <v>554.80000000000007</v>
      </c>
      <c r="L831" s="83"/>
      <c r="M831" s="102">
        <v>1.52</v>
      </c>
      <c r="N831" s="105">
        <v>1.52</v>
      </c>
      <c r="O831" s="83"/>
    </row>
    <row r="832" spans="1:15">
      <c r="A832" s="79" t="s">
        <v>167</v>
      </c>
      <c r="B832" s="100" t="s">
        <v>327</v>
      </c>
      <c r="C832" s="81" t="str">
        <f>IFERROR(IF(B832="No CAS","",INDEX('DEQ Pollutant List'!$C$7:$C$611,MATCH('3. Pollutant Emissions - EF'!B832,'DEQ Pollutant List'!$B$7:$B$611,0))),"")</f>
        <v>Acetaldehyde</v>
      </c>
      <c r="D832" s="115"/>
      <c r="E832" s="101"/>
      <c r="F832" s="102">
        <v>1E-4</v>
      </c>
      <c r="G832" s="103">
        <v>1E-4</v>
      </c>
      <c r="H832" s="83" t="s">
        <v>328</v>
      </c>
      <c r="I832" s="104" t="s">
        <v>471</v>
      </c>
      <c r="J832" s="102">
        <v>7.3608699999999985</v>
      </c>
      <c r="K832" s="105">
        <v>13.7712</v>
      </c>
      <c r="L832" s="83"/>
      <c r="M832" s="102">
        <v>3.773E-2</v>
      </c>
      <c r="N832" s="105">
        <v>3.773E-2</v>
      </c>
      <c r="O832" s="83"/>
    </row>
    <row r="833" spans="1:15">
      <c r="A833" s="79" t="s">
        <v>167</v>
      </c>
      <c r="B833" s="100" t="s">
        <v>340</v>
      </c>
      <c r="C833" s="81" t="str">
        <f>IFERROR(IF(B833="No CAS","",INDEX('DEQ Pollutant List'!$C$7:$C$611,MATCH('3. Pollutant Emissions - EF'!B833,'DEQ Pollutant List'!$B$7:$B$611,0))),"")</f>
        <v>Benzene</v>
      </c>
      <c r="D833" s="115"/>
      <c r="E833" s="101"/>
      <c r="F833" s="102">
        <v>2.8E-5</v>
      </c>
      <c r="G833" s="103">
        <v>2.8E-5</v>
      </c>
      <c r="H833" s="83" t="s">
        <v>328</v>
      </c>
      <c r="I833" s="104" t="s">
        <v>471</v>
      </c>
      <c r="J833" s="102">
        <v>2.0610435999999996</v>
      </c>
      <c r="K833" s="105">
        <v>3.8559359999999998</v>
      </c>
      <c r="L833" s="83"/>
      <c r="M833" s="102">
        <v>1.05644E-2</v>
      </c>
      <c r="N833" s="105">
        <v>1.05644E-2</v>
      </c>
      <c r="O833" s="83"/>
    </row>
    <row r="834" spans="1:15">
      <c r="A834" s="79" t="s">
        <v>167</v>
      </c>
      <c r="B834" s="100" t="s">
        <v>395</v>
      </c>
      <c r="C834" s="81" t="str">
        <f>IFERROR(IF(B834="No CAS","",INDEX('DEQ Pollutant List'!$C$7:$C$611,MATCH('3. Pollutant Emissions - EF'!B834,'DEQ Pollutant List'!$B$7:$B$611,0))),"")</f>
        <v>Toluene</v>
      </c>
      <c r="D834" s="115"/>
      <c r="E834" s="101"/>
      <c r="F834" s="102">
        <v>1.0000000000000001E-5</v>
      </c>
      <c r="G834" s="103">
        <v>1.0000000000000001E-5</v>
      </c>
      <c r="H834" s="83" t="s">
        <v>328</v>
      </c>
      <c r="I834" s="104" t="s">
        <v>471</v>
      </c>
      <c r="J834" s="102">
        <v>0.73608699999999994</v>
      </c>
      <c r="K834" s="105">
        <v>1.3771200000000001</v>
      </c>
      <c r="L834" s="83"/>
      <c r="M834" s="102">
        <v>3.7730000000000003E-3</v>
      </c>
      <c r="N834" s="105">
        <v>3.7730000000000003E-3</v>
      </c>
      <c r="O834" s="83"/>
    </row>
    <row r="835" spans="1:15">
      <c r="A835" s="79" t="s">
        <v>167</v>
      </c>
      <c r="B835" s="100" t="s">
        <v>398</v>
      </c>
      <c r="C835" s="81" t="str">
        <f>IFERROR(IF(B835="No CAS","",INDEX('DEQ Pollutant List'!$C$7:$C$611,MATCH('3. Pollutant Emissions - EF'!B835,'DEQ Pollutant List'!$B$7:$B$611,0))),"")</f>
        <v>Xylene (mixture), including m-xylene, o-xylene, p-xylene</v>
      </c>
      <c r="D835" s="115"/>
      <c r="E835" s="101"/>
      <c r="F835" s="102">
        <v>2.0000000000000001E-4</v>
      </c>
      <c r="G835" s="103">
        <v>2.0000000000000001E-4</v>
      </c>
      <c r="H835" s="83" t="s">
        <v>328</v>
      </c>
      <c r="I835" s="104" t="s">
        <v>471</v>
      </c>
      <c r="J835" s="102">
        <v>14.721739999999997</v>
      </c>
      <c r="K835" s="105">
        <v>27.542400000000001</v>
      </c>
      <c r="L835" s="83"/>
      <c r="M835" s="102">
        <v>7.5459999999999999E-2</v>
      </c>
      <c r="N835" s="105">
        <v>7.5459999999999999E-2</v>
      </c>
      <c r="O835" s="83"/>
    </row>
    <row r="836" spans="1:15">
      <c r="A836" s="79" t="s">
        <v>169</v>
      </c>
      <c r="B836" s="100" t="s">
        <v>327</v>
      </c>
      <c r="C836" s="81" t="str">
        <f>IFERROR(IF(B836="No CAS","",INDEX('DEQ Pollutant List'!$C$7:$C$611,MATCH('3. Pollutant Emissions - EF'!B836,'DEQ Pollutant List'!$B$7:$B$611,0))),"")</f>
        <v>Acetaldehyde</v>
      </c>
      <c r="D836" s="115"/>
      <c r="E836" s="101"/>
      <c r="F836" s="102">
        <v>5.8E-5</v>
      </c>
      <c r="G836" s="103">
        <v>5.8E-5</v>
      </c>
      <c r="H836" s="83" t="s">
        <v>328</v>
      </c>
      <c r="I836" s="104" t="s">
        <v>472</v>
      </c>
      <c r="J836" s="102">
        <v>4.269304599999999</v>
      </c>
      <c r="K836" s="105">
        <v>7.9872959999999997</v>
      </c>
      <c r="L836" s="83"/>
      <c r="M836" s="102">
        <v>2.1883400000000001E-2</v>
      </c>
      <c r="N836" s="105">
        <v>2.1883400000000001E-2</v>
      </c>
      <c r="O836" s="83"/>
    </row>
    <row r="837" spans="1:15">
      <c r="A837" s="79" t="s">
        <v>169</v>
      </c>
      <c r="B837" s="100" t="s">
        <v>340</v>
      </c>
      <c r="C837" s="81" t="str">
        <f>IFERROR(IF(B837="No CAS","",INDEX('DEQ Pollutant List'!$C$7:$C$611,MATCH('3. Pollutant Emissions - EF'!B837,'DEQ Pollutant List'!$B$7:$B$611,0))),"")</f>
        <v>Benzene</v>
      </c>
      <c r="D837" s="115"/>
      <c r="E837" s="101"/>
      <c r="F837" s="102">
        <v>4.6999999999999999E-6</v>
      </c>
      <c r="G837" s="103">
        <v>4.6999999999999999E-6</v>
      </c>
      <c r="H837" s="83" t="s">
        <v>328</v>
      </c>
      <c r="I837" s="104" t="s">
        <v>472</v>
      </c>
      <c r="J837" s="102">
        <v>0.34596088999999991</v>
      </c>
      <c r="K837" s="105">
        <v>0.6472464</v>
      </c>
      <c r="L837" s="83"/>
      <c r="M837" s="102">
        <v>1.7733099999999999E-3</v>
      </c>
      <c r="N837" s="105">
        <v>1.7733099999999999E-3</v>
      </c>
      <c r="O837" s="83"/>
    </row>
    <row r="838" spans="1:15">
      <c r="A838" s="79" t="s">
        <v>169</v>
      </c>
      <c r="B838" s="100" t="s">
        <v>355</v>
      </c>
      <c r="C838" s="81" t="str">
        <f>IFERROR(IF(B838="No CAS","",INDEX('DEQ Pollutant List'!$C$7:$C$611,MATCH('3. Pollutant Emissions - EF'!B838,'DEQ Pollutant List'!$B$7:$B$611,0))),"")</f>
        <v>Hexane</v>
      </c>
      <c r="D838" s="115"/>
      <c r="E838" s="101"/>
      <c r="F838" s="102">
        <v>1.1000000000000001E-6</v>
      </c>
      <c r="G838" s="103">
        <v>1.1000000000000001E-6</v>
      </c>
      <c r="H838" s="83" t="s">
        <v>328</v>
      </c>
      <c r="I838" s="104" t="s">
        <v>472</v>
      </c>
      <c r="J838" s="102">
        <v>8.0969569999999991E-2</v>
      </c>
      <c r="K838" s="105">
        <v>0.15148320000000001</v>
      </c>
      <c r="L838" s="83"/>
      <c r="M838" s="102">
        <v>4.1503000000000004E-4</v>
      </c>
      <c r="N838" s="105">
        <v>4.1503000000000004E-4</v>
      </c>
      <c r="O838" s="83"/>
    </row>
    <row r="839" spans="1:15">
      <c r="A839" s="79" t="s">
        <v>169</v>
      </c>
      <c r="B839" s="100" t="s">
        <v>395</v>
      </c>
      <c r="C839" s="81" t="str">
        <f>IFERROR(IF(B839="No CAS","",INDEX('DEQ Pollutant List'!$C$7:$C$611,MATCH('3. Pollutant Emissions - EF'!B839,'DEQ Pollutant List'!$B$7:$B$611,0))),"")</f>
        <v>Toluene</v>
      </c>
      <c r="D839" s="115"/>
      <c r="E839" s="101"/>
      <c r="F839" s="102">
        <v>3.1999999999999999E-6</v>
      </c>
      <c r="G839" s="103">
        <v>3.1999999999999999E-6</v>
      </c>
      <c r="H839" s="83" t="s">
        <v>328</v>
      </c>
      <c r="I839" s="104" t="s">
        <v>472</v>
      </c>
      <c r="J839" s="102">
        <v>0.23554783999999993</v>
      </c>
      <c r="K839" s="105">
        <v>0.44067839999999997</v>
      </c>
      <c r="L839" s="83"/>
      <c r="M839" s="102">
        <v>1.20736E-3</v>
      </c>
      <c r="N839" s="105">
        <v>1.20736E-3</v>
      </c>
      <c r="O839" s="83"/>
    </row>
    <row r="840" spans="1:15">
      <c r="A840" s="79" t="s">
        <v>169</v>
      </c>
      <c r="B840" s="100" t="s">
        <v>398</v>
      </c>
      <c r="C840" s="81" t="str">
        <f>IFERROR(IF(B840="No CAS","",INDEX('DEQ Pollutant List'!$C$7:$C$611,MATCH('3. Pollutant Emissions - EF'!B840,'DEQ Pollutant List'!$B$7:$B$611,0))),"")</f>
        <v>Xylene (mixture), including m-xylene, o-xylene, p-xylene</v>
      </c>
      <c r="D840" s="115"/>
      <c r="E840" s="101"/>
      <c r="F840" s="102">
        <v>4.3300000000000003E-7</v>
      </c>
      <c r="G840" s="103">
        <v>4.3300000000000003E-7</v>
      </c>
      <c r="H840" s="83" t="s">
        <v>328</v>
      </c>
      <c r="I840" s="104" t="s">
        <v>472</v>
      </c>
      <c r="J840" s="102">
        <v>3.1872567099999992E-2</v>
      </c>
      <c r="K840" s="105">
        <v>5.9629296000000005E-2</v>
      </c>
      <c r="L840" s="83"/>
      <c r="M840" s="102">
        <v>1.6337090000000001E-4</v>
      </c>
      <c r="N840" s="105">
        <v>1.6337090000000001E-4</v>
      </c>
      <c r="O840" s="83"/>
    </row>
    <row r="841" spans="1:15">
      <c r="A841" s="79" t="s">
        <v>171</v>
      </c>
      <c r="B841" s="100" t="s">
        <v>327</v>
      </c>
      <c r="C841" s="81" t="str">
        <f>IFERROR(IF(B841="No CAS","",INDEX('DEQ Pollutant List'!$C$7:$C$611,MATCH('3. Pollutant Emissions - EF'!B841,'DEQ Pollutant List'!$B$7:$B$611,0))),"")</f>
        <v>Acetaldehyde</v>
      </c>
      <c r="D841" s="115"/>
      <c r="E841" s="101"/>
      <c r="F841" s="102">
        <v>3.6000000000000002E-4</v>
      </c>
      <c r="G841" s="103">
        <v>3.6000000000000002E-4</v>
      </c>
      <c r="H841" s="83" t="s">
        <v>328</v>
      </c>
      <c r="I841" s="104" t="s">
        <v>473</v>
      </c>
      <c r="J841" s="102">
        <v>26.499131999999996</v>
      </c>
      <c r="K841" s="105">
        <v>49.576320000000003</v>
      </c>
      <c r="L841" s="83"/>
      <c r="M841" s="102">
        <v>0.135828</v>
      </c>
      <c r="N841" s="105">
        <v>0.135828</v>
      </c>
      <c r="O841" s="83"/>
    </row>
    <row r="842" spans="1:15">
      <c r="A842" s="79" t="s">
        <v>171</v>
      </c>
      <c r="B842" s="100" t="s">
        <v>355</v>
      </c>
      <c r="C842" s="81" t="str">
        <f>IFERROR(IF(B842="No CAS","",INDEX('DEQ Pollutant List'!$C$7:$C$611,MATCH('3. Pollutant Emissions - EF'!B842,'DEQ Pollutant List'!$B$7:$B$611,0))),"")</f>
        <v>Hexane</v>
      </c>
      <c r="D842" s="115"/>
      <c r="E842" s="101"/>
      <c r="F842" s="102">
        <v>3.0000000000000001E-5</v>
      </c>
      <c r="G842" s="103">
        <v>3.0000000000000001E-5</v>
      </c>
      <c r="H842" s="83" t="s">
        <v>328</v>
      </c>
      <c r="I842" s="104" t="s">
        <v>473</v>
      </c>
      <c r="J842" s="102">
        <v>2.2082609999999994</v>
      </c>
      <c r="K842" s="105">
        <v>4.1313599999999999</v>
      </c>
      <c r="L842" s="83"/>
      <c r="M842" s="102">
        <v>1.1319000000000001E-2</v>
      </c>
      <c r="N842" s="105">
        <v>1.1319000000000001E-2</v>
      </c>
      <c r="O842" s="83"/>
    </row>
    <row r="843" spans="1:15">
      <c r="A843" s="79" t="s">
        <v>171</v>
      </c>
      <c r="B843" s="100" t="s">
        <v>395</v>
      </c>
      <c r="C843" s="81" t="str">
        <f>IFERROR(IF(B843="No CAS","",INDEX('DEQ Pollutant List'!$C$7:$C$611,MATCH('3. Pollutant Emissions - EF'!B843,'DEQ Pollutant List'!$B$7:$B$611,0))),"")</f>
        <v>Toluene</v>
      </c>
      <c r="D843" s="115"/>
      <c r="E843" s="101"/>
      <c r="F843" s="102">
        <v>3.8999999999999999E-5</v>
      </c>
      <c r="G843" s="103">
        <v>3.8999999999999999E-5</v>
      </c>
      <c r="H843" s="83" t="s">
        <v>328</v>
      </c>
      <c r="I843" s="104" t="s">
        <v>473</v>
      </c>
      <c r="J843" s="102">
        <v>2.8707392999999994</v>
      </c>
      <c r="K843" s="105">
        <v>5.370768</v>
      </c>
      <c r="L843" s="83"/>
      <c r="M843" s="102">
        <v>1.4714700000000001E-2</v>
      </c>
      <c r="N843" s="105">
        <v>1.4714700000000001E-2</v>
      </c>
      <c r="O843" s="83"/>
    </row>
    <row r="844" spans="1:15">
      <c r="A844" s="79" t="s">
        <v>171</v>
      </c>
      <c r="B844" s="100" t="s">
        <v>398</v>
      </c>
      <c r="C844" s="81" t="str">
        <f>IFERROR(IF(B844="No CAS","",INDEX('DEQ Pollutant List'!$C$7:$C$611,MATCH('3. Pollutant Emissions - EF'!B844,'DEQ Pollutant List'!$B$7:$B$611,0))),"")</f>
        <v>Xylene (mixture), including m-xylene, o-xylene, p-xylene</v>
      </c>
      <c r="D844" s="115"/>
      <c r="E844" s="101"/>
      <c r="F844" s="102">
        <v>1.7600000000000001E-6</v>
      </c>
      <c r="G844" s="103">
        <v>1.7600000000000001E-6</v>
      </c>
      <c r="H844" s="83" t="s">
        <v>328</v>
      </c>
      <c r="I844" s="104" t="s">
        <v>473</v>
      </c>
      <c r="J844" s="102">
        <v>0.12955131199999997</v>
      </c>
      <c r="K844" s="105">
        <v>0.24237312000000003</v>
      </c>
      <c r="L844" s="83"/>
      <c r="M844" s="102">
        <v>6.6404800000000009E-4</v>
      </c>
      <c r="N844" s="105">
        <v>6.6404800000000009E-4</v>
      </c>
      <c r="O844" s="83"/>
    </row>
    <row r="845" spans="1:15">
      <c r="A845" s="79" t="s">
        <v>173</v>
      </c>
      <c r="B845" s="100" t="s">
        <v>327</v>
      </c>
      <c r="C845" s="81" t="str">
        <f>IFERROR(IF(B845="No CAS","",INDEX('DEQ Pollutant List'!$C$7:$C$611,MATCH('3. Pollutant Emissions - EF'!B845,'DEQ Pollutant List'!$B$7:$B$611,0))),"")</f>
        <v>Acetaldehyde</v>
      </c>
      <c r="D845" s="115"/>
      <c r="E845" s="101"/>
      <c r="F845" s="102">
        <v>1.33E-3</v>
      </c>
      <c r="G845" s="103">
        <v>1.33E-3</v>
      </c>
      <c r="H845" s="83" t="s">
        <v>328</v>
      </c>
      <c r="I845" s="104" t="s">
        <v>474</v>
      </c>
      <c r="J845" s="102">
        <v>32.633190333333324</v>
      </c>
      <c r="K845" s="105">
        <v>61.052320000000002</v>
      </c>
      <c r="L845" s="83"/>
      <c r="M845" s="102">
        <v>0.16726966666666668</v>
      </c>
      <c r="N845" s="105">
        <v>0.16726966666666668</v>
      </c>
      <c r="O845" s="83"/>
    </row>
    <row r="846" spans="1:15">
      <c r="A846" s="79" t="s">
        <v>173</v>
      </c>
      <c r="B846" s="100" t="s">
        <v>330</v>
      </c>
      <c r="C846" s="81" t="str">
        <f>IFERROR(IF(B846="No CAS","",INDEX('DEQ Pollutant List'!$C$7:$C$611,MATCH('3. Pollutant Emissions - EF'!B846,'DEQ Pollutant List'!$B$7:$B$611,0))),"")</f>
        <v>Acrolein</v>
      </c>
      <c r="D846" s="115"/>
      <c r="E846" s="101"/>
      <c r="F846" s="102">
        <v>5.3199999999999999E-5</v>
      </c>
      <c r="G846" s="103">
        <v>5.3199999999999999E-5</v>
      </c>
      <c r="H846" s="83" t="s">
        <v>328</v>
      </c>
      <c r="I846" s="104" t="s">
        <v>474</v>
      </c>
      <c r="J846" s="102">
        <v>1.3053276133333329</v>
      </c>
      <c r="K846" s="105">
        <v>2.4420927999999997</v>
      </c>
      <c r="L846" s="83"/>
      <c r="M846" s="102">
        <v>6.6907866666666661E-3</v>
      </c>
      <c r="N846" s="105">
        <v>6.6907866666666661E-3</v>
      </c>
      <c r="O846" s="83"/>
    </row>
    <row r="847" spans="1:15">
      <c r="A847" s="79" t="s">
        <v>173</v>
      </c>
      <c r="B847" s="100" t="s">
        <v>340</v>
      </c>
      <c r="C847" s="81" t="str">
        <f>IFERROR(IF(B847="No CAS","",INDEX('DEQ Pollutant List'!$C$7:$C$611,MATCH('3. Pollutant Emissions - EF'!B847,'DEQ Pollutant List'!$B$7:$B$611,0))),"")</f>
        <v>Benzene</v>
      </c>
      <c r="D847" s="115"/>
      <c r="E847" s="101"/>
      <c r="F847" s="102">
        <v>7.52E-6</v>
      </c>
      <c r="G847" s="103">
        <v>7.52E-6</v>
      </c>
      <c r="H847" s="83" t="s">
        <v>328</v>
      </c>
      <c r="I847" s="104" t="s">
        <v>474</v>
      </c>
      <c r="J847" s="102">
        <v>0.18451247466666662</v>
      </c>
      <c r="K847" s="105">
        <v>0.34519808000000002</v>
      </c>
      <c r="L847" s="83"/>
      <c r="M847" s="102">
        <v>9.4576533333333337E-4</v>
      </c>
      <c r="N847" s="105">
        <v>9.4576533333333337E-4</v>
      </c>
      <c r="O847" s="83"/>
    </row>
    <row r="848" spans="1:15">
      <c r="A848" s="79" t="s">
        <v>173</v>
      </c>
      <c r="B848" s="100" t="s">
        <v>352</v>
      </c>
      <c r="C848" s="81" t="str">
        <f>IFERROR(IF(B848="No CAS","",INDEX('DEQ Pollutant List'!$C$7:$C$611,MATCH('3. Pollutant Emissions - EF'!B848,'DEQ Pollutant List'!$B$7:$B$611,0))),"")</f>
        <v>Ethyl benzene</v>
      </c>
      <c r="D848" s="115"/>
      <c r="E848" s="101"/>
      <c r="F848" s="102">
        <v>5.0000000000000004E-6</v>
      </c>
      <c r="G848" s="103">
        <v>5.0000000000000004E-6</v>
      </c>
      <c r="H848" s="83" t="s">
        <v>328</v>
      </c>
      <c r="I848" s="104" t="s">
        <v>474</v>
      </c>
      <c r="J848" s="102">
        <v>0.12268116666666665</v>
      </c>
      <c r="K848" s="105">
        <v>0.22952000000000003</v>
      </c>
      <c r="L848" s="83"/>
      <c r="M848" s="102">
        <v>6.2883333333333335E-4</v>
      </c>
      <c r="N848" s="105">
        <v>6.2883333333333335E-4</v>
      </c>
      <c r="O848" s="83"/>
    </row>
    <row r="849" spans="1:15">
      <c r="A849" s="79" t="s">
        <v>173</v>
      </c>
      <c r="B849" s="100" t="s">
        <v>354</v>
      </c>
      <c r="C849" s="81" t="str">
        <f>IFERROR(IF(B849="No CAS","",INDEX('DEQ Pollutant List'!$C$7:$C$611,MATCH('3. Pollutant Emissions - EF'!B849,'DEQ Pollutant List'!$B$7:$B$611,0))),"")</f>
        <v>Formaldehyde</v>
      </c>
      <c r="D849" s="115"/>
      <c r="E849" s="101"/>
      <c r="F849" s="102">
        <v>2.0000000000000001E-4</v>
      </c>
      <c r="G849" s="103">
        <v>2.0000000000000001E-4</v>
      </c>
      <c r="H849" s="83" t="s">
        <v>328</v>
      </c>
      <c r="I849" s="104" t="s">
        <v>474</v>
      </c>
      <c r="J849" s="102">
        <v>4.9072466666666656</v>
      </c>
      <c r="K849" s="105">
        <v>9.1807999999999996</v>
      </c>
      <c r="L849" s="83"/>
      <c r="M849" s="102">
        <v>2.5153333333333333E-2</v>
      </c>
      <c r="N849" s="105">
        <v>2.5153333333333333E-2</v>
      </c>
      <c r="O849" s="83"/>
    </row>
    <row r="850" spans="1:15">
      <c r="A850" s="79" t="s">
        <v>173</v>
      </c>
      <c r="B850" s="100" t="s">
        <v>355</v>
      </c>
      <c r="C850" s="81" t="str">
        <f>IFERROR(IF(B850="No CAS","",INDEX('DEQ Pollutant List'!$C$7:$C$611,MATCH('3. Pollutant Emissions - EF'!B850,'DEQ Pollutant List'!$B$7:$B$611,0))),"")</f>
        <v>Hexane</v>
      </c>
      <c r="D850" s="115"/>
      <c r="E850" s="101"/>
      <c r="F850" s="102">
        <v>1.56E-5</v>
      </c>
      <c r="G850" s="103">
        <v>1.56E-5</v>
      </c>
      <c r="H850" s="83" t="s">
        <v>328</v>
      </c>
      <c r="I850" s="104" t="s">
        <v>474</v>
      </c>
      <c r="J850" s="102">
        <v>0.3827652399999999</v>
      </c>
      <c r="K850" s="105">
        <v>0.71610240000000003</v>
      </c>
      <c r="L850" s="83"/>
      <c r="M850" s="102">
        <v>1.96196E-3</v>
      </c>
      <c r="N850" s="105">
        <v>1.96196E-3</v>
      </c>
      <c r="O850" s="83"/>
    </row>
    <row r="851" spans="1:15">
      <c r="A851" s="79" t="s">
        <v>173</v>
      </c>
      <c r="B851" s="100" t="s">
        <v>395</v>
      </c>
      <c r="C851" s="81" t="str">
        <f>IFERROR(IF(B851="No CAS","",INDEX('DEQ Pollutant List'!$C$7:$C$611,MATCH('3. Pollutant Emissions - EF'!B851,'DEQ Pollutant List'!$B$7:$B$611,0))),"")</f>
        <v>Toluene</v>
      </c>
      <c r="D851" s="115"/>
      <c r="E851" s="101"/>
      <c r="F851" s="102">
        <v>2.14E-4</v>
      </c>
      <c r="G851" s="103">
        <v>2.14E-4</v>
      </c>
      <c r="H851" s="83" t="s">
        <v>328</v>
      </c>
      <c r="I851" s="104" t="s">
        <v>474</v>
      </c>
      <c r="J851" s="102">
        <v>5.250753933333332</v>
      </c>
      <c r="K851" s="105">
        <v>9.8234560000000002</v>
      </c>
      <c r="L851" s="83"/>
      <c r="M851" s="102">
        <v>2.6914066666666667E-2</v>
      </c>
      <c r="N851" s="105">
        <v>2.6914066666666667E-2</v>
      </c>
      <c r="O851" s="83"/>
    </row>
    <row r="852" spans="1:15">
      <c r="A852" s="79" t="s">
        <v>173</v>
      </c>
      <c r="B852" s="100" t="s">
        <v>398</v>
      </c>
      <c r="C852" s="81" t="str">
        <f>IFERROR(IF(B852="No CAS","",INDEX('DEQ Pollutant List'!$C$7:$C$611,MATCH('3. Pollutant Emissions - EF'!B852,'DEQ Pollutant List'!$B$7:$B$611,0))),"")</f>
        <v>Xylene (mixture), including m-xylene, o-xylene, p-xylene</v>
      </c>
      <c r="D852" s="115"/>
      <c r="E852" s="101"/>
      <c r="F852" s="102">
        <v>9.3200000000000002E-5</v>
      </c>
      <c r="G852" s="103">
        <v>9.3200000000000002E-5</v>
      </c>
      <c r="H852" s="83" t="s">
        <v>328</v>
      </c>
      <c r="I852" s="104" t="s">
        <v>474</v>
      </c>
      <c r="J852" s="102">
        <v>2.2867769466666661</v>
      </c>
      <c r="K852" s="105">
        <v>4.2782527999999997</v>
      </c>
      <c r="L852" s="83"/>
      <c r="M852" s="102">
        <v>1.1721453333333333E-2</v>
      </c>
      <c r="N852" s="105">
        <v>1.1721453333333333E-2</v>
      </c>
      <c r="O852" s="83"/>
    </row>
    <row r="853" spans="1:15">
      <c r="A853" s="79" t="s">
        <v>175</v>
      </c>
      <c r="B853" s="100" t="s">
        <v>327</v>
      </c>
      <c r="C853" s="81" t="str">
        <f>IFERROR(IF(B853="No CAS","",INDEX('DEQ Pollutant List'!$C$7:$C$611,MATCH('3. Pollutant Emissions - EF'!B853,'DEQ Pollutant List'!$B$7:$B$611,0))),"")</f>
        <v>Acetaldehyde</v>
      </c>
      <c r="D853" s="115"/>
      <c r="E853" s="101"/>
      <c r="F853" s="102">
        <v>1.33E-3</v>
      </c>
      <c r="G853" s="103">
        <v>1.33E-3</v>
      </c>
      <c r="H853" s="83" t="s">
        <v>328</v>
      </c>
      <c r="I853" s="104" t="s">
        <v>474</v>
      </c>
      <c r="J853" s="102">
        <v>32.633190333333324</v>
      </c>
      <c r="K853" s="105">
        <v>61.052320000000002</v>
      </c>
      <c r="L853" s="83"/>
      <c r="M853" s="102">
        <v>0.16726966666666668</v>
      </c>
      <c r="N853" s="105">
        <v>0.16726966666666668</v>
      </c>
      <c r="O853" s="83"/>
    </row>
    <row r="854" spans="1:15">
      <c r="A854" s="79" t="s">
        <v>175</v>
      </c>
      <c r="B854" s="100" t="s">
        <v>330</v>
      </c>
      <c r="C854" s="81" t="str">
        <f>IFERROR(IF(B854="No CAS","",INDEX('DEQ Pollutant List'!$C$7:$C$611,MATCH('3. Pollutant Emissions - EF'!B854,'DEQ Pollutant List'!$B$7:$B$611,0))),"")</f>
        <v>Acrolein</v>
      </c>
      <c r="D854" s="115"/>
      <c r="E854" s="101"/>
      <c r="F854" s="102">
        <v>5.3199999999999999E-5</v>
      </c>
      <c r="G854" s="103">
        <v>5.3199999999999999E-5</v>
      </c>
      <c r="H854" s="83" t="s">
        <v>328</v>
      </c>
      <c r="I854" s="104" t="s">
        <v>474</v>
      </c>
      <c r="J854" s="102">
        <v>1.3053276133333329</v>
      </c>
      <c r="K854" s="105">
        <v>2.4420927999999997</v>
      </c>
      <c r="L854" s="83"/>
      <c r="M854" s="102">
        <v>6.6907866666666661E-3</v>
      </c>
      <c r="N854" s="105">
        <v>6.6907866666666661E-3</v>
      </c>
      <c r="O854" s="83"/>
    </row>
    <row r="855" spans="1:15">
      <c r="A855" s="79" t="s">
        <v>175</v>
      </c>
      <c r="B855" s="100" t="s">
        <v>340</v>
      </c>
      <c r="C855" s="81" t="str">
        <f>IFERROR(IF(B855="No CAS","",INDEX('DEQ Pollutant List'!$C$7:$C$611,MATCH('3. Pollutant Emissions - EF'!B855,'DEQ Pollutant List'!$B$7:$B$611,0))),"")</f>
        <v>Benzene</v>
      </c>
      <c r="D855" s="115"/>
      <c r="E855" s="101"/>
      <c r="F855" s="102">
        <v>7.52E-6</v>
      </c>
      <c r="G855" s="103">
        <v>7.52E-6</v>
      </c>
      <c r="H855" s="83" t="s">
        <v>328</v>
      </c>
      <c r="I855" s="104" t="s">
        <v>474</v>
      </c>
      <c r="J855" s="102">
        <v>0.18451247466666662</v>
      </c>
      <c r="K855" s="105">
        <v>0.34519808000000002</v>
      </c>
      <c r="L855" s="83"/>
      <c r="M855" s="102">
        <v>9.4576533333333337E-4</v>
      </c>
      <c r="N855" s="105">
        <v>9.4576533333333337E-4</v>
      </c>
      <c r="O855" s="83"/>
    </row>
    <row r="856" spans="1:15">
      <c r="A856" s="79" t="s">
        <v>175</v>
      </c>
      <c r="B856" s="100" t="s">
        <v>352</v>
      </c>
      <c r="C856" s="81" t="str">
        <f>IFERROR(IF(B856="No CAS","",INDEX('DEQ Pollutant List'!$C$7:$C$611,MATCH('3. Pollutant Emissions - EF'!B856,'DEQ Pollutant List'!$B$7:$B$611,0))),"")</f>
        <v>Ethyl benzene</v>
      </c>
      <c r="D856" s="115"/>
      <c r="E856" s="101"/>
      <c r="F856" s="102">
        <v>5.0000000000000004E-6</v>
      </c>
      <c r="G856" s="103">
        <v>5.0000000000000004E-6</v>
      </c>
      <c r="H856" s="83" t="s">
        <v>328</v>
      </c>
      <c r="I856" s="104" t="s">
        <v>474</v>
      </c>
      <c r="J856" s="102">
        <v>0.12268116666666665</v>
      </c>
      <c r="K856" s="105">
        <v>0.22952000000000003</v>
      </c>
      <c r="L856" s="83"/>
      <c r="M856" s="102">
        <v>6.2883333333333335E-4</v>
      </c>
      <c r="N856" s="105">
        <v>6.2883333333333335E-4</v>
      </c>
      <c r="O856" s="83"/>
    </row>
    <row r="857" spans="1:15">
      <c r="A857" s="79" t="s">
        <v>175</v>
      </c>
      <c r="B857" s="100" t="s">
        <v>354</v>
      </c>
      <c r="C857" s="81" t="str">
        <f>IFERROR(IF(B857="No CAS","",INDEX('DEQ Pollutant List'!$C$7:$C$611,MATCH('3. Pollutant Emissions - EF'!B857,'DEQ Pollutant List'!$B$7:$B$611,0))),"")</f>
        <v>Formaldehyde</v>
      </c>
      <c r="D857" s="115"/>
      <c r="E857" s="101"/>
      <c r="F857" s="102">
        <v>2.0000000000000001E-4</v>
      </c>
      <c r="G857" s="103">
        <v>2.0000000000000001E-4</v>
      </c>
      <c r="H857" s="83" t="s">
        <v>328</v>
      </c>
      <c r="I857" s="104" t="s">
        <v>474</v>
      </c>
      <c r="J857" s="102">
        <v>4.9072466666666656</v>
      </c>
      <c r="K857" s="105">
        <v>9.1807999999999996</v>
      </c>
      <c r="L857" s="83"/>
      <c r="M857" s="102">
        <v>2.5153333333333333E-2</v>
      </c>
      <c r="N857" s="105">
        <v>2.5153333333333333E-2</v>
      </c>
      <c r="O857" s="83"/>
    </row>
    <row r="858" spans="1:15">
      <c r="A858" s="79" t="s">
        <v>175</v>
      </c>
      <c r="B858" s="100" t="s">
        <v>355</v>
      </c>
      <c r="C858" s="81" t="str">
        <f>IFERROR(IF(B858="No CAS","",INDEX('DEQ Pollutant List'!$C$7:$C$611,MATCH('3. Pollutant Emissions - EF'!B858,'DEQ Pollutant List'!$B$7:$B$611,0))),"")</f>
        <v>Hexane</v>
      </c>
      <c r="D858" s="115"/>
      <c r="E858" s="101"/>
      <c r="F858" s="102">
        <v>1.56E-5</v>
      </c>
      <c r="G858" s="103">
        <v>1.56E-5</v>
      </c>
      <c r="H858" s="83" t="s">
        <v>328</v>
      </c>
      <c r="I858" s="104" t="s">
        <v>474</v>
      </c>
      <c r="J858" s="102">
        <v>0.3827652399999999</v>
      </c>
      <c r="K858" s="105">
        <v>0.71610240000000003</v>
      </c>
      <c r="L858" s="83"/>
      <c r="M858" s="102">
        <v>1.96196E-3</v>
      </c>
      <c r="N858" s="105">
        <v>1.96196E-3</v>
      </c>
      <c r="O858" s="83"/>
    </row>
    <row r="859" spans="1:15">
      <c r="A859" s="79" t="s">
        <v>175</v>
      </c>
      <c r="B859" s="100" t="s">
        <v>395</v>
      </c>
      <c r="C859" s="81" t="str">
        <f>IFERROR(IF(B859="No CAS","",INDEX('DEQ Pollutant List'!$C$7:$C$611,MATCH('3. Pollutant Emissions - EF'!B859,'DEQ Pollutant List'!$B$7:$B$611,0))),"")</f>
        <v>Toluene</v>
      </c>
      <c r="D859" s="115"/>
      <c r="E859" s="101"/>
      <c r="F859" s="102">
        <v>2.14E-4</v>
      </c>
      <c r="G859" s="103">
        <v>2.14E-4</v>
      </c>
      <c r="H859" s="83" t="s">
        <v>328</v>
      </c>
      <c r="I859" s="104" t="s">
        <v>474</v>
      </c>
      <c r="J859" s="102">
        <v>5.250753933333332</v>
      </c>
      <c r="K859" s="105">
        <v>9.8234560000000002</v>
      </c>
      <c r="L859" s="83"/>
      <c r="M859" s="102">
        <v>2.6914066666666667E-2</v>
      </c>
      <c r="N859" s="105">
        <v>2.6914066666666667E-2</v>
      </c>
      <c r="O859" s="83"/>
    </row>
    <row r="860" spans="1:15">
      <c r="A860" s="79" t="s">
        <v>175</v>
      </c>
      <c r="B860" s="100" t="s">
        <v>398</v>
      </c>
      <c r="C860" s="81" t="str">
        <f>IFERROR(IF(B860="No CAS","",INDEX('DEQ Pollutant List'!$C$7:$C$611,MATCH('3. Pollutant Emissions - EF'!B860,'DEQ Pollutant List'!$B$7:$B$611,0))),"")</f>
        <v>Xylene (mixture), including m-xylene, o-xylene, p-xylene</v>
      </c>
      <c r="D860" s="115"/>
      <c r="E860" s="101"/>
      <c r="F860" s="102">
        <v>9.3200000000000002E-5</v>
      </c>
      <c r="G860" s="103">
        <v>9.3200000000000002E-5</v>
      </c>
      <c r="H860" s="83" t="s">
        <v>328</v>
      </c>
      <c r="I860" s="104" t="s">
        <v>474</v>
      </c>
      <c r="J860" s="102">
        <v>2.2867769466666661</v>
      </c>
      <c r="K860" s="105">
        <v>4.2782527999999997</v>
      </c>
      <c r="L860" s="83"/>
      <c r="M860" s="102">
        <v>1.1721453333333333E-2</v>
      </c>
      <c r="N860" s="105">
        <v>1.1721453333333333E-2</v>
      </c>
      <c r="O860" s="83"/>
    </row>
    <row r="861" spans="1:15">
      <c r="A861" s="79" t="s">
        <v>177</v>
      </c>
      <c r="B861" s="100" t="s">
        <v>327</v>
      </c>
      <c r="C861" s="81" t="str">
        <f>IFERROR(IF(B861="No CAS","",INDEX('DEQ Pollutant List'!$C$7:$C$611,MATCH('3. Pollutant Emissions - EF'!B861,'DEQ Pollutant List'!$B$7:$B$611,0))),"")</f>
        <v>Acetaldehyde</v>
      </c>
      <c r="D861" s="115"/>
      <c r="E861" s="101"/>
      <c r="F861" s="102">
        <v>1.33E-3</v>
      </c>
      <c r="G861" s="103">
        <v>1.33E-3</v>
      </c>
      <c r="H861" s="83" t="s">
        <v>328</v>
      </c>
      <c r="I861" s="104" t="s">
        <v>474</v>
      </c>
      <c r="J861" s="102">
        <v>32.633190333333324</v>
      </c>
      <c r="K861" s="105">
        <v>61.052320000000002</v>
      </c>
      <c r="L861" s="83"/>
      <c r="M861" s="102">
        <v>0.16726966666666668</v>
      </c>
      <c r="N861" s="105">
        <v>0.16726966666666668</v>
      </c>
      <c r="O861" s="83"/>
    </row>
    <row r="862" spans="1:15">
      <c r="A862" s="79" t="s">
        <v>177</v>
      </c>
      <c r="B862" s="100" t="s">
        <v>330</v>
      </c>
      <c r="C862" s="81" t="str">
        <f>IFERROR(IF(B862="No CAS","",INDEX('DEQ Pollutant List'!$C$7:$C$611,MATCH('3. Pollutant Emissions - EF'!B862,'DEQ Pollutant List'!$B$7:$B$611,0))),"")</f>
        <v>Acrolein</v>
      </c>
      <c r="D862" s="115"/>
      <c r="E862" s="101"/>
      <c r="F862" s="102">
        <v>5.3199999999999999E-5</v>
      </c>
      <c r="G862" s="103">
        <v>5.3199999999999999E-5</v>
      </c>
      <c r="H862" s="83" t="s">
        <v>328</v>
      </c>
      <c r="I862" s="104" t="s">
        <v>474</v>
      </c>
      <c r="J862" s="102">
        <v>1.3053276133333329</v>
      </c>
      <c r="K862" s="105">
        <v>2.4420927999999997</v>
      </c>
      <c r="L862" s="83"/>
      <c r="M862" s="102">
        <v>6.6907866666666661E-3</v>
      </c>
      <c r="N862" s="105">
        <v>6.6907866666666661E-3</v>
      </c>
      <c r="O862" s="83"/>
    </row>
    <row r="863" spans="1:15">
      <c r="A863" s="79" t="s">
        <v>177</v>
      </c>
      <c r="B863" s="100" t="s">
        <v>340</v>
      </c>
      <c r="C863" s="81" t="str">
        <f>IFERROR(IF(B863="No CAS","",INDEX('DEQ Pollutant List'!$C$7:$C$611,MATCH('3. Pollutant Emissions - EF'!B863,'DEQ Pollutant List'!$B$7:$B$611,0))),"")</f>
        <v>Benzene</v>
      </c>
      <c r="D863" s="115"/>
      <c r="E863" s="101"/>
      <c r="F863" s="102">
        <v>7.52E-6</v>
      </c>
      <c r="G863" s="103">
        <v>7.52E-6</v>
      </c>
      <c r="H863" s="83" t="s">
        <v>328</v>
      </c>
      <c r="I863" s="104" t="s">
        <v>474</v>
      </c>
      <c r="J863" s="102">
        <v>0.18451247466666662</v>
      </c>
      <c r="K863" s="105">
        <v>0.34519808000000002</v>
      </c>
      <c r="L863" s="83"/>
      <c r="M863" s="102">
        <v>9.4576533333333337E-4</v>
      </c>
      <c r="N863" s="105">
        <v>9.4576533333333337E-4</v>
      </c>
      <c r="O863" s="83"/>
    </row>
    <row r="864" spans="1:15">
      <c r="A864" s="79" t="s">
        <v>177</v>
      </c>
      <c r="B864" s="100" t="s">
        <v>352</v>
      </c>
      <c r="C864" s="81" t="str">
        <f>IFERROR(IF(B864="No CAS","",INDEX('DEQ Pollutant List'!$C$7:$C$611,MATCH('3. Pollutant Emissions - EF'!B864,'DEQ Pollutant List'!$B$7:$B$611,0))),"")</f>
        <v>Ethyl benzene</v>
      </c>
      <c r="D864" s="115"/>
      <c r="E864" s="101"/>
      <c r="F864" s="102">
        <v>5.0000000000000004E-6</v>
      </c>
      <c r="G864" s="103">
        <v>5.0000000000000004E-6</v>
      </c>
      <c r="H864" s="83" t="s">
        <v>328</v>
      </c>
      <c r="I864" s="104" t="s">
        <v>474</v>
      </c>
      <c r="J864" s="102">
        <v>0.12268116666666665</v>
      </c>
      <c r="K864" s="105">
        <v>0.22952000000000003</v>
      </c>
      <c r="L864" s="83"/>
      <c r="M864" s="102">
        <v>6.2883333333333335E-4</v>
      </c>
      <c r="N864" s="105">
        <v>6.2883333333333335E-4</v>
      </c>
      <c r="O864" s="83"/>
    </row>
    <row r="865" spans="1:15">
      <c r="A865" s="79" t="s">
        <v>177</v>
      </c>
      <c r="B865" s="100" t="s">
        <v>354</v>
      </c>
      <c r="C865" s="81" t="str">
        <f>IFERROR(IF(B865="No CAS","",INDEX('DEQ Pollutant List'!$C$7:$C$611,MATCH('3. Pollutant Emissions - EF'!B865,'DEQ Pollutant List'!$B$7:$B$611,0))),"")</f>
        <v>Formaldehyde</v>
      </c>
      <c r="D865" s="115"/>
      <c r="E865" s="101"/>
      <c r="F865" s="102">
        <v>2.0000000000000001E-4</v>
      </c>
      <c r="G865" s="103">
        <v>2.0000000000000001E-4</v>
      </c>
      <c r="H865" s="83" t="s">
        <v>328</v>
      </c>
      <c r="I865" s="104" t="s">
        <v>474</v>
      </c>
      <c r="J865" s="102">
        <v>4.9072466666666656</v>
      </c>
      <c r="K865" s="105">
        <v>9.1807999999999996</v>
      </c>
      <c r="L865" s="83"/>
      <c r="M865" s="102">
        <v>2.5153333333333333E-2</v>
      </c>
      <c r="N865" s="105">
        <v>2.5153333333333333E-2</v>
      </c>
      <c r="O865" s="83"/>
    </row>
    <row r="866" spans="1:15">
      <c r="A866" s="79" t="s">
        <v>177</v>
      </c>
      <c r="B866" s="100" t="s">
        <v>355</v>
      </c>
      <c r="C866" s="81" t="str">
        <f>IFERROR(IF(B866="No CAS","",INDEX('DEQ Pollutant List'!$C$7:$C$611,MATCH('3. Pollutant Emissions - EF'!B866,'DEQ Pollutant List'!$B$7:$B$611,0))),"")</f>
        <v>Hexane</v>
      </c>
      <c r="D866" s="115"/>
      <c r="E866" s="101"/>
      <c r="F866" s="102">
        <v>1.56E-5</v>
      </c>
      <c r="G866" s="103">
        <v>1.56E-5</v>
      </c>
      <c r="H866" s="83" t="s">
        <v>328</v>
      </c>
      <c r="I866" s="104" t="s">
        <v>474</v>
      </c>
      <c r="J866" s="102">
        <v>0.3827652399999999</v>
      </c>
      <c r="K866" s="105">
        <v>0.71610240000000003</v>
      </c>
      <c r="L866" s="83"/>
      <c r="M866" s="102">
        <v>1.96196E-3</v>
      </c>
      <c r="N866" s="105">
        <v>1.96196E-3</v>
      </c>
      <c r="O866" s="83"/>
    </row>
    <row r="867" spans="1:15">
      <c r="A867" s="79" t="s">
        <v>177</v>
      </c>
      <c r="B867" s="100" t="s">
        <v>395</v>
      </c>
      <c r="C867" s="81" t="str">
        <f>IFERROR(IF(B867="No CAS","",INDEX('DEQ Pollutant List'!$C$7:$C$611,MATCH('3. Pollutant Emissions - EF'!B867,'DEQ Pollutant List'!$B$7:$B$611,0))),"")</f>
        <v>Toluene</v>
      </c>
      <c r="D867" s="115"/>
      <c r="E867" s="101"/>
      <c r="F867" s="102">
        <v>2.14E-4</v>
      </c>
      <c r="G867" s="103">
        <v>2.14E-4</v>
      </c>
      <c r="H867" s="83" t="s">
        <v>328</v>
      </c>
      <c r="I867" s="104" t="s">
        <v>474</v>
      </c>
      <c r="J867" s="102">
        <v>5.250753933333332</v>
      </c>
      <c r="K867" s="105">
        <v>9.8234560000000002</v>
      </c>
      <c r="L867" s="83"/>
      <c r="M867" s="102">
        <v>2.6914066666666667E-2</v>
      </c>
      <c r="N867" s="105">
        <v>2.6914066666666667E-2</v>
      </c>
      <c r="O867" s="83"/>
    </row>
    <row r="868" spans="1:15">
      <c r="A868" s="79" t="s">
        <v>177</v>
      </c>
      <c r="B868" s="100" t="s">
        <v>398</v>
      </c>
      <c r="C868" s="81" t="str">
        <f>IFERROR(IF(B868="No CAS","",INDEX('DEQ Pollutant List'!$C$7:$C$611,MATCH('3. Pollutant Emissions - EF'!B868,'DEQ Pollutant List'!$B$7:$B$611,0))),"")</f>
        <v>Xylene (mixture), including m-xylene, o-xylene, p-xylene</v>
      </c>
      <c r="D868" s="115"/>
      <c r="E868" s="101"/>
      <c r="F868" s="102">
        <v>9.3200000000000002E-5</v>
      </c>
      <c r="G868" s="103">
        <v>9.3200000000000002E-5</v>
      </c>
      <c r="H868" s="83" t="s">
        <v>328</v>
      </c>
      <c r="I868" s="104" t="s">
        <v>474</v>
      </c>
      <c r="J868" s="102">
        <v>2.2867769466666661</v>
      </c>
      <c r="K868" s="105">
        <v>4.2782527999999997</v>
      </c>
      <c r="L868" s="83"/>
      <c r="M868" s="102">
        <v>1.1721453333333333E-2</v>
      </c>
      <c r="N868" s="105">
        <v>1.1721453333333333E-2</v>
      </c>
      <c r="O868" s="83"/>
    </row>
    <row r="869" spans="1:15">
      <c r="A869" s="79" t="s">
        <v>179</v>
      </c>
      <c r="B869" s="100" t="s">
        <v>327</v>
      </c>
      <c r="C869" s="81" t="str">
        <f>IFERROR(IF(B869="No CAS","",INDEX('DEQ Pollutant List'!$C$7:$C$611,MATCH('3. Pollutant Emissions - EF'!B869,'DEQ Pollutant List'!$B$7:$B$611,0))),"")</f>
        <v>Acetaldehyde</v>
      </c>
      <c r="D869" s="115"/>
      <c r="E869" s="101"/>
      <c r="F869" s="102">
        <v>1.33E-3</v>
      </c>
      <c r="G869" s="103">
        <v>1.33E-3</v>
      </c>
      <c r="H869" s="83" t="s">
        <v>328</v>
      </c>
      <c r="I869" s="104" t="s">
        <v>474</v>
      </c>
      <c r="J869" s="102">
        <v>48.94978549999999</v>
      </c>
      <c r="K869" s="105">
        <v>91.578479999999999</v>
      </c>
      <c r="L869" s="83"/>
      <c r="M869" s="102">
        <v>0.25090450000000003</v>
      </c>
      <c r="N869" s="105">
        <v>0.25090450000000003</v>
      </c>
      <c r="O869" s="83"/>
    </row>
    <row r="870" spans="1:15">
      <c r="A870" s="79" t="s">
        <v>179</v>
      </c>
      <c r="B870" s="100" t="s">
        <v>330</v>
      </c>
      <c r="C870" s="81" t="str">
        <f>IFERROR(IF(B870="No CAS","",INDEX('DEQ Pollutant List'!$C$7:$C$611,MATCH('3. Pollutant Emissions - EF'!B870,'DEQ Pollutant List'!$B$7:$B$611,0))),"")</f>
        <v>Acrolein</v>
      </c>
      <c r="D870" s="115"/>
      <c r="E870" s="101"/>
      <c r="F870" s="102">
        <v>5.3199999999999999E-5</v>
      </c>
      <c r="G870" s="103">
        <v>5.3199999999999999E-5</v>
      </c>
      <c r="H870" s="83" t="s">
        <v>328</v>
      </c>
      <c r="I870" s="104" t="s">
        <v>474</v>
      </c>
      <c r="J870" s="102">
        <v>1.9579914199999995</v>
      </c>
      <c r="K870" s="105">
        <v>3.6631391999999998</v>
      </c>
      <c r="L870" s="83"/>
      <c r="M870" s="102">
        <v>1.003618E-2</v>
      </c>
      <c r="N870" s="105">
        <v>1.003618E-2</v>
      </c>
      <c r="O870" s="83"/>
    </row>
    <row r="871" spans="1:15">
      <c r="A871" s="79" t="s">
        <v>179</v>
      </c>
      <c r="B871" s="100" t="s">
        <v>340</v>
      </c>
      <c r="C871" s="81" t="str">
        <f>IFERROR(IF(B871="No CAS","",INDEX('DEQ Pollutant List'!$C$7:$C$611,MATCH('3. Pollutant Emissions - EF'!B871,'DEQ Pollutant List'!$B$7:$B$611,0))),"")</f>
        <v>Benzene</v>
      </c>
      <c r="D871" s="115"/>
      <c r="E871" s="101"/>
      <c r="F871" s="102">
        <v>7.52E-6</v>
      </c>
      <c r="G871" s="103">
        <v>7.52E-6</v>
      </c>
      <c r="H871" s="83" t="s">
        <v>328</v>
      </c>
      <c r="I871" s="104" t="s">
        <v>474</v>
      </c>
      <c r="J871" s="102">
        <v>0.27676871199999992</v>
      </c>
      <c r="K871" s="105">
        <v>0.51779712</v>
      </c>
      <c r="L871" s="83"/>
      <c r="M871" s="102">
        <v>1.418648E-3</v>
      </c>
      <c r="N871" s="105">
        <v>1.418648E-3</v>
      </c>
      <c r="O871" s="83"/>
    </row>
    <row r="872" spans="1:15">
      <c r="A872" s="79" t="s">
        <v>179</v>
      </c>
      <c r="B872" s="100" t="s">
        <v>352</v>
      </c>
      <c r="C872" s="81" t="str">
        <f>IFERROR(IF(B872="No CAS","",INDEX('DEQ Pollutant List'!$C$7:$C$611,MATCH('3. Pollutant Emissions - EF'!B872,'DEQ Pollutant List'!$B$7:$B$611,0))),"")</f>
        <v>Ethyl benzene</v>
      </c>
      <c r="D872" s="115"/>
      <c r="E872" s="101"/>
      <c r="F872" s="102">
        <v>5.0000000000000004E-6</v>
      </c>
      <c r="G872" s="103">
        <v>5.0000000000000004E-6</v>
      </c>
      <c r="H872" s="83" t="s">
        <v>328</v>
      </c>
      <c r="I872" s="104" t="s">
        <v>474</v>
      </c>
      <c r="J872" s="102">
        <v>0.18402174999999998</v>
      </c>
      <c r="K872" s="105">
        <v>0.34428000000000003</v>
      </c>
      <c r="L872" s="83"/>
      <c r="M872" s="102">
        <v>9.4325000000000008E-4</v>
      </c>
      <c r="N872" s="105">
        <v>9.4325000000000008E-4</v>
      </c>
      <c r="O872" s="83"/>
    </row>
    <row r="873" spans="1:15">
      <c r="A873" s="79" t="s">
        <v>179</v>
      </c>
      <c r="B873" s="100" t="s">
        <v>354</v>
      </c>
      <c r="C873" s="81" t="str">
        <f>IFERROR(IF(B873="No CAS","",INDEX('DEQ Pollutant List'!$C$7:$C$611,MATCH('3. Pollutant Emissions - EF'!B873,'DEQ Pollutant List'!$B$7:$B$611,0))),"")</f>
        <v>Formaldehyde</v>
      </c>
      <c r="D873" s="115"/>
      <c r="E873" s="101"/>
      <c r="F873" s="102">
        <v>2.0000000000000001E-4</v>
      </c>
      <c r="G873" s="103">
        <v>2.0000000000000001E-4</v>
      </c>
      <c r="H873" s="83" t="s">
        <v>328</v>
      </c>
      <c r="I873" s="104" t="s">
        <v>474</v>
      </c>
      <c r="J873" s="102">
        <v>7.3608699999999985</v>
      </c>
      <c r="K873" s="105">
        <v>13.7712</v>
      </c>
      <c r="L873" s="83"/>
      <c r="M873" s="102">
        <v>3.773E-2</v>
      </c>
      <c r="N873" s="105">
        <v>3.773E-2</v>
      </c>
      <c r="O873" s="83"/>
    </row>
    <row r="874" spans="1:15">
      <c r="A874" s="79" t="s">
        <v>179</v>
      </c>
      <c r="B874" s="100" t="s">
        <v>355</v>
      </c>
      <c r="C874" s="81" t="str">
        <f>IFERROR(IF(B874="No CAS","",INDEX('DEQ Pollutant List'!$C$7:$C$611,MATCH('3. Pollutant Emissions - EF'!B874,'DEQ Pollutant List'!$B$7:$B$611,0))),"")</f>
        <v>Hexane</v>
      </c>
      <c r="D874" s="115"/>
      <c r="E874" s="101"/>
      <c r="F874" s="102">
        <v>1.56E-5</v>
      </c>
      <c r="G874" s="103">
        <v>1.56E-5</v>
      </c>
      <c r="H874" s="83" t="s">
        <v>328</v>
      </c>
      <c r="I874" s="104" t="s">
        <v>474</v>
      </c>
      <c r="J874" s="102">
        <v>0.57414785999999984</v>
      </c>
      <c r="K874" s="105">
        <v>1.0741536</v>
      </c>
      <c r="L874" s="83"/>
      <c r="M874" s="102">
        <v>2.9429400000000002E-3</v>
      </c>
      <c r="N874" s="105">
        <v>2.9429400000000002E-3</v>
      </c>
      <c r="O874" s="83"/>
    </row>
    <row r="875" spans="1:15">
      <c r="A875" s="79" t="s">
        <v>179</v>
      </c>
      <c r="B875" s="100" t="s">
        <v>395</v>
      </c>
      <c r="C875" s="81" t="str">
        <f>IFERROR(IF(B875="No CAS","",INDEX('DEQ Pollutant List'!$C$7:$C$611,MATCH('3. Pollutant Emissions - EF'!B875,'DEQ Pollutant List'!$B$7:$B$611,0))),"")</f>
        <v>Toluene</v>
      </c>
      <c r="D875" s="115"/>
      <c r="E875" s="101"/>
      <c r="F875" s="102">
        <v>2.14E-4</v>
      </c>
      <c r="G875" s="103">
        <v>2.14E-4</v>
      </c>
      <c r="H875" s="83" t="s">
        <v>328</v>
      </c>
      <c r="I875" s="104" t="s">
        <v>474</v>
      </c>
      <c r="J875" s="102">
        <v>7.8761308999999979</v>
      </c>
      <c r="K875" s="105">
        <v>14.735184</v>
      </c>
      <c r="L875" s="83"/>
      <c r="M875" s="102">
        <v>4.03711E-2</v>
      </c>
      <c r="N875" s="105">
        <v>4.03711E-2</v>
      </c>
      <c r="O875" s="83"/>
    </row>
    <row r="876" spans="1:15">
      <c r="A876" s="79" t="s">
        <v>179</v>
      </c>
      <c r="B876" s="100" t="s">
        <v>398</v>
      </c>
      <c r="C876" s="81" t="str">
        <f>IFERROR(IF(B876="No CAS","",INDEX('DEQ Pollutant List'!$C$7:$C$611,MATCH('3. Pollutant Emissions - EF'!B876,'DEQ Pollutant List'!$B$7:$B$611,0))),"")</f>
        <v>Xylene (mixture), including m-xylene, o-xylene, p-xylene</v>
      </c>
      <c r="D876" s="115"/>
      <c r="E876" s="101"/>
      <c r="F876" s="102">
        <v>9.3200000000000002E-5</v>
      </c>
      <c r="G876" s="103">
        <v>9.3200000000000002E-5</v>
      </c>
      <c r="H876" s="83" t="s">
        <v>328</v>
      </c>
      <c r="I876" s="104" t="s">
        <v>474</v>
      </c>
      <c r="J876" s="102">
        <v>3.4301654199999994</v>
      </c>
      <c r="K876" s="105">
        <v>6.4173792000000001</v>
      </c>
      <c r="L876" s="83"/>
      <c r="M876" s="102">
        <v>1.7582179999999999E-2</v>
      </c>
      <c r="N876" s="105">
        <v>1.7582179999999999E-2</v>
      </c>
      <c r="O876" s="83"/>
    </row>
    <row r="877" spans="1:15">
      <c r="A877" s="79" t="s">
        <v>181</v>
      </c>
      <c r="B877" s="100" t="s">
        <v>327</v>
      </c>
      <c r="C877" s="81" t="str">
        <f>IFERROR(IF(B877="No CAS","",INDEX('DEQ Pollutant List'!$C$7:$C$611,MATCH('3. Pollutant Emissions - EF'!B877,'DEQ Pollutant List'!$B$7:$B$611,0))),"")</f>
        <v>Acetaldehyde</v>
      </c>
      <c r="D877" s="115"/>
      <c r="E877" s="101"/>
      <c r="F877" s="102">
        <v>1.33E-3</v>
      </c>
      <c r="G877" s="103">
        <v>1.33E-3</v>
      </c>
      <c r="H877" s="83" t="s">
        <v>328</v>
      </c>
      <c r="I877" s="104" t="s">
        <v>474</v>
      </c>
      <c r="J877" s="102">
        <v>48.94978549999999</v>
      </c>
      <c r="K877" s="105">
        <v>91.578479999999999</v>
      </c>
      <c r="L877" s="83"/>
      <c r="M877" s="102">
        <v>0.25090450000000003</v>
      </c>
      <c r="N877" s="105">
        <v>0.25090450000000003</v>
      </c>
      <c r="O877" s="83"/>
    </row>
    <row r="878" spans="1:15">
      <c r="A878" s="79" t="s">
        <v>181</v>
      </c>
      <c r="B878" s="100" t="s">
        <v>330</v>
      </c>
      <c r="C878" s="81" t="str">
        <f>IFERROR(IF(B878="No CAS","",INDEX('DEQ Pollutant List'!$C$7:$C$611,MATCH('3. Pollutant Emissions - EF'!B878,'DEQ Pollutant List'!$B$7:$B$611,0))),"")</f>
        <v>Acrolein</v>
      </c>
      <c r="D878" s="115"/>
      <c r="E878" s="101"/>
      <c r="F878" s="102">
        <v>5.3199999999999999E-5</v>
      </c>
      <c r="G878" s="103">
        <v>5.3199999999999999E-5</v>
      </c>
      <c r="H878" s="83" t="s">
        <v>328</v>
      </c>
      <c r="I878" s="104" t="s">
        <v>474</v>
      </c>
      <c r="J878" s="102">
        <v>1.9579914199999995</v>
      </c>
      <c r="K878" s="105">
        <v>3.6631391999999998</v>
      </c>
      <c r="L878" s="83"/>
      <c r="M878" s="102">
        <v>1.003618E-2</v>
      </c>
      <c r="N878" s="105">
        <v>1.003618E-2</v>
      </c>
      <c r="O878" s="83"/>
    </row>
    <row r="879" spans="1:15">
      <c r="A879" s="79" t="s">
        <v>181</v>
      </c>
      <c r="B879" s="100" t="s">
        <v>340</v>
      </c>
      <c r="C879" s="81" t="str">
        <f>IFERROR(IF(B879="No CAS","",INDEX('DEQ Pollutant List'!$C$7:$C$611,MATCH('3. Pollutant Emissions - EF'!B879,'DEQ Pollutant List'!$B$7:$B$611,0))),"")</f>
        <v>Benzene</v>
      </c>
      <c r="D879" s="115"/>
      <c r="E879" s="101"/>
      <c r="F879" s="102">
        <v>7.52E-6</v>
      </c>
      <c r="G879" s="103">
        <v>7.52E-6</v>
      </c>
      <c r="H879" s="83" t="s">
        <v>328</v>
      </c>
      <c r="I879" s="104" t="s">
        <v>474</v>
      </c>
      <c r="J879" s="102">
        <v>0.27676871199999992</v>
      </c>
      <c r="K879" s="105">
        <v>0.51779712</v>
      </c>
      <c r="L879" s="83"/>
      <c r="M879" s="102">
        <v>1.418648E-3</v>
      </c>
      <c r="N879" s="105">
        <v>1.418648E-3</v>
      </c>
      <c r="O879" s="83"/>
    </row>
    <row r="880" spans="1:15">
      <c r="A880" s="79" t="s">
        <v>181</v>
      </c>
      <c r="B880" s="100" t="s">
        <v>352</v>
      </c>
      <c r="C880" s="81" t="str">
        <f>IFERROR(IF(B880="No CAS","",INDEX('DEQ Pollutant List'!$C$7:$C$611,MATCH('3. Pollutant Emissions - EF'!B880,'DEQ Pollutant List'!$B$7:$B$611,0))),"")</f>
        <v>Ethyl benzene</v>
      </c>
      <c r="D880" s="115"/>
      <c r="E880" s="101"/>
      <c r="F880" s="102">
        <v>5.0000000000000004E-6</v>
      </c>
      <c r="G880" s="103">
        <v>5.0000000000000004E-6</v>
      </c>
      <c r="H880" s="83" t="s">
        <v>328</v>
      </c>
      <c r="I880" s="104" t="s">
        <v>474</v>
      </c>
      <c r="J880" s="102">
        <v>0.18402174999999998</v>
      </c>
      <c r="K880" s="105">
        <v>0.34428000000000003</v>
      </c>
      <c r="L880" s="83"/>
      <c r="M880" s="102">
        <v>9.4325000000000008E-4</v>
      </c>
      <c r="N880" s="105">
        <v>9.4325000000000008E-4</v>
      </c>
      <c r="O880" s="83"/>
    </row>
    <row r="881" spans="1:15">
      <c r="A881" s="79" t="s">
        <v>181</v>
      </c>
      <c r="B881" s="100" t="s">
        <v>354</v>
      </c>
      <c r="C881" s="81" t="str">
        <f>IFERROR(IF(B881="No CAS","",INDEX('DEQ Pollutant List'!$C$7:$C$611,MATCH('3. Pollutant Emissions - EF'!B881,'DEQ Pollutant List'!$B$7:$B$611,0))),"")</f>
        <v>Formaldehyde</v>
      </c>
      <c r="D881" s="115"/>
      <c r="E881" s="101"/>
      <c r="F881" s="102">
        <v>2.0000000000000001E-4</v>
      </c>
      <c r="G881" s="103">
        <v>2.0000000000000001E-4</v>
      </c>
      <c r="H881" s="83" t="s">
        <v>328</v>
      </c>
      <c r="I881" s="104" t="s">
        <v>474</v>
      </c>
      <c r="J881" s="102">
        <v>7.3608699999999985</v>
      </c>
      <c r="K881" s="105">
        <v>13.7712</v>
      </c>
      <c r="L881" s="83"/>
      <c r="M881" s="102">
        <v>3.773E-2</v>
      </c>
      <c r="N881" s="105">
        <v>3.773E-2</v>
      </c>
      <c r="O881" s="83"/>
    </row>
    <row r="882" spans="1:15">
      <c r="A882" s="79" t="s">
        <v>181</v>
      </c>
      <c r="B882" s="100" t="s">
        <v>355</v>
      </c>
      <c r="C882" s="81" t="str">
        <f>IFERROR(IF(B882="No CAS","",INDEX('DEQ Pollutant List'!$C$7:$C$611,MATCH('3. Pollutant Emissions - EF'!B882,'DEQ Pollutant List'!$B$7:$B$611,0))),"")</f>
        <v>Hexane</v>
      </c>
      <c r="D882" s="115"/>
      <c r="E882" s="101"/>
      <c r="F882" s="102">
        <v>1.56E-5</v>
      </c>
      <c r="G882" s="103">
        <v>1.56E-5</v>
      </c>
      <c r="H882" s="83" t="s">
        <v>328</v>
      </c>
      <c r="I882" s="104" t="s">
        <v>474</v>
      </c>
      <c r="J882" s="102">
        <v>0.57414785999999984</v>
      </c>
      <c r="K882" s="105">
        <v>1.0741536</v>
      </c>
      <c r="L882" s="83"/>
      <c r="M882" s="102">
        <v>2.9429400000000002E-3</v>
      </c>
      <c r="N882" s="105">
        <v>2.9429400000000002E-3</v>
      </c>
      <c r="O882" s="83"/>
    </row>
    <row r="883" spans="1:15">
      <c r="A883" s="79" t="s">
        <v>181</v>
      </c>
      <c r="B883" s="100" t="s">
        <v>395</v>
      </c>
      <c r="C883" s="81" t="str">
        <f>IFERROR(IF(B883="No CAS","",INDEX('DEQ Pollutant List'!$C$7:$C$611,MATCH('3. Pollutant Emissions - EF'!B883,'DEQ Pollutant List'!$B$7:$B$611,0))),"")</f>
        <v>Toluene</v>
      </c>
      <c r="D883" s="115"/>
      <c r="E883" s="101"/>
      <c r="F883" s="102">
        <v>2.14E-4</v>
      </c>
      <c r="G883" s="103">
        <v>2.14E-4</v>
      </c>
      <c r="H883" s="83" t="s">
        <v>328</v>
      </c>
      <c r="I883" s="104" t="s">
        <v>474</v>
      </c>
      <c r="J883" s="102">
        <v>7.8761308999999979</v>
      </c>
      <c r="K883" s="105">
        <v>14.735184</v>
      </c>
      <c r="L883" s="83"/>
      <c r="M883" s="102">
        <v>4.03711E-2</v>
      </c>
      <c r="N883" s="105">
        <v>4.03711E-2</v>
      </c>
      <c r="O883" s="83"/>
    </row>
    <row r="884" spans="1:15">
      <c r="A884" s="79" t="s">
        <v>181</v>
      </c>
      <c r="B884" s="100" t="s">
        <v>398</v>
      </c>
      <c r="C884" s="81" t="str">
        <f>IFERROR(IF(B884="No CAS","",INDEX('DEQ Pollutant List'!$C$7:$C$611,MATCH('3. Pollutant Emissions - EF'!B884,'DEQ Pollutant List'!$B$7:$B$611,0))),"")</f>
        <v>Xylene (mixture), including m-xylene, o-xylene, p-xylene</v>
      </c>
      <c r="D884" s="115"/>
      <c r="E884" s="101"/>
      <c r="F884" s="102">
        <v>9.3200000000000002E-5</v>
      </c>
      <c r="G884" s="103">
        <v>9.3200000000000002E-5</v>
      </c>
      <c r="H884" s="83" t="s">
        <v>328</v>
      </c>
      <c r="I884" s="104" t="s">
        <v>474</v>
      </c>
      <c r="J884" s="102">
        <v>3.4301654199999994</v>
      </c>
      <c r="K884" s="105">
        <v>6.4173792000000001</v>
      </c>
      <c r="L884" s="83"/>
      <c r="M884" s="102">
        <v>1.7582179999999999E-2</v>
      </c>
      <c r="N884" s="105">
        <v>1.7582179999999999E-2</v>
      </c>
      <c r="O884" s="83"/>
    </row>
    <row r="885" spans="1:15">
      <c r="A885" s="79" t="s">
        <v>183</v>
      </c>
      <c r="B885" s="100" t="s">
        <v>327</v>
      </c>
      <c r="C885" s="81" t="str">
        <f>IFERROR(IF(B885="No CAS","",INDEX('DEQ Pollutant List'!$C$7:$C$611,MATCH('3. Pollutant Emissions - EF'!B885,'DEQ Pollutant List'!$B$7:$B$611,0))),"")</f>
        <v>Acetaldehyde</v>
      </c>
      <c r="D885" s="115"/>
      <c r="E885" s="101"/>
      <c r="F885" s="102">
        <v>7.6E-3</v>
      </c>
      <c r="G885" s="103">
        <v>7.6E-3</v>
      </c>
      <c r="H885" s="83" t="s">
        <v>328</v>
      </c>
      <c r="I885" s="104" t="s">
        <v>475</v>
      </c>
      <c r="J885" s="102">
        <v>186.47537333333327</v>
      </c>
      <c r="K885" s="105">
        <v>348.87040000000002</v>
      </c>
      <c r="L885" s="83"/>
      <c r="M885" s="102">
        <v>0.9558266666666666</v>
      </c>
      <c r="N885" s="105">
        <v>0.9558266666666666</v>
      </c>
      <c r="O885" s="83"/>
    </row>
    <row r="886" spans="1:15">
      <c r="A886" s="79" t="s">
        <v>183</v>
      </c>
      <c r="B886" s="100" t="s">
        <v>340</v>
      </c>
      <c r="C886" s="81" t="str">
        <f>IFERROR(IF(B886="No CAS","",INDEX('DEQ Pollutant List'!$C$7:$C$611,MATCH('3. Pollutant Emissions - EF'!B886,'DEQ Pollutant List'!$B$7:$B$611,0))),"")</f>
        <v>Benzene</v>
      </c>
      <c r="D886" s="115"/>
      <c r="E886" s="101"/>
      <c r="F886" s="102">
        <v>5.2499999999999997E-6</v>
      </c>
      <c r="G886" s="103">
        <v>5.2499999999999997E-6</v>
      </c>
      <c r="H886" s="83" t="s">
        <v>328</v>
      </c>
      <c r="I886" s="104" t="s">
        <v>475</v>
      </c>
      <c r="J886" s="102">
        <v>0.12881522499999995</v>
      </c>
      <c r="K886" s="105">
        <v>0.24099599999999999</v>
      </c>
      <c r="L886" s="83"/>
      <c r="M886" s="102">
        <v>6.6027499999999999E-4</v>
      </c>
      <c r="N886" s="105">
        <v>6.6027499999999999E-4</v>
      </c>
      <c r="O886" s="83"/>
    </row>
    <row r="887" spans="1:15">
      <c r="A887" s="79" t="s">
        <v>183</v>
      </c>
      <c r="B887" s="100" t="s">
        <v>355</v>
      </c>
      <c r="C887" s="81" t="str">
        <f>IFERROR(IF(B887="No CAS","",INDEX('DEQ Pollutant List'!$C$7:$C$611,MATCH('3. Pollutant Emissions - EF'!B887,'DEQ Pollutant List'!$B$7:$B$611,0))),"")</f>
        <v>Hexane</v>
      </c>
      <c r="D887" s="115"/>
      <c r="E887" s="101"/>
      <c r="F887" s="102">
        <v>6.7000000000000002E-5</v>
      </c>
      <c r="G887" s="103">
        <v>6.7000000000000002E-5</v>
      </c>
      <c r="H887" s="83" t="s">
        <v>328</v>
      </c>
      <c r="I887" s="104" t="s">
        <v>475</v>
      </c>
      <c r="J887" s="102">
        <v>1.643927633333333</v>
      </c>
      <c r="K887" s="105">
        <v>3.0755680000000001</v>
      </c>
      <c r="L887" s="83"/>
      <c r="M887" s="102">
        <v>8.4263666666666674E-3</v>
      </c>
      <c r="N887" s="105">
        <v>8.4263666666666674E-3</v>
      </c>
      <c r="O887" s="83"/>
    </row>
    <row r="888" spans="1:15">
      <c r="A888" s="79" t="s">
        <v>183</v>
      </c>
      <c r="B888" s="100" t="s">
        <v>395</v>
      </c>
      <c r="C888" s="81" t="str">
        <f>IFERROR(IF(B888="No CAS","",INDEX('DEQ Pollutant List'!$C$7:$C$611,MATCH('3. Pollutant Emissions - EF'!B888,'DEQ Pollutant List'!$B$7:$B$611,0))),"")</f>
        <v>Toluene</v>
      </c>
      <c r="D888" s="115"/>
      <c r="E888" s="101"/>
      <c r="F888" s="102">
        <v>3.6000000000000001E-5</v>
      </c>
      <c r="G888" s="103">
        <v>3.6000000000000001E-5</v>
      </c>
      <c r="H888" s="83" t="s">
        <v>328</v>
      </c>
      <c r="I888" s="104" t="s">
        <v>475</v>
      </c>
      <c r="J888" s="102">
        <v>0.88330439999999977</v>
      </c>
      <c r="K888" s="105">
        <v>1.652544</v>
      </c>
      <c r="L888" s="83"/>
      <c r="M888" s="102">
        <v>4.5275999999999997E-3</v>
      </c>
      <c r="N888" s="105">
        <v>4.5275999999999997E-3</v>
      </c>
      <c r="O888" s="83"/>
    </row>
    <row r="889" spans="1:15">
      <c r="A889" s="79" t="s">
        <v>183</v>
      </c>
      <c r="B889" s="100" t="s">
        <v>398</v>
      </c>
      <c r="C889" s="81" t="str">
        <f>IFERROR(IF(B889="No CAS","",INDEX('DEQ Pollutant List'!$C$7:$C$611,MATCH('3. Pollutant Emissions - EF'!B889,'DEQ Pollutant List'!$B$7:$B$611,0))),"")</f>
        <v>Xylene (mixture), including m-xylene, o-xylene, p-xylene</v>
      </c>
      <c r="D889" s="115"/>
      <c r="E889" s="101"/>
      <c r="F889" s="102">
        <v>2.2900000000000001E-5</v>
      </c>
      <c r="G889" s="103">
        <v>2.2900000000000001E-5</v>
      </c>
      <c r="H889" s="83" t="s">
        <v>328</v>
      </c>
      <c r="I889" s="104" t="s">
        <v>475</v>
      </c>
      <c r="J889" s="102">
        <v>0.56187974333333324</v>
      </c>
      <c r="K889" s="105">
        <v>1.0512016</v>
      </c>
      <c r="L889" s="83"/>
      <c r="M889" s="102">
        <v>2.8800566666666669E-3</v>
      </c>
      <c r="N889" s="105">
        <v>2.8800566666666669E-3</v>
      </c>
      <c r="O889" s="83"/>
    </row>
    <row r="890" spans="1:15">
      <c r="A890" s="79" t="s">
        <v>185</v>
      </c>
      <c r="B890" s="100" t="s">
        <v>327</v>
      </c>
      <c r="C890" s="81" t="str">
        <f>IFERROR(IF(B890="No CAS","",INDEX('DEQ Pollutant List'!$C$7:$C$611,MATCH('3. Pollutant Emissions - EF'!B890,'DEQ Pollutant List'!$B$7:$B$611,0))),"")</f>
        <v>Acetaldehyde</v>
      </c>
      <c r="D890" s="115"/>
      <c r="E890" s="101"/>
      <c r="F890" s="102">
        <v>7.6E-3</v>
      </c>
      <c r="G890" s="103">
        <v>7.6E-3</v>
      </c>
      <c r="H890" s="83" t="s">
        <v>328</v>
      </c>
      <c r="I890" s="104" t="s">
        <v>475</v>
      </c>
      <c r="J890" s="102">
        <v>186.47537333333327</v>
      </c>
      <c r="K890" s="105">
        <v>348.87040000000002</v>
      </c>
      <c r="L890" s="83"/>
      <c r="M890" s="102">
        <v>0.9558266666666666</v>
      </c>
      <c r="N890" s="105">
        <v>0.9558266666666666</v>
      </c>
      <c r="O890" s="83"/>
    </row>
    <row r="891" spans="1:15">
      <c r="A891" s="79" t="s">
        <v>185</v>
      </c>
      <c r="B891" s="100" t="s">
        <v>340</v>
      </c>
      <c r="C891" s="81" t="str">
        <f>IFERROR(IF(B891="No CAS","",INDEX('DEQ Pollutant List'!$C$7:$C$611,MATCH('3. Pollutant Emissions - EF'!B891,'DEQ Pollutant List'!$B$7:$B$611,0))),"")</f>
        <v>Benzene</v>
      </c>
      <c r="D891" s="115"/>
      <c r="E891" s="101"/>
      <c r="F891" s="102">
        <v>5.2499999999999997E-6</v>
      </c>
      <c r="G891" s="103">
        <v>5.2499999999999997E-6</v>
      </c>
      <c r="H891" s="83" t="s">
        <v>328</v>
      </c>
      <c r="I891" s="104" t="s">
        <v>475</v>
      </c>
      <c r="J891" s="102">
        <v>0.12881522499999995</v>
      </c>
      <c r="K891" s="105">
        <v>0.24099599999999999</v>
      </c>
      <c r="L891" s="83"/>
      <c r="M891" s="102">
        <v>6.6027499999999999E-4</v>
      </c>
      <c r="N891" s="105">
        <v>6.6027499999999999E-4</v>
      </c>
      <c r="O891" s="83"/>
    </row>
    <row r="892" spans="1:15">
      <c r="A892" s="79" t="s">
        <v>185</v>
      </c>
      <c r="B892" s="100" t="s">
        <v>355</v>
      </c>
      <c r="C892" s="81" t="str">
        <f>IFERROR(IF(B892="No CAS","",INDEX('DEQ Pollutant List'!$C$7:$C$611,MATCH('3. Pollutant Emissions - EF'!B892,'DEQ Pollutant List'!$B$7:$B$611,0))),"")</f>
        <v>Hexane</v>
      </c>
      <c r="D892" s="115"/>
      <c r="E892" s="101"/>
      <c r="F892" s="102">
        <v>6.7000000000000002E-5</v>
      </c>
      <c r="G892" s="103">
        <v>6.7000000000000002E-5</v>
      </c>
      <c r="H892" s="83" t="s">
        <v>328</v>
      </c>
      <c r="I892" s="104" t="s">
        <v>475</v>
      </c>
      <c r="J892" s="102">
        <v>1.643927633333333</v>
      </c>
      <c r="K892" s="105">
        <v>3.0755680000000001</v>
      </c>
      <c r="L892" s="83"/>
      <c r="M892" s="102">
        <v>8.4263666666666674E-3</v>
      </c>
      <c r="N892" s="105">
        <v>8.4263666666666674E-3</v>
      </c>
      <c r="O892" s="83"/>
    </row>
    <row r="893" spans="1:15">
      <c r="A893" s="79" t="s">
        <v>185</v>
      </c>
      <c r="B893" s="100" t="s">
        <v>395</v>
      </c>
      <c r="C893" s="81" t="str">
        <f>IFERROR(IF(B893="No CAS","",INDEX('DEQ Pollutant List'!$C$7:$C$611,MATCH('3. Pollutant Emissions - EF'!B893,'DEQ Pollutant List'!$B$7:$B$611,0))),"")</f>
        <v>Toluene</v>
      </c>
      <c r="D893" s="115"/>
      <c r="E893" s="101"/>
      <c r="F893" s="102">
        <v>3.6000000000000001E-5</v>
      </c>
      <c r="G893" s="103">
        <v>3.6000000000000001E-5</v>
      </c>
      <c r="H893" s="83" t="s">
        <v>328</v>
      </c>
      <c r="I893" s="104" t="s">
        <v>475</v>
      </c>
      <c r="J893" s="102">
        <v>0.88330439999999977</v>
      </c>
      <c r="K893" s="105">
        <v>1.652544</v>
      </c>
      <c r="L893" s="83"/>
      <c r="M893" s="102">
        <v>4.5275999999999997E-3</v>
      </c>
      <c r="N893" s="105">
        <v>4.5275999999999997E-3</v>
      </c>
      <c r="O893" s="83"/>
    </row>
    <row r="894" spans="1:15">
      <c r="A894" s="79" t="s">
        <v>185</v>
      </c>
      <c r="B894" s="100" t="s">
        <v>398</v>
      </c>
      <c r="C894" s="81" t="str">
        <f>IFERROR(IF(B894="No CAS","",INDEX('DEQ Pollutant List'!$C$7:$C$611,MATCH('3. Pollutant Emissions - EF'!B894,'DEQ Pollutant List'!$B$7:$B$611,0))),"")</f>
        <v>Xylene (mixture), including m-xylene, o-xylene, p-xylene</v>
      </c>
      <c r="D894" s="115"/>
      <c r="E894" s="101"/>
      <c r="F894" s="102">
        <v>2.2900000000000001E-5</v>
      </c>
      <c r="G894" s="103">
        <v>2.2900000000000001E-5</v>
      </c>
      <c r="H894" s="83" t="s">
        <v>328</v>
      </c>
      <c r="I894" s="104" t="s">
        <v>475</v>
      </c>
      <c r="J894" s="102">
        <v>0.56187974333333324</v>
      </c>
      <c r="K894" s="105">
        <v>1.0512016</v>
      </c>
      <c r="L894" s="83"/>
      <c r="M894" s="102">
        <v>2.8800566666666669E-3</v>
      </c>
      <c r="N894" s="105">
        <v>2.8800566666666669E-3</v>
      </c>
      <c r="O894" s="83"/>
    </row>
    <row r="895" spans="1:15">
      <c r="A895" s="79" t="s">
        <v>187</v>
      </c>
      <c r="B895" s="100" t="s">
        <v>327</v>
      </c>
      <c r="C895" s="81" t="str">
        <f>IFERROR(IF(B895="No CAS","",INDEX('DEQ Pollutant List'!$C$7:$C$611,MATCH('3. Pollutant Emissions - EF'!B895,'DEQ Pollutant List'!$B$7:$B$611,0))),"")</f>
        <v>Acetaldehyde</v>
      </c>
      <c r="D895" s="115"/>
      <c r="E895" s="101"/>
      <c r="F895" s="102">
        <v>7.6E-3</v>
      </c>
      <c r="G895" s="103">
        <v>7.6E-3</v>
      </c>
      <c r="H895" s="83" t="s">
        <v>328</v>
      </c>
      <c r="I895" s="104" t="s">
        <v>475</v>
      </c>
      <c r="J895" s="102">
        <v>186.47537333333327</v>
      </c>
      <c r="K895" s="105">
        <v>348.87040000000002</v>
      </c>
      <c r="L895" s="83"/>
      <c r="M895" s="102">
        <v>0.9558266666666666</v>
      </c>
      <c r="N895" s="105">
        <v>0.9558266666666666</v>
      </c>
      <c r="O895" s="83"/>
    </row>
    <row r="896" spans="1:15">
      <c r="A896" s="79" t="s">
        <v>187</v>
      </c>
      <c r="B896" s="100" t="s">
        <v>340</v>
      </c>
      <c r="C896" s="81" t="str">
        <f>IFERROR(IF(B896="No CAS","",INDEX('DEQ Pollutant List'!$C$7:$C$611,MATCH('3. Pollutant Emissions - EF'!B896,'DEQ Pollutant List'!$B$7:$B$611,0))),"")</f>
        <v>Benzene</v>
      </c>
      <c r="D896" s="115"/>
      <c r="E896" s="101"/>
      <c r="F896" s="102">
        <v>5.2499999999999997E-6</v>
      </c>
      <c r="G896" s="103">
        <v>5.2499999999999997E-6</v>
      </c>
      <c r="H896" s="83" t="s">
        <v>328</v>
      </c>
      <c r="I896" s="104" t="s">
        <v>475</v>
      </c>
      <c r="J896" s="102">
        <v>0.12881522499999995</v>
      </c>
      <c r="K896" s="105">
        <v>0.24099599999999999</v>
      </c>
      <c r="L896" s="83"/>
      <c r="M896" s="102">
        <v>6.6027499999999999E-4</v>
      </c>
      <c r="N896" s="105">
        <v>6.6027499999999999E-4</v>
      </c>
      <c r="O896" s="83"/>
    </row>
    <row r="897" spans="1:15">
      <c r="A897" s="79" t="s">
        <v>187</v>
      </c>
      <c r="B897" s="100" t="s">
        <v>355</v>
      </c>
      <c r="C897" s="81" t="str">
        <f>IFERROR(IF(B897="No CAS","",INDEX('DEQ Pollutant List'!$C$7:$C$611,MATCH('3. Pollutant Emissions - EF'!B897,'DEQ Pollutant List'!$B$7:$B$611,0))),"")</f>
        <v>Hexane</v>
      </c>
      <c r="D897" s="115"/>
      <c r="E897" s="101"/>
      <c r="F897" s="102">
        <v>6.7000000000000002E-5</v>
      </c>
      <c r="G897" s="103">
        <v>6.7000000000000002E-5</v>
      </c>
      <c r="H897" s="83" t="s">
        <v>328</v>
      </c>
      <c r="I897" s="104" t="s">
        <v>475</v>
      </c>
      <c r="J897" s="102">
        <v>1.643927633333333</v>
      </c>
      <c r="K897" s="105">
        <v>3.0755680000000001</v>
      </c>
      <c r="L897" s="83"/>
      <c r="M897" s="102">
        <v>8.4263666666666674E-3</v>
      </c>
      <c r="N897" s="105">
        <v>8.4263666666666674E-3</v>
      </c>
      <c r="O897" s="83"/>
    </row>
    <row r="898" spans="1:15">
      <c r="A898" s="79" t="s">
        <v>187</v>
      </c>
      <c r="B898" s="100" t="s">
        <v>395</v>
      </c>
      <c r="C898" s="81" t="str">
        <f>IFERROR(IF(B898="No CAS","",INDEX('DEQ Pollutant List'!$C$7:$C$611,MATCH('3. Pollutant Emissions - EF'!B898,'DEQ Pollutant List'!$B$7:$B$611,0))),"")</f>
        <v>Toluene</v>
      </c>
      <c r="D898" s="115"/>
      <c r="E898" s="101"/>
      <c r="F898" s="102">
        <v>3.6000000000000001E-5</v>
      </c>
      <c r="G898" s="103">
        <v>3.6000000000000001E-5</v>
      </c>
      <c r="H898" s="83" t="s">
        <v>328</v>
      </c>
      <c r="I898" s="104" t="s">
        <v>475</v>
      </c>
      <c r="J898" s="102">
        <v>0.88330439999999977</v>
      </c>
      <c r="K898" s="105">
        <v>1.652544</v>
      </c>
      <c r="L898" s="83"/>
      <c r="M898" s="102">
        <v>4.5275999999999997E-3</v>
      </c>
      <c r="N898" s="105">
        <v>4.5275999999999997E-3</v>
      </c>
      <c r="O898" s="83"/>
    </row>
    <row r="899" spans="1:15">
      <c r="A899" s="79" t="s">
        <v>187</v>
      </c>
      <c r="B899" s="100" t="s">
        <v>398</v>
      </c>
      <c r="C899" s="81" t="str">
        <f>IFERROR(IF(B899="No CAS","",INDEX('DEQ Pollutant List'!$C$7:$C$611,MATCH('3. Pollutant Emissions - EF'!B899,'DEQ Pollutant List'!$B$7:$B$611,0))),"")</f>
        <v>Xylene (mixture), including m-xylene, o-xylene, p-xylene</v>
      </c>
      <c r="D899" s="115"/>
      <c r="E899" s="101"/>
      <c r="F899" s="102">
        <v>2.2900000000000001E-5</v>
      </c>
      <c r="G899" s="103">
        <v>2.2900000000000001E-5</v>
      </c>
      <c r="H899" s="83" t="s">
        <v>328</v>
      </c>
      <c r="I899" s="104" t="s">
        <v>475</v>
      </c>
      <c r="J899" s="102">
        <v>0.56187974333333324</v>
      </c>
      <c r="K899" s="105">
        <v>1.0512016</v>
      </c>
      <c r="L899" s="83"/>
      <c r="M899" s="102">
        <v>2.8800566666666669E-3</v>
      </c>
      <c r="N899" s="105">
        <v>2.8800566666666669E-3</v>
      </c>
      <c r="O899" s="83"/>
    </row>
    <row r="900" spans="1:15">
      <c r="A900" s="79" t="s">
        <v>189</v>
      </c>
      <c r="B900" s="100" t="s">
        <v>327</v>
      </c>
      <c r="C900" s="81" t="str">
        <f>IFERROR(IF(B900="No CAS","",INDEX('DEQ Pollutant List'!$C$7:$C$611,MATCH('3. Pollutant Emissions - EF'!B900,'DEQ Pollutant List'!$B$7:$B$611,0))),"")</f>
        <v>Acetaldehyde</v>
      </c>
      <c r="D900" s="115"/>
      <c r="E900" s="101"/>
      <c r="F900" s="102">
        <v>2.0000000000000001E-4</v>
      </c>
      <c r="G900" s="103">
        <v>2.0000000000000001E-4</v>
      </c>
      <c r="H900" s="83" t="s">
        <v>328</v>
      </c>
      <c r="I900" s="104" t="s">
        <v>476</v>
      </c>
      <c r="J900" s="102">
        <v>7.3608699999999985</v>
      </c>
      <c r="K900" s="105">
        <v>13.7712</v>
      </c>
      <c r="L900" s="83"/>
      <c r="M900" s="102">
        <v>3.773E-2</v>
      </c>
      <c r="N900" s="105">
        <v>3.773E-2</v>
      </c>
      <c r="O900" s="83"/>
    </row>
    <row r="901" spans="1:15">
      <c r="A901" s="79" t="s">
        <v>189</v>
      </c>
      <c r="B901" s="100" t="s">
        <v>340</v>
      </c>
      <c r="C901" s="81" t="str">
        <f>IFERROR(IF(B901="No CAS","",INDEX('DEQ Pollutant List'!$C$7:$C$611,MATCH('3. Pollutant Emissions - EF'!B901,'DEQ Pollutant List'!$B$7:$B$611,0))),"")</f>
        <v>Benzene</v>
      </c>
      <c r="D901" s="115"/>
      <c r="E901" s="101"/>
      <c r="F901" s="102">
        <v>4.6999999999999999E-6</v>
      </c>
      <c r="G901" s="103">
        <v>4.6999999999999999E-6</v>
      </c>
      <c r="H901" s="83" t="s">
        <v>328</v>
      </c>
      <c r="I901" s="104" t="s">
        <v>476</v>
      </c>
      <c r="J901" s="102">
        <v>0.17298044499999995</v>
      </c>
      <c r="K901" s="105">
        <v>0.3236232</v>
      </c>
      <c r="L901" s="83"/>
      <c r="M901" s="102">
        <v>8.8665499999999997E-4</v>
      </c>
      <c r="N901" s="105">
        <v>8.8665499999999997E-4</v>
      </c>
      <c r="O901" s="83"/>
    </row>
    <row r="902" spans="1:15">
      <c r="A902" s="79" t="s">
        <v>189</v>
      </c>
      <c r="B902" s="100" t="s">
        <v>395</v>
      </c>
      <c r="C902" s="81" t="str">
        <f>IFERROR(IF(B902="No CAS","",INDEX('DEQ Pollutant List'!$C$7:$C$611,MATCH('3. Pollutant Emissions - EF'!B902,'DEQ Pollutant List'!$B$7:$B$611,0))),"")</f>
        <v>Toluene</v>
      </c>
      <c r="D902" s="115"/>
      <c r="E902" s="101"/>
      <c r="F902" s="102">
        <v>3.4999999999999997E-5</v>
      </c>
      <c r="G902" s="103">
        <v>3.4999999999999997E-5</v>
      </c>
      <c r="H902" s="83" t="s">
        <v>328</v>
      </c>
      <c r="I902" s="104" t="s">
        <v>476</v>
      </c>
      <c r="J902" s="102">
        <v>1.2881522499999996</v>
      </c>
      <c r="K902" s="105">
        <v>2.4099599999999999</v>
      </c>
      <c r="L902" s="83"/>
      <c r="M902" s="102">
        <v>6.6027499999999992E-3</v>
      </c>
      <c r="N902" s="105">
        <v>6.6027499999999992E-3</v>
      </c>
      <c r="O902" s="83"/>
    </row>
    <row r="903" spans="1:15">
      <c r="A903" s="79" t="s">
        <v>189</v>
      </c>
      <c r="B903" s="100" t="s">
        <v>398</v>
      </c>
      <c r="C903" s="81" t="str">
        <f>IFERROR(IF(B903="No CAS","",INDEX('DEQ Pollutant List'!$C$7:$C$611,MATCH('3. Pollutant Emissions - EF'!B903,'DEQ Pollutant List'!$B$7:$B$611,0))),"")</f>
        <v>Xylene (mixture), including m-xylene, o-xylene, p-xylene</v>
      </c>
      <c r="D903" s="115"/>
      <c r="E903" s="101"/>
      <c r="F903" s="102">
        <v>3.0000000000000001E-5</v>
      </c>
      <c r="G903" s="103">
        <v>3.0000000000000001E-5</v>
      </c>
      <c r="H903" s="83" t="s">
        <v>328</v>
      </c>
      <c r="I903" s="104" t="s">
        <v>476</v>
      </c>
      <c r="J903" s="102">
        <v>1.1041304999999997</v>
      </c>
      <c r="K903" s="105">
        <v>2.06568</v>
      </c>
      <c r="L903" s="83"/>
      <c r="M903" s="102">
        <v>5.6595000000000005E-3</v>
      </c>
      <c r="N903" s="105">
        <v>5.6595000000000005E-3</v>
      </c>
      <c r="O903" s="83"/>
    </row>
    <row r="904" spans="1:15">
      <c r="A904" s="79" t="s">
        <v>191</v>
      </c>
      <c r="B904" s="100" t="s">
        <v>327</v>
      </c>
      <c r="C904" s="81" t="str">
        <f>IFERROR(IF(B904="No CAS","",INDEX('DEQ Pollutant List'!$C$7:$C$611,MATCH('3. Pollutant Emissions - EF'!B904,'DEQ Pollutant List'!$B$7:$B$611,0))),"")</f>
        <v>Acetaldehyde</v>
      </c>
      <c r="D904" s="115"/>
      <c r="E904" s="101"/>
      <c r="F904" s="102">
        <v>2.0000000000000001E-4</v>
      </c>
      <c r="G904" s="103">
        <v>2.0000000000000001E-4</v>
      </c>
      <c r="H904" s="83" t="s">
        <v>328</v>
      </c>
      <c r="I904" s="104" t="s">
        <v>476</v>
      </c>
      <c r="J904" s="102">
        <v>7.3608699999999985</v>
      </c>
      <c r="K904" s="105">
        <v>13.7712</v>
      </c>
      <c r="L904" s="83"/>
      <c r="M904" s="102">
        <v>3.773E-2</v>
      </c>
      <c r="N904" s="105">
        <v>3.773E-2</v>
      </c>
      <c r="O904" s="83"/>
    </row>
    <row r="905" spans="1:15">
      <c r="A905" s="79" t="s">
        <v>191</v>
      </c>
      <c r="B905" s="100" t="s">
        <v>340</v>
      </c>
      <c r="C905" s="81" t="str">
        <f>IFERROR(IF(B905="No CAS","",INDEX('DEQ Pollutant List'!$C$7:$C$611,MATCH('3. Pollutant Emissions - EF'!B905,'DEQ Pollutant List'!$B$7:$B$611,0))),"")</f>
        <v>Benzene</v>
      </c>
      <c r="D905" s="115"/>
      <c r="E905" s="101"/>
      <c r="F905" s="102">
        <v>4.6999999999999999E-6</v>
      </c>
      <c r="G905" s="103">
        <v>4.6999999999999999E-6</v>
      </c>
      <c r="H905" s="83" t="s">
        <v>328</v>
      </c>
      <c r="I905" s="104" t="s">
        <v>476</v>
      </c>
      <c r="J905" s="102">
        <v>0.17298044499999995</v>
      </c>
      <c r="K905" s="105">
        <v>0.3236232</v>
      </c>
      <c r="L905" s="83"/>
      <c r="M905" s="102">
        <v>8.8665499999999997E-4</v>
      </c>
      <c r="N905" s="105">
        <v>8.8665499999999997E-4</v>
      </c>
      <c r="O905" s="83"/>
    </row>
    <row r="906" spans="1:15">
      <c r="A906" s="79" t="s">
        <v>191</v>
      </c>
      <c r="B906" s="100" t="s">
        <v>395</v>
      </c>
      <c r="C906" s="81" t="str">
        <f>IFERROR(IF(B906="No CAS","",INDEX('DEQ Pollutant List'!$C$7:$C$611,MATCH('3. Pollutant Emissions - EF'!B906,'DEQ Pollutant List'!$B$7:$B$611,0))),"")</f>
        <v>Toluene</v>
      </c>
      <c r="D906" s="115"/>
      <c r="E906" s="101"/>
      <c r="F906" s="102">
        <v>3.4999999999999997E-5</v>
      </c>
      <c r="G906" s="103">
        <v>3.4999999999999997E-5</v>
      </c>
      <c r="H906" s="83" t="s">
        <v>328</v>
      </c>
      <c r="I906" s="104" t="s">
        <v>476</v>
      </c>
      <c r="J906" s="102">
        <v>1.2881522499999996</v>
      </c>
      <c r="K906" s="105">
        <v>2.4099599999999999</v>
      </c>
      <c r="L906" s="83"/>
      <c r="M906" s="102">
        <v>6.6027499999999992E-3</v>
      </c>
      <c r="N906" s="105">
        <v>6.6027499999999992E-3</v>
      </c>
      <c r="O906" s="83"/>
    </row>
    <row r="907" spans="1:15">
      <c r="A907" s="79" t="s">
        <v>191</v>
      </c>
      <c r="B907" s="100" t="s">
        <v>398</v>
      </c>
      <c r="C907" s="81" t="str">
        <f>IFERROR(IF(B907="No CAS","",INDEX('DEQ Pollutant List'!$C$7:$C$611,MATCH('3. Pollutant Emissions - EF'!B907,'DEQ Pollutant List'!$B$7:$B$611,0))),"")</f>
        <v>Xylene (mixture), including m-xylene, o-xylene, p-xylene</v>
      </c>
      <c r="D907" s="115"/>
      <c r="E907" s="101"/>
      <c r="F907" s="102">
        <v>3.0000000000000001E-5</v>
      </c>
      <c r="G907" s="103">
        <v>3.0000000000000001E-5</v>
      </c>
      <c r="H907" s="83" t="s">
        <v>328</v>
      </c>
      <c r="I907" s="104" t="s">
        <v>476</v>
      </c>
      <c r="J907" s="102">
        <v>1.1041304999999997</v>
      </c>
      <c r="K907" s="105">
        <v>2.06568</v>
      </c>
      <c r="L907" s="83"/>
      <c r="M907" s="102">
        <v>5.6595000000000005E-3</v>
      </c>
      <c r="N907" s="105">
        <v>5.6595000000000005E-3</v>
      </c>
      <c r="O907" s="83"/>
    </row>
    <row r="908" spans="1:15">
      <c r="A908" s="79" t="s">
        <v>193</v>
      </c>
      <c r="B908" s="100" t="s">
        <v>327</v>
      </c>
      <c r="C908" s="81" t="str">
        <f>IFERROR(IF(B908="No CAS","",INDEX('DEQ Pollutant List'!$C$7:$C$611,MATCH('3. Pollutant Emissions - EF'!B908,'DEQ Pollutant List'!$B$7:$B$611,0))),"")</f>
        <v>Acetaldehyde</v>
      </c>
      <c r="D908" s="115"/>
      <c r="E908" s="101"/>
      <c r="F908" s="102">
        <v>6.6E-4</v>
      </c>
      <c r="G908" s="103">
        <v>6.6E-4</v>
      </c>
      <c r="H908" s="83" t="s">
        <v>328</v>
      </c>
      <c r="I908" s="104" t="s">
        <v>477</v>
      </c>
      <c r="J908" s="102">
        <v>48.581741999999991</v>
      </c>
      <c r="K908" s="105">
        <v>90.889920000000004</v>
      </c>
      <c r="L908" s="83"/>
      <c r="M908" s="102">
        <v>0.24901800000000002</v>
      </c>
      <c r="N908" s="105">
        <v>0.24901800000000002</v>
      </c>
      <c r="O908" s="83"/>
    </row>
    <row r="909" spans="1:15">
      <c r="A909" s="79" t="s">
        <v>193</v>
      </c>
      <c r="B909" s="100" t="s">
        <v>330</v>
      </c>
      <c r="C909" s="81" t="str">
        <f>IFERROR(IF(B909="No CAS","",INDEX('DEQ Pollutant List'!$C$7:$C$611,MATCH('3. Pollutant Emissions - EF'!B909,'DEQ Pollutant List'!$B$7:$B$611,0))),"")</f>
        <v>Acrolein</v>
      </c>
      <c r="D909" s="115"/>
      <c r="E909" s="101"/>
      <c r="F909" s="102">
        <v>1.7E-5</v>
      </c>
      <c r="G909" s="103">
        <v>1.7E-5</v>
      </c>
      <c r="H909" s="83" t="s">
        <v>328</v>
      </c>
      <c r="I909" s="104" t="s">
        <v>477</v>
      </c>
      <c r="J909" s="102">
        <v>1.2513478999999996</v>
      </c>
      <c r="K909" s="105">
        <v>2.3411040000000001</v>
      </c>
      <c r="L909" s="83"/>
      <c r="M909" s="102">
        <v>6.4140999999999998E-3</v>
      </c>
      <c r="N909" s="105">
        <v>6.4140999999999998E-3</v>
      </c>
      <c r="O909" s="83"/>
    </row>
    <row r="910" spans="1:15">
      <c r="A910" s="79" t="s">
        <v>193</v>
      </c>
      <c r="B910" s="100" t="s">
        <v>425</v>
      </c>
      <c r="C910" s="81" t="str">
        <f>IFERROR(IF(B910="No CAS","",INDEX('DEQ Pollutant List'!$C$7:$C$611,MATCH('3. Pollutant Emissions - EF'!B910,'DEQ Pollutant List'!$B$7:$B$611,0))),"")</f>
        <v>Ammonia</v>
      </c>
      <c r="D910" s="115"/>
      <c r="E910" s="101"/>
      <c r="F910" s="102">
        <v>0.20300000000000001</v>
      </c>
      <c r="G910" s="103">
        <v>0.20300000000000001</v>
      </c>
      <c r="H910" s="83" t="s">
        <v>328</v>
      </c>
      <c r="I910" s="104" t="s">
        <v>477</v>
      </c>
      <c r="J910" s="102">
        <v>14942.566099999998</v>
      </c>
      <c r="K910" s="105">
        <v>27955.536000000004</v>
      </c>
      <c r="L910" s="83"/>
      <c r="M910" s="102">
        <v>76.59190000000001</v>
      </c>
      <c r="N910" s="105">
        <v>76.59190000000001</v>
      </c>
      <c r="O910" s="83"/>
    </row>
    <row r="911" spans="1:15">
      <c r="A911" s="79" t="s">
        <v>193</v>
      </c>
      <c r="B911" s="100" t="s">
        <v>340</v>
      </c>
      <c r="C911" s="81" t="str">
        <f>IFERROR(IF(B911="No CAS","",INDEX('DEQ Pollutant List'!$C$7:$C$611,MATCH('3. Pollutant Emissions - EF'!B911,'DEQ Pollutant List'!$B$7:$B$611,0))),"")</f>
        <v>Benzene</v>
      </c>
      <c r="D911" s="115"/>
      <c r="E911" s="101"/>
      <c r="F911" s="102">
        <v>1.4E-5</v>
      </c>
      <c r="G911" s="103">
        <v>1.4E-5</v>
      </c>
      <c r="H911" s="83" t="s">
        <v>328</v>
      </c>
      <c r="I911" s="104" t="s">
        <v>477</v>
      </c>
      <c r="J911" s="102">
        <v>1.0305217999999998</v>
      </c>
      <c r="K911" s="105">
        <v>1.9279679999999999</v>
      </c>
      <c r="L911" s="83"/>
      <c r="M911" s="102">
        <v>5.2821999999999999E-3</v>
      </c>
      <c r="N911" s="105">
        <v>5.2821999999999999E-3</v>
      </c>
      <c r="O911" s="83"/>
    </row>
    <row r="912" spans="1:15">
      <c r="A912" s="79" t="s">
        <v>193</v>
      </c>
      <c r="B912" s="100" t="s">
        <v>354</v>
      </c>
      <c r="C912" s="81" t="str">
        <f>IFERROR(IF(B912="No CAS","",INDEX('DEQ Pollutant List'!$C$7:$C$611,MATCH('3. Pollutant Emissions - EF'!B912,'DEQ Pollutant List'!$B$7:$B$611,0))),"")</f>
        <v>Formaldehyde</v>
      </c>
      <c r="D912" s="115"/>
      <c r="E912" s="101"/>
      <c r="F912" s="102">
        <v>1.7499999999999998E-5</v>
      </c>
      <c r="G912" s="103">
        <v>1.7499999999999998E-5</v>
      </c>
      <c r="H912" s="83" t="s">
        <v>328</v>
      </c>
      <c r="I912" s="104" t="s">
        <v>477</v>
      </c>
      <c r="J912" s="102">
        <v>1.2881522499999996</v>
      </c>
      <c r="K912" s="105">
        <v>2.4099599999999999</v>
      </c>
      <c r="L912" s="83"/>
      <c r="M912" s="102">
        <v>6.6027499999999992E-3</v>
      </c>
      <c r="N912" s="105">
        <v>6.6027499999999992E-3</v>
      </c>
      <c r="O912" s="83"/>
    </row>
    <row r="913" spans="1:15">
      <c r="A913" s="79" t="s">
        <v>193</v>
      </c>
      <c r="B913" s="100" t="s">
        <v>370</v>
      </c>
      <c r="C913" s="81" t="str">
        <f>IFERROR(IF(B913="No CAS","",INDEX('DEQ Pollutant List'!$C$7:$C$611,MATCH('3. Pollutant Emissions - EF'!B913,'DEQ Pollutant List'!$B$7:$B$611,0))),"")</f>
        <v>Naphthalene</v>
      </c>
      <c r="D913" s="115"/>
      <c r="E913" s="101"/>
      <c r="F913" s="102">
        <v>6.1999999999999999E-8</v>
      </c>
      <c r="G913" s="103">
        <v>6.1999999999999999E-8</v>
      </c>
      <c r="H913" s="83" t="s">
        <v>328</v>
      </c>
      <c r="I913" s="104" t="s">
        <v>477</v>
      </c>
      <c r="J913" s="102">
        <v>4.5637393999999991E-3</v>
      </c>
      <c r="K913" s="105">
        <v>8.5381439999999992E-3</v>
      </c>
      <c r="L913" s="83"/>
      <c r="M913" s="102">
        <v>2.33926E-5</v>
      </c>
      <c r="N913" s="105">
        <v>2.33926E-5</v>
      </c>
      <c r="O913" s="83"/>
    </row>
    <row r="914" spans="1:15">
      <c r="A914" s="79" t="s">
        <v>193</v>
      </c>
      <c r="B914" s="100" t="s">
        <v>355</v>
      </c>
      <c r="C914" s="81" t="str">
        <f>IFERROR(IF(B914="No CAS","",INDEX('DEQ Pollutant List'!$C$7:$C$611,MATCH('3. Pollutant Emissions - EF'!B914,'DEQ Pollutant List'!$B$7:$B$611,0))),"")</f>
        <v>Hexane</v>
      </c>
      <c r="D914" s="115"/>
      <c r="E914" s="101"/>
      <c r="F914" s="102">
        <v>9.5000000000000001E-7</v>
      </c>
      <c r="G914" s="103">
        <v>9.5000000000000001E-7</v>
      </c>
      <c r="H914" s="83" t="s">
        <v>328</v>
      </c>
      <c r="I914" s="104" t="s">
        <v>477</v>
      </c>
      <c r="J914" s="102">
        <v>6.9928264999999989E-2</v>
      </c>
      <c r="K914" s="105">
        <v>0.13082640000000001</v>
      </c>
      <c r="L914" s="83"/>
      <c r="M914" s="102">
        <v>3.5843499999999999E-4</v>
      </c>
      <c r="N914" s="105">
        <v>3.5843499999999999E-4</v>
      </c>
      <c r="O914" s="83"/>
    </row>
    <row r="915" spans="1:15">
      <c r="A915" s="79" t="s">
        <v>193</v>
      </c>
      <c r="B915" s="100" t="s">
        <v>395</v>
      </c>
      <c r="C915" s="81" t="str">
        <f>IFERROR(IF(B915="No CAS","",INDEX('DEQ Pollutant List'!$C$7:$C$611,MATCH('3. Pollutant Emissions - EF'!B915,'DEQ Pollutant List'!$B$7:$B$611,0))),"")</f>
        <v>Toluene</v>
      </c>
      <c r="D915" s="115"/>
      <c r="E915" s="101"/>
      <c r="F915" s="102">
        <v>4.7199999999999997E-6</v>
      </c>
      <c r="G915" s="103">
        <v>4.7199999999999997E-6</v>
      </c>
      <c r="H915" s="83" t="s">
        <v>328</v>
      </c>
      <c r="I915" s="104" t="s">
        <v>477</v>
      </c>
      <c r="J915" s="102">
        <v>0.3474330639999999</v>
      </c>
      <c r="K915" s="105">
        <v>0.65000063999999991</v>
      </c>
      <c r="L915" s="83"/>
      <c r="M915" s="102">
        <v>1.7808559999999999E-3</v>
      </c>
      <c r="N915" s="105">
        <v>1.7808559999999999E-3</v>
      </c>
      <c r="O915" s="83"/>
    </row>
    <row r="916" spans="1:15">
      <c r="A916" s="79" t="s">
        <v>193</v>
      </c>
      <c r="B916" s="100" t="s">
        <v>398</v>
      </c>
      <c r="C916" s="81" t="str">
        <f>IFERROR(IF(B916="No CAS","",INDEX('DEQ Pollutant List'!$C$7:$C$611,MATCH('3. Pollutant Emissions - EF'!B916,'DEQ Pollutant List'!$B$7:$B$611,0))),"")</f>
        <v>Xylene (mixture), including m-xylene, o-xylene, p-xylene</v>
      </c>
      <c r="D916" s="115"/>
      <c r="E916" s="101"/>
      <c r="F916" s="102">
        <v>1.44E-6</v>
      </c>
      <c r="G916" s="103">
        <v>1.44E-6</v>
      </c>
      <c r="H916" s="83" t="s">
        <v>328</v>
      </c>
      <c r="I916" s="104" t="s">
        <v>477</v>
      </c>
      <c r="J916" s="102">
        <v>0.10599652799999998</v>
      </c>
      <c r="K916" s="105">
        <v>0.19830528</v>
      </c>
      <c r="L916" s="83"/>
      <c r="M916" s="102">
        <v>5.4331200000000001E-4</v>
      </c>
      <c r="N916" s="105">
        <v>5.4331200000000001E-4</v>
      </c>
      <c r="O916" s="83"/>
    </row>
    <row r="917" spans="1:15">
      <c r="A917" s="79" t="s">
        <v>196</v>
      </c>
      <c r="B917" s="100" t="s">
        <v>327</v>
      </c>
      <c r="C917" s="81" t="str">
        <f>IFERROR(IF(B917="No CAS","",INDEX('DEQ Pollutant List'!$C$7:$C$611,MATCH('3. Pollutant Emissions - EF'!B917,'DEQ Pollutant List'!$B$7:$B$611,0))),"")</f>
        <v>Acetaldehyde</v>
      </c>
      <c r="D917" s="115"/>
      <c r="E917" s="101"/>
      <c r="F917" s="102">
        <v>2.8199999999999999E-2</v>
      </c>
      <c r="G917" s="103">
        <v>2.8199999999999999E-2</v>
      </c>
      <c r="H917" s="83" t="s">
        <v>328</v>
      </c>
      <c r="I917" s="104" t="s">
        <v>478</v>
      </c>
      <c r="J917" s="102">
        <v>2075.7653399999995</v>
      </c>
      <c r="K917" s="105">
        <v>3883.4784</v>
      </c>
      <c r="L917" s="83"/>
      <c r="M917" s="102">
        <v>10.639860000000001</v>
      </c>
      <c r="N917" s="105">
        <v>10.639860000000001</v>
      </c>
      <c r="O917" s="83"/>
    </row>
    <row r="918" spans="1:15">
      <c r="A918" s="79" t="s">
        <v>196</v>
      </c>
      <c r="B918" s="100" t="s">
        <v>425</v>
      </c>
      <c r="C918" s="81" t="str">
        <f>IFERROR(IF(B918="No CAS","",INDEX('DEQ Pollutant List'!$C$7:$C$611,MATCH('3. Pollutant Emissions - EF'!B918,'DEQ Pollutant List'!$B$7:$B$611,0))),"")</f>
        <v>Ammonia</v>
      </c>
      <c r="D918" s="115"/>
      <c r="E918" s="101"/>
      <c r="F918" s="102">
        <v>0.33400000000000002</v>
      </c>
      <c r="G918" s="103">
        <v>0.33400000000000002</v>
      </c>
      <c r="H918" s="83" t="s">
        <v>328</v>
      </c>
      <c r="I918" s="104" t="s">
        <v>478</v>
      </c>
      <c r="J918" s="102">
        <v>24585.305799999995</v>
      </c>
      <c r="K918" s="105">
        <v>45995.808000000005</v>
      </c>
      <c r="L918" s="83"/>
      <c r="M918" s="102">
        <v>126.01820000000001</v>
      </c>
      <c r="N918" s="105">
        <v>126.01820000000001</v>
      </c>
      <c r="O918" s="83"/>
    </row>
    <row r="919" spans="1:15">
      <c r="A919" s="79" t="s">
        <v>196</v>
      </c>
      <c r="B919" s="100" t="s">
        <v>340</v>
      </c>
      <c r="C919" s="81" t="str">
        <f>IFERROR(IF(B919="No CAS","",INDEX('DEQ Pollutant List'!$C$7:$C$611,MATCH('3. Pollutant Emissions - EF'!B919,'DEQ Pollutant List'!$B$7:$B$611,0))),"")</f>
        <v>Benzene</v>
      </c>
      <c r="D919" s="115"/>
      <c r="E919" s="101"/>
      <c r="F919" s="102">
        <v>4.4199999999999997E-5</v>
      </c>
      <c r="G919" s="103">
        <v>4.4199999999999997E-5</v>
      </c>
      <c r="H919" s="83" t="s">
        <v>328</v>
      </c>
      <c r="I919" s="104" t="s">
        <v>478</v>
      </c>
      <c r="J919" s="102">
        <v>3.2535045399999989</v>
      </c>
      <c r="K919" s="105">
        <v>6.0868703999999996</v>
      </c>
      <c r="L919" s="83"/>
      <c r="M919" s="102">
        <v>1.6676659999999999E-2</v>
      </c>
      <c r="N919" s="105">
        <v>1.6676659999999999E-2</v>
      </c>
      <c r="O919" s="83"/>
    </row>
    <row r="920" spans="1:15">
      <c r="A920" s="79" t="s">
        <v>196</v>
      </c>
      <c r="B920" s="100" t="s">
        <v>355</v>
      </c>
      <c r="C920" s="81" t="str">
        <f>IFERROR(IF(B920="No CAS","",INDEX('DEQ Pollutant List'!$C$7:$C$611,MATCH('3. Pollutant Emissions - EF'!B920,'DEQ Pollutant List'!$B$7:$B$611,0))),"")</f>
        <v>Hexane</v>
      </c>
      <c r="D920" s="115"/>
      <c r="E920" s="101"/>
      <c r="F920" s="102">
        <v>8.3399999999999998E-6</v>
      </c>
      <c r="G920" s="103">
        <v>8.3399999999999998E-6</v>
      </c>
      <c r="H920" s="83" t="s">
        <v>328</v>
      </c>
      <c r="I920" s="104" t="s">
        <v>478</v>
      </c>
      <c r="J920" s="102">
        <v>0.61389655799999987</v>
      </c>
      <c r="K920" s="105">
        <v>1.1485180799999999</v>
      </c>
      <c r="L920" s="83"/>
      <c r="M920" s="102">
        <v>3.146682E-3</v>
      </c>
      <c r="N920" s="105">
        <v>3.146682E-3</v>
      </c>
      <c r="O920" s="83"/>
    </row>
    <row r="921" spans="1:15">
      <c r="A921" s="79" t="s">
        <v>196</v>
      </c>
      <c r="B921" s="100" t="s">
        <v>395</v>
      </c>
      <c r="C921" s="81" t="str">
        <f>IFERROR(IF(B921="No CAS","",INDEX('DEQ Pollutant List'!$C$7:$C$611,MATCH('3. Pollutant Emissions - EF'!B921,'DEQ Pollutant List'!$B$7:$B$611,0))),"")</f>
        <v>Toluene</v>
      </c>
      <c r="D921" s="115"/>
      <c r="E921" s="101"/>
      <c r="F921" s="102">
        <v>1.73E-4</v>
      </c>
      <c r="G921" s="103">
        <v>1.73E-4</v>
      </c>
      <c r="H921" s="83" t="s">
        <v>328</v>
      </c>
      <c r="I921" s="104" t="s">
        <v>478</v>
      </c>
      <c r="J921" s="102">
        <v>12.734305099999997</v>
      </c>
      <c r="K921" s="105">
        <v>23.824176000000001</v>
      </c>
      <c r="L921" s="83"/>
      <c r="M921" s="102">
        <v>6.5272900000000009E-2</v>
      </c>
      <c r="N921" s="105">
        <v>6.5272900000000009E-2</v>
      </c>
      <c r="O921" s="83"/>
    </row>
    <row r="922" spans="1:15">
      <c r="A922" s="79" t="s">
        <v>196</v>
      </c>
      <c r="B922" s="100" t="s">
        <v>398</v>
      </c>
      <c r="C922" s="81" t="str">
        <f>IFERROR(IF(B922="No CAS","",INDEX('DEQ Pollutant List'!$C$7:$C$611,MATCH('3. Pollutant Emissions - EF'!B922,'DEQ Pollutant List'!$B$7:$B$611,0))),"")</f>
        <v>Xylene (mixture), including m-xylene, o-xylene, p-xylene</v>
      </c>
      <c r="D922" s="115"/>
      <c r="E922" s="101"/>
      <c r="F922" s="102">
        <v>1.4500000000000001E-6</v>
      </c>
      <c r="G922" s="103">
        <v>1.4500000000000001E-6</v>
      </c>
      <c r="H922" s="83" t="s">
        <v>328</v>
      </c>
      <c r="I922" s="104" t="s">
        <v>478</v>
      </c>
      <c r="J922" s="102">
        <v>0.10673261499999998</v>
      </c>
      <c r="K922" s="105">
        <v>0.19968240000000001</v>
      </c>
      <c r="L922" s="83"/>
      <c r="M922" s="102">
        <v>5.47085E-4</v>
      </c>
      <c r="N922" s="105">
        <v>5.47085E-4</v>
      </c>
      <c r="O922" s="83"/>
    </row>
    <row r="923" spans="1:15">
      <c r="A923" s="79" t="s">
        <v>199</v>
      </c>
      <c r="B923" s="100" t="s">
        <v>327</v>
      </c>
      <c r="C923" s="81" t="str">
        <f>IFERROR(IF(B923="No CAS","",INDEX('DEQ Pollutant List'!$C$7:$C$611,MATCH('3. Pollutant Emissions - EF'!B923,'DEQ Pollutant List'!$B$7:$B$611,0))),"")</f>
        <v>Acetaldehyde</v>
      </c>
      <c r="D923" s="115"/>
      <c r="E923" s="101"/>
      <c r="F923" s="102">
        <v>7.6999999999999999E-2</v>
      </c>
      <c r="G923" s="103">
        <v>7.6999999999999999E-2</v>
      </c>
      <c r="H923" s="83" t="s">
        <v>479</v>
      </c>
      <c r="I923" s="104" t="s">
        <v>480</v>
      </c>
      <c r="J923" s="102">
        <v>21921.675159999995</v>
      </c>
      <c r="K923" s="105">
        <v>33649</v>
      </c>
      <c r="L923" s="83"/>
      <c r="M923" s="102">
        <v>60.260199999999998</v>
      </c>
      <c r="N923" s="105">
        <v>103.52034</v>
      </c>
      <c r="O923" s="83"/>
    </row>
    <row r="924" spans="1:15">
      <c r="A924" s="79" t="s">
        <v>199</v>
      </c>
      <c r="B924" s="100" t="s">
        <v>331</v>
      </c>
      <c r="C924" s="81" t="str">
        <f>IFERROR(IF(B924="No CAS","",INDEX('DEQ Pollutant List'!$C$7:$C$611,MATCH('3. Pollutant Emissions - EF'!B924,'DEQ Pollutant List'!$B$7:$B$611,0))),"")</f>
        <v>Acetone</v>
      </c>
      <c r="D924" s="115"/>
      <c r="E924" s="101"/>
      <c r="F924" s="102">
        <v>4.3499999999999997E-2</v>
      </c>
      <c r="G924" s="103">
        <v>4.3499999999999997E-2</v>
      </c>
      <c r="H924" s="83" t="s">
        <v>479</v>
      </c>
      <c r="I924" s="104" t="s">
        <v>481</v>
      </c>
      <c r="J924" s="102">
        <v>12384.322979999997</v>
      </c>
      <c r="K924" s="105">
        <v>19009.5</v>
      </c>
      <c r="L924" s="83"/>
      <c r="M924" s="102">
        <v>34.043099999999995</v>
      </c>
      <c r="N924" s="105">
        <v>58.48227</v>
      </c>
      <c r="O924" s="83"/>
    </row>
    <row r="925" spans="1:15">
      <c r="A925" s="79" t="s">
        <v>199</v>
      </c>
      <c r="B925" s="100" t="s">
        <v>330</v>
      </c>
      <c r="C925" s="81" t="str">
        <f>IFERROR(IF(B925="No CAS","",INDEX('DEQ Pollutant List'!$C$7:$C$611,MATCH('3. Pollutant Emissions - EF'!B925,'DEQ Pollutant List'!$B$7:$B$611,0))),"")</f>
        <v>Acrolein</v>
      </c>
      <c r="D925" s="115"/>
      <c r="E925" s="101"/>
      <c r="F925" s="102">
        <v>3.8400000000000001E-3</v>
      </c>
      <c r="G925" s="103">
        <v>3.8400000000000001E-3</v>
      </c>
      <c r="H925" s="83" t="s">
        <v>479</v>
      </c>
      <c r="I925" s="104" t="s">
        <v>482</v>
      </c>
      <c r="J925" s="102">
        <v>1093.2367871999998</v>
      </c>
      <c r="K925" s="105">
        <v>1678.0800000000002</v>
      </c>
      <c r="L925" s="83"/>
      <c r="M925" s="102">
        <v>3.0051840000000003</v>
      </c>
      <c r="N925" s="105">
        <v>5.1625728000000004</v>
      </c>
      <c r="O925" s="83"/>
    </row>
    <row r="926" spans="1:15">
      <c r="A926" s="79" t="s">
        <v>199</v>
      </c>
      <c r="B926" s="100" t="s">
        <v>354</v>
      </c>
      <c r="C926" s="81" t="str">
        <f>IFERROR(IF(B926="No CAS","",INDEX('DEQ Pollutant List'!$C$7:$C$611,MATCH('3. Pollutant Emissions - EF'!B926,'DEQ Pollutant List'!$B$7:$B$611,0))),"")</f>
        <v>Formaldehyde</v>
      </c>
      <c r="D926" s="115"/>
      <c r="E926" s="101"/>
      <c r="F926" s="102">
        <v>4.6299999999999996E-3</v>
      </c>
      <c r="G926" s="103">
        <v>4.6299999999999996E-3</v>
      </c>
      <c r="H926" s="83" t="s">
        <v>479</v>
      </c>
      <c r="I926" s="104" t="s">
        <v>482</v>
      </c>
      <c r="J926" s="102">
        <v>1318.1474803999997</v>
      </c>
      <c r="K926" s="105">
        <v>2023.3099999999997</v>
      </c>
      <c r="L926" s="83"/>
      <c r="M926" s="102">
        <v>3.6234379999999997</v>
      </c>
      <c r="N926" s="105">
        <v>6.2246645999999997</v>
      </c>
      <c r="O926" s="83"/>
    </row>
    <row r="927" spans="1:15">
      <c r="A927" s="79" t="s">
        <v>199</v>
      </c>
      <c r="B927" s="100" t="s">
        <v>363</v>
      </c>
      <c r="C927" s="81" t="str">
        <f>IFERROR(IF(B927="No CAS","",INDEX('DEQ Pollutant List'!$C$7:$C$611,MATCH('3. Pollutant Emissions - EF'!B927,'DEQ Pollutant List'!$B$7:$B$611,0))),"")</f>
        <v>Methanol</v>
      </c>
      <c r="D927" s="115"/>
      <c r="E927" s="101"/>
      <c r="F927" s="102">
        <v>0.25</v>
      </c>
      <c r="G927" s="103">
        <v>0.25</v>
      </c>
      <c r="H927" s="83" t="s">
        <v>479</v>
      </c>
      <c r="I927" s="104" t="s">
        <v>480</v>
      </c>
      <c r="J927" s="102">
        <v>71174.26999999999</v>
      </c>
      <c r="K927" s="105">
        <v>109250</v>
      </c>
      <c r="L927" s="83"/>
      <c r="M927" s="102">
        <v>195.65</v>
      </c>
      <c r="N927" s="105">
        <v>336.10500000000002</v>
      </c>
      <c r="O927" s="83"/>
    </row>
    <row r="928" spans="1:15">
      <c r="A928" s="79" t="s">
        <v>199</v>
      </c>
      <c r="B928" s="100" t="s">
        <v>389</v>
      </c>
      <c r="C928" s="81" t="str">
        <f>IFERROR(IF(B928="No CAS","",INDEX('DEQ Pollutant List'!$C$7:$C$611,MATCH('3. Pollutant Emissions - EF'!B928,'DEQ Pollutant List'!$B$7:$B$611,0))),"")</f>
        <v>Propionaldehyde</v>
      </c>
      <c r="D928" s="115"/>
      <c r="E928" s="101"/>
      <c r="F928" s="102">
        <v>1.14E-3</v>
      </c>
      <c r="G928" s="103">
        <v>1.14E-3</v>
      </c>
      <c r="H928" s="83" t="s">
        <v>479</v>
      </c>
      <c r="I928" s="104" t="s">
        <v>483</v>
      </c>
      <c r="J928" s="102">
        <v>324.55467119999992</v>
      </c>
      <c r="K928" s="105">
        <v>498.18</v>
      </c>
      <c r="L928" s="83"/>
      <c r="M928" s="102">
        <v>0.89216399999999996</v>
      </c>
      <c r="N928" s="105">
        <v>1.5326388</v>
      </c>
      <c r="O928" s="83"/>
    </row>
    <row r="929" spans="1:15">
      <c r="A929" s="79" t="s">
        <v>199</v>
      </c>
      <c r="B929" s="100" t="s">
        <v>366</v>
      </c>
      <c r="C929" s="81" t="str">
        <f>IFERROR(IF(B929="No CAS","",INDEX('DEQ Pollutant List'!$C$7:$C$611,MATCH('3. Pollutant Emissions - EF'!B929,'DEQ Pollutant List'!$B$7:$B$611,0))),"")</f>
        <v>2-Butanone (methyl ethyl ketone)</v>
      </c>
      <c r="D929" s="115"/>
      <c r="E929" s="101"/>
      <c r="F929" s="102">
        <v>7.0000000000000001E-3</v>
      </c>
      <c r="G929" s="103">
        <v>7.0000000000000001E-3</v>
      </c>
      <c r="H929" s="83" t="s">
        <v>479</v>
      </c>
      <c r="I929" s="104" t="s">
        <v>480</v>
      </c>
      <c r="J929" s="102">
        <v>1992.8795599999999</v>
      </c>
      <c r="K929" s="105">
        <v>3059</v>
      </c>
      <c r="L929" s="83"/>
      <c r="M929" s="102">
        <v>5.4782000000000002</v>
      </c>
      <c r="N929" s="105">
        <v>9.4109400000000001</v>
      </c>
      <c r="O929" s="83"/>
    </row>
    <row r="930" spans="1:15">
      <c r="A930" s="79" t="s">
        <v>199</v>
      </c>
      <c r="B930" s="100" t="s">
        <v>416</v>
      </c>
      <c r="C930" s="81" t="str">
        <f>IFERROR(IF(B930="No CAS","",INDEX('DEQ Pollutant List'!$C$7:$C$611,MATCH('3. Pollutant Emissions - EF'!B930,'DEQ Pollutant List'!$B$7:$B$611,0))),"")</f>
        <v>Biphenyl</v>
      </c>
      <c r="D930" s="115"/>
      <c r="E930" s="101"/>
      <c r="F930" s="102">
        <v>2.5000000000000001E-2</v>
      </c>
      <c r="G930" s="103">
        <v>2.5000000000000001E-2</v>
      </c>
      <c r="H930" s="83" t="s">
        <v>479</v>
      </c>
      <c r="I930" s="104" t="s">
        <v>483</v>
      </c>
      <c r="J930" s="102">
        <v>7117.4269999999997</v>
      </c>
      <c r="K930" s="105">
        <v>10925</v>
      </c>
      <c r="L930" s="83"/>
      <c r="M930" s="102">
        <v>19.565000000000001</v>
      </c>
      <c r="N930" s="105">
        <v>33.610500000000002</v>
      </c>
      <c r="O930" s="83"/>
    </row>
    <row r="931" spans="1:15">
      <c r="A931" s="79" t="s">
        <v>199</v>
      </c>
      <c r="B931" s="100" t="s">
        <v>344</v>
      </c>
      <c r="C931" s="81" t="str">
        <f>IFERROR(IF(B931="No CAS","",INDEX('DEQ Pollutant List'!$C$7:$C$611,MATCH('3. Pollutant Emissions - EF'!B931,'DEQ Pollutant List'!$B$7:$B$611,0))),"")</f>
        <v>Carbon disulfide</v>
      </c>
      <c r="D931" s="115"/>
      <c r="E931" s="101"/>
      <c r="F931" s="102">
        <v>6.5199999999999998E-3</v>
      </c>
      <c r="G931" s="103">
        <v>6.5199999999999998E-3</v>
      </c>
      <c r="H931" s="83" t="s">
        <v>479</v>
      </c>
      <c r="I931" s="104" t="s">
        <v>483</v>
      </c>
      <c r="J931" s="102">
        <v>1856.2249615999997</v>
      </c>
      <c r="K931" s="105">
        <v>2849.24</v>
      </c>
      <c r="L931" s="83"/>
      <c r="M931" s="102">
        <v>5.1025520000000002</v>
      </c>
      <c r="N931" s="105">
        <v>8.765618400000001</v>
      </c>
      <c r="O931" s="83"/>
    </row>
    <row r="932" spans="1:15">
      <c r="A932" s="79" t="s">
        <v>199</v>
      </c>
      <c r="B932" s="100" t="s">
        <v>347</v>
      </c>
      <c r="C932" s="81" t="str">
        <f>IFERROR(IF(B932="No CAS","",INDEX('DEQ Pollutant List'!$C$7:$C$611,MATCH('3. Pollutant Emissions - EF'!B932,'DEQ Pollutant List'!$B$7:$B$611,0))),"")</f>
        <v>Chloroform</v>
      </c>
      <c r="D932" s="115"/>
      <c r="E932" s="101"/>
      <c r="F932" s="102">
        <v>3.2299999999999998E-3</v>
      </c>
      <c r="G932" s="103">
        <v>3.2299999999999998E-3</v>
      </c>
      <c r="H932" s="83" t="s">
        <v>479</v>
      </c>
      <c r="I932" s="104" t="s">
        <v>483</v>
      </c>
      <c r="J932" s="102">
        <v>919.57156839999982</v>
      </c>
      <c r="K932" s="105">
        <v>1411.51</v>
      </c>
      <c r="L932" s="83"/>
      <c r="M932" s="102">
        <v>2.5277979999999998</v>
      </c>
      <c r="N932" s="105">
        <v>4.3424766000000004</v>
      </c>
      <c r="O932" s="83"/>
    </row>
    <row r="933" spans="1:15">
      <c r="A933" s="79" t="s">
        <v>199</v>
      </c>
      <c r="B933" s="100" t="s">
        <v>412</v>
      </c>
      <c r="C933" s="81" t="str">
        <f>IFERROR(IF(B933="No CAS","",INDEX('DEQ Pollutant List'!$C$7:$C$611,MATCH('3. Pollutant Emissions - EF'!B933,'DEQ Pollutant List'!$B$7:$B$611,0))),"")</f>
        <v>trans-1,2-Dichloroethene</v>
      </c>
      <c r="D933" s="115"/>
      <c r="E933" s="101"/>
      <c r="F933" s="102">
        <v>8.9999999999999993E-3</v>
      </c>
      <c r="G933" s="103">
        <v>8.9999999999999993E-3</v>
      </c>
      <c r="H933" s="83" t="s">
        <v>479</v>
      </c>
      <c r="I933" s="104" t="s">
        <v>481</v>
      </c>
      <c r="J933" s="102">
        <v>2562.2737199999992</v>
      </c>
      <c r="K933" s="105">
        <v>3932.9999999999995</v>
      </c>
      <c r="L933" s="83"/>
      <c r="M933" s="102">
        <v>7.0434000000000001</v>
      </c>
      <c r="N933" s="105">
        <v>12.099779999999999</v>
      </c>
      <c r="O933" s="83"/>
    </row>
    <row r="934" spans="1:15">
      <c r="A934" s="79" t="s">
        <v>199</v>
      </c>
      <c r="B934" s="100" t="s">
        <v>351</v>
      </c>
      <c r="C934" s="81" t="str">
        <f>IFERROR(IF(B934="No CAS","",INDEX('DEQ Pollutant List'!$C$7:$C$611,MATCH('3. Pollutant Emissions - EF'!B934,'DEQ Pollutant List'!$B$7:$B$611,0))),"")</f>
        <v>Isopropylbenzene (cumene)</v>
      </c>
      <c r="D934" s="115"/>
      <c r="E934" s="101"/>
      <c r="F934" s="102">
        <v>2.2100000000000002E-3</v>
      </c>
      <c r="G934" s="103">
        <v>2.2100000000000002E-3</v>
      </c>
      <c r="H934" s="83" t="s">
        <v>479</v>
      </c>
      <c r="I934" s="104" t="s">
        <v>483</v>
      </c>
      <c r="J934" s="102">
        <v>629.1805468</v>
      </c>
      <c r="K934" s="105">
        <v>965.7700000000001</v>
      </c>
      <c r="L934" s="83"/>
      <c r="M934" s="102">
        <v>1.7295460000000002</v>
      </c>
      <c r="N934" s="105">
        <v>2.9711682000000006</v>
      </c>
      <c r="O934" s="83"/>
    </row>
    <row r="935" spans="1:15">
      <c r="A935" s="79" t="s">
        <v>199</v>
      </c>
      <c r="B935" s="100" t="s">
        <v>470</v>
      </c>
      <c r="C935" s="81" t="str">
        <f>IFERROR(IF(B935="No CAS","",INDEX('DEQ Pollutant List'!$C$7:$C$611,MATCH('3. Pollutant Emissions - EF'!B935,'DEQ Pollutant List'!$B$7:$B$611,0))),"")</f>
        <v>Ethylene glycol dimethyl ether</v>
      </c>
      <c r="D935" s="115"/>
      <c r="E935" s="101"/>
      <c r="F935" s="102">
        <v>1.2700000000000001E-3</v>
      </c>
      <c r="G935" s="103">
        <v>1.2700000000000001E-3</v>
      </c>
      <c r="H935" s="83" t="s">
        <v>479</v>
      </c>
      <c r="I935" s="104" t="s">
        <v>483</v>
      </c>
      <c r="J935" s="102">
        <v>361.56529159999997</v>
      </c>
      <c r="K935" s="105">
        <v>554.99</v>
      </c>
      <c r="L935" s="83"/>
      <c r="M935" s="102">
        <v>0.99390200000000006</v>
      </c>
      <c r="N935" s="105">
        <v>1.7074134000000003</v>
      </c>
      <c r="O935" s="83"/>
    </row>
    <row r="936" spans="1:15">
      <c r="A936" s="79" t="s">
        <v>199</v>
      </c>
      <c r="B936" s="100" t="s">
        <v>365</v>
      </c>
      <c r="C936" s="81" t="str">
        <f>IFERROR(IF(B936="No CAS","",INDEX('DEQ Pollutant List'!$C$7:$C$611,MATCH('3. Pollutant Emissions - EF'!B936,'DEQ Pollutant List'!$B$7:$B$611,0))),"")</f>
        <v>Dichloromethane (methylene chloride)</v>
      </c>
      <c r="D936" s="115"/>
      <c r="E936" s="101"/>
      <c r="F936" s="102">
        <v>2.81E-3</v>
      </c>
      <c r="G936" s="103">
        <v>2.81E-3</v>
      </c>
      <c r="H936" s="83" t="s">
        <v>479</v>
      </c>
      <c r="I936" s="104" t="s">
        <v>483</v>
      </c>
      <c r="J936" s="102">
        <v>799.99879479999993</v>
      </c>
      <c r="K936" s="105">
        <v>1227.97</v>
      </c>
      <c r="L936" s="83"/>
      <c r="M936" s="102">
        <v>2.199106</v>
      </c>
      <c r="N936" s="105">
        <v>3.7778202000000003</v>
      </c>
      <c r="O936" s="83"/>
    </row>
    <row r="937" spans="1:15">
      <c r="A937" s="79" t="s">
        <v>199</v>
      </c>
      <c r="B937" s="100" t="s">
        <v>370</v>
      </c>
      <c r="C937" s="81" t="str">
        <f>IFERROR(IF(B937="No CAS","",INDEX('DEQ Pollutant List'!$C$7:$C$611,MATCH('3. Pollutant Emissions - EF'!B937,'DEQ Pollutant List'!$B$7:$B$611,0))),"")</f>
        <v>Naphthalene</v>
      </c>
      <c r="D937" s="115"/>
      <c r="E937" s="101"/>
      <c r="F937" s="102">
        <v>1.0200000000000001E-2</v>
      </c>
      <c r="G937" s="103">
        <v>1.0200000000000001E-2</v>
      </c>
      <c r="H937" s="83" t="s">
        <v>479</v>
      </c>
      <c r="I937" s="104" t="s">
        <v>483</v>
      </c>
      <c r="J937" s="102">
        <v>2903.9102159999998</v>
      </c>
      <c r="K937" s="105">
        <v>4457.4000000000005</v>
      </c>
      <c r="L937" s="83"/>
      <c r="M937" s="102">
        <v>7.9825200000000009</v>
      </c>
      <c r="N937" s="105">
        <v>13.713084000000002</v>
      </c>
      <c r="O937" s="83"/>
    </row>
    <row r="938" spans="1:15">
      <c r="A938" s="79" t="s">
        <v>199</v>
      </c>
      <c r="B938" s="100" t="s">
        <v>373</v>
      </c>
      <c r="C938" s="81" t="str">
        <f>IFERROR(IF(B938="No CAS","",INDEX('DEQ Pollutant List'!$C$7:$C$611,MATCH('3. Pollutant Emissions - EF'!B938,'DEQ Pollutant List'!$B$7:$B$611,0))),"")</f>
        <v>Phenol</v>
      </c>
      <c r="D938" s="115"/>
      <c r="E938" s="101"/>
      <c r="F938" s="102">
        <v>9.92E-3</v>
      </c>
      <c r="G938" s="103">
        <v>9.92E-3</v>
      </c>
      <c r="H938" s="83" t="s">
        <v>479</v>
      </c>
      <c r="I938" s="104" t="s">
        <v>483</v>
      </c>
      <c r="J938" s="102">
        <v>2824.1950335999995</v>
      </c>
      <c r="K938" s="105">
        <v>4335.04</v>
      </c>
      <c r="L938" s="83"/>
      <c r="M938" s="102">
        <v>7.7633920000000005</v>
      </c>
      <c r="N938" s="105">
        <v>13.336646400000001</v>
      </c>
      <c r="O938" s="83"/>
    </row>
    <row r="939" spans="1:15">
      <c r="A939" s="79" t="s">
        <v>199</v>
      </c>
      <c r="B939" s="100" t="s">
        <v>395</v>
      </c>
      <c r="C939" s="81" t="str">
        <f>IFERROR(IF(B939="No CAS","",INDEX('DEQ Pollutant List'!$C$7:$C$611,MATCH('3. Pollutant Emissions - EF'!B939,'DEQ Pollutant List'!$B$7:$B$611,0))),"")</f>
        <v>Toluene</v>
      </c>
      <c r="D939" s="115"/>
      <c r="E939" s="101"/>
      <c r="F939" s="102">
        <v>3.96E-3</v>
      </c>
      <c r="G939" s="103">
        <v>3.96E-3</v>
      </c>
      <c r="H939" s="83" t="s">
        <v>479</v>
      </c>
      <c r="I939" s="104" t="s">
        <v>483</v>
      </c>
      <c r="J939" s="102">
        <v>1127.4004367999999</v>
      </c>
      <c r="K939" s="105">
        <v>1730.52</v>
      </c>
      <c r="L939" s="83"/>
      <c r="M939" s="102">
        <v>3.0990960000000003</v>
      </c>
      <c r="N939" s="105">
        <v>5.3239032000000002</v>
      </c>
      <c r="O939" s="83"/>
    </row>
    <row r="940" spans="1:15">
      <c r="A940" s="79" t="s">
        <v>203</v>
      </c>
      <c r="B940" s="100" t="s">
        <v>327</v>
      </c>
      <c r="C940" s="81" t="str">
        <f>IFERROR(IF(B940="No CAS","",INDEX('DEQ Pollutant List'!$C$7:$C$611,MATCH('3. Pollutant Emissions - EF'!B940,'DEQ Pollutant List'!$B$7:$B$611,0))),"")</f>
        <v>Acetaldehyde</v>
      </c>
      <c r="D940" s="115"/>
      <c r="E940" s="101"/>
      <c r="F940" s="102">
        <v>7.6999999999999999E-2</v>
      </c>
      <c r="G940" s="103">
        <v>7.6999999999999999E-2</v>
      </c>
      <c r="H940" s="83" t="s">
        <v>479</v>
      </c>
      <c r="I940" s="104" t="s">
        <v>480</v>
      </c>
      <c r="J940" s="102">
        <v>16824.191999999999</v>
      </c>
      <c r="K940" s="105">
        <v>27027</v>
      </c>
      <c r="L940" s="83"/>
      <c r="M940" s="102">
        <v>45.029599999999995</v>
      </c>
      <c r="N940" s="105">
        <v>77.385000000000005</v>
      </c>
      <c r="O940" s="83"/>
    </row>
    <row r="941" spans="1:15">
      <c r="A941" s="79" t="s">
        <v>203</v>
      </c>
      <c r="B941" s="100" t="s">
        <v>331</v>
      </c>
      <c r="C941" s="81" t="str">
        <f>IFERROR(IF(B941="No CAS","",INDEX('DEQ Pollutant List'!$C$7:$C$611,MATCH('3. Pollutant Emissions - EF'!B941,'DEQ Pollutant List'!$B$7:$B$611,0))),"")</f>
        <v>Acetone</v>
      </c>
      <c r="D941" s="115"/>
      <c r="E941" s="101"/>
      <c r="F941" s="102">
        <v>4.3499999999999997E-2</v>
      </c>
      <c r="G941" s="103">
        <v>4.3499999999999997E-2</v>
      </c>
      <c r="H941" s="83" t="s">
        <v>479</v>
      </c>
      <c r="I941" s="104" t="s">
        <v>481</v>
      </c>
      <c r="J941" s="102">
        <v>9504.5759999999991</v>
      </c>
      <c r="K941" s="105">
        <v>15268.499999999998</v>
      </c>
      <c r="L941" s="83"/>
      <c r="M941" s="102">
        <v>25.438799999999997</v>
      </c>
      <c r="N941" s="105">
        <v>43.717499999999994</v>
      </c>
      <c r="O941" s="83"/>
    </row>
    <row r="942" spans="1:15">
      <c r="A942" s="79" t="s">
        <v>203</v>
      </c>
      <c r="B942" s="100" t="s">
        <v>330</v>
      </c>
      <c r="C942" s="81" t="str">
        <f>IFERROR(IF(B942="No CAS","",INDEX('DEQ Pollutant List'!$C$7:$C$611,MATCH('3. Pollutant Emissions - EF'!B942,'DEQ Pollutant List'!$B$7:$B$611,0))),"")</f>
        <v>Acrolein</v>
      </c>
      <c r="D942" s="115"/>
      <c r="E942" s="101"/>
      <c r="F942" s="102">
        <v>3.8400000000000001E-3</v>
      </c>
      <c r="G942" s="103">
        <v>3.8400000000000001E-3</v>
      </c>
      <c r="H942" s="83" t="s">
        <v>479</v>
      </c>
      <c r="I942" s="104" t="s">
        <v>482</v>
      </c>
      <c r="J942" s="102">
        <v>839.02463999999998</v>
      </c>
      <c r="K942" s="105">
        <v>1347.8400000000001</v>
      </c>
      <c r="L942" s="83"/>
      <c r="M942" s="102">
        <v>2.2456320000000001</v>
      </c>
      <c r="N942" s="105">
        <v>3.8592</v>
      </c>
      <c r="O942" s="83"/>
    </row>
    <row r="943" spans="1:15">
      <c r="A943" s="79" t="s">
        <v>203</v>
      </c>
      <c r="B943" s="100" t="s">
        <v>354</v>
      </c>
      <c r="C943" s="81" t="str">
        <f>IFERROR(IF(B943="No CAS","",INDEX('DEQ Pollutant List'!$C$7:$C$611,MATCH('3. Pollutant Emissions - EF'!B943,'DEQ Pollutant List'!$B$7:$B$611,0))),"")</f>
        <v>Formaldehyde</v>
      </c>
      <c r="D943" s="115"/>
      <c r="E943" s="101"/>
      <c r="F943" s="102">
        <v>4.6299999999999996E-3</v>
      </c>
      <c r="G943" s="103">
        <v>4.6299999999999996E-3</v>
      </c>
      <c r="H943" s="83" t="s">
        <v>479</v>
      </c>
      <c r="I943" s="104" t="s">
        <v>482</v>
      </c>
      <c r="J943" s="102">
        <v>1011.6364799999999</v>
      </c>
      <c r="K943" s="105">
        <v>1625.1299999999999</v>
      </c>
      <c r="L943" s="83"/>
      <c r="M943" s="102">
        <v>2.7076239999999996</v>
      </c>
      <c r="N943" s="105">
        <v>4.6531499999999992</v>
      </c>
      <c r="O943" s="83"/>
    </row>
    <row r="944" spans="1:15">
      <c r="A944" s="79" t="s">
        <v>203</v>
      </c>
      <c r="B944" s="100" t="s">
        <v>363</v>
      </c>
      <c r="C944" s="81" t="str">
        <f>IFERROR(IF(B944="No CAS","",INDEX('DEQ Pollutant List'!$C$7:$C$611,MATCH('3. Pollutant Emissions - EF'!B944,'DEQ Pollutant List'!$B$7:$B$611,0))),"")</f>
        <v>Methanol</v>
      </c>
      <c r="D944" s="115"/>
      <c r="E944" s="101"/>
      <c r="F944" s="102">
        <v>0.25</v>
      </c>
      <c r="G944" s="103">
        <v>0.25</v>
      </c>
      <c r="H944" s="83" t="s">
        <v>479</v>
      </c>
      <c r="I944" s="104" t="s">
        <v>480</v>
      </c>
      <c r="J944" s="102">
        <v>54624</v>
      </c>
      <c r="K944" s="105">
        <v>87750</v>
      </c>
      <c r="L944" s="83"/>
      <c r="M944" s="102">
        <v>146.19999999999999</v>
      </c>
      <c r="N944" s="105">
        <v>251.25</v>
      </c>
      <c r="O944" s="83"/>
    </row>
    <row r="945" spans="1:15">
      <c r="A945" s="79" t="s">
        <v>203</v>
      </c>
      <c r="B945" s="100" t="s">
        <v>389</v>
      </c>
      <c r="C945" s="81" t="str">
        <f>IFERROR(IF(B945="No CAS","",INDEX('DEQ Pollutant List'!$C$7:$C$611,MATCH('3. Pollutant Emissions - EF'!B945,'DEQ Pollutant List'!$B$7:$B$611,0))),"")</f>
        <v>Propionaldehyde</v>
      </c>
      <c r="D945" s="115"/>
      <c r="E945" s="101"/>
      <c r="F945" s="102">
        <v>1.14E-3</v>
      </c>
      <c r="G945" s="103">
        <v>1.14E-3</v>
      </c>
      <c r="H945" s="83" t="s">
        <v>479</v>
      </c>
      <c r="I945" s="104" t="s">
        <v>483</v>
      </c>
      <c r="J945" s="102">
        <v>249.08543999999998</v>
      </c>
      <c r="K945" s="105">
        <v>400.14</v>
      </c>
      <c r="L945" s="83"/>
      <c r="M945" s="102">
        <v>0.66667199999999993</v>
      </c>
      <c r="N945" s="105">
        <v>1.1456999999999999</v>
      </c>
      <c r="O945" s="83"/>
    </row>
    <row r="946" spans="1:15">
      <c r="A946" s="79" t="s">
        <v>203</v>
      </c>
      <c r="B946" s="100" t="s">
        <v>366</v>
      </c>
      <c r="C946" s="81" t="str">
        <f>IFERROR(IF(B946="No CAS","",INDEX('DEQ Pollutant List'!$C$7:$C$611,MATCH('3. Pollutant Emissions - EF'!B946,'DEQ Pollutant List'!$B$7:$B$611,0))),"")</f>
        <v>2-Butanone (methyl ethyl ketone)</v>
      </c>
      <c r="D946" s="115"/>
      <c r="E946" s="101"/>
      <c r="F946" s="102">
        <v>7.0000000000000001E-3</v>
      </c>
      <c r="G946" s="103">
        <v>7.0000000000000001E-3</v>
      </c>
      <c r="H946" s="83" t="s">
        <v>479</v>
      </c>
      <c r="I946" s="104" t="s">
        <v>480</v>
      </c>
      <c r="J946" s="102">
        <v>1529.472</v>
      </c>
      <c r="K946" s="105">
        <v>2457</v>
      </c>
      <c r="L946" s="83"/>
      <c r="M946" s="102">
        <v>4.0935999999999995</v>
      </c>
      <c r="N946" s="105">
        <v>7.0350000000000001</v>
      </c>
      <c r="O946" s="83"/>
    </row>
    <row r="947" spans="1:15">
      <c r="A947" s="79" t="s">
        <v>203</v>
      </c>
      <c r="B947" s="100" t="s">
        <v>416</v>
      </c>
      <c r="C947" s="81" t="str">
        <f>IFERROR(IF(B947="No CAS","",INDEX('DEQ Pollutant List'!$C$7:$C$611,MATCH('3. Pollutant Emissions - EF'!B947,'DEQ Pollutant List'!$B$7:$B$611,0))),"")</f>
        <v>Biphenyl</v>
      </c>
      <c r="D947" s="115"/>
      <c r="E947" s="101"/>
      <c r="F947" s="102">
        <v>2.5000000000000001E-2</v>
      </c>
      <c r="G947" s="103">
        <v>2.5000000000000001E-2</v>
      </c>
      <c r="H947" s="83" t="s">
        <v>479</v>
      </c>
      <c r="I947" s="104" t="s">
        <v>483</v>
      </c>
      <c r="J947" s="102">
        <v>5462.4000000000005</v>
      </c>
      <c r="K947" s="105">
        <v>8775</v>
      </c>
      <c r="L947" s="83"/>
      <c r="M947" s="102">
        <v>14.62</v>
      </c>
      <c r="N947" s="105">
        <v>25.125</v>
      </c>
      <c r="O947" s="83"/>
    </row>
    <row r="948" spans="1:15">
      <c r="A948" s="79" t="s">
        <v>203</v>
      </c>
      <c r="B948" s="100" t="s">
        <v>344</v>
      </c>
      <c r="C948" s="81" t="str">
        <f>IFERROR(IF(B948="No CAS","",INDEX('DEQ Pollutant List'!$C$7:$C$611,MATCH('3. Pollutant Emissions - EF'!B948,'DEQ Pollutant List'!$B$7:$B$611,0))),"")</f>
        <v>Carbon disulfide</v>
      </c>
      <c r="D948" s="115"/>
      <c r="E948" s="101"/>
      <c r="F948" s="102">
        <v>6.5199999999999998E-3</v>
      </c>
      <c r="G948" s="103">
        <v>6.5199999999999998E-3</v>
      </c>
      <c r="H948" s="83" t="s">
        <v>479</v>
      </c>
      <c r="I948" s="104" t="s">
        <v>483</v>
      </c>
      <c r="J948" s="102">
        <v>1424.59392</v>
      </c>
      <c r="K948" s="105">
        <v>2288.52</v>
      </c>
      <c r="L948" s="83"/>
      <c r="M948" s="102">
        <v>3.8128959999999994</v>
      </c>
      <c r="N948" s="105">
        <v>6.5526</v>
      </c>
      <c r="O948" s="83"/>
    </row>
    <row r="949" spans="1:15">
      <c r="A949" s="79" t="s">
        <v>203</v>
      </c>
      <c r="B949" s="100" t="s">
        <v>347</v>
      </c>
      <c r="C949" s="81" t="str">
        <f>IFERROR(IF(B949="No CAS","",INDEX('DEQ Pollutant List'!$C$7:$C$611,MATCH('3. Pollutant Emissions - EF'!B949,'DEQ Pollutant List'!$B$7:$B$611,0))),"")</f>
        <v>Chloroform</v>
      </c>
      <c r="D949" s="115"/>
      <c r="E949" s="101"/>
      <c r="F949" s="102">
        <v>3.2299999999999998E-3</v>
      </c>
      <c r="G949" s="103">
        <v>3.2299999999999998E-3</v>
      </c>
      <c r="H949" s="83" t="s">
        <v>479</v>
      </c>
      <c r="I949" s="104" t="s">
        <v>483</v>
      </c>
      <c r="J949" s="102">
        <v>705.74207999999999</v>
      </c>
      <c r="K949" s="105">
        <v>1133.73</v>
      </c>
      <c r="L949" s="83"/>
      <c r="M949" s="102">
        <v>1.8889039999999997</v>
      </c>
      <c r="N949" s="105">
        <v>3.2461499999999996</v>
      </c>
      <c r="O949" s="83"/>
    </row>
    <row r="950" spans="1:15">
      <c r="A950" s="79" t="s">
        <v>203</v>
      </c>
      <c r="B950" s="100" t="s">
        <v>412</v>
      </c>
      <c r="C950" s="81" t="str">
        <f>IFERROR(IF(B950="No CAS","",INDEX('DEQ Pollutant List'!$C$7:$C$611,MATCH('3. Pollutant Emissions - EF'!B950,'DEQ Pollutant List'!$B$7:$B$611,0))),"")</f>
        <v>trans-1,2-Dichloroethene</v>
      </c>
      <c r="D950" s="115"/>
      <c r="E950" s="101"/>
      <c r="F950" s="102">
        <v>8.9999999999999993E-3</v>
      </c>
      <c r="G950" s="103">
        <v>8.9999999999999993E-3</v>
      </c>
      <c r="H950" s="83" t="s">
        <v>479</v>
      </c>
      <c r="I950" s="104" t="s">
        <v>481</v>
      </c>
      <c r="J950" s="102">
        <v>1966.4639999999999</v>
      </c>
      <c r="K950" s="105">
        <v>3158.9999999999995</v>
      </c>
      <c r="L950" s="83"/>
      <c r="M950" s="102">
        <v>5.2631999999999994</v>
      </c>
      <c r="N950" s="105">
        <v>9.0449999999999999</v>
      </c>
      <c r="O950" s="83"/>
    </row>
    <row r="951" spans="1:15">
      <c r="A951" s="79" t="s">
        <v>203</v>
      </c>
      <c r="B951" s="100" t="s">
        <v>351</v>
      </c>
      <c r="C951" s="81" t="str">
        <f>IFERROR(IF(B951="No CAS","",INDEX('DEQ Pollutant List'!$C$7:$C$611,MATCH('3. Pollutant Emissions - EF'!B951,'DEQ Pollutant List'!$B$7:$B$611,0))),"")</f>
        <v>Isopropylbenzene (cumene)</v>
      </c>
      <c r="D951" s="115"/>
      <c r="E951" s="101"/>
      <c r="F951" s="102">
        <v>2.2100000000000002E-3</v>
      </c>
      <c r="G951" s="103">
        <v>2.2100000000000002E-3</v>
      </c>
      <c r="H951" s="83" t="s">
        <v>479</v>
      </c>
      <c r="I951" s="104" t="s">
        <v>483</v>
      </c>
      <c r="J951" s="102">
        <v>482.87616000000003</v>
      </c>
      <c r="K951" s="105">
        <v>775.71</v>
      </c>
      <c r="L951" s="83"/>
      <c r="M951" s="102">
        <v>1.292408</v>
      </c>
      <c r="N951" s="105">
        <v>2.22105</v>
      </c>
      <c r="O951" s="83"/>
    </row>
    <row r="952" spans="1:15">
      <c r="A952" s="79" t="s">
        <v>203</v>
      </c>
      <c r="B952" s="100" t="s">
        <v>470</v>
      </c>
      <c r="C952" s="81" t="str">
        <f>IFERROR(IF(B952="No CAS","",INDEX('DEQ Pollutant List'!$C$7:$C$611,MATCH('3. Pollutant Emissions - EF'!B952,'DEQ Pollutant List'!$B$7:$B$611,0))),"")</f>
        <v>Ethylene glycol dimethyl ether</v>
      </c>
      <c r="D952" s="115"/>
      <c r="E952" s="101"/>
      <c r="F952" s="102">
        <v>1.2700000000000001E-3</v>
      </c>
      <c r="G952" s="103">
        <v>1.2700000000000001E-3</v>
      </c>
      <c r="H952" s="83" t="s">
        <v>479</v>
      </c>
      <c r="I952" s="104" t="s">
        <v>483</v>
      </c>
      <c r="J952" s="102">
        <v>277.48992000000004</v>
      </c>
      <c r="K952" s="105">
        <v>445.77000000000004</v>
      </c>
      <c r="L952" s="83"/>
      <c r="M952" s="102">
        <v>0.74269600000000002</v>
      </c>
      <c r="N952" s="105">
        <v>1.2763500000000001</v>
      </c>
      <c r="O952" s="83"/>
    </row>
    <row r="953" spans="1:15">
      <c r="A953" s="79" t="s">
        <v>203</v>
      </c>
      <c r="B953" s="100" t="s">
        <v>365</v>
      </c>
      <c r="C953" s="81" t="str">
        <f>IFERROR(IF(B953="No CAS","",INDEX('DEQ Pollutant List'!$C$7:$C$611,MATCH('3. Pollutant Emissions - EF'!B953,'DEQ Pollutant List'!$B$7:$B$611,0))),"")</f>
        <v>Dichloromethane (methylene chloride)</v>
      </c>
      <c r="D953" s="115"/>
      <c r="E953" s="101"/>
      <c r="F953" s="102">
        <v>2.81E-3</v>
      </c>
      <c r="G953" s="103">
        <v>2.81E-3</v>
      </c>
      <c r="H953" s="83" t="s">
        <v>479</v>
      </c>
      <c r="I953" s="104" t="s">
        <v>483</v>
      </c>
      <c r="J953" s="102">
        <v>613.97375999999997</v>
      </c>
      <c r="K953" s="105">
        <v>986.31</v>
      </c>
      <c r="L953" s="83"/>
      <c r="M953" s="102">
        <v>1.6432879999999999</v>
      </c>
      <c r="N953" s="105">
        <v>2.8240500000000002</v>
      </c>
      <c r="O953" s="83"/>
    </row>
    <row r="954" spans="1:15">
      <c r="A954" s="79" t="s">
        <v>203</v>
      </c>
      <c r="B954" s="100" t="s">
        <v>370</v>
      </c>
      <c r="C954" s="81" t="str">
        <f>IFERROR(IF(B954="No CAS","",INDEX('DEQ Pollutant List'!$C$7:$C$611,MATCH('3. Pollutant Emissions - EF'!B954,'DEQ Pollutant List'!$B$7:$B$611,0))),"")</f>
        <v>Naphthalene</v>
      </c>
      <c r="D954" s="115"/>
      <c r="E954" s="101"/>
      <c r="F954" s="102">
        <v>1.0200000000000001E-2</v>
      </c>
      <c r="G954" s="103">
        <v>1.0200000000000001E-2</v>
      </c>
      <c r="H954" s="83" t="s">
        <v>479</v>
      </c>
      <c r="I954" s="104" t="s">
        <v>483</v>
      </c>
      <c r="J954" s="102">
        <v>2228.6592000000001</v>
      </c>
      <c r="K954" s="105">
        <v>3580.2000000000003</v>
      </c>
      <c r="L954" s="83"/>
      <c r="M954" s="102">
        <v>5.9649599999999996</v>
      </c>
      <c r="N954" s="105">
        <v>10.251000000000001</v>
      </c>
      <c r="O954" s="83"/>
    </row>
    <row r="955" spans="1:15">
      <c r="A955" s="79" t="s">
        <v>203</v>
      </c>
      <c r="B955" s="100" t="s">
        <v>373</v>
      </c>
      <c r="C955" s="81" t="str">
        <f>IFERROR(IF(B955="No CAS","",INDEX('DEQ Pollutant List'!$C$7:$C$611,MATCH('3. Pollutant Emissions - EF'!B955,'DEQ Pollutant List'!$B$7:$B$611,0))),"")</f>
        <v>Phenol</v>
      </c>
      <c r="D955" s="115"/>
      <c r="E955" s="101"/>
      <c r="F955" s="102">
        <v>9.92E-3</v>
      </c>
      <c r="G955" s="103">
        <v>9.92E-3</v>
      </c>
      <c r="H955" s="83" t="s">
        <v>479</v>
      </c>
      <c r="I955" s="104" t="s">
        <v>483</v>
      </c>
      <c r="J955" s="102">
        <v>2167.4803200000001</v>
      </c>
      <c r="K955" s="105">
        <v>3481.92</v>
      </c>
      <c r="L955" s="83"/>
      <c r="M955" s="102">
        <v>5.8012159999999993</v>
      </c>
      <c r="N955" s="105">
        <v>9.9695999999999998</v>
      </c>
      <c r="O955" s="83"/>
    </row>
    <row r="956" spans="1:15">
      <c r="A956" s="79" t="s">
        <v>203</v>
      </c>
      <c r="B956" s="100" t="s">
        <v>395</v>
      </c>
      <c r="C956" s="81" t="str">
        <f>IFERROR(IF(B956="No CAS","",INDEX('DEQ Pollutant List'!$C$7:$C$611,MATCH('3. Pollutant Emissions - EF'!B956,'DEQ Pollutant List'!$B$7:$B$611,0))),"")</f>
        <v>Toluene</v>
      </c>
      <c r="D956" s="115"/>
      <c r="E956" s="101"/>
      <c r="F956" s="102">
        <v>3.96E-3</v>
      </c>
      <c r="G956" s="103">
        <v>3.96E-3</v>
      </c>
      <c r="H956" s="83" t="s">
        <v>479</v>
      </c>
      <c r="I956" s="104" t="s">
        <v>483</v>
      </c>
      <c r="J956" s="102">
        <v>865.24415999999997</v>
      </c>
      <c r="K956" s="105">
        <v>1389.96</v>
      </c>
      <c r="L956" s="83"/>
      <c r="M956" s="102">
        <v>2.3158079999999996</v>
      </c>
      <c r="N956" s="105">
        <v>3.9798</v>
      </c>
      <c r="O956" s="83"/>
    </row>
    <row r="957" spans="1:15">
      <c r="A957" s="79" t="s">
        <v>206</v>
      </c>
      <c r="B957" s="100" t="s">
        <v>327</v>
      </c>
      <c r="C957" s="81" t="str">
        <f>IFERROR(IF(B957="No CAS","",INDEX('DEQ Pollutant List'!$C$7:$C$611,MATCH('3. Pollutant Emissions - EF'!B957,'DEQ Pollutant List'!$B$7:$B$611,0))),"")</f>
        <v>Acetaldehyde</v>
      </c>
      <c r="D957" s="115"/>
      <c r="E957" s="101"/>
      <c r="F957" s="102">
        <v>7.6999999999999999E-2</v>
      </c>
      <c r="G957" s="103">
        <v>7.6999999999999999E-2</v>
      </c>
      <c r="H957" s="83" t="s">
        <v>479</v>
      </c>
      <c r="I957" s="104" t="s">
        <v>480</v>
      </c>
      <c r="J957" s="102">
        <v>24434.332999999999</v>
      </c>
      <c r="K957" s="105">
        <v>31878</v>
      </c>
      <c r="L957" s="83"/>
      <c r="M957" s="102">
        <v>66.7667</v>
      </c>
      <c r="N957" s="105">
        <v>100.562</v>
      </c>
      <c r="O957" s="83"/>
    </row>
    <row r="958" spans="1:15">
      <c r="A958" s="79" t="s">
        <v>206</v>
      </c>
      <c r="B958" s="100" t="s">
        <v>331</v>
      </c>
      <c r="C958" s="81" t="str">
        <f>IFERROR(IF(B958="No CAS","",INDEX('DEQ Pollutant List'!$C$7:$C$611,MATCH('3. Pollutant Emissions - EF'!B958,'DEQ Pollutant List'!$B$7:$B$611,0))),"")</f>
        <v>Acetone</v>
      </c>
      <c r="D958" s="115"/>
      <c r="E958" s="101"/>
      <c r="F958" s="102">
        <v>4.3499999999999997E-2</v>
      </c>
      <c r="G958" s="103">
        <v>4.3499999999999997E-2</v>
      </c>
      <c r="H958" s="83" t="s">
        <v>479</v>
      </c>
      <c r="I958" s="104" t="s">
        <v>481</v>
      </c>
      <c r="J958" s="102">
        <v>13803.8115</v>
      </c>
      <c r="K958" s="105">
        <v>18009</v>
      </c>
      <c r="L958" s="83"/>
      <c r="M958" s="102">
        <v>37.718849999999996</v>
      </c>
      <c r="N958" s="105">
        <v>56.810999999999993</v>
      </c>
      <c r="O958" s="83"/>
    </row>
    <row r="959" spans="1:15">
      <c r="A959" s="79" t="s">
        <v>206</v>
      </c>
      <c r="B959" s="100" t="s">
        <v>330</v>
      </c>
      <c r="C959" s="81" t="str">
        <f>IFERROR(IF(B959="No CAS","",INDEX('DEQ Pollutant List'!$C$7:$C$611,MATCH('3. Pollutant Emissions - EF'!B959,'DEQ Pollutant List'!$B$7:$B$611,0))),"")</f>
        <v>Acrolein</v>
      </c>
      <c r="D959" s="115"/>
      <c r="E959" s="101"/>
      <c r="F959" s="102">
        <v>3.8400000000000001E-3</v>
      </c>
      <c r="G959" s="103">
        <v>3.8400000000000001E-3</v>
      </c>
      <c r="H959" s="83" t="s">
        <v>479</v>
      </c>
      <c r="I959" s="104" t="s">
        <v>482</v>
      </c>
      <c r="J959" s="102">
        <v>1218.5433600000001</v>
      </c>
      <c r="K959" s="105">
        <v>1589.76</v>
      </c>
      <c r="L959" s="83"/>
      <c r="M959" s="102">
        <v>3.3296640000000002</v>
      </c>
      <c r="N959" s="105">
        <v>5.0150399999999999</v>
      </c>
      <c r="O959" s="83"/>
    </row>
    <row r="960" spans="1:15">
      <c r="A960" s="79" t="s">
        <v>206</v>
      </c>
      <c r="B960" s="100" t="s">
        <v>354</v>
      </c>
      <c r="C960" s="81" t="str">
        <f>IFERROR(IF(B960="No CAS","",INDEX('DEQ Pollutant List'!$C$7:$C$611,MATCH('3. Pollutant Emissions - EF'!B960,'DEQ Pollutant List'!$B$7:$B$611,0))),"")</f>
        <v>Formaldehyde</v>
      </c>
      <c r="D960" s="115"/>
      <c r="E960" s="101"/>
      <c r="F960" s="102">
        <v>4.6299999999999996E-3</v>
      </c>
      <c r="G960" s="103">
        <v>4.6299999999999996E-3</v>
      </c>
      <c r="H960" s="83" t="s">
        <v>479</v>
      </c>
      <c r="I960" s="104" t="s">
        <v>482</v>
      </c>
      <c r="J960" s="102">
        <v>1469.2332699999999</v>
      </c>
      <c r="K960" s="105">
        <v>1916.8199999999997</v>
      </c>
      <c r="L960" s="83"/>
      <c r="M960" s="102">
        <v>4.0146730000000002</v>
      </c>
      <c r="N960" s="105">
        <v>6.0467799999999992</v>
      </c>
      <c r="O960" s="83"/>
    </row>
    <row r="961" spans="1:15">
      <c r="A961" s="79" t="s">
        <v>206</v>
      </c>
      <c r="B961" s="100" t="s">
        <v>363</v>
      </c>
      <c r="C961" s="81" t="str">
        <f>IFERROR(IF(B961="No CAS","",INDEX('DEQ Pollutant List'!$C$7:$C$611,MATCH('3. Pollutant Emissions - EF'!B961,'DEQ Pollutant List'!$B$7:$B$611,0))),"")</f>
        <v>Methanol</v>
      </c>
      <c r="D961" s="115"/>
      <c r="E961" s="101"/>
      <c r="F961" s="102">
        <v>0.25</v>
      </c>
      <c r="G961" s="103">
        <v>0.25</v>
      </c>
      <c r="H961" s="83" t="s">
        <v>479</v>
      </c>
      <c r="I961" s="104" t="s">
        <v>480</v>
      </c>
      <c r="J961" s="102">
        <v>79332.25</v>
      </c>
      <c r="K961" s="105">
        <v>103500</v>
      </c>
      <c r="L961" s="83"/>
      <c r="M961" s="102">
        <v>216.77500000000001</v>
      </c>
      <c r="N961" s="105">
        <v>326.5</v>
      </c>
      <c r="O961" s="83"/>
    </row>
    <row r="962" spans="1:15">
      <c r="A962" s="79" t="s">
        <v>206</v>
      </c>
      <c r="B962" s="100" t="s">
        <v>389</v>
      </c>
      <c r="C962" s="81" t="str">
        <f>IFERROR(IF(B962="No CAS","",INDEX('DEQ Pollutant List'!$C$7:$C$611,MATCH('3. Pollutant Emissions - EF'!B962,'DEQ Pollutant List'!$B$7:$B$611,0))),"")</f>
        <v>Propionaldehyde</v>
      </c>
      <c r="D962" s="115"/>
      <c r="E962" s="101"/>
      <c r="F962" s="102">
        <v>1.14E-3</v>
      </c>
      <c r="G962" s="103">
        <v>1.14E-3</v>
      </c>
      <c r="H962" s="83" t="s">
        <v>479</v>
      </c>
      <c r="I962" s="104" t="s">
        <v>483</v>
      </c>
      <c r="J962" s="102">
        <v>361.75505999999996</v>
      </c>
      <c r="K962" s="105">
        <v>471.96</v>
      </c>
      <c r="L962" s="83"/>
      <c r="M962" s="102">
        <v>0.98849399999999998</v>
      </c>
      <c r="N962" s="105">
        <v>1.4888399999999999</v>
      </c>
      <c r="O962" s="83"/>
    </row>
    <row r="963" spans="1:15">
      <c r="A963" s="79" t="s">
        <v>206</v>
      </c>
      <c r="B963" s="100" t="s">
        <v>366</v>
      </c>
      <c r="C963" s="81" t="str">
        <f>IFERROR(IF(B963="No CAS","",INDEX('DEQ Pollutant List'!$C$7:$C$611,MATCH('3. Pollutant Emissions - EF'!B963,'DEQ Pollutant List'!$B$7:$B$611,0))),"")</f>
        <v>2-Butanone (methyl ethyl ketone)</v>
      </c>
      <c r="D963" s="115"/>
      <c r="E963" s="101"/>
      <c r="F963" s="102">
        <v>7.0000000000000001E-3</v>
      </c>
      <c r="G963" s="103">
        <v>7.0000000000000001E-3</v>
      </c>
      <c r="H963" s="83" t="s">
        <v>479</v>
      </c>
      <c r="I963" s="104" t="s">
        <v>480</v>
      </c>
      <c r="J963" s="102">
        <v>2221.3029999999999</v>
      </c>
      <c r="K963" s="105">
        <v>2898</v>
      </c>
      <c r="L963" s="83"/>
      <c r="M963" s="102">
        <v>6.0697000000000001</v>
      </c>
      <c r="N963" s="105">
        <v>9.1419999999999995</v>
      </c>
      <c r="O963" s="83"/>
    </row>
    <row r="964" spans="1:15">
      <c r="A964" s="79" t="s">
        <v>206</v>
      </c>
      <c r="B964" s="100" t="s">
        <v>416</v>
      </c>
      <c r="C964" s="81" t="str">
        <f>IFERROR(IF(B964="No CAS","",INDEX('DEQ Pollutant List'!$C$7:$C$611,MATCH('3. Pollutant Emissions - EF'!B964,'DEQ Pollutant List'!$B$7:$B$611,0))),"")</f>
        <v>Biphenyl</v>
      </c>
      <c r="D964" s="115"/>
      <c r="E964" s="101"/>
      <c r="F964" s="102">
        <v>2.5000000000000001E-2</v>
      </c>
      <c r="G964" s="103">
        <v>2.5000000000000001E-2</v>
      </c>
      <c r="H964" s="83" t="s">
        <v>479</v>
      </c>
      <c r="I964" s="104" t="s">
        <v>483</v>
      </c>
      <c r="J964" s="102">
        <v>7933.2250000000004</v>
      </c>
      <c r="K964" s="105">
        <v>10350</v>
      </c>
      <c r="L964" s="83"/>
      <c r="M964" s="102">
        <v>21.677500000000002</v>
      </c>
      <c r="N964" s="105">
        <v>32.65</v>
      </c>
      <c r="O964" s="83"/>
    </row>
    <row r="965" spans="1:15">
      <c r="A965" s="79" t="s">
        <v>206</v>
      </c>
      <c r="B965" s="100" t="s">
        <v>344</v>
      </c>
      <c r="C965" s="81" t="str">
        <f>IFERROR(IF(B965="No CAS","",INDEX('DEQ Pollutant List'!$C$7:$C$611,MATCH('3. Pollutant Emissions - EF'!B965,'DEQ Pollutant List'!$B$7:$B$611,0))),"")</f>
        <v>Carbon disulfide</v>
      </c>
      <c r="D965" s="115"/>
      <c r="E965" s="101"/>
      <c r="F965" s="102">
        <v>6.5199999999999998E-3</v>
      </c>
      <c r="G965" s="103">
        <v>6.5199999999999998E-3</v>
      </c>
      <c r="H965" s="83" t="s">
        <v>479</v>
      </c>
      <c r="I965" s="104" t="s">
        <v>483</v>
      </c>
      <c r="J965" s="102">
        <v>2068.9850799999999</v>
      </c>
      <c r="K965" s="105">
        <v>2699.2799999999997</v>
      </c>
      <c r="L965" s="83"/>
      <c r="M965" s="102">
        <v>5.653492</v>
      </c>
      <c r="N965" s="105">
        <v>8.5151199999999996</v>
      </c>
      <c r="O965" s="83"/>
    </row>
    <row r="966" spans="1:15">
      <c r="A966" s="79" t="s">
        <v>206</v>
      </c>
      <c r="B966" s="100" t="s">
        <v>347</v>
      </c>
      <c r="C966" s="81" t="str">
        <f>IFERROR(IF(B966="No CAS","",INDEX('DEQ Pollutant List'!$C$7:$C$611,MATCH('3. Pollutant Emissions - EF'!B966,'DEQ Pollutant List'!$B$7:$B$611,0))),"")</f>
        <v>Chloroform</v>
      </c>
      <c r="D966" s="115"/>
      <c r="E966" s="101"/>
      <c r="F966" s="102">
        <v>3.2299999999999998E-3</v>
      </c>
      <c r="G966" s="103">
        <v>3.2299999999999998E-3</v>
      </c>
      <c r="H966" s="83" t="s">
        <v>479</v>
      </c>
      <c r="I966" s="104" t="s">
        <v>483</v>
      </c>
      <c r="J966" s="102">
        <v>1024.9726699999999</v>
      </c>
      <c r="K966" s="105">
        <v>1337.22</v>
      </c>
      <c r="L966" s="83"/>
      <c r="M966" s="102">
        <v>2.8007329999999997</v>
      </c>
      <c r="N966" s="105">
        <v>4.2183799999999998</v>
      </c>
      <c r="O966" s="83"/>
    </row>
    <row r="967" spans="1:15">
      <c r="A967" s="79" t="s">
        <v>206</v>
      </c>
      <c r="B967" s="100" t="s">
        <v>412</v>
      </c>
      <c r="C967" s="81" t="str">
        <f>IFERROR(IF(B967="No CAS","",INDEX('DEQ Pollutant List'!$C$7:$C$611,MATCH('3. Pollutant Emissions - EF'!B967,'DEQ Pollutant List'!$B$7:$B$611,0))),"")</f>
        <v>trans-1,2-Dichloroethene</v>
      </c>
      <c r="D967" s="115"/>
      <c r="E967" s="101"/>
      <c r="F967" s="102">
        <v>8.9999999999999993E-3</v>
      </c>
      <c r="G967" s="103">
        <v>8.9999999999999993E-3</v>
      </c>
      <c r="H967" s="83" t="s">
        <v>479</v>
      </c>
      <c r="I967" s="104" t="s">
        <v>481</v>
      </c>
      <c r="J967" s="102">
        <v>2855.9609999999998</v>
      </c>
      <c r="K967" s="105">
        <v>3725.9999999999995</v>
      </c>
      <c r="L967" s="83"/>
      <c r="M967" s="102">
        <v>7.8038999999999996</v>
      </c>
      <c r="N967" s="105">
        <v>11.754</v>
      </c>
      <c r="O967" s="83"/>
    </row>
    <row r="968" spans="1:15">
      <c r="A968" s="79" t="s">
        <v>206</v>
      </c>
      <c r="B968" s="100" t="s">
        <v>351</v>
      </c>
      <c r="C968" s="81" t="str">
        <f>IFERROR(IF(B968="No CAS","",INDEX('DEQ Pollutant List'!$C$7:$C$611,MATCH('3. Pollutant Emissions - EF'!B968,'DEQ Pollutant List'!$B$7:$B$611,0))),"")</f>
        <v>Isopropylbenzene (cumene)</v>
      </c>
      <c r="D968" s="115"/>
      <c r="E968" s="101"/>
      <c r="F968" s="102">
        <v>2.2100000000000002E-3</v>
      </c>
      <c r="G968" s="103">
        <v>2.2100000000000002E-3</v>
      </c>
      <c r="H968" s="83" t="s">
        <v>479</v>
      </c>
      <c r="I968" s="104" t="s">
        <v>483</v>
      </c>
      <c r="J968" s="102">
        <v>701.29709000000003</v>
      </c>
      <c r="K968" s="105">
        <v>914.94</v>
      </c>
      <c r="L968" s="83"/>
      <c r="M968" s="102">
        <v>1.9162910000000002</v>
      </c>
      <c r="N968" s="105">
        <v>2.88626</v>
      </c>
      <c r="O968" s="83"/>
    </row>
    <row r="969" spans="1:15">
      <c r="A969" s="79" t="s">
        <v>206</v>
      </c>
      <c r="B969" s="100" t="s">
        <v>470</v>
      </c>
      <c r="C969" s="81" t="str">
        <f>IFERROR(IF(B969="No CAS","",INDEX('DEQ Pollutant List'!$C$7:$C$611,MATCH('3. Pollutant Emissions - EF'!B969,'DEQ Pollutant List'!$B$7:$B$611,0))),"")</f>
        <v>Ethylene glycol dimethyl ether</v>
      </c>
      <c r="D969" s="115"/>
      <c r="E969" s="101"/>
      <c r="F969" s="102">
        <v>1.2700000000000001E-3</v>
      </c>
      <c r="G969" s="103">
        <v>1.2700000000000001E-3</v>
      </c>
      <c r="H969" s="83" t="s">
        <v>479</v>
      </c>
      <c r="I969" s="104" t="s">
        <v>483</v>
      </c>
      <c r="J969" s="102">
        <v>403.00783000000001</v>
      </c>
      <c r="K969" s="105">
        <v>525.78000000000009</v>
      </c>
      <c r="L969" s="83"/>
      <c r="M969" s="102">
        <v>1.1012170000000001</v>
      </c>
      <c r="N969" s="105">
        <v>1.6586200000000002</v>
      </c>
      <c r="O969" s="83"/>
    </row>
    <row r="970" spans="1:15">
      <c r="A970" s="79" t="s">
        <v>206</v>
      </c>
      <c r="B970" s="100" t="s">
        <v>365</v>
      </c>
      <c r="C970" s="81" t="str">
        <f>IFERROR(IF(B970="No CAS","",INDEX('DEQ Pollutant List'!$C$7:$C$611,MATCH('3. Pollutant Emissions - EF'!B970,'DEQ Pollutant List'!$B$7:$B$611,0))),"")</f>
        <v>Dichloromethane (methylene chloride)</v>
      </c>
      <c r="D970" s="115"/>
      <c r="E970" s="101"/>
      <c r="F970" s="102">
        <v>2.81E-3</v>
      </c>
      <c r="G970" s="103">
        <v>2.81E-3</v>
      </c>
      <c r="H970" s="83" t="s">
        <v>479</v>
      </c>
      <c r="I970" s="104" t="s">
        <v>483</v>
      </c>
      <c r="J970" s="102">
        <v>891.69448999999997</v>
      </c>
      <c r="K970" s="105">
        <v>1163.3399999999999</v>
      </c>
      <c r="L970" s="83"/>
      <c r="M970" s="102">
        <v>2.4365510000000001</v>
      </c>
      <c r="N970" s="105">
        <v>3.6698599999999999</v>
      </c>
      <c r="O970" s="83"/>
    </row>
    <row r="971" spans="1:15">
      <c r="A971" s="79" t="s">
        <v>206</v>
      </c>
      <c r="B971" s="100" t="s">
        <v>370</v>
      </c>
      <c r="C971" s="81" t="str">
        <f>IFERROR(IF(B971="No CAS","",INDEX('DEQ Pollutant List'!$C$7:$C$611,MATCH('3. Pollutant Emissions - EF'!B971,'DEQ Pollutant List'!$B$7:$B$611,0))),"")</f>
        <v>Naphthalene</v>
      </c>
      <c r="D971" s="115"/>
      <c r="E971" s="101"/>
      <c r="F971" s="102">
        <v>1.0200000000000001E-2</v>
      </c>
      <c r="G971" s="103">
        <v>1.0200000000000001E-2</v>
      </c>
      <c r="H971" s="83" t="s">
        <v>479</v>
      </c>
      <c r="I971" s="104" t="s">
        <v>483</v>
      </c>
      <c r="J971" s="102">
        <v>3236.7558000000004</v>
      </c>
      <c r="K971" s="105">
        <v>4222.8</v>
      </c>
      <c r="L971" s="83"/>
      <c r="M971" s="102">
        <v>8.8444200000000013</v>
      </c>
      <c r="N971" s="105">
        <v>13.321200000000001</v>
      </c>
      <c r="O971" s="83"/>
    </row>
    <row r="972" spans="1:15">
      <c r="A972" s="79" t="s">
        <v>206</v>
      </c>
      <c r="B972" s="100" t="s">
        <v>373</v>
      </c>
      <c r="C972" s="81" t="str">
        <f>IFERROR(IF(B972="No CAS","",INDEX('DEQ Pollutant List'!$C$7:$C$611,MATCH('3. Pollutant Emissions - EF'!B972,'DEQ Pollutant List'!$B$7:$B$611,0))),"")</f>
        <v>Phenol</v>
      </c>
      <c r="D972" s="115"/>
      <c r="E972" s="101"/>
      <c r="F972" s="102">
        <v>9.92E-3</v>
      </c>
      <c r="G972" s="103">
        <v>9.92E-3</v>
      </c>
      <c r="H972" s="83" t="s">
        <v>479</v>
      </c>
      <c r="I972" s="104" t="s">
        <v>483</v>
      </c>
      <c r="J972" s="102">
        <v>3147.9036799999999</v>
      </c>
      <c r="K972" s="105">
        <v>4106.88</v>
      </c>
      <c r="L972" s="83"/>
      <c r="M972" s="102">
        <v>8.6016320000000004</v>
      </c>
      <c r="N972" s="105">
        <v>12.95552</v>
      </c>
      <c r="O972" s="83"/>
    </row>
    <row r="973" spans="1:15">
      <c r="A973" s="79" t="s">
        <v>206</v>
      </c>
      <c r="B973" s="100" t="s">
        <v>395</v>
      </c>
      <c r="C973" s="81" t="str">
        <f>IFERROR(IF(B973="No CAS","",INDEX('DEQ Pollutant List'!$C$7:$C$611,MATCH('3. Pollutant Emissions - EF'!B973,'DEQ Pollutant List'!$B$7:$B$611,0))),"")</f>
        <v>Toluene</v>
      </c>
      <c r="D973" s="115"/>
      <c r="E973" s="101"/>
      <c r="F973" s="102">
        <v>3.96E-3</v>
      </c>
      <c r="G973" s="103">
        <v>3.96E-3</v>
      </c>
      <c r="H973" s="83" t="s">
        <v>479</v>
      </c>
      <c r="I973" s="104" t="s">
        <v>483</v>
      </c>
      <c r="J973" s="102">
        <v>1256.62284</v>
      </c>
      <c r="K973" s="105">
        <v>1639.44</v>
      </c>
      <c r="L973" s="83"/>
      <c r="M973" s="102">
        <v>3.433716</v>
      </c>
      <c r="N973" s="105">
        <v>5.1717599999999999</v>
      </c>
      <c r="O973" s="83"/>
    </row>
    <row r="974" spans="1:15">
      <c r="A974" s="79" t="s">
        <v>209</v>
      </c>
      <c r="B974" s="100" t="s">
        <v>331</v>
      </c>
      <c r="C974" s="81" t="str">
        <f>IFERROR(IF(B974="No CAS","",INDEX('DEQ Pollutant List'!$C$7:$C$611,MATCH('3. Pollutant Emissions - EF'!B974,'DEQ Pollutant List'!$B$7:$B$611,0))),"")</f>
        <v>Acetone</v>
      </c>
      <c r="D974" s="115"/>
      <c r="E974" s="101"/>
      <c r="F974" s="102">
        <v>0.59</v>
      </c>
      <c r="G974" s="103">
        <v>0.59</v>
      </c>
      <c r="H974" s="83" t="s">
        <v>410</v>
      </c>
      <c r="I974" s="104" t="s">
        <v>484</v>
      </c>
      <c r="J974" s="102">
        <v>5168.3999999999996</v>
      </c>
      <c r="K974" s="105">
        <v>5168.3999999999996</v>
      </c>
      <c r="L974" s="83"/>
      <c r="M974" s="102">
        <v>14.16</v>
      </c>
      <c r="N974" s="105">
        <v>14.16</v>
      </c>
      <c r="O974" s="83"/>
    </row>
    <row r="975" spans="1:15">
      <c r="A975" s="79" t="s">
        <v>209</v>
      </c>
      <c r="B975" s="100" t="s">
        <v>412</v>
      </c>
      <c r="C975" s="81" t="str">
        <f>IFERROR(IF(B975="No CAS","",INDEX('DEQ Pollutant List'!$C$7:$C$611,MATCH('3. Pollutant Emissions - EF'!B975,'DEQ Pollutant List'!$B$7:$B$611,0))),"")</f>
        <v>trans-1,2-Dichloroethene</v>
      </c>
      <c r="D975" s="115"/>
      <c r="E975" s="101"/>
      <c r="F975" s="102">
        <v>7.3300000000000006E-5</v>
      </c>
      <c r="G975" s="103">
        <v>7.3300000000000006E-5</v>
      </c>
      <c r="H975" s="83" t="s">
        <v>410</v>
      </c>
      <c r="I975" s="104" t="s">
        <v>485</v>
      </c>
      <c r="J975" s="102">
        <v>0.64210800000000001</v>
      </c>
      <c r="K975" s="105">
        <v>0.64210800000000001</v>
      </c>
      <c r="L975" s="83"/>
      <c r="M975" s="102">
        <v>1.7592000000000003E-3</v>
      </c>
      <c r="N975" s="105">
        <v>1.7592000000000003E-3</v>
      </c>
      <c r="O975" s="83"/>
    </row>
    <row r="976" spans="1:15">
      <c r="A976" s="79" t="s">
        <v>209</v>
      </c>
      <c r="B976" s="100" t="s">
        <v>327</v>
      </c>
      <c r="C976" s="81" t="str">
        <f>IFERROR(IF(B976="No CAS","",INDEX('DEQ Pollutant List'!$C$7:$C$611,MATCH('3. Pollutant Emissions - EF'!B976,'DEQ Pollutant List'!$B$7:$B$611,0))),"")</f>
        <v>Acetaldehyde</v>
      </c>
      <c r="D976" s="115"/>
      <c r="E976" s="101"/>
      <c r="F976" s="102">
        <v>0.31</v>
      </c>
      <c r="G976" s="103">
        <v>0.31</v>
      </c>
      <c r="H976" s="83" t="s">
        <v>410</v>
      </c>
      <c r="I976" s="104" t="s">
        <v>484</v>
      </c>
      <c r="J976" s="102">
        <v>2715.6</v>
      </c>
      <c r="K976" s="105">
        <v>2715.6</v>
      </c>
      <c r="L976" s="83"/>
      <c r="M976" s="102">
        <v>7.4399999999999995</v>
      </c>
      <c r="N976" s="105">
        <v>7.4399999999999995</v>
      </c>
      <c r="O976" s="83"/>
    </row>
    <row r="977" spans="1:15">
      <c r="A977" s="79" t="s">
        <v>209</v>
      </c>
      <c r="B977" s="100" t="s">
        <v>330</v>
      </c>
      <c r="C977" s="81" t="str">
        <f>IFERROR(IF(B977="No CAS","",INDEX('DEQ Pollutant List'!$C$7:$C$611,MATCH('3. Pollutant Emissions - EF'!B977,'DEQ Pollutant List'!$B$7:$B$611,0))),"")</f>
        <v>Acrolein</v>
      </c>
      <c r="D977" s="115"/>
      <c r="E977" s="101"/>
      <c r="F977" s="102">
        <v>4.4999999999999997E-3</v>
      </c>
      <c r="G977" s="103">
        <v>4.4999999999999997E-3</v>
      </c>
      <c r="H977" s="83" t="s">
        <v>410</v>
      </c>
      <c r="I977" s="104" t="s">
        <v>484</v>
      </c>
      <c r="J977" s="102">
        <v>39.419999999999995</v>
      </c>
      <c r="K977" s="105">
        <v>39.419999999999995</v>
      </c>
      <c r="L977" s="83"/>
      <c r="M977" s="102">
        <v>0.10799999999999998</v>
      </c>
      <c r="N977" s="105">
        <v>0.10799999999999998</v>
      </c>
      <c r="O977" s="83"/>
    </row>
    <row r="978" spans="1:15">
      <c r="A978" s="79" t="s">
        <v>209</v>
      </c>
      <c r="B978" s="100" t="s">
        <v>340</v>
      </c>
      <c r="C978" s="81" t="str">
        <f>IFERROR(IF(B978="No CAS","",INDEX('DEQ Pollutant List'!$C$7:$C$611,MATCH('3. Pollutant Emissions - EF'!B978,'DEQ Pollutant List'!$B$7:$B$611,0))),"")</f>
        <v>Benzene</v>
      </c>
      <c r="D978" s="115"/>
      <c r="E978" s="101"/>
      <c r="F978" s="102">
        <v>5.4000000000000001E-4</v>
      </c>
      <c r="G978" s="103">
        <v>5.4000000000000001E-4</v>
      </c>
      <c r="H978" s="83" t="s">
        <v>410</v>
      </c>
      <c r="I978" s="104" t="s">
        <v>484</v>
      </c>
      <c r="J978" s="102">
        <v>4.7304000000000004</v>
      </c>
      <c r="K978" s="105">
        <v>4.7304000000000004</v>
      </c>
      <c r="L978" s="83"/>
      <c r="M978" s="102">
        <v>1.2959999999999999E-2</v>
      </c>
      <c r="N978" s="105">
        <v>1.2959999999999999E-2</v>
      </c>
      <c r="O978" s="83"/>
    </row>
    <row r="979" spans="1:15">
      <c r="A979" s="79" t="s">
        <v>209</v>
      </c>
      <c r="B979" s="100" t="s">
        <v>417</v>
      </c>
      <c r="C979" s="81" t="str">
        <f>IFERROR(IF(B979="No CAS","",INDEX('DEQ Pollutant List'!$C$7:$C$611,MATCH('3. Pollutant Emissions - EF'!B979,'DEQ Pollutant List'!$B$7:$B$611,0))),"")</f>
        <v>Carbon tetrachloride</v>
      </c>
      <c r="D979" s="115"/>
      <c r="E979" s="101"/>
      <c r="F979" s="102">
        <v>1.2999999999999999E-2</v>
      </c>
      <c r="G979" s="103">
        <v>1.2999999999999999E-2</v>
      </c>
      <c r="H979" s="83" t="s">
        <v>410</v>
      </c>
      <c r="I979" s="104" t="s">
        <v>484</v>
      </c>
      <c r="J979" s="102">
        <v>113.88</v>
      </c>
      <c r="K979" s="105">
        <v>113.88</v>
      </c>
      <c r="L979" s="83"/>
      <c r="M979" s="102">
        <v>0.312</v>
      </c>
      <c r="N979" s="105">
        <v>0.312</v>
      </c>
      <c r="O979" s="83"/>
    </row>
    <row r="980" spans="1:15">
      <c r="A980" s="79" t="s">
        <v>209</v>
      </c>
      <c r="B980" s="100" t="s">
        <v>345</v>
      </c>
      <c r="C980" s="81" t="str">
        <f>IFERROR(IF(B980="No CAS","",INDEX('DEQ Pollutant List'!$C$7:$C$611,MATCH('3. Pollutant Emissions - EF'!B980,'DEQ Pollutant List'!$B$7:$B$611,0))),"")</f>
        <v>Chlorobenzene</v>
      </c>
      <c r="D980" s="115"/>
      <c r="E980" s="101"/>
      <c r="F980" s="102">
        <v>2.0000000000000002E-5</v>
      </c>
      <c r="G980" s="103">
        <v>2.0000000000000002E-5</v>
      </c>
      <c r="H980" s="83" t="s">
        <v>410</v>
      </c>
      <c r="I980" s="104" t="s">
        <v>486</v>
      </c>
      <c r="J980" s="102">
        <v>0.17520000000000002</v>
      </c>
      <c r="K980" s="105">
        <v>0.17520000000000002</v>
      </c>
      <c r="L980" s="83"/>
      <c r="M980" s="102">
        <v>4.8000000000000007E-4</v>
      </c>
      <c r="N980" s="105">
        <v>4.8000000000000007E-4</v>
      </c>
      <c r="O980" s="83"/>
    </row>
    <row r="981" spans="1:15">
      <c r="A981" s="79" t="s">
        <v>209</v>
      </c>
      <c r="B981" s="100" t="s">
        <v>346</v>
      </c>
      <c r="C981" s="81" t="str">
        <f>IFERROR(IF(B981="No CAS","",INDEX('DEQ Pollutant List'!$C$7:$C$611,MATCH('3. Pollutant Emissions - EF'!B981,'DEQ Pollutant List'!$B$7:$B$611,0))),"")</f>
        <v>1,2,4-Trichlorobenzene</v>
      </c>
      <c r="D981" s="115"/>
      <c r="E981" s="101"/>
      <c r="F981" s="102">
        <v>2.3E-2</v>
      </c>
      <c r="G981" s="103">
        <v>2.3E-2</v>
      </c>
      <c r="H981" s="83" t="s">
        <v>410</v>
      </c>
      <c r="I981" s="104" t="s">
        <v>484</v>
      </c>
      <c r="J981" s="102">
        <v>201.48</v>
      </c>
      <c r="K981" s="105">
        <v>201.48</v>
      </c>
      <c r="L981" s="83"/>
      <c r="M981" s="102">
        <v>0.55200000000000005</v>
      </c>
      <c r="N981" s="105">
        <v>0.55200000000000005</v>
      </c>
      <c r="O981" s="83"/>
    </row>
    <row r="982" spans="1:15">
      <c r="A982" s="79" t="s">
        <v>209</v>
      </c>
      <c r="B982" s="100" t="s">
        <v>347</v>
      </c>
      <c r="C982" s="81" t="str">
        <f>IFERROR(IF(B982="No CAS","",INDEX('DEQ Pollutant List'!$C$7:$C$611,MATCH('3. Pollutant Emissions - EF'!B982,'DEQ Pollutant List'!$B$7:$B$611,0))),"")</f>
        <v>Chloroform</v>
      </c>
      <c r="D982" s="115"/>
      <c r="E982" s="101"/>
      <c r="F982" s="102">
        <v>2.3599999999999999E-2</v>
      </c>
      <c r="G982" s="103">
        <v>2.3599999999999999E-2</v>
      </c>
      <c r="H982" s="83" t="s">
        <v>410</v>
      </c>
      <c r="I982" s="104" t="s">
        <v>486</v>
      </c>
      <c r="J982" s="102">
        <v>206.73599999999999</v>
      </c>
      <c r="K982" s="105">
        <v>206.73599999999999</v>
      </c>
      <c r="L982" s="83"/>
      <c r="M982" s="102">
        <v>0.56640000000000001</v>
      </c>
      <c r="N982" s="105">
        <v>0.56640000000000001</v>
      </c>
      <c r="O982" s="83"/>
    </row>
    <row r="983" spans="1:15">
      <c r="A983" s="79" t="s">
        <v>209</v>
      </c>
      <c r="B983" s="100" t="s">
        <v>405</v>
      </c>
      <c r="C983" s="81" t="str">
        <f>IFERROR(IF(B983="No CAS","",INDEX('DEQ Pollutant List'!$C$7:$C$611,MATCH('3. Pollutant Emissions - EF'!B983,'DEQ Pollutant List'!$B$7:$B$611,0))),"")</f>
        <v>Crotonaldehyde</v>
      </c>
      <c r="D983" s="115"/>
      <c r="E983" s="101"/>
      <c r="F983" s="102">
        <v>2.7999999999999998E-4</v>
      </c>
      <c r="G983" s="103">
        <v>2.7999999999999998E-4</v>
      </c>
      <c r="H983" s="83" t="s">
        <v>410</v>
      </c>
      <c r="I983" s="104" t="s">
        <v>486</v>
      </c>
      <c r="J983" s="102">
        <v>2.4527999999999999</v>
      </c>
      <c r="K983" s="105">
        <v>2.4527999999999999</v>
      </c>
      <c r="L983" s="83"/>
      <c r="M983" s="102">
        <v>6.7199999999999994E-3</v>
      </c>
      <c r="N983" s="105">
        <v>6.7199999999999994E-3</v>
      </c>
      <c r="O983" s="83"/>
    </row>
    <row r="984" spans="1:15">
      <c r="A984" s="79" t="s">
        <v>209</v>
      </c>
      <c r="B984" s="100" t="s">
        <v>354</v>
      </c>
      <c r="C984" s="81" t="str">
        <f>IFERROR(IF(B984="No CAS","",INDEX('DEQ Pollutant List'!$C$7:$C$611,MATCH('3. Pollutant Emissions - EF'!B984,'DEQ Pollutant List'!$B$7:$B$611,0))),"")</f>
        <v>Formaldehyde</v>
      </c>
      <c r="D984" s="115"/>
      <c r="E984" s="101"/>
      <c r="F984" s="102">
        <v>2.1000000000000001E-2</v>
      </c>
      <c r="G984" s="103">
        <v>2.1000000000000001E-2</v>
      </c>
      <c r="H984" s="83" t="s">
        <v>410</v>
      </c>
      <c r="I984" s="104" t="s">
        <v>484</v>
      </c>
      <c r="J984" s="102">
        <v>183.96</v>
      </c>
      <c r="K984" s="105">
        <v>183.96</v>
      </c>
      <c r="L984" s="83"/>
      <c r="M984" s="102">
        <v>0.504</v>
      </c>
      <c r="N984" s="105">
        <v>0.504</v>
      </c>
      <c r="O984" s="83"/>
    </row>
    <row r="985" spans="1:15">
      <c r="A985" s="79" t="s">
        <v>209</v>
      </c>
      <c r="B985" s="100" t="s">
        <v>355</v>
      </c>
      <c r="C985" s="81" t="str">
        <f>IFERROR(IF(B985="No CAS","",INDEX('DEQ Pollutant List'!$C$7:$C$611,MATCH('3. Pollutant Emissions - EF'!B985,'DEQ Pollutant List'!$B$7:$B$611,0))),"")</f>
        <v>Hexane</v>
      </c>
      <c r="D985" s="115"/>
      <c r="E985" s="101"/>
      <c r="F985" s="102">
        <v>8.3999999999999995E-3</v>
      </c>
      <c r="G985" s="103">
        <v>8.3999999999999995E-3</v>
      </c>
      <c r="H985" s="83" t="s">
        <v>410</v>
      </c>
      <c r="I985" s="104" t="s">
        <v>484</v>
      </c>
      <c r="J985" s="102">
        <v>73.583999999999989</v>
      </c>
      <c r="K985" s="105">
        <v>73.583999999999989</v>
      </c>
      <c r="L985" s="83"/>
      <c r="M985" s="102">
        <v>0.2016</v>
      </c>
      <c r="N985" s="105">
        <v>0.2016</v>
      </c>
      <c r="O985" s="83"/>
    </row>
    <row r="986" spans="1:15">
      <c r="A986" s="79" t="s">
        <v>209</v>
      </c>
      <c r="B986" s="100" t="s">
        <v>357</v>
      </c>
      <c r="C986" s="81" t="str">
        <f>IFERROR(IF(B986="No CAS","",INDEX('DEQ Pollutant List'!$C$7:$C$611,MATCH('3. Pollutant Emissions - EF'!B986,'DEQ Pollutant List'!$B$7:$B$611,0))),"")</f>
        <v>Hydrogen sulfide</v>
      </c>
      <c r="D986" s="115"/>
      <c r="E986" s="101"/>
      <c r="F986" s="102">
        <v>1.38E-2</v>
      </c>
      <c r="G986" s="103">
        <v>1.38E-2</v>
      </c>
      <c r="H986" s="83" t="s">
        <v>410</v>
      </c>
      <c r="I986" s="104" t="s">
        <v>486</v>
      </c>
      <c r="J986" s="102">
        <v>120.88799999999999</v>
      </c>
      <c r="K986" s="105">
        <v>120.88799999999999</v>
      </c>
      <c r="L986" s="83"/>
      <c r="M986" s="102">
        <v>0.33119999999999999</v>
      </c>
      <c r="N986" s="105">
        <v>0.33119999999999999</v>
      </c>
      <c r="O986" s="83"/>
    </row>
    <row r="987" spans="1:15">
      <c r="A987" s="79" t="s">
        <v>209</v>
      </c>
      <c r="B987" s="100" t="s">
        <v>363</v>
      </c>
      <c r="C987" s="81" t="str">
        <f>IFERROR(IF(B987="No CAS","",INDEX('DEQ Pollutant List'!$C$7:$C$611,MATCH('3. Pollutant Emissions - EF'!B987,'DEQ Pollutant List'!$B$7:$B$611,0))),"")</f>
        <v>Methanol</v>
      </c>
      <c r="D987" s="115"/>
      <c r="E987" s="101"/>
      <c r="F987" s="102">
        <v>0.41899999999999998</v>
      </c>
      <c r="G987" s="103">
        <v>0.41899999999999998</v>
      </c>
      <c r="H987" s="83" t="s">
        <v>410</v>
      </c>
      <c r="I987" s="104" t="s">
        <v>487</v>
      </c>
      <c r="J987" s="102">
        <v>3670.44</v>
      </c>
      <c r="K987" s="105">
        <v>3670.44</v>
      </c>
      <c r="L987" s="83"/>
      <c r="M987" s="102">
        <v>10.055999999999999</v>
      </c>
      <c r="N987" s="105">
        <v>10.055999999999999</v>
      </c>
      <c r="O987" s="83"/>
    </row>
    <row r="988" spans="1:15">
      <c r="A988" s="79" t="s">
        <v>209</v>
      </c>
      <c r="B988" s="100" t="s">
        <v>407</v>
      </c>
      <c r="C988" s="81" t="str">
        <f>IFERROR(IF(B988="No CAS","",INDEX('DEQ Pollutant List'!$C$7:$C$611,MATCH('3. Pollutant Emissions - EF'!B988,'DEQ Pollutant List'!$B$7:$B$611,0))),"")</f>
        <v>1,1,1-Trichloroethane (methyl chloroform)</v>
      </c>
      <c r="D988" s="115"/>
      <c r="E988" s="101"/>
      <c r="F988" s="102">
        <v>9.7999999999999997E-3</v>
      </c>
      <c r="G988" s="103">
        <v>9.7999999999999997E-3</v>
      </c>
      <c r="H988" s="83" t="s">
        <v>410</v>
      </c>
      <c r="I988" s="104" t="s">
        <v>484</v>
      </c>
      <c r="J988" s="102">
        <v>85.847999999999999</v>
      </c>
      <c r="K988" s="105">
        <v>85.847999999999999</v>
      </c>
      <c r="L988" s="83"/>
      <c r="M988" s="102">
        <v>0.23519999999999999</v>
      </c>
      <c r="N988" s="105">
        <v>0.23519999999999999</v>
      </c>
      <c r="O988" s="83"/>
    </row>
    <row r="989" spans="1:15">
      <c r="A989" s="79" t="s">
        <v>209</v>
      </c>
      <c r="B989" s="100" t="s">
        <v>366</v>
      </c>
      <c r="C989" s="81" t="str">
        <f>IFERROR(IF(B989="No CAS","",INDEX('DEQ Pollutant List'!$C$7:$C$611,MATCH('3. Pollutant Emissions - EF'!B989,'DEQ Pollutant List'!$B$7:$B$611,0))),"")</f>
        <v>2-Butanone (methyl ethyl ketone)</v>
      </c>
      <c r="D989" s="115"/>
      <c r="E989" s="101"/>
      <c r="F989" s="102">
        <v>0.45</v>
      </c>
      <c r="G989" s="103">
        <v>0.45</v>
      </c>
      <c r="H989" s="83" t="s">
        <v>410</v>
      </c>
      <c r="I989" s="104" t="s">
        <v>484</v>
      </c>
      <c r="J989" s="102">
        <v>3942</v>
      </c>
      <c r="K989" s="105">
        <v>3942</v>
      </c>
      <c r="L989" s="83"/>
      <c r="M989" s="102">
        <v>10.8</v>
      </c>
      <c r="N989" s="105">
        <v>10.8</v>
      </c>
      <c r="O989" s="83"/>
    </row>
    <row r="990" spans="1:15">
      <c r="A990" s="79" t="s">
        <v>209</v>
      </c>
      <c r="B990" s="100" t="s">
        <v>367</v>
      </c>
      <c r="C990" s="81" t="str">
        <f>IFERROR(IF(B990="No CAS","",INDEX('DEQ Pollutant List'!$C$7:$C$611,MATCH('3. Pollutant Emissions - EF'!B990,'DEQ Pollutant List'!$B$7:$B$611,0))),"")</f>
        <v>Methyl isobutyl ketone (MIBK, hexone)</v>
      </c>
      <c r="D990" s="115"/>
      <c r="E990" s="101"/>
      <c r="F990" s="102">
        <v>2.3999999999999998E-3</v>
      </c>
      <c r="G990" s="103">
        <v>2.3999999999999998E-3</v>
      </c>
      <c r="H990" s="83" t="s">
        <v>410</v>
      </c>
      <c r="I990" s="104" t="s">
        <v>484</v>
      </c>
      <c r="J990" s="102">
        <v>21.023999999999997</v>
      </c>
      <c r="K990" s="105">
        <v>21.023999999999997</v>
      </c>
      <c r="L990" s="83"/>
      <c r="M990" s="102">
        <v>5.7599999999999998E-2</v>
      </c>
      <c r="N990" s="105">
        <v>5.7599999999999998E-2</v>
      </c>
      <c r="O990" s="83"/>
    </row>
    <row r="991" spans="1:15">
      <c r="A991" s="79" t="s">
        <v>209</v>
      </c>
      <c r="B991" s="100" t="s">
        <v>372</v>
      </c>
      <c r="C991" s="81" t="str">
        <f>IFERROR(IF(B991="No CAS","",INDEX('DEQ Pollutant List'!$C$7:$C$611,MATCH('3. Pollutant Emissions - EF'!B991,'DEQ Pollutant List'!$B$7:$B$611,0))),"")</f>
        <v>Tetrachloroethene (perchloroethylene)</v>
      </c>
      <c r="D991" s="115"/>
      <c r="E991" s="101"/>
      <c r="F991" s="102">
        <v>3.3E-3</v>
      </c>
      <c r="G991" s="103">
        <v>3.3E-3</v>
      </c>
      <c r="H991" s="83" t="s">
        <v>410</v>
      </c>
      <c r="I991" s="104" t="s">
        <v>484</v>
      </c>
      <c r="J991" s="102">
        <v>28.908000000000001</v>
      </c>
      <c r="K991" s="105">
        <v>28.908000000000001</v>
      </c>
      <c r="L991" s="83"/>
      <c r="M991" s="102">
        <v>7.9199999999999993E-2</v>
      </c>
      <c r="N991" s="105">
        <v>7.9199999999999993E-2</v>
      </c>
      <c r="O991" s="83"/>
    </row>
    <row r="992" spans="1:15">
      <c r="A992" s="79" t="s">
        <v>209</v>
      </c>
      <c r="B992" s="100" t="s">
        <v>373</v>
      </c>
      <c r="C992" s="81" t="str">
        <f>IFERROR(IF(B992="No CAS","",INDEX('DEQ Pollutant List'!$C$7:$C$611,MATCH('3. Pollutant Emissions - EF'!B992,'DEQ Pollutant List'!$B$7:$B$611,0))),"")</f>
        <v>Phenol</v>
      </c>
      <c r="D992" s="115"/>
      <c r="E992" s="101"/>
      <c r="F992" s="102">
        <v>5.1700000000000003E-2</v>
      </c>
      <c r="G992" s="103">
        <v>5.1700000000000003E-2</v>
      </c>
      <c r="H992" s="83" t="s">
        <v>410</v>
      </c>
      <c r="I992" s="104" t="s">
        <v>486</v>
      </c>
      <c r="J992" s="102">
        <v>452.89200000000005</v>
      </c>
      <c r="K992" s="105">
        <v>452.89200000000005</v>
      </c>
      <c r="L992" s="83"/>
      <c r="M992" s="102">
        <v>1.2408000000000001</v>
      </c>
      <c r="N992" s="105">
        <v>1.2408000000000001</v>
      </c>
      <c r="O992" s="83"/>
    </row>
    <row r="993" spans="1:15">
      <c r="A993" s="79" t="s">
        <v>209</v>
      </c>
      <c r="B993" s="100" t="s">
        <v>389</v>
      </c>
      <c r="C993" s="81" t="str">
        <f>IFERROR(IF(B993="No CAS","",INDEX('DEQ Pollutant List'!$C$7:$C$611,MATCH('3. Pollutant Emissions - EF'!B993,'DEQ Pollutant List'!$B$7:$B$611,0))),"")</f>
        <v>Propionaldehyde</v>
      </c>
      <c r="D993" s="115"/>
      <c r="E993" s="101"/>
      <c r="F993" s="102">
        <v>2.3E-3</v>
      </c>
      <c r="G993" s="103">
        <v>2.3E-3</v>
      </c>
      <c r="H993" s="83" t="s">
        <v>410</v>
      </c>
      <c r="I993" s="104" t="s">
        <v>486</v>
      </c>
      <c r="J993" s="102">
        <v>20.148</v>
      </c>
      <c r="K993" s="105">
        <v>20.148</v>
      </c>
      <c r="L993" s="83"/>
      <c r="M993" s="102">
        <v>5.5199999999999999E-2</v>
      </c>
      <c r="N993" s="105">
        <v>5.5199999999999999E-2</v>
      </c>
      <c r="O993" s="83"/>
    </row>
    <row r="994" spans="1:15">
      <c r="A994" s="79" t="s">
        <v>209</v>
      </c>
      <c r="B994" s="100" t="s">
        <v>392</v>
      </c>
      <c r="C994" s="81" t="str">
        <f>IFERROR(IF(B994="No CAS","",INDEX('DEQ Pollutant List'!$C$7:$C$611,MATCH('3. Pollutant Emissions - EF'!B994,'DEQ Pollutant List'!$B$7:$B$611,0))),"")</f>
        <v>Styrene</v>
      </c>
      <c r="D994" s="115"/>
      <c r="E994" s="101"/>
      <c r="F994" s="102">
        <v>4.8999999999999998E-3</v>
      </c>
      <c r="G994" s="103">
        <v>4.8999999999999998E-3</v>
      </c>
      <c r="H994" s="83" t="s">
        <v>410</v>
      </c>
      <c r="I994" s="104" t="s">
        <v>484</v>
      </c>
      <c r="J994" s="102">
        <v>42.923999999999999</v>
      </c>
      <c r="K994" s="105">
        <v>42.923999999999999</v>
      </c>
      <c r="L994" s="83"/>
      <c r="M994" s="102">
        <v>0.1176</v>
      </c>
      <c r="N994" s="105">
        <v>0.1176</v>
      </c>
      <c r="O994" s="83"/>
    </row>
    <row r="995" spans="1:15">
      <c r="A995" s="79" t="s">
        <v>209</v>
      </c>
      <c r="B995" s="100" t="s">
        <v>395</v>
      </c>
      <c r="C995" s="81" t="str">
        <f>IFERROR(IF(B995="No CAS","",INDEX('DEQ Pollutant List'!$C$7:$C$611,MATCH('3. Pollutant Emissions - EF'!B995,'DEQ Pollutant List'!$B$7:$B$611,0))),"")</f>
        <v>Toluene</v>
      </c>
      <c r="D995" s="115"/>
      <c r="E995" s="101"/>
      <c r="F995" s="102">
        <v>2.3E-3</v>
      </c>
      <c r="G995" s="103">
        <v>2.3E-3</v>
      </c>
      <c r="H995" s="83" t="s">
        <v>410</v>
      </c>
      <c r="I995" s="104" t="s">
        <v>484</v>
      </c>
      <c r="J995" s="102">
        <v>20.148</v>
      </c>
      <c r="K995" s="105">
        <v>20.148</v>
      </c>
      <c r="L995" s="83"/>
      <c r="M995" s="102">
        <v>5.5199999999999999E-2</v>
      </c>
      <c r="N995" s="105">
        <v>5.5199999999999999E-2</v>
      </c>
      <c r="O995" s="83"/>
    </row>
    <row r="996" spans="1:15">
      <c r="A996" s="79" t="s">
        <v>209</v>
      </c>
      <c r="B996" s="100" t="s">
        <v>409</v>
      </c>
      <c r="C996" s="81" t="str">
        <f>IFERROR(IF(B996="No CAS","",INDEX('DEQ Pollutant List'!$C$7:$C$611,MATCH('3. Pollutant Emissions - EF'!B996,'DEQ Pollutant List'!$B$7:$B$611,0))),"")</f>
        <v>1,1,2-Trichloroethane (vinyl trichloride)</v>
      </c>
      <c r="D996" s="115"/>
      <c r="E996" s="101"/>
      <c r="F996" s="102">
        <v>1.7999999999999999E-2</v>
      </c>
      <c r="G996" s="103">
        <v>1.7999999999999999E-2</v>
      </c>
      <c r="H996" s="83" t="s">
        <v>410</v>
      </c>
      <c r="I996" s="104" t="s">
        <v>484</v>
      </c>
      <c r="J996" s="102">
        <v>157.67999999999998</v>
      </c>
      <c r="K996" s="105">
        <v>157.67999999999998</v>
      </c>
      <c r="L996" s="83"/>
      <c r="M996" s="102">
        <v>0.43199999999999994</v>
      </c>
      <c r="N996" s="105">
        <v>0.43199999999999994</v>
      </c>
      <c r="O996" s="83"/>
    </row>
    <row r="997" spans="1:15">
      <c r="A997" s="79" t="s">
        <v>209</v>
      </c>
      <c r="B997" s="100" t="s">
        <v>396</v>
      </c>
      <c r="C997" s="81" t="str">
        <f>IFERROR(IF(B997="No CAS","",INDEX('DEQ Pollutant List'!$C$7:$C$611,MATCH('3. Pollutant Emissions - EF'!B997,'DEQ Pollutant List'!$B$7:$B$611,0))),"")</f>
        <v>Trichloroethene (TCE, trichloroethylene)</v>
      </c>
      <c r="D997" s="115"/>
      <c r="E997" s="101"/>
      <c r="F997" s="102">
        <v>1.7000000000000001E-2</v>
      </c>
      <c r="G997" s="103">
        <v>1.7000000000000001E-2</v>
      </c>
      <c r="H997" s="83" t="s">
        <v>410</v>
      </c>
      <c r="I997" s="104" t="s">
        <v>484</v>
      </c>
      <c r="J997" s="102">
        <v>148.92000000000002</v>
      </c>
      <c r="K997" s="105">
        <v>148.92000000000002</v>
      </c>
      <c r="L997" s="83"/>
      <c r="M997" s="102">
        <v>0.40800000000000003</v>
      </c>
      <c r="N997" s="105">
        <v>0.40800000000000003</v>
      </c>
      <c r="O997" s="83"/>
    </row>
    <row r="998" spans="1:15">
      <c r="A998" s="79" t="s">
        <v>209</v>
      </c>
      <c r="B998" s="100" t="s">
        <v>398</v>
      </c>
      <c r="C998" s="81" t="str">
        <f>IFERROR(IF(B998="No CAS","",INDEX('DEQ Pollutant List'!$C$7:$C$611,MATCH('3. Pollutant Emissions - EF'!B998,'DEQ Pollutant List'!$B$7:$B$611,0))),"")</f>
        <v>Xylene (mixture), including m-xylene, o-xylene, p-xylene</v>
      </c>
      <c r="D998" s="115"/>
      <c r="E998" s="101"/>
      <c r="F998" s="102">
        <v>3.7000000000000002E-3</v>
      </c>
      <c r="G998" s="103">
        <v>3.7000000000000002E-3</v>
      </c>
      <c r="H998" s="83" t="s">
        <v>410</v>
      </c>
      <c r="I998" s="104" t="s">
        <v>484</v>
      </c>
      <c r="J998" s="102">
        <v>32.411999999999999</v>
      </c>
      <c r="K998" s="105">
        <v>32.411999999999999</v>
      </c>
      <c r="L998" s="83"/>
      <c r="M998" s="102">
        <v>8.8800000000000004E-2</v>
      </c>
      <c r="N998" s="105">
        <v>8.8800000000000004E-2</v>
      </c>
      <c r="O998" s="83"/>
    </row>
    <row r="999" spans="1:15">
      <c r="A999" s="79" t="s">
        <v>211</v>
      </c>
      <c r="B999" s="100" t="s">
        <v>327</v>
      </c>
      <c r="C999" s="81" t="str">
        <f>IFERROR(IF(B999="No CAS","",INDEX('DEQ Pollutant List'!$C$7:$C$611,MATCH('3. Pollutant Emissions - EF'!B999,'DEQ Pollutant List'!$B$7:$B$611,0))),"")</f>
        <v>Acetaldehyde</v>
      </c>
      <c r="D999" s="115"/>
      <c r="E999" s="101"/>
      <c r="F999" s="102">
        <v>8.6499999999999997E-3</v>
      </c>
      <c r="G999" s="103">
        <v>8.6499999999999997E-3</v>
      </c>
      <c r="H999" s="83" t="s">
        <v>410</v>
      </c>
      <c r="I999" s="104" t="s">
        <v>488</v>
      </c>
      <c r="J999" s="102">
        <v>75.774000000000001</v>
      </c>
      <c r="K999" s="105">
        <v>75.774000000000001</v>
      </c>
      <c r="L999" s="83"/>
      <c r="M999" s="102">
        <v>0.20760000000000001</v>
      </c>
      <c r="N999" s="105">
        <v>0.20760000000000001</v>
      </c>
      <c r="O999" s="83"/>
    </row>
    <row r="1000" spans="1:15">
      <c r="A1000" s="79" t="s">
        <v>211</v>
      </c>
      <c r="B1000" s="100" t="s">
        <v>331</v>
      </c>
      <c r="C1000" s="81" t="str">
        <f>IFERROR(IF(B1000="No CAS","",INDEX('DEQ Pollutant List'!$C$7:$C$611,MATCH('3. Pollutant Emissions - EF'!B1000,'DEQ Pollutant List'!$B$7:$B$611,0))),"")</f>
        <v>Acetone</v>
      </c>
      <c r="D1000" s="115"/>
      <c r="E1000" s="101"/>
      <c r="F1000" s="102">
        <v>1.14E-2</v>
      </c>
      <c r="G1000" s="103">
        <v>1.14E-2</v>
      </c>
      <c r="H1000" s="83" t="s">
        <v>410</v>
      </c>
      <c r="I1000" s="104" t="s">
        <v>488</v>
      </c>
      <c r="J1000" s="102">
        <v>99.864000000000004</v>
      </c>
      <c r="K1000" s="105">
        <v>99.864000000000004</v>
      </c>
      <c r="L1000" s="83"/>
      <c r="M1000" s="102">
        <v>0.27360000000000001</v>
      </c>
      <c r="N1000" s="105">
        <v>0.27360000000000001</v>
      </c>
      <c r="O1000" s="83"/>
    </row>
    <row r="1001" spans="1:15">
      <c r="A1001" s="79" t="s">
        <v>211</v>
      </c>
      <c r="B1001" s="100" t="s">
        <v>412</v>
      </c>
      <c r="C1001" s="81" t="str">
        <f>IFERROR(IF(B1001="No CAS","",INDEX('DEQ Pollutant List'!$C$7:$C$611,MATCH('3. Pollutant Emissions - EF'!B1001,'DEQ Pollutant List'!$B$7:$B$611,0))),"")</f>
        <v>trans-1,2-Dichloroethene</v>
      </c>
      <c r="D1001" s="115"/>
      <c r="E1001" s="101"/>
      <c r="F1001" s="102">
        <v>7.3300000000000006E-5</v>
      </c>
      <c r="G1001" s="103">
        <v>7.3300000000000006E-5</v>
      </c>
      <c r="H1001" s="83" t="s">
        <v>410</v>
      </c>
      <c r="I1001" s="104" t="s">
        <v>489</v>
      </c>
      <c r="J1001" s="102">
        <v>0.64210800000000001</v>
      </c>
      <c r="K1001" s="105">
        <v>0.64210800000000001</v>
      </c>
      <c r="L1001" s="83"/>
      <c r="M1001" s="102">
        <v>1.7592000000000003E-3</v>
      </c>
      <c r="N1001" s="105">
        <v>1.7592000000000003E-3</v>
      </c>
      <c r="O1001" s="83"/>
    </row>
    <row r="1002" spans="1:15">
      <c r="A1002" s="79" t="s">
        <v>211</v>
      </c>
      <c r="B1002" s="100" t="s">
        <v>340</v>
      </c>
      <c r="C1002" s="81" t="str">
        <f>IFERROR(IF(B1002="No CAS","",INDEX('DEQ Pollutant List'!$C$7:$C$611,MATCH('3. Pollutant Emissions - EF'!B1002,'DEQ Pollutant List'!$B$7:$B$611,0))),"")</f>
        <v>Benzene</v>
      </c>
      <c r="D1002" s="115"/>
      <c r="E1002" s="101"/>
      <c r="F1002" s="102">
        <v>1.7499999999999998E-5</v>
      </c>
      <c r="G1002" s="103">
        <v>1.7499999999999998E-5</v>
      </c>
      <c r="H1002" s="83" t="s">
        <v>410</v>
      </c>
      <c r="I1002" s="104" t="s">
        <v>488</v>
      </c>
      <c r="J1002" s="102">
        <v>0.15329999999999999</v>
      </c>
      <c r="K1002" s="105">
        <v>0.15329999999999999</v>
      </c>
      <c r="L1002" s="83"/>
      <c r="M1002" s="102">
        <v>4.1999999999999996E-4</v>
      </c>
      <c r="N1002" s="105">
        <v>4.1999999999999996E-4</v>
      </c>
      <c r="O1002" s="83"/>
    </row>
    <row r="1003" spans="1:15">
      <c r="A1003" s="79" t="s">
        <v>211</v>
      </c>
      <c r="B1003" s="100" t="s">
        <v>345</v>
      </c>
      <c r="C1003" s="81" t="str">
        <f>IFERROR(IF(B1003="No CAS","",INDEX('DEQ Pollutant List'!$C$7:$C$611,MATCH('3. Pollutant Emissions - EF'!B1003,'DEQ Pollutant List'!$B$7:$B$611,0))),"")</f>
        <v>Chlorobenzene</v>
      </c>
      <c r="D1003" s="115"/>
      <c r="E1003" s="101"/>
      <c r="F1003" s="102">
        <v>2.0000000000000002E-5</v>
      </c>
      <c r="G1003" s="103">
        <v>2.0000000000000002E-5</v>
      </c>
      <c r="H1003" s="83" t="s">
        <v>410</v>
      </c>
      <c r="I1003" s="104" t="s">
        <v>488</v>
      </c>
      <c r="J1003" s="102">
        <v>0.17520000000000002</v>
      </c>
      <c r="K1003" s="105">
        <v>0.17520000000000002</v>
      </c>
      <c r="L1003" s="83"/>
      <c r="M1003" s="102">
        <v>4.8000000000000007E-4</v>
      </c>
      <c r="N1003" s="105">
        <v>4.8000000000000007E-4</v>
      </c>
      <c r="O1003" s="83"/>
    </row>
    <row r="1004" spans="1:15">
      <c r="A1004" s="79" t="s">
        <v>211</v>
      </c>
      <c r="B1004" s="100" t="s">
        <v>347</v>
      </c>
      <c r="C1004" s="81" t="str">
        <f>IFERROR(IF(B1004="No CAS","",INDEX('DEQ Pollutant List'!$C$7:$C$611,MATCH('3. Pollutant Emissions - EF'!B1004,'DEQ Pollutant List'!$B$7:$B$611,0))),"")</f>
        <v>Chloroform</v>
      </c>
      <c r="D1004" s="115"/>
      <c r="E1004" s="101"/>
      <c r="F1004" s="102">
        <v>2.3599999999999999E-2</v>
      </c>
      <c r="G1004" s="103">
        <v>2.3599999999999999E-2</v>
      </c>
      <c r="H1004" s="83" t="s">
        <v>410</v>
      </c>
      <c r="I1004" s="104" t="s">
        <v>488</v>
      </c>
      <c r="J1004" s="102">
        <v>206.73599999999999</v>
      </c>
      <c r="K1004" s="105">
        <v>206.73599999999999</v>
      </c>
      <c r="L1004" s="83"/>
      <c r="M1004" s="102">
        <v>0.56640000000000001</v>
      </c>
      <c r="N1004" s="105">
        <v>0.56640000000000001</v>
      </c>
      <c r="O1004" s="83"/>
    </row>
    <row r="1005" spans="1:15">
      <c r="A1005" s="79" t="s">
        <v>211</v>
      </c>
      <c r="B1005" s="100" t="s">
        <v>405</v>
      </c>
      <c r="C1005" s="81" t="str">
        <f>IFERROR(IF(B1005="No CAS","",INDEX('DEQ Pollutant List'!$C$7:$C$611,MATCH('3. Pollutant Emissions - EF'!B1005,'DEQ Pollutant List'!$B$7:$B$611,0))),"")</f>
        <v>Crotonaldehyde</v>
      </c>
      <c r="D1005" s="115"/>
      <c r="E1005" s="101"/>
      <c r="F1005" s="102">
        <v>2.7999999999999998E-4</v>
      </c>
      <c r="G1005" s="103">
        <v>2.7999999999999998E-4</v>
      </c>
      <c r="H1005" s="83" t="s">
        <v>410</v>
      </c>
      <c r="I1005" s="104" t="s">
        <v>488</v>
      </c>
      <c r="J1005" s="102">
        <v>2.4527999999999999</v>
      </c>
      <c r="K1005" s="105">
        <v>2.4527999999999999</v>
      </c>
      <c r="L1005" s="83"/>
      <c r="M1005" s="102">
        <v>6.7199999999999994E-3</v>
      </c>
      <c r="N1005" s="105">
        <v>6.7199999999999994E-3</v>
      </c>
      <c r="O1005" s="83"/>
    </row>
    <row r="1006" spans="1:15">
      <c r="A1006" s="79" t="s">
        <v>211</v>
      </c>
      <c r="B1006" s="100" t="s">
        <v>355</v>
      </c>
      <c r="C1006" s="81" t="str">
        <f>IFERROR(IF(B1006="No CAS","",INDEX('DEQ Pollutant List'!$C$7:$C$611,MATCH('3. Pollutant Emissions - EF'!B1006,'DEQ Pollutant List'!$B$7:$B$611,0))),"")</f>
        <v>Hexane</v>
      </c>
      <c r="D1006" s="115"/>
      <c r="E1006" s="101"/>
      <c r="F1006" s="102">
        <v>1.6899999999999999E-4</v>
      </c>
      <c r="G1006" s="103">
        <v>1.6899999999999999E-4</v>
      </c>
      <c r="H1006" s="83" t="s">
        <v>410</v>
      </c>
      <c r="I1006" s="104" t="s">
        <v>488</v>
      </c>
      <c r="J1006" s="102">
        <v>1.48044</v>
      </c>
      <c r="K1006" s="105">
        <v>1.48044</v>
      </c>
      <c r="L1006" s="83"/>
      <c r="M1006" s="102">
        <v>4.0559999999999997E-3</v>
      </c>
      <c r="N1006" s="105">
        <v>4.0559999999999997E-3</v>
      </c>
      <c r="O1006" s="83"/>
    </row>
    <row r="1007" spans="1:15">
      <c r="A1007" s="79" t="s">
        <v>211</v>
      </c>
      <c r="B1007" s="100" t="s">
        <v>357</v>
      </c>
      <c r="C1007" s="81" t="str">
        <f>IFERROR(IF(B1007="No CAS","",INDEX('DEQ Pollutant List'!$C$7:$C$611,MATCH('3. Pollutant Emissions - EF'!B1007,'DEQ Pollutant List'!$B$7:$B$611,0))),"")</f>
        <v>Hydrogen sulfide</v>
      </c>
      <c r="D1007" s="115"/>
      <c r="E1007" s="101"/>
      <c r="F1007" s="102">
        <v>1.38E-2</v>
      </c>
      <c r="G1007" s="103">
        <v>1.38E-2</v>
      </c>
      <c r="H1007" s="83" t="s">
        <v>410</v>
      </c>
      <c r="I1007" s="104" t="s">
        <v>488</v>
      </c>
      <c r="J1007" s="102">
        <v>120.88799999999999</v>
      </c>
      <c r="K1007" s="105">
        <v>120.88799999999999</v>
      </c>
      <c r="L1007" s="83"/>
      <c r="M1007" s="102">
        <v>0.33119999999999999</v>
      </c>
      <c r="N1007" s="105">
        <v>0.33119999999999999</v>
      </c>
      <c r="O1007" s="83"/>
    </row>
    <row r="1008" spans="1:15">
      <c r="A1008" s="79" t="s">
        <v>211</v>
      </c>
      <c r="B1008" s="100" t="s">
        <v>363</v>
      </c>
      <c r="C1008" s="81" t="str">
        <f>IFERROR(IF(B1008="No CAS","",INDEX('DEQ Pollutant List'!$C$7:$C$611,MATCH('3. Pollutant Emissions - EF'!B1008,'DEQ Pollutant List'!$B$7:$B$611,0))),"")</f>
        <v>Methanol</v>
      </c>
      <c r="D1008" s="115"/>
      <c r="E1008" s="101"/>
      <c r="F1008" s="102">
        <v>0.41899999999999998</v>
      </c>
      <c r="G1008" s="103">
        <v>0.41899999999999998</v>
      </c>
      <c r="H1008" s="83" t="s">
        <v>410</v>
      </c>
      <c r="I1008" s="104" t="s">
        <v>488</v>
      </c>
      <c r="J1008" s="102">
        <v>3670.44</v>
      </c>
      <c r="K1008" s="105">
        <v>3670.44</v>
      </c>
      <c r="L1008" s="83"/>
      <c r="M1008" s="102">
        <v>10.055999999999999</v>
      </c>
      <c r="N1008" s="105">
        <v>10.055999999999999</v>
      </c>
      <c r="O1008" s="83"/>
    </row>
    <row r="1009" spans="1:15">
      <c r="A1009" s="79" t="s">
        <v>211</v>
      </c>
      <c r="B1009" s="100" t="s">
        <v>366</v>
      </c>
      <c r="C1009" s="81" t="str">
        <f>IFERROR(IF(B1009="No CAS","",INDEX('DEQ Pollutant List'!$C$7:$C$611,MATCH('3. Pollutant Emissions - EF'!B1009,'DEQ Pollutant List'!$B$7:$B$611,0))),"")</f>
        <v>2-Butanone (methyl ethyl ketone)</v>
      </c>
      <c r="D1009" s="115"/>
      <c r="E1009" s="101"/>
      <c r="F1009" s="102">
        <v>6.43E-3</v>
      </c>
      <c r="G1009" s="103">
        <v>6.43E-3</v>
      </c>
      <c r="H1009" s="83" t="s">
        <v>410</v>
      </c>
      <c r="I1009" s="104" t="s">
        <v>488</v>
      </c>
      <c r="J1009" s="102">
        <v>56.326799999999999</v>
      </c>
      <c r="K1009" s="105">
        <v>56.326799999999999</v>
      </c>
      <c r="L1009" s="83"/>
      <c r="M1009" s="102">
        <v>0.15432000000000001</v>
      </c>
      <c r="N1009" s="105">
        <v>0.15432000000000001</v>
      </c>
      <c r="O1009" s="83"/>
    </row>
    <row r="1010" spans="1:15">
      <c r="A1010" s="79" t="s">
        <v>211</v>
      </c>
      <c r="B1010" s="100" t="s">
        <v>367</v>
      </c>
      <c r="C1010" s="81" t="str">
        <f>IFERROR(IF(B1010="No CAS","",INDEX('DEQ Pollutant List'!$C$7:$C$611,MATCH('3. Pollutant Emissions - EF'!B1010,'DEQ Pollutant List'!$B$7:$B$611,0))),"")</f>
        <v>Methyl isobutyl ketone (MIBK, hexone)</v>
      </c>
      <c r="D1010" s="115"/>
      <c r="E1010" s="101"/>
      <c r="F1010" s="102">
        <v>6.1799999999999995E-4</v>
      </c>
      <c r="G1010" s="103">
        <v>6.1799999999999995E-4</v>
      </c>
      <c r="H1010" s="83" t="s">
        <v>410</v>
      </c>
      <c r="I1010" s="104" t="s">
        <v>488</v>
      </c>
      <c r="J1010" s="102">
        <v>5.4136799999999994</v>
      </c>
      <c r="K1010" s="105">
        <v>5.4136799999999994</v>
      </c>
      <c r="L1010" s="83"/>
      <c r="M1010" s="102">
        <v>1.4831999999999998E-2</v>
      </c>
      <c r="N1010" s="105">
        <v>1.4831999999999998E-2</v>
      </c>
      <c r="O1010" s="83"/>
    </row>
    <row r="1011" spans="1:15">
      <c r="A1011" s="79" t="s">
        <v>211</v>
      </c>
      <c r="B1011" s="100" t="s">
        <v>372</v>
      </c>
      <c r="C1011" s="81" t="str">
        <f>IFERROR(IF(B1011="No CAS","",INDEX('DEQ Pollutant List'!$C$7:$C$611,MATCH('3. Pollutant Emissions - EF'!B1011,'DEQ Pollutant List'!$B$7:$B$611,0))),"")</f>
        <v>Tetrachloroethene (perchloroethylene)</v>
      </c>
      <c r="D1011" s="115"/>
      <c r="E1011" s="101"/>
      <c r="F1011" s="102">
        <v>6.3200000000000005E-5</v>
      </c>
      <c r="G1011" s="103">
        <v>6.3200000000000005E-5</v>
      </c>
      <c r="H1011" s="83" t="s">
        <v>410</v>
      </c>
      <c r="I1011" s="104" t="s">
        <v>488</v>
      </c>
      <c r="J1011" s="102">
        <v>0.55363200000000001</v>
      </c>
      <c r="K1011" s="105">
        <v>0.55363200000000001</v>
      </c>
      <c r="L1011" s="83"/>
      <c r="M1011" s="102">
        <v>1.5168E-3</v>
      </c>
      <c r="N1011" s="105">
        <v>1.5168E-3</v>
      </c>
      <c r="O1011" s="83"/>
    </row>
    <row r="1012" spans="1:15">
      <c r="A1012" s="79" t="s">
        <v>211</v>
      </c>
      <c r="B1012" s="100" t="s">
        <v>373</v>
      </c>
      <c r="C1012" s="81" t="str">
        <f>IFERROR(IF(B1012="No CAS","",INDEX('DEQ Pollutant List'!$C$7:$C$611,MATCH('3. Pollutant Emissions - EF'!B1012,'DEQ Pollutant List'!$B$7:$B$611,0))),"")</f>
        <v>Phenol</v>
      </c>
      <c r="D1012" s="115"/>
      <c r="E1012" s="101"/>
      <c r="F1012" s="102">
        <v>5.1700000000000003E-2</v>
      </c>
      <c r="G1012" s="103">
        <v>5.1700000000000003E-2</v>
      </c>
      <c r="H1012" s="83" t="s">
        <v>410</v>
      </c>
      <c r="I1012" s="104" t="s">
        <v>488</v>
      </c>
      <c r="J1012" s="102">
        <v>452.89200000000005</v>
      </c>
      <c r="K1012" s="105">
        <v>452.89200000000005</v>
      </c>
      <c r="L1012" s="83"/>
      <c r="M1012" s="102">
        <v>1.2408000000000001</v>
      </c>
      <c r="N1012" s="105">
        <v>1.2408000000000001</v>
      </c>
      <c r="O1012" s="83"/>
    </row>
    <row r="1013" spans="1:15">
      <c r="A1013" s="79" t="s">
        <v>211</v>
      </c>
      <c r="B1013" s="100" t="s">
        <v>389</v>
      </c>
      <c r="C1013" s="81" t="str">
        <f>IFERROR(IF(B1013="No CAS","",INDEX('DEQ Pollutant List'!$C$7:$C$611,MATCH('3. Pollutant Emissions - EF'!B1013,'DEQ Pollutant List'!$B$7:$B$611,0))),"")</f>
        <v>Propionaldehyde</v>
      </c>
      <c r="D1013" s="115"/>
      <c r="E1013" s="101"/>
      <c r="F1013" s="102">
        <v>2.3E-3</v>
      </c>
      <c r="G1013" s="103">
        <v>2.3E-3</v>
      </c>
      <c r="H1013" s="83" t="s">
        <v>410</v>
      </c>
      <c r="I1013" s="104" t="s">
        <v>488</v>
      </c>
      <c r="J1013" s="102">
        <v>20.148</v>
      </c>
      <c r="K1013" s="105">
        <v>20.148</v>
      </c>
      <c r="L1013" s="83"/>
      <c r="M1013" s="102">
        <v>5.5199999999999999E-2</v>
      </c>
      <c r="N1013" s="105">
        <v>5.5199999999999999E-2</v>
      </c>
      <c r="O1013" s="83"/>
    </row>
    <row r="1014" spans="1:15">
      <c r="A1014" s="79" t="s">
        <v>211</v>
      </c>
      <c r="B1014" s="100" t="s">
        <v>392</v>
      </c>
      <c r="C1014" s="81" t="str">
        <f>IFERROR(IF(B1014="No CAS","",INDEX('DEQ Pollutant List'!$C$7:$C$611,MATCH('3. Pollutant Emissions - EF'!B1014,'DEQ Pollutant List'!$B$7:$B$611,0))),"")</f>
        <v>Styrene</v>
      </c>
      <c r="D1014" s="115"/>
      <c r="E1014" s="101"/>
      <c r="F1014" s="102">
        <v>2.6699999999999998E-4</v>
      </c>
      <c r="G1014" s="103">
        <v>2.6699999999999998E-4</v>
      </c>
      <c r="H1014" s="83" t="s">
        <v>410</v>
      </c>
      <c r="I1014" s="104" t="s">
        <v>488</v>
      </c>
      <c r="J1014" s="102">
        <v>2.3389199999999999</v>
      </c>
      <c r="K1014" s="105">
        <v>2.3389199999999999</v>
      </c>
      <c r="L1014" s="83"/>
      <c r="M1014" s="102">
        <v>6.4079999999999996E-3</v>
      </c>
      <c r="N1014" s="105">
        <v>6.4079999999999996E-3</v>
      </c>
      <c r="O1014" s="83"/>
    </row>
    <row r="1015" spans="1:15">
      <c r="A1015" s="79" t="s">
        <v>211</v>
      </c>
      <c r="B1015" s="100" t="s">
        <v>395</v>
      </c>
      <c r="C1015" s="81" t="str">
        <f>IFERROR(IF(B1015="No CAS","",INDEX('DEQ Pollutant List'!$C$7:$C$611,MATCH('3. Pollutant Emissions - EF'!B1015,'DEQ Pollutant List'!$B$7:$B$611,0))),"")</f>
        <v>Toluene</v>
      </c>
      <c r="D1015" s="115"/>
      <c r="E1015" s="101"/>
      <c r="F1015" s="102">
        <v>2.04E-4</v>
      </c>
      <c r="G1015" s="103">
        <v>2.04E-4</v>
      </c>
      <c r="H1015" s="83" t="s">
        <v>410</v>
      </c>
      <c r="I1015" s="104" t="s">
        <v>488</v>
      </c>
      <c r="J1015" s="102">
        <v>1.78704</v>
      </c>
      <c r="K1015" s="105">
        <v>1.78704</v>
      </c>
      <c r="L1015" s="83"/>
      <c r="M1015" s="102">
        <v>4.8960000000000002E-3</v>
      </c>
      <c r="N1015" s="105">
        <v>4.8960000000000002E-3</v>
      </c>
      <c r="O1015" s="83"/>
    </row>
    <row r="1016" spans="1:15">
      <c r="A1016" s="79" t="s">
        <v>211</v>
      </c>
      <c r="B1016" s="100" t="s">
        <v>409</v>
      </c>
      <c r="C1016" s="81" t="str">
        <f>IFERROR(IF(B1016="No CAS","",INDEX('DEQ Pollutant List'!$C$7:$C$611,MATCH('3. Pollutant Emissions - EF'!B1016,'DEQ Pollutant List'!$B$7:$B$611,0))),"")</f>
        <v>1,1,2-Trichloroethane (vinyl trichloride)</v>
      </c>
      <c r="D1016" s="115"/>
      <c r="E1016" s="101"/>
      <c r="F1016" s="102">
        <v>6.2000000000000003E-5</v>
      </c>
      <c r="G1016" s="103">
        <v>6.2000000000000003E-5</v>
      </c>
      <c r="H1016" s="83" t="s">
        <v>410</v>
      </c>
      <c r="I1016" s="104" t="s">
        <v>488</v>
      </c>
      <c r="J1016" s="102">
        <v>0.54312000000000005</v>
      </c>
      <c r="K1016" s="105">
        <v>0.54312000000000005</v>
      </c>
      <c r="L1016" s="83"/>
      <c r="M1016" s="102">
        <v>1.4880000000000002E-3</v>
      </c>
      <c r="N1016" s="105">
        <v>1.4880000000000002E-3</v>
      </c>
      <c r="O1016" s="83"/>
    </row>
    <row r="1017" spans="1:15">
      <c r="A1017" s="79" t="s">
        <v>211</v>
      </c>
      <c r="B1017" s="100" t="s">
        <v>396</v>
      </c>
      <c r="C1017" s="81" t="str">
        <f>IFERROR(IF(B1017="No CAS","",INDEX('DEQ Pollutant List'!$C$7:$C$611,MATCH('3. Pollutant Emissions - EF'!B1017,'DEQ Pollutant List'!$B$7:$B$611,0))),"")</f>
        <v>Trichloroethene (TCE, trichloroethylene)</v>
      </c>
      <c r="D1017" s="115"/>
      <c r="E1017" s="101"/>
      <c r="F1017" s="102">
        <v>6.0699999999999998E-5</v>
      </c>
      <c r="G1017" s="103">
        <v>6.0699999999999998E-5</v>
      </c>
      <c r="H1017" s="83" t="s">
        <v>410</v>
      </c>
      <c r="I1017" s="104" t="s">
        <v>488</v>
      </c>
      <c r="J1017" s="102">
        <v>0.53173199999999998</v>
      </c>
      <c r="K1017" s="105">
        <v>0.53173199999999998</v>
      </c>
      <c r="L1017" s="83"/>
      <c r="M1017" s="102">
        <v>1.4567999999999998E-3</v>
      </c>
      <c r="N1017" s="105">
        <v>1.4567999999999998E-3</v>
      </c>
      <c r="O1017" s="83"/>
    </row>
    <row r="1018" spans="1:15">
      <c r="A1018" s="79" t="s">
        <v>211</v>
      </c>
      <c r="B1018" s="100" t="s">
        <v>398</v>
      </c>
      <c r="C1018" s="81" t="str">
        <f>IFERROR(IF(B1018="No CAS","",INDEX('DEQ Pollutant List'!$C$7:$C$611,MATCH('3. Pollutant Emissions - EF'!B1018,'DEQ Pollutant List'!$B$7:$B$611,0))),"")</f>
        <v>Xylene (mixture), including m-xylene, o-xylene, p-xylene</v>
      </c>
      <c r="D1018" s="115"/>
      <c r="E1018" s="101"/>
      <c r="F1018" s="102">
        <v>2.3699999999999999E-4</v>
      </c>
      <c r="G1018" s="103">
        <v>2.3699999999999999E-4</v>
      </c>
      <c r="H1018" s="83" t="s">
        <v>410</v>
      </c>
      <c r="I1018" s="104" t="s">
        <v>488</v>
      </c>
      <c r="J1018" s="102">
        <v>2.07612</v>
      </c>
      <c r="K1018" s="105">
        <v>2.07612</v>
      </c>
      <c r="L1018" s="83"/>
      <c r="M1018" s="102">
        <v>5.6879999999999995E-3</v>
      </c>
      <c r="N1018" s="105">
        <v>5.6879999999999995E-3</v>
      </c>
      <c r="O1018" s="83"/>
    </row>
    <row r="1019" spans="1:15">
      <c r="A1019" s="79" t="s">
        <v>213</v>
      </c>
      <c r="B1019" s="100" t="s">
        <v>327</v>
      </c>
      <c r="C1019" s="81" t="str">
        <f>IFERROR(IF(B1019="No CAS","",INDEX('DEQ Pollutant List'!$C$7:$C$611,MATCH('3. Pollutant Emissions - EF'!B1019,'DEQ Pollutant List'!$B$7:$B$611,0))),"")</f>
        <v>Acetaldehyde</v>
      </c>
      <c r="D1019" s="115"/>
      <c r="E1019" s="101"/>
      <c r="F1019" s="102">
        <v>7.2999999999999996E-4</v>
      </c>
      <c r="G1019" s="103">
        <v>7.2999999999999996E-4</v>
      </c>
      <c r="H1019" s="83" t="s">
        <v>468</v>
      </c>
      <c r="I1019" s="104" t="s">
        <v>490</v>
      </c>
      <c r="J1019" s="102">
        <v>238.30678449999996</v>
      </c>
      <c r="K1019" s="105">
        <v>399.67499999999995</v>
      </c>
      <c r="L1019" s="83"/>
      <c r="M1019" s="102">
        <v>1.6424999999999998</v>
      </c>
      <c r="N1019" s="105">
        <v>1.6424999999999998</v>
      </c>
      <c r="O1019" s="83"/>
    </row>
    <row r="1020" spans="1:15">
      <c r="A1020" s="79" t="s">
        <v>213</v>
      </c>
      <c r="B1020" s="100" t="s">
        <v>331</v>
      </c>
      <c r="C1020" s="81" t="str">
        <f>IFERROR(IF(B1020="No CAS","",INDEX('DEQ Pollutant List'!$C$7:$C$611,MATCH('3. Pollutant Emissions - EF'!B1020,'DEQ Pollutant List'!$B$7:$B$611,0))),"")</f>
        <v>Acetone</v>
      </c>
      <c r="D1020" s="115"/>
      <c r="E1020" s="101"/>
      <c r="F1020" s="102">
        <v>7.62E-3</v>
      </c>
      <c r="G1020" s="103">
        <v>7.62E-3</v>
      </c>
      <c r="H1020" s="83" t="s">
        <v>468</v>
      </c>
      <c r="I1020" s="104" t="s">
        <v>490</v>
      </c>
      <c r="J1020" s="102">
        <v>2487.5310929999996</v>
      </c>
      <c r="K1020" s="105">
        <v>4171.95</v>
      </c>
      <c r="L1020" s="83"/>
      <c r="M1020" s="102">
        <v>17.145</v>
      </c>
      <c r="N1020" s="105">
        <v>17.145</v>
      </c>
      <c r="O1020" s="83"/>
    </row>
    <row r="1021" spans="1:15">
      <c r="A1021" s="79" t="s">
        <v>213</v>
      </c>
      <c r="B1021" s="100" t="s">
        <v>412</v>
      </c>
      <c r="C1021" s="81" t="str">
        <f>IFERROR(IF(B1021="No CAS","",INDEX('DEQ Pollutant List'!$C$7:$C$611,MATCH('3. Pollutant Emissions - EF'!B1021,'DEQ Pollutant List'!$B$7:$B$611,0))),"")</f>
        <v>trans-1,2-Dichloroethene</v>
      </c>
      <c r="D1021" s="115"/>
      <c r="E1021" s="101"/>
      <c r="F1021" s="102">
        <v>2.9E-5</v>
      </c>
      <c r="G1021" s="103">
        <v>2.9E-5</v>
      </c>
      <c r="H1021" s="83" t="s">
        <v>468</v>
      </c>
      <c r="I1021" s="104" t="s">
        <v>491</v>
      </c>
      <c r="J1021" s="102">
        <v>9.4669818499999998</v>
      </c>
      <c r="K1021" s="105">
        <v>15.8775</v>
      </c>
      <c r="L1021" s="83"/>
      <c r="M1021" s="102">
        <v>6.5250000000000002E-2</v>
      </c>
      <c r="N1021" s="105">
        <v>6.5250000000000002E-2</v>
      </c>
      <c r="O1021" s="83"/>
    </row>
    <row r="1022" spans="1:15">
      <c r="A1022" s="79" t="s">
        <v>213</v>
      </c>
      <c r="B1022" s="100" t="s">
        <v>340</v>
      </c>
      <c r="C1022" s="81" t="str">
        <f>IFERROR(IF(B1022="No CAS","",INDEX('DEQ Pollutant List'!$C$7:$C$611,MATCH('3. Pollutant Emissions - EF'!B1022,'DEQ Pollutant List'!$B$7:$B$611,0))),"")</f>
        <v>Benzene</v>
      </c>
      <c r="D1022" s="115"/>
      <c r="E1022" s="101"/>
      <c r="F1022" s="102">
        <v>7.43E-6</v>
      </c>
      <c r="G1022" s="103">
        <v>7.43E-6</v>
      </c>
      <c r="H1022" s="83" t="s">
        <v>468</v>
      </c>
      <c r="I1022" s="104" t="s">
        <v>490</v>
      </c>
      <c r="J1022" s="102">
        <v>2.4255060394999997</v>
      </c>
      <c r="K1022" s="105">
        <v>4.0679249999999998</v>
      </c>
      <c r="L1022" s="83"/>
      <c r="M1022" s="102">
        <v>1.67175E-2</v>
      </c>
      <c r="N1022" s="105">
        <v>1.67175E-2</v>
      </c>
      <c r="O1022" s="83"/>
    </row>
    <row r="1023" spans="1:15">
      <c r="A1023" s="79" t="s">
        <v>213</v>
      </c>
      <c r="B1023" s="100" t="s">
        <v>417</v>
      </c>
      <c r="C1023" s="81" t="str">
        <f>IFERROR(IF(B1023="No CAS","",INDEX('DEQ Pollutant List'!$C$7:$C$611,MATCH('3. Pollutant Emissions - EF'!B1023,'DEQ Pollutant List'!$B$7:$B$611,0))),"")</f>
        <v>Carbon tetrachloride</v>
      </c>
      <c r="D1023" s="115"/>
      <c r="E1023" s="101"/>
      <c r="F1023" s="102">
        <v>7.2700000000000005E-5</v>
      </c>
      <c r="G1023" s="103">
        <v>7.2700000000000005E-5</v>
      </c>
      <c r="H1023" s="83" t="s">
        <v>468</v>
      </c>
      <c r="I1023" s="104" t="s">
        <v>490</v>
      </c>
      <c r="J1023" s="102">
        <v>23.732744154999999</v>
      </c>
      <c r="K1023" s="105">
        <v>39.803250000000006</v>
      </c>
      <c r="L1023" s="83"/>
      <c r="M1023" s="102">
        <v>0.163575</v>
      </c>
      <c r="N1023" s="105">
        <v>0.163575</v>
      </c>
      <c r="O1023" s="83"/>
    </row>
    <row r="1024" spans="1:15">
      <c r="A1024" s="79" t="s">
        <v>213</v>
      </c>
      <c r="B1024" s="100" t="s">
        <v>346</v>
      </c>
      <c r="C1024" s="81" t="str">
        <f>IFERROR(IF(B1024="No CAS","",INDEX('DEQ Pollutant List'!$C$7:$C$611,MATCH('3. Pollutant Emissions - EF'!B1024,'DEQ Pollutant List'!$B$7:$B$611,0))),"")</f>
        <v>1,2,4-Trichlorobenzene</v>
      </c>
      <c r="D1024" s="115"/>
      <c r="E1024" s="101"/>
      <c r="F1024" s="102">
        <v>4.4100000000000001E-5</v>
      </c>
      <c r="G1024" s="103">
        <v>4.4100000000000001E-5</v>
      </c>
      <c r="H1024" s="83" t="s">
        <v>468</v>
      </c>
      <c r="I1024" s="104" t="s">
        <v>490</v>
      </c>
      <c r="J1024" s="102">
        <v>14.396341365</v>
      </c>
      <c r="K1024" s="105">
        <v>24.144750000000002</v>
      </c>
      <c r="L1024" s="83"/>
      <c r="M1024" s="102">
        <v>9.9225000000000008E-2</v>
      </c>
      <c r="N1024" s="105">
        <v>9.9225000000000008E-2</v>
      </c>
      <c r="O1024" s="83"/>
    </row>
    <row r="1025" spans="1:15">
      <c r="A1025" s="79" t="s">
        <v>213</v>
      </c>
      <c r="B1025" s="100" t="s">
        <v>354</v>
      </c>
      <c r="C1025" s="81" t="str">
        <f>IFERROR(IF(B1025="No CAS","",INDEX('DEQ Pollutant List'!$C$7:$C$611,MATCH('3. Pollutant Emissions - EF'!B1025,'DEQ Pollutant List'!$B$7:$B$611,0))),"")</f>
        <v>Formaldehyde</v>
      </c>
      <c r="D1025" s="115"/>
      <c r="E1025" s="101"/>
      <c r="F1025" s="102">
        <v>2.3699999999999999E-4</v>
      </c>
      <c r="G1025" s="103">
        <v>2.3699999999999999E-4</v>
      </c>
      <c r="H1025" s="83" t="s">
        <v>468</v>
      </c>
      <c r="I1025" s="104" t="s">
        <v>490</v>
      </c>
      <c r="J1025" s="102">
        <v>77.368093049999985</v>
      </c>
      <c r="K1025" s="105">
        <v>129.75749999999999</v>
      </c>
      <c r="L1025" s="83"/>
      <c r="M1025" s="102">
        <v>0.53325</v>
      </c>
      <c r="N1025" s="105">
        <v>0.53325</v>
      </c>
      <c r="O1025" s="83"/>
    </row>
    <row r="1026" spans="1:15">
      <c r="A1026" s="79" t="s">
        <v>213</v>
      </c>
      <c r="B1026" s="100" t="s">
        <v>363</v>
      </c>
      <c r="C1026" s="81" t="str">
        <f>IFERROR(IF(B1026="No CAS","",INDEX('DEQ Pollutant List'!$C$7:$C$611,MATCH('3. Pollutant Emissions - EF'!B1026,'DEQ Pollutant List'!$B$7:$B$611,0))),"")</f>
        <v>Methanol</v>
      </c>
      <c r="D1026" s="115"/>
      <c r="E1026" s="101"/>
      <c r="F1026" s="102">
        <v>4.6899999999999997E-3</v>
      </c>
      <c r="G1026" s="103">
        <v>4.6899999999999997E-3</v>
      </c>
      <c r="H1026" s="83" t="s">
        <v>468</v>
      </c>
      <c r="I1026" s="104" t="s">
        <v>490</v>
      </c>
      <c r="J1026" s="102">
        <v>1531.0394784999999</v>
      </c>
      <c r="K1026" s="105">
        <v>2567.7749999999996</v>
      </c>
      <c r="L1026" s="83"/>
      <c r="M1026" s="102">
        <v>10.5525</v>
      </c>
      <c r="N1026" s="105">
        <v>10.5525</v>
      </c>
      <c r="O1026" s="83"/>
    </row>
    <row r="1027" spans="1:15">
      <c r="A1027" s="79" t="s">
        <v>213</v>
      </c>
      <c r="B1027" s="100" t="s">
        <v>366</v>
      </c>
      <c r="C1027" s="81" t="str">
        <f>IFERROR(IF(B1027="No CAS","",INDEX('DEQ Pollutant List'!$C$7:$C$611,MATCH('3. Pollutant Emissions - EF'!B1027,'DEQ Pollutant List'!$B$7:$B$611,0))),"")</f>
        <v>2-Butanone (methyl ethyl ketone)</v>
      </c>
      <c r="D1027" s="115"/>
      <c r="E1027" s="101"/>
      <c r="F1027" s="102">
        <v>5.4500000000000002E-4</v>
      </c>
      <c r="G1027" s="103">
        <v>5.4500000000000002E-4</v>
      </c>
      <c r="H1027" s="83" t="s">
        <v>468</v>
      </c>
      <c r="I1027" s="104" t="s">
        <v>490</v>
      </c>
      <c r="J1027" s="102">
        <v>177.91396924999998</v>
      </c>
      <c r="K1027" s="105">
        <v>298.38749999999999</v>
      </c>
      <c r="L1027" s="83"/>
      <c r="M1027" s="102">
        <v>1.2262500000000001</v>
      </c>
      <c r="N1027" s="105">
        <v>1.2262500000000001</v>
      </c>
      <c r="O1027" s="83"/>
    </row>
    <row r="1028" spans="1:15">
      <c r="A1028" s="79" t="s">
        <v>213</v>
      </c>
      <c r="B1028" s="100" t="s">
        <v>367</v>
      </c>
      <c r="C1028" s="81" t="str">
        <f>IFERROR(IF(B1028="No CAS","",INDEX('DEQ Pollutant List'!$C$7:$C$611,MATCH('3. Pollutant Emissions - EF'!B1028,'DEQ Pollutant List'!$B$7:$B$611,0))),"")</f>
        <v>Methyl isobutyl ketone (MIBK, hexone)</v>
      </c>
      <c r="D1028" s="115"/>
      <c r="E1028" s="101"/>
      <c r="F1028" s="102">
        <v>1.7600000000000001E-5</v>
      </c>
      <c r="G1028" s="103">
        <v>1.7600000000000001E-5</v>
      </c>
      <c r="H1028" s="83" t="s">
        <v>468</v>
      </c>
      <c r="I1028" s="104" t="s">
        <v>490</v>
      </c>
      <c r="J1028" s="102">
        <v>5.74547864</v>
      </c>
      <c r="K1028" s="105">
        <v>9.636000000000001</v>
      </c>
      <c r="L1028" s="83"/>
      <c r="M1028" s="102">
        <v>3.9600000000000003E-2</v>
      </c>
      <c r="N1028" s="105">
        <v>3.9600000000000003E-2</v>
      </c>
      <c r="O1028" s="83"/>
    </row>
    <row r="1029" spans="1:15">
      <c r="A1029" s="79" t="s">
        <v>213</v>
      </c>
      <c r="B1029" s="100" t="s">
        <v>392</v>
      </c>
      <c r="C1029" s="81" t="str">
        <f>IFERROR(IF(B1029="No CAS","",INDEX('DEQ Pollutant List'!$C$7:$C$611,MATCH('3. Pollutant Emissions - EF'!B1029,'DEQ Pollutant List'!$B$7:$B$611,0))),"")</f>
        <v>Styrene</v>
      </c>
      <c r="D1029" s="115"/>
      <c r="E1029" s="101"/>
      <c r="F1029" s="102">
        <v>8.2300000000000008E-6</v>
      </c>
      <c r="G1029" s="103">
        <v>8.2300000000000008E-6</v>
      </c>
      <c r="H1029" s="83" t="s">
        <v>468</v>
      </c>
      <c r="I1029" s="104" t="s">
        <v>490</v>
      </c>
      <c r="J1029" s="102">
        <v>2.6866641594999998</v>
      </c>
      <c r="K1029" s="105">
        <v>4.5059250000000004</v>
      </c>
      <c r="L1029" s="83"/>
      <c r="M1029" s="102">
        <v>1.8517500000000003E-2</v>
      </c>
      <c r="N1029" s="105">
        <v>1.8517500000000003E-2</v>
      </c>
      <c r="O1029" s="83"/>
    </row>
    <row r="1030" spans="1:15">
      <c r="A1030" s="79" t="s">
        <v>213</v>
      </c>
      <c r="B1030" s="100" t="s">
        <v>395</v>
      </c>
      <c r="C1030" s="81" t="str">
        <f>IFERROR(IF(B1030="No CAS","",INDEX('DEQ Pollutant List'!$C$7:$C$611,MATCH('3. Pollutant Emissions - EF'!B1030,'DEQ Pollutant List'!$B$7:$B$611,0))),"")</f>
        <v>Toluene</v>
      </c>
      <c r="D1030" s="115"/>
      <c r="E1030" s="101"/>
      <c r="F1030" s="102">
        <v>2.8200000000000001E-6</v>
      </c>
      <c r="G1030" s="103">
        <v>2.8200000000000001E-6</v>
      </c>
      <c r="H1030" s="83" t="s">
        <v>468</v>
      </c>
      <c r="I1030" s="104" t="s">
        <v>490</v>
      </c>
      <c r="J1030" s="102">
        <v>0.9205823729999999</v>
      </c>
      <c r="K1030" s="105">
        <v>1.5439500000000002</v>
      </c>
      <c r="L1030" s="83"/>
      <c r="M1030" s="102">
        <v>6.3449999999999999E-3</v>
      </c>
      <c r="N1030" s="105">
        <v>6.3449999999999999E-3</v>
      </c>
      <c r="O1030" s="83"/>
    </row>
    <row r="1031" spans="1:15">
      <c r="A1031" s="79" t="s">
        <v>213</v>
      </c>
      <c r="B1031" s="100" t="s">
        <v>398</v>
      </c>
      <c r="C1031" s="81" t="str">
        <f>IFERROR(IF(B1031="No CAS","",INDEX('DEQ Pollutant List'!$C$7:$C$611,MATCH('3. Pollutant Emissions - EF'!B1031,'DEQ Pollutant List'!$B$7:$B$611,0))),"")</f>
        <v>Xylene (mixture), including m-xylene, o-xylene, p-xylene</v>
      </c>
      <c r="D1031" s="115"/>
      <c r="E1031" s="101"/>
      <c r="F1031" s="102">
        <v>2.2200000000000001E-5</v>
      </c>
      <c r="G1031" s="103">
        <v>2.2200000000000001E-5</v>
      </c>
      <c r="H1031" s="83" t="s">
        <v>468</v>
      </c>
      <c r="I1031" s="104" t="s">
        <v>490</v>
      </c>
      <c r="J1031" s="102">
        <v>7.2471378299999998</v>
      </c>
      <c r="K1031" s="105">
        <v>12.154500000000001</v>
      </c>
      <c r="L1031" s="83"/>
      <c r="M1031" s="102">
        <v>4.9950000000000001E-2</v>
      </c>
      <c r="N1031" s="105">
        <v>4.9950000000000001E-2</v>
      </c>
      <c r="O1031" s="83"/>
    </row>
    <row r="1032" spans="1:15">
      <c r="A1032" s="79" t="s">
        <v>215</v>
      </c>
      <c r="B1032" s="100" t="s">
        <v>331</v>
      </c>
      <c r="C1032" s="81" t="str">
        <f>IFERROR(IF(B1032="No CAS","",INDEX('DEQ Pollutant List'!$C$7:$C$611,MATCH('3. Pollutant Emissions - EF'!B1032,'DEQ Pollutant List'!$B$7:$B$611,0))),"")</f>
        <v>Acetone</v>
      </c>
      <c r="D1032" s="115"/>
      <c r="E1032" s="101"/>
      <c r="F1032" s="102">
        <v>0.59</v>
      </c>
      <c r="G1032" s="103">
        <v>0.59</v>
      </c>
      <c r="H1032" s="83" t="s">
        <v>410</v>
      </c>
      <c r="I1032" s="104" t="s">
        <v>492</v>
      </c>
      <c r="J1032" s="102">
        <v>5168.3999999999996</v>
      </c>
      <c r="K1032" s="105">
        <v>5168.3999999999996</v>
      </c>
      <c r="L1032" s="83"/>
      <c r="M1032" s="102">
        <v>14.16</v>
      </c>
      <c r="N1032" s="105">
        <v>14.16</v>
      </c>
      <c r="O1032" s="83"/>
    </row>
    <row r="1033" spans="1:15">
      <c r="A1033" s="79" t="s">
        <v>215</v>
      </c>
      <c r="B1033" s="100" t="s">
        <v>412</v>
      </c>
      <c r="C1033" s="81" t="str">
        <f>IFERROR(IF(B1033="No CAS","",INDEX('DEQ Pollutant List'!$C$7:$C$611,MATCH('3. Pollutant Emissions - EF'!B1033,'DEQ Pollutant List'!$B$7:$B$611,0))),"")</f>
        <v>trans-1,2-Dichloroethene</v>
      </c>
      <c r="D1033" s="115"/>
      <c r="E1033" s="101"/>
      <c r="F1033" s="102">
        <v>7.3300000000000001E-6</v>
      </c>
      <c r="G1033" s="103">
        <v>7.3300000000000001E-6</v>
      </c>
      <c r="H1033" s="83" t="s">
        <v>410</v>
      </c>
      <c r="I1033" s="104" t="s">
        <v>414</v>
      </c>
      <c r="J1033" s="102">
        <v>0</v>
      </c>
      <c r="K1033" s="105">
        <v>6.4210799999999998E-2</v>
      </c>
      <c r="L1033" s="83"/>
      <c r="M1033" s="102">
        <v>0</v>
      </c>
      <c r="N1033" s="105">
        <v>1.7592000000000001E-4</v>
      </c>
      <c r="O1033" s="83"/>
    </row>
    <row r="1034" spans="1:15">
      <c r="A1034" s="79" t="s">
        <v>215</v>
      </c>
      <c r="B1034" s="100" t="s">
        <v>327</v>
      </c>
      <c r="C1034" s="81" t="str">
        <f>IFERROR(IF(B1034="No CAS","",INDEX('DEQ Pollutant List'!$C$7:$C$611,MATCH('3. Pollutant Emissions - EF'!B1034,'DEQ Pollutant List'!$B$7:$B$611,0))),"")</f>
        <v>Acetaldehyde</v>
      </c>
      <c r="D1034" s="115"/>
      <c r="E1034" s="101"/>
      <c r="F1034" s="102">
        <v>0.31</v>
      </c>
      <c r="G1034" s="103">
        <v>0.31</v>
      </c>
      <c r="H1034" s="83" t="s">
        <v>410</v>
      </c>
      <c r="I1034" s="104" t="s">
        <v>492</v>
      </c>
      <c r="J1034" s="102">
        <v>2715.6</v>
      </c>
      <c r="K1034" s="105">
        <v>2715.6</v>
      </c>
      <c r="L1034" s="83"/>
      <c r="M1034" s="102">
        <v>7.4399999999999995</v>
      </c>
      <c r="N1034" s="105">
        <v>7.44</v>
      </c>
      <c r="O1034" s="83"/>
    </row>
    <row r="1035" spans="1:15">
      <c r="A1035" s="79" t="s">
        <v>215</v>
      </c>
      <c r="B1035" s="100" t="s">
        <v>330</v>
      </c>
      <c r="C1035" s="81" t="str">
        <f>IFERROR(IF(B1035="No CAS","",INDEX('DEQ Pollutant List'!$C$7:$C$611,MATCH('3. Pollutant Emissions - EF'!B1035,'DEQ Pollutant List'!$B$7:$B$611,0))),"")</f>
        <v>Acrolein</v>
      </c>
      <c r="D1035" s="115"/>
      <c r="E1035" s="101"/>
      <c r="F1035" s="102">
        <v>4.4999999999999997E-3</v>
      </c>
      <c r="G1035" s="103">
        <v>4.4999999999999997E-3</v>
      </c>
      <c r="H1035" s="83" t="s">
        <v>410</v>
      </c>
      <c r="I1035" s="104" t="s">
        <v>492</v>
      </c>
      <c r="J1035" s="102">
        <v>39.419999999999995</v>
      </c>
      <c r="K1035" s="105">
        <v>39.42</v>
      </c>
      <c r="L1035" s="83"/>
      <c r="M1035" s="102">
        <v>0.10799999999999998</v>
      </c>
      <c r="N1035" s="105">
        <v>0.108</v>
      </c>
      <c r="O1035" s="83"/>
    </row>
    <row r="1036" spans="1:15">
      <c r="A1036" s="79" t="s">
        <v>215</v>
      </c>
      <c r="B1036" s="100" t="s">
        <v>340</v>
      </c>
      <c r="C1036" s="81" t="str">
        <f>IFERROR(IF(B1036="No CAS","",INDEX('DEQ Pollutant List'!$C$7:$C$611,MATCH('3. Pollutant Emissions - EF'!B1036,'DEQ Pollutant List'!$B$7:$B$611,0))),"")</f>
        <v>Benzene</v>
      </c>
      <c r="D1036" s="115"/>
      <c r="E1036" s="101"/>
      <c r="F1036" s="102">
        <v>5.4000000000000001E-4</v>
      </c>
      <c r="G1036" s="103">
        <v>5.4000000000000001E-4</v>
      </c>
      <c r="H1036" s="83" t="s">
        <v>410</v>
      </c>
      <c r="I1036" s="104" t="s">
        <v>492</v>
      </c>
      <c r="J1036" s="102">
        <v>4.7304000000000004</v>
      </c>
      <c r="K1036" s="105">
        <v>4.7304000000000004</v>
      </c>
      <c r="L1036" s="83"/>
      <c r="M1036" s="102">
        <v>1.2959999999999999E-2</v>
      </c>
      <c r="N1036" s="105">
        <v>1.2959999999999999E-2</v>
      </c>
      <c r="O1036" s="83"/>
    </row>
    <row r="1037" spans="1:15">
      <c r="A1037" s="79" t="s">
        <v>215</v>
      </c>
      <c r="B1037" s="100" t="s">
        <v>417</v>
      </c>
      <c r="C1037" s="81" t="str">
        <f>IFERROR(IF(B1037="No CAS","",INDEX('DEQ Pollutant List'!$C$7:$C$611,MATCH('3. Pollutant Emissions - EF'!B1037,'DEQ Pollutant List'!$B$7:$B$611,0))),"")</f>
        <v>Carbon tetrachloride</v>
      </c>
      <c r="D1037" s="115"/>
      <c r="E1037" s="101"/>
      <c r="F1037" s="102">
        <v>1.2999999999999999E-2</v>
      </c>
      <c r="G1037" s="103">
        <v>1.2999999999999999E-2</v>
      </c>
      <c r="H1037" s="83" t="s">
        <v>410</v>
      </c>
      <c r="I1037" s="104" t="s">
        <v>492</v>
      </c>
      <c r="J1037" s="102">
        <v>113.88</v>
      </c>
      <c r="K1037" s="105">
        <v>113.88</v>
      </c>
      <c r="L1037" s="83"/>
      <c r="M1037" s="102">
        <v>0.312</v>
      </c>
      <c r="N1037" s="105">
        <v>0.312</v>
      </c>
      <c r="O1037" s="83"/>
    </row>
    <row r="1038" spans="1:15">
      <c r="A1038" s="79" t="s">
        <v>215</v>
      </c>
      <c r="B1038" s="100" t="s">
        <v>345</v>
      </c>
      <c r="C1038" s="81" t="str">
        <f>IFERROR(IF(B1038="No CAS","",INDEX('DEQ Pollutant List'!$C$7:$C$611,MATCH('3. Pollutant Emissions - EF'!B1038,'DEQ Pollutant List'!$B$7:$B$611,0))),"")</f>
        <v>Chlorobenzene</v>
      </c>
      <c r="D1038" s="115"/>
      <c r="E1038" s="101"/>
      <c r="F1038" s="102">
        <v>1.9999999999999999E-6</v>
      </c>
      <c r="G1038" s="103">
        <v>1.9999999999999999E-6</v>
      </c>
      <c r="H1038" s="83" t="s">
        <v>410</v>
      </c>
      <c r="I1038" s="104" t="s">
        <v>414</v>
      </c>
      <c r="J1038" s="102">
        <v>0</v>
      </c>
      <c r="K1038" s="105">
        <v>1.7520000000000001E-2</v>
      </c>
      <c r="L1038" s="83"/>
      <c r="M1038" s="102">
        <v>0</v>
      </c>
      <c r="N1038" s="105">
        <v>4.8000000000000001E-5</v>
      </c>
      <c r="O1038" s="83"/>
    </row>
    <row r="1039" spans="1:15">
      <c r="A1039" s="79" t="s">
        <v>215</v>
      </c>
      <c r="B1039" s="100" t="s">
        <v>346</v>
      </c>
      <c r="C1039" s="81" t="str">
        <f>IFERROR(IF(B1039="No CAS","",INDEX('DEQ Pollutant List'!$C$7:$C$611,MATCH('3. Pollutant Emissions - EF'!B1039,'DEQ Pollutant List'!$B$7:$B$611,0))),"")</f>
        <v>1,2,4-Trichlorobenzene</v>
      </c>
      <c r="D1039" s="115"/>
      <c r="E1039" s="101"/>
      <c r="F1039" s="102">
        <v>2.3E-2</v>
      </c>
      <c r="G1039" s="103">
        <v>2.3E-2</v>
      </c>
      <c r="H1039" s="83" t="s">
        <v>410</v>
      </c>
      <c r="I1039" s="104" t="s">
        <v>492</v>
      </c>
      <c r="J1039" s="102">
        <v>201.48</v>
      </c>
      <c r="K1039" s="105">
        <v>201.48</v>
      </c>
      <c r="L1039" s="83"/>
      <c r="M1039" s="102">
        <v>0.55200000000000005</v>
      </c>
      <c r="N1039" s="105">
        <v>0.55200000000000005</v>
      </c>
      <c r="O1039" s="83"/>
    </row>
    <row r="1040" spans="1:15">
      <c r="A1040" s="79" t="s">
        <v>215</v>
      </c>
      <c r="B1040" s="100" t="s">
        <v>347</v>
      </c>
      <c r="C1040" s="81" t="str">
        <f>IFERROR(IF(B1040="No CAS","",INDEX('DEQ Pollutant List'!$C$7:$C$611,MATCH('3. Pollutant Emissions - EF'!B1040,'DEQ Pollutant List'!$B$7:$B$611,0))),"")</f>
        <v>Chloroform</v>
      </c>
      <c r="D1040" s="115"/>
      <c r="E1040" s="101"/>
      <c r="F1040" s="102">
        <v>2.3600000000000001E-3</v>
      </c>
      <c r="G1040" s="103">
        <v>2.3600000000000001E-3</v>
      </c>
      <c r="H1040" s="83" t="s">
        <v>410</v>
      </c>
      <c r="I1040" s="104" t="s">
        <v>414</v>
      </c>
      <c r="J1040" s="102">
        <v>0</v>
      </c>
      <c r="K1040" s="105">
        <v>20.6736</v>
      </c>
      <c r="L1040" s="83"/>
      <c r="M1040" s="102">
        <v>0</v>
      </c>
      <c r="N1040" s="105">
        <v>5.6640000000000003E-2</v>
      </c>
      <c r="O1040" s="83"/>
    </row>
    <row r="1041" spans="1:15">
      <c r="A1041" s="79" t="s">
        <v>215</v>
      </c>
      <c r="B1041" s="100" t="s">
        <v>405</v>
      </c>
      <c r="C1041" s="81" t="str">
        <f>IFERROR(IF(B1041="No CAS","",INDEX('DEQ Pollutant List'!$C$7:$C$611,MATCH('3. Pollutant Emissions - EF'!B1041,'DEQ Pollutant List'!$B$7:$B$611,0))),"")</f>
        <v>Crotonaldehyde</v>
      </c>
      <c r="D1041" s="115"/>
      <c r="E1041" s="101"/>
      <c r="F1041" s="102">
        <v>2.8E-5</v>
      </c>
      <c r="G1041" s="103">
        <v>2.8E-5</v>
      </c>
      <c r="H1041" s="83" t="s">
        <v>410</v>
      </c>
      <c r="I1041" s="104" t="s">
        <v>414</v>
      </c>
      <c r="J1041" s="102">
        <v>0</v>
      </c>
      <c r="K1041" s="105">
        <v>0.24528</v>
      </c>
      <c r="L1041" s="83"/>
      <c r="M1041" s="102">
        <v>0</v>
      </c>
      <c r="N1041" s="105">
        <v>6.7199999999999996E-4</v>
      </c>
      <c r="O1041" s="83"/>
    </row>
    <row r="1042" spans="1:15">
      <c r="A1042" s="79" t="s">
        <v>215</v>
      </c>
      <c r="B1042" s="100" t="s">
        <v>354</v>
      </c>
      <c r="C1042" s="81" t="str">
        <f>IFERROR(IF(B1042="No CAS","",INDEX('DEQ Pollutant List'!$C$7:$C$611,MATCH('3. Pollutant Emissions - EF'!B1042,'DEQ Pollutant List'!$B$7:$B$611,0))),"")</f>
        <v>Formaldehyde</v>
      </c>
      <c r="D1042" s="115"/>
      <c r="E1042" s="101"/>
      <c r="F1042" s="102">
        <v>2.1000000000000001E-2</v>
      </c>
      <c r="G1042" s="103">
        <v>2.1000000000000001E-2</v>
      </c>
      <c r="H1042" s="83" t="s">
        <v>410</v>
      </c>
      <c r="I1042" s="104" t="s">
        <v>492</v>
      </c>
      <c r="J1042" s="102">
        <v>183.96</v>
      </c>
      <c r="K1042" s="105">
        <v>183.96</v>
      </c>
      <c r="L1042" s="83"/>
      <c r="M1042" s="102">
        <v>0.504</v>
      </c>
      <c r="N1042" s="105">
        <v>0.504</v>
      </c>
      <c r="O1042" s="83"/>
    </row>
    <row r="1043" spans="1:15">
      <c r="A1043" s="79" t="s">
        <v>215</v>
      </c>
      <c r="B1043" s="100" t="s">
        <v>355</v>
      </c>
      <c r="C1043" s="81" t="str">
        <f>IFERROR(IF(B1043="No CAS","",INDEX('DEQ Pollutant List'!$C$7:$C$611,MATCH('3. Pollutant Emissions - EF'!B1043,'DEQ Pollutant List'!$B$7:$B$611,0))),"")</f>
        <v>Hexane</v>
      </c>
      <c r="D1043" s="115"/>
      <c r="E1043" s="101"/>
      <c r="F1043" s="102">
        <v>8.3999999999999995E-3</v>
      </c>
      <c r="G1043" s="103">
        <v>8.3999999999999995E-3</v>
      </c>
      <c r="H1043" s="83" t="s">
        <v>410</v>
      </c>
      <c r="I1043" s="104" t="s">
        <v>492</v>
      </c>
      <c r="J1043" s="102">
        <v>73.583999999999989</v>
      </c>
      <c r="K1043" s="105">
        <v>73.584000000000003</v>
      </c>
      <c r="L1043" s="83"/>
      <c r="M1043" s="102">
        <v>0.2016</v>
      </c>
      <c r="N1043" s="105">
        <v>0.2016</v>
      </c>
      <c r="O1043" s="83"/>
    </row>
    <row r="1044" spans="1:15">
      <c r="A1044" s="79" t="s">
        <v>215</v>
      </c>
      <c r="B1044" s="100" t="s">
        <v>357</v>
      </c>
      <c r="C1044" s="81" t="str">
        <f>IFERROR(IF(B1044="No CAS","",INDEX('DEQ Pollutant List'!$C$7:$C$611,MATCH('3. Pollutant Emissions - EF'!B1044,'DEQ Pollutant List'!$B$7:$B$611,0))),"")</f>
        <v>Hydrogen sulfide</v>
      </c>
      <c r="D1044" s="115"/>
      <c r="E1044" s="101"/>
      <c r="F1044" s="102">
        <v>1.3799999999999999E-3</v>
      </c>
      <c r="G1044" s="103">
        <v>1.3799999999999999E-3</v>
      </c>
      <c r="H1044" s="83" t="s">
        <v>410</v>
      </c>
      <c r="I1044" s="104" t="s">
        <v>414</v>
      </c>
      <c r="J1044" s="102">
        <v>0</v>
      </c>
      <c r="K1044" s="105">
        <v>12.088800000000001</v>
      </c>
      <c r="L1044" s="83"/>
      <c r="M1044" s="102">
        <v>0</v>
      </c>
      <c r="N1044" s="105">
        <v>3.3119999999999997E-2</v>
      </c>
      <c r="O1044" s="83"/>
    </row>
    <row r="1045" spans="1:15">
      <c r="A1045" s="79" t="s">
        <v>215</v>
      </c>
      <c r="B1045" s="100" t="s">
        <v>363</v>
      </c>
      <c r="C1045" s="81" t="str">
        <f>IFERROR(IF(B1045="No CAS","",INDEX('DEQ Pollutant List'!$C$7:$C$611,MATCH('3. Pollutant Emissions - EF'!B1045,'DEQ Pollutant List'!$B$7:$B$611,0))),"")</f>
        <v>Methanol</v>
      </c>
      <c r="D1045" s="115"/>
      <c r="E1045" s="101"/>
      <c r="F1045" s="102">
        <v>0.41899999999999998</v>
      </c>
      <c r="G1045" s="103">
        <v>0.41899999999999998</v>
      </c>
      <c r="H1045" s="83" t="s">
        <v>410</v>
      </c>
      <c r="I1045" s="104" t="s">
        <v>487</v>
      </c>
      <c r="J1045" s="102">
        <v>3670.44</v>
      </c>
      <c r="K1045" s="105">
        <v>3670.44</v>
      </c>
      <c r="L1045" s="83"/>
      <c r="M1045" s="102">
        <v>10.055999999999999</v>
      </c>
      <c r="N1045" s="105">
        <v>10.055999999999999</v>
      </c>
      <c r="O1045" s="83"/>
    </row>
    <row r="1046" spans="1:15">
      <c r="A1046" s="79" t="s">
        <v>215</v>
      </c>
      <c r="B1046" s="100" t="s">
        <v>407</v>
      </c>
      <c r="C1046" s="81" t="str">
        <f>IFERROR(IF(B1046="No CAS","",INDEX('DEQ Pollutant List'!$C$7:$C$611,MATCH('3. Pollutant Emissions - EF'!B1046,'DEQ Pollutant List'!$B$7:$B$611,0))),"")</f>
        <v>1,1,1-Trichloroethane (methyl chloroform)</v>
      </c>
      <c r="D1046" s="115"/>
      <c r="E1046" s="101"/>
      <c r="F1046" s="102">
        <v>9.7999999999999997E-3</v>
      </c>
      <c r="G1046" s="103">
        <v>9.7999999999999997E-3</v>
      </c>
      <c r="H1046" s="83" t="s">
        <v>410</v>
      </c>
      <c r="I1046" s="104" t="s">
        <v>492</v>
      </c>
      <c r="J1046" s="102">
        <v>85.847999999999999</v>
      </c>
      <c r="K1046" s="105">
        <v>85.847999999999999</v>
      </c>
      <c r="L1046" s="83"/>
      <c r="M1046" s="102">
        <v>0.23519999999999999</v>
      </c>
      <c r="N1046" s="105">
        <v>0.23519999999999999</v>
      </c>
      <c r="O1046" s="83"/>
    </row>
    <row r="1047" spans="1:15">
      <c r="A1047" s="79" t="s">
        <v>215</v>
      </c>
      <c r="B1047" s="100" t="s">
        <v>366</v>
      </c>
      <c r="C1047" s="81" t="str">
        <f>IFERROR(IF(B1047="No CAS","",INDEX('DEQ Pollutant List'!$C$7:$C$611,MATCH('3. Pollutant Emissions - EF'!B1047,'DEQ Pollutant List'!$B$7:$B$611,0))),"")</f>
        <v>2-Butanone (methyl ethyl ketone)</v>
      </c>
      <c r="D1047" s="115"/>
      <c r="E1047" s="101"/>
      <c r="F1047" s="102">
        <v>0.45</v>
      </c>
      <c r="G1047" s="103">
        <v>0.45</v>
      </c>
      <c r="H1047" s="83" t="s">
        <v>410</v>
      </c>
      <c r="I1047" s="104" t="s">
        <v>492</v>
      </c>
      <c r="J1047" s="102">
        <v>3942</v>
      </c>
      <c r="K1047" s="105">
        <v>3942</v>
      </c>
      <c r="L1047" s="83"/>
      <c r="M1047" s="102">
        <v>10.8</v>
      </c>
      <c r="N1047" s="105">
        <v>10.8</v>
      </c>
      <c r="O1047" s="83"/>
    </row>
    <row r="1048" spans="1:15">
      <c r="A1048" s="79" t="s">
        <v>215</v>
      </c>
      <c r="B1048" s="100" t="s">
        <v>367</v>
      </c>
      <c r="C1048" s="81" t="str">
        <f>IFERROR(IF(B1048="No CAS","",INDEX('DEQ Pollutant List'!$C$7:$C$611,MATCH('3. Pollutant Emissions - EF'!B1048,'DEQ Pollutant List'!$B$7:$B$611,0))),"")</f>
        <v>Methyl isobutyl ketone (MIBK, hexone)</v>
      </c>
      <c r="D1048" s="115"/>
      <c r="E1048" s="101"/>
      <c r="F1048" s="102">
        <v>2.3999999999999998E-3</v>
      </c>
      <c r="G1048" s="103">
        <v>2.3999999999999998E-3</v>
      </c>
      <c r="H1048" s="83" t="s">
        <v>410</v>
      </c>
      <c r="I1048" s="104" t="s">
        <v>492</v>
      </c>
      <c r="J1048" s="102">
        <v>21.023999999999997</v>
      </c>
      <c r="K1048" s="105">
        <v>21.024000000000001</v>
      </c>
      <c r="L1048" s="83"/>
      <c r="M1048" s="102">
        <v>5.7599999999999998E-2</v>
      </c>
      <c r="N1048" s="105">
        <v>5.7599999999999998E-2</v>
      </c>
      <c r="O1048" s="83"/>
    </row>
    <row r="1049" spans="1:15">
      <c r="A1049" s="79" t="s">
        <v>215</v>
      </c>
      <c r="B1049" s="100" t="s">
        <v>372</v>
      </c>
      <c r="C1049" s="81" t="str">
        <f>IFERROR(IF(B1049="No CAS","",INDEX('DEQ Pollutant List'!$C$7:$C$611,MATCH('3. Pollutant Emissions - EF'!B1049,'DEQ Pollutant List'!$B$7:$B$611,0))),"")</f>
        <v>Tetrachloroethene (perchloroethylene)</v>
      </c>
      <c r="D1049" s="115"/>
      <c r="E1049" s="101"/>
      <c r="F1049" s="102">
        <v>3.3E-3</v>
      </c>
      <c r="G1049" s="103">
        <v>3.3E-3</v>
      </c>
      <c r="H1049" s="83" t="s">
        <v>410</v>
      </c>
      <c r="I1049" s="104" t="s">
        <v>492</v>
      </c>
      <c r="J1049" s="102">
        <v>28.908000000000001</v>
      </c>
      <c r="K1049" s="105">
        <v>28.908000000000001</v>
      </c>
      <c r="L1049" s="83"/>
      <c r="M1049" s="102">
        <v>7.9199999999999993E-2</v>
      </c>
      <c r="N1049" s="105">
        <v>7.9200000000000007E-2</v>
      </c>
      <c r="O1049" s="83"/>
    </row>
    <row r="1050" spans="1:15">
      <c r="A1050" s="79" t="s">
        <v>215</v>
      </c>
      <c r="B1050" s="100" t="s">
        <v>373</v>
      </c>
      <c r="C1050" s="81" t="str">
        <f>IFERROR(IF(B1050="No CAS","",INDEX('DEQ Pollutant List'!$C$7:$C$611,MATCH('3. Pollutant Emissions - EF'!B1050,'DEQ Pollutant List'!$B$7:$B$611,0))),"")</f>
        <v>Phenol</v>
      </c>
      <c r="D1050" s="115"/>
      <c r="E1050" s="101"/>
      <c r="F1050" s="102">
        <v>5.1700000000000001E-3</v>
      </c>
      <c r="G1050" s="103">
        <v>5.1700000000000001E-3</v>
      </c>
      <c r="H1050" s="83" t="s">
        <v>410</v>
      </c>
      <c r="I1050" s="104" t="s">
        <v>414</v>
      </c>
      <c r="J1050" s="102">
        <v>0</v>
      </c>
      <c r="K1050" s="105">
        <v>45.289200000000001</v>
      </c>
      <c r="L1050" s="83"/>
      <c r="M1050" s="102">
        <v>0</v>
      </c>
      <c r="N1050" s="105">
        <v>0.12408</v>
      </c>
      <c r="O1050" s="83"/>
    </row>
    <row r="1051" spans="1:15">
      <c r="A1051" s="79" t="s">
        <v>215</v>
      </c>
      <c r="B1051" s="100" t="s">
        <v>389</v>
      </c>
      <c r="C1051" s="81" t="str">
        <f>IFERROR(IF(B1051="No CAS","",INDEX('DEQ Pollutant List'!$C$7:$C$611,MATCH('3. Pollutant Emissions - EF'!B1051,'DEQ Pollutant List'!$B$7:$B$611,0))),"")</f>
        <v>Propionaldehyde</v>
      </c>
      <c r="D1051" s="115"/>
      <c r="E1051" s="101"/>
      <c r="F1051" s="102">
        <v>2.3000000000000001E-4</v>
      </c>
      <c r="G1051" s="103">
        <v>2.3000000000000001E-4</v>
      </c>
      <c r="H1051" s="83" t="s">
        <v>410</v>
      </c>
      <c r="I1051" s="104" t="s">
        <v>414</v>
      </c>
      <c r="J1051" s="102">
        <v>0</v>
      </c>
      <c r="K1051" s="105">
        <v>2.0148000000000001</v>
      </c>
      <c r="L1051" s="83"/>
      <c r="M1051" s="102">
        <v>0</v>
      </c>
      <c r="N1051" s="105">
        <v>5.5199999999999997E-3</v>
      </c>
      <c r="O1051" s="83"/>
    </row>
    <row r="1052" spans="1:15">
      <c r="A1052" s="79" t="s">
        <v>215</v>
      </c>
      <c r="B1052" s="100" t="s">
        <v>392</v>
      </c>
      <c r="C1052" s="81" t="str">
        <f>IFERROR(IF(B1052="No CAS","",INDEX('DEQ Pollutant List'!$C$7:$C$611,MATCH('3. Pollutant Emissions - EF'!B1052,'DEQ Pollutant List'!$B$7:$B$611,0))),"")</f>
        <v>Styrene</v>
      </c>
      <c r="D1052" s="115"/>
      <c r="E1052" s="101"/>
      <c r="F1052" s="102">
        <v>4.8999999999999998E-3</v>
      </c>
      <c r="G1052" s="103">
        <v>4.8999999999999998E-3</v>
      </c>
      <c r="H1052" s="83" t="s">
        <v>410</v>
      </c>
      <c r="I1052" s="104" t="s">
        <v>492</v>
      </c>
      <c r="J1052" s="102">
        <v>42.923999999999999</v>
      </c>
      <c r="K1052" s="105">
        <v>42.923999999999999</v>
      </c>
      <c r="L1052" s="83"/>
      <c r="M1052" s="102">
        <v>0.1176</v>
      </c>
      <c r="N1052" s="105">
        <v>0.1176</v>
      </c>
      <c r="O1052" s="83"/>
    </row>
    <row r="1053" spans="1:15">
      <c r="A1053" s="79" t="s">
        <v>215</v>
      </c>
      <c r="B1053" s="100" t="s">
        <v>395</v>
      </c>
      <c r="C1053" s="81" t="str">
        <f>IFERROR(IF(B1053="No CAS","",INDEX('DEQ Pollutant List'!$C$7:$C$611,MATCH('3. Pollutant Emissions - EF'!B1053,'DEQ Pollutant List'!$B$7:$B$611,0))),"")</f>
        <v>Toluene</v>
      </c>
      <c r="D1053" s="115"/>
      <c r="E1053" s="101"/>
      <c r="F1053" s="102">
        <v>2.3E-3</v>
      </c>
      <c r="G1053" s="103">
        <v>2.3E-3</v>
      </c>
      <c r="H1053" s="83" t="s">
        <v>410</v>
      </c>
      <c r="I1053" s="104" t="s">
        <v>492</v>
      </c>
      <c r="J1053" s="102">
        <v>20.148</v>
      </c>
      <c r="K1053" s="105">
        <v>20.148</v>
      </c>
      <c r="L1053" s="83"/>
      <c r="M1053" s="102">
        <v>5.5199999999999999E-2</v>
      </c>
      <c r="N1053" s="105">
        <v>5.5199999999999999E-2</v>
      </c>
      <c r="O1053" s="83"/>
    </row>
    <row r="1054" spans="1:15">
      <c r="A1054" s="79" t="s">
        <v>215</v>
      </c>
      <c r="B1054" s="100" t="s">
        <v>409</v>
      </c>
      <c r="C1054" s="81" t="str">
        <f>IFERROR(IF(B1054="No CAS","",INDEX('DEQ Pollutant List'!$C$7:$C$611,MATCH('3. Pollutant Emissions - EF'!B1054,'DEQ Pollutant List'!$B$7:$B$611,0))),"")</f>
        <v>1,1,2-Trichloroethane (vinyl trichloride)</v>
      </c>
      <c r="D1054" s="115"/>
      <c r="E1054" s="101"/>
      <c r="F1054" s="102">
        <v>1.7999999999999999E-2</v>
      </c>
      <c r="G1054" s="103">
        <v>1.7999999999999999E-2</v>
      </c>
      <c r="H1054" s="83" t="s">
        <v>410</v>
      </c>
      <c r="I1054" s="104" t="s">
        <v>492</v>
      </c>
      <c r="J1054" s="102">
        <v>157.67999999999998</v>
      </c>
      <c r="K1054" s="105">
        <v>157.68</v>
      </c>
      <c r="L1054" s="83"/>
      <c r="M1054" s="102">
        <v>0.43199999999999994</v>
      </c>
      <c r="N1054" s="105">
        <v>0.432</v>
      </c>
      <c r="O1054" s="83"/>
    </row>
    <row r="1055" spans="1:15">
      <c r="A1055" s="79" t="s">
        <v>215</v>
      </c>
      <c r="B1055" s="100" t="s">
        <v>396</v>
      </c>
      <c r="C1055" s="81" t="str">
        <f>IFERROR(IF(B1055="No CAS","",INDEX('DEQ Pollutant List'!$C$7:$C$611,MATCH('3. Pollutant Emissions - EF'!B1055,'DEQ Pollutant List'!$B$7:$B$611,0))),"")</f>
        <v>Trichloroethene (TCE, trichloroethylene)</v>
      </c>
      <c r="D1055" s="115"/>
      <c r="E1055" s="101"/>
      <c r="F1055" s="102">
        <v>1.7000000000000001E-2</v>
      </c>
      <c r="G1055" s="103">
        <v>1.7000000000000001E-2</v>
      </c>
      <c r="H1055" s="83" t="s">
        <v>410</v>
      </c>
      <c r="I1055" s="104" t="s">
        <v>492</v>
      </c>
      <c r="J1055" s="102">
        <v>148.92000000000002</v>
      </c>
      <c r="K1055" s="105">
        <v>148.91999999999999</v>
      </c>
      <c r="L1055" s="83"/>
      <c r="M1055" s="102">
        <v>0.40800000000000003</v>
      </c>
      <c r="N1055" s="105">
        <v>0.40799999999999997</v>
      </c>
      <c r="O1055" s="83"/>
    </row>
    <row r="1056" spans="1:15">
      <c r="A1056" s="79" t="s">
        <v>215</v>
      </c>
      <c r="B1056" s="100" t="s">
        <v>398</v>
      </c>
      <c r="C1056" s="81" t="str">
        <f>IFERROR(IF(B1056="No CAS","",INDEX('DEQ Pollutant List'!$C$7:$C$611,MATCH('3. Pollutant Emissions - EF'!B1056,'DEQ Pollutant List'!$B$7:$B$611,0))),"")</f>
        <v>Xylene (mixture), including m-xylene, o-xylene, p-xylene</v>
      </c>
      <c r="D1056" s="115"/>
      <c r="E1056" s="101"/>
      <c r="F1056" s="102">
        <v>3.7000000000000002E-3</v>
      </c>
      <c r="G1056" s="103">
        <v>3.7000000000000002E-3</v>
      </c>
      <c r="H1056" s="83" t="s">
        <v>410</v>
      </c>
      <c r="I1056" s="104" t="s">
        <v>492</v>
      </c>
      <c r="J1056" s="102">
        <v>32.411999999999999</v>
      </c>
      <c r="K1056" s="105">
        <v>32.411999999999999</v>
      </c>
      <c r="L1056" s="83"/>
      <c r="M1056" s="102">
        <v>8.8800000000000004E-2</v>
      </c>
      <c r="N1056" s="105">
        <v>8.8800000000000004E-2</v>
      </c>
      <c r="O1056" s="83"/>
    </row>
    <row r="1057" spans="1:15">
      <c r="A1057" s="79" t="s">
        <v>217</v>
      </c>
      <c r="B1057" s="100" t="s">
        <v>327</v>
      </c>
      <c r="C1057" s="81" t="str">
        <f>IFERROR(IF(B1057="No CAS","",INDEX('DEQ Pollutant List'!$C$7:$C$611,MATCH('3. Pollutant Emissions - EF'!B1057,'DEQ Pollutant List'!$B$7:$B$611,0))),"")</f>
        <v>Acetaldehyde</v>
      </c>
      <c r="D1057" s="115"/>
      <c r="E1057" s="101"/>
      <c r="F1057" s="102">
        <v>1.7899999999999999E-3</v>
      </c>
      <c r="G1057" s="103">
        <v>1.7899999999999999E-3</v>
      </c>
      <c r="H1057" s="83" t="s">
        <v>410</v>
      </c>
      <c r="I1057" s="104" t="s">
        <v>493</v>
      </c>
      <c r="J1057" s="102">
        <v>15.680399999999999</v>
      </c>
      <c r="K1057" s="105">
        <v>15.680399999999999</v>
      </c>
      <c r="L1057" s="83"/>
      <c r="M1057" s="102">
        <v>4.2959999999999998E-2</v>
      </c>
      <c r="N1057" s="105">
        <v>4.2959999999999998E-2</v>
      </c>
      <c r="O1057" s="83"/>
    </row>
    <row r="1058" spans="1:15">
      <c r="A1058" s="79" t="s">
        <v>217</v>
      </c>
      <c r="B1058" s="100" t="s">
        <v>331</v>
      </c>
      <c r="C1058" s="81" t="str">
        <f>IFERROR(IF(B1058="No CAS","",INDEX('DEQ Pollutant List'!$C$7:$C$611,MATCH('3. Pollutant Emissions - EF'!B1058,'DEQ Pollutant List'!$B$7:$B$611,0))),"")</f>
        <v>Acetone</v>
      </c>
      <c r="D1058" s="115"/>
      <c r="E1058" s="101"/>
      <c r="F1058" s="102">
        <v>3.2099999999999997E-2</v>
      </c>
      <c r="G1058" s="103">
        <v>3.2099999999999997E-2</v>
      </c>
      <c r="H1058" s="83" t="s">
        <v>410</v>
      </c>
      <c r="I1058" s="104" t="s">
        <v>493</v>
      </c>
      <c r="J1058" s="102">
        <v>281.19599999999997</v>
      </c>
      <c r="K1058" s="105">
        <v>281.19599999999997</v>
      </c>
      <c r="L1058" s="83"/>
      <c r="M1058" s="102">
        <v>0.77039999999999997</v>
      </c>
      <c r="N1058" s="105">
        <v>0.77039999999999997</v>
      </c>
      <c r="O1058" s="83"/>
    </row>
    <row r="1059" spans="1:15">
      <c r="A1059" s="79" t="s">
        <v>217</v>
      </c>
      <c r="B1059" s="100" t="s">
        <v>412</v>
      </c>
      <c r="C1059" s="81" t="str">
        <f>IFERROR(IF(B1059="No CAS","",INDEX('DEQ Pollutant List'!$C$7:$C$611,MATCH('3. Pollutant Emissions - EF'!B1059,'DEQ Pollutant List'!$B$7:$B$611,0))),"")</f>
        <v>trans-1,2-Dichloroethene</v>
      </c>
      <c r="D1059" s="115"/>
      <c r="E1059" s="101"/>
      <c r="F1059" s="102">
        <v>3.9599999999999998E-4</v>
      </c>
      <c r="G1059" s="103">
        <v>3.9599999999999998E-4</v>
      </c>
      <c r="H1059" s="83" t="s">
        <v>410</v>
      </c>
      <c r="I1059" s="104" t="s">
        <v>494</v>
      </c>
      <c r="J1059" s="102">
        <v>3.4689599999999996</v>
      </c>
      <c r="K1059" s="105">
        <v>3.4689599999999996</v>
      </c>
      <c r="L1059" s="83"/>
      <c r="M1059" s="102">
        <v>9.5039999999999986E-3</v>
      </c>
      <c r="N1059" s="105">
        <v>9.5039999999999986E-3</v>
      </c>
      <c r="O1059" s="83"/>
    </row>
    <row r="1060" spans="1:15">
      <c r="A1060" s="79" t="s">
        <v>217</v>
      </c>
      <c r="B1060" s="100" t="s">
        <v>330</v>
      </c>
      <c r="C1060" s="81" t="str">
        <f>IFERROR(IF(B1060="No CAS","",INDEX('DEQ Pollutant List'!$C$7:$C$611,MATCH('3. Pollutant Emissions - EF'!B1060,'DEQ Pollutant List'!$B$7:$B$611,0))),"")</f>
        <v>Acrolein</v>
      </c>
      <c r="D1060" s="115"/>
      <c r="E1060" s="101"/>
      <c r="F1060" s="102">
        <v>2.92E-4</v>
      </c>
      <c r="G1060" s="103">
        <v>2.92E-4</v>
      </c>
      <c r="H1060" s="83" t="s">
        <v>410</v>
      </c>
      <c r="I1060" s="104" t="s">
        <v>493</v>
      </c>
      <c r="J1060" s="102">
        <v>2.5579199999999997</v>
      </c>
      <c r="K1060" s="105">
        <v>2.5579199999999997</v>
      </c>
      <c r="L1060" s="83"/>
      <c r="M1060" s="102">
        <v>7.0080000000000003E-3</v>
      </c>
      <c r="N1060" s="105">
        <v>7.0080000000000003E-3</v>
      </c>
      <c r="O1060" s="83"/>
    </row>
    <row r="1061" spans="1:15">
      <c r="A1061" s="79" t="s">
        <v>217</v>
      </c>
      <c r="B1061" s="100" t="s">
        <v>340</v>
      </c>
      <c r="C1061" s="81" t="str">
        <f>IFERROR(IF(B1061="No CAS","",INDEX('DEQ Pollutant List'!$C$7:$C$611,MATCH('3. Pollutant Emissions - EF'!B1061,'DEQ Pollutant List'!$B$7:$B$611,0))),"")</f>
        <v>Benzene</v>
      </c>
      <c r="D1061" s="115"/>
      <c r="E1061" s="101"/>
      <c r="F1061" s="102">
        <v>3.6999999999999998E-5</v>
      </c>
      <c r="G1061" s="103">
        <v>3.6999999999999998E-5</v>
      </c>
      <c r="H1061" s="83" t="s">
        <v>410</v>
      </c>
      <c r="I1061" s="104" t="s">
        <v>493</v>
      </c>
      <c r="J1061" s="102">
        <v>0.32411999999999996</v>
      </c>
      <c r="K1061" s="105">
        <v>0.32411999999999996</v>
      </c>
      <c r="L1061" s="83"/>
      <c r="M1061" s="102">
        <v>8.879999999999999E-4</v>
      </c>
      <c r="N1061" s="105">
        <v>8.879999999999999E-4</v>
      </c>
      <c r="O1061" s="83"/>
    </row>
    <row r="1062" spans="1:15">
      <c r="A1062" s="79" t="s">
        <v>217</v>
      </c>
      <c r="B1062" s="100" t="s">
        <v>342</v>
      </c>
      <c r="C1062" s="81" t="str">
        <f>IFERROR(IF(B1062="No CAS","",INDEX('DEQ Pollutant List'!$C$7:$C$611,MATCH('3. Pollutant Emissions - EF'!B1062,'DEQ Pollutant List'!$B$7:$B$611,0))),"")</f>
        <v>1,3-Butadiene</v>
      </c>
      <c r="D1062" s="115"/>
      <c r="E1062" s="101"/>
      <c r="F1062" s="102">
        <v>5.3000000000000001E-5</v>
      </c>
      <c r="G1062" s="103">
        <v>5.3000000000000001E-5</v>
      </c>
      <c r="H1062" s="83" t="s">
        <v>410</v>
      </c>
      <c r="I1062" s="104" t="s">
        <v>493</v>
      </c>
      <c r="J1062" s="102">
        <v>0.46428000000000003</v>
      </c>
      <c r="K1062" s="105">
        <v>0.46428000000000003</v>
      </c>
      <c r="L1062" s="83"/>
      <c r="M1062" s="102">
        <v>1.2720000000000001E-3</v>
      </c>
      <c r="N1062" s="105">
        <v>1.2720000000000001E-3</v>
      </c>
      <c r="O1062" s="83"/>
    </row>
    <row r="1063" spans="1:15">
      <c r="A1063" s="79" t="s">
        <v>217</v>
      </c>
      <c r="B1063" s="100" t="s">
        <v>344</v>
      </c>
      <c r="C1063" s="81" t="str">
        <f>IFERROR(IF(B1063="No CAS","",INDEX('DEQ Pollutant List'!$C$7:$C$611,MATCH('3. Pollutant Emissions - EF'!B1063,'DEQ Pollutant List'!$B$7:$B$611,0))),"")</f>
        <v>Carbon disulfide</v>
      </c>
      <c r="D1063" s="115"/>
      <c r="E1063" s="101"/>
      <c r="F1063" s="102">
        <v>9.8000000000000004E-2</v>
      </c>
      <c r="G1063" s="103">
        <v>9.8000000000000004E-2</v>
      </c>
      <c r="H1063" s="83" t="s">
        <v>410</v>
      </c>
      <c r="I1063" s="104" t="s">
        <v>493</v>
      </c>
      <c r="J1063" s="102">
        <v>858.48</v>
      </c>
      <c r="K1063" s="105">
        <v>858.48</v>
      </c>
      <c r="L1063" s="83"/>
      <c r="M1063" s="102">
        <v>2.3520000000000003</v>
      </c>
      <c r="N1063" s="105">
        <v>2.3520000000000003</v>
      </c>
      <c r="O1063" s="83"/>
    </row>
    <row r="1064" spans="1:15">
      <c r="A1064" s="79" t="s">
        <v>217</v>
      </c>
      <c r="B1064" s="100" t="s">
        <v>417</v>
      </c>
      <c r="C1064" s="81" t="str">
        <f>IFERROR(IF(B1064="No CAS","",INDEX('DEQ Pollutant List'!$C$7:$C$611,MATCH('3. Pollutant Emissions - EF'!B1064,'DEQ Pollutant List'!$B$7:$B$611,0))),"")</f>
        <v>Carbon tetrachloride</v>
      </c>
      <c r="D1064" s="115"/>
      <c r="E1064" s="101"/>
      <c r="F1064" s="102">
        <v>3.2299999999999999E-4</v>
      </c>
      <c r="G1064" s="103">
        <v>3.2299999999999999E-4</v>
      </c>
      <c r="H1064" s="83" t="s">
        <v>410</v>
      </c>
      <c r="I1064" s="104" t="s">
        <v>493</v>
      </c>
      <c r="J1064" s="102">
        <v>2.8294799999999998</v>
      </c>
      <c r="K1064" s="105">
        <v>2.8294799999999998</v>
      </c>
      <c r="L1064" s="83"/>
      <c r="M1064" s="102">
        <v>7.7520000000000002E-3</v>
      </c>
      <c r="N1064" s="105">
        <v>7.7520000000000002E-3</v>
      </c>
      <c r="O1064" s="83"/>
    </row>
    <row r="1065" spans="1:15">
      <c r="A1065" s="79" t="s">
        <v>217</v>
      </c>
      <c r="B1065" s="100" t="s">
        <v>345</v>
      </c>
      <c r="C1065" s="81" t="str">
        <f>IFERROR(IF(B1065="No CAS","",INDEX('DEQ Pollutant List'!$C$7:$C$611,MATCH('3. Pollutant Emissions - EF'!B1065,'DEQ Pollutant List'!$B$7:$B$611,0))),"")</f>
        <v>Chlorobenzene</v>
      </c>
      <c r="D1065" s="115"/>
      <c r="E1065" s="101"/>
      <c r="F1065" s="102">
        <v>3.67E-6</v>
      </c>
      <c r="G1065" s="103">
        <v>3.67E-6</v>
      </c>
      <c r="H1065" s="83" t="s">
        <v>410</v>
      </c>
      <c r="I1065" s="104" t="s">
        <v>493</v>
      </c>
      <c r="J1065" s="102">
        <v>3.2149200000000003E-2</v>
      </c>
      <c r="K1065" s="105">
        <v>3.2149200000000003E-2</v>
      </c>
      <c r="L1065" s="83"/>
      <c r="M1065" s="102">
        <v>8.8079999999999997E-5</v>
      </c>
      <c r="N1065" s="105">
        <v>8.8079999999999997E-5</v>
      </c>
      <c r="O1065" s="83"/>
    </row>
    <row r="1066" spans="1:15">
      <c r="A1066" s="79" t="s">
        <v>217</v>
      </c>
      <c r="B1066" s="100" t="s">
        <v>346</v>
      </c>
      <c r="C1066" s="81" t="str">
        <f>IFERROR(IF(B1066="No CAS","",INDEX('DEQ Pollutant List'!$C$7:$C$611,MATCH('3. Pollutant Emissions - EF'!B1066,'DEQ Pollutant List'!$B$7:$B$611,0))),"")</f>
        <v>1,2,4-Trichlorobenzene</v>
      </c>
      <c r="D1066" s="115"/>
      <c r="E1066" s="101"/>
      <c r="F1066" s="102">
        <v>3.8099999999999998E-5</v>
      </c>
      <c r="G1066" s="103">
        <v>3.8099999999999998E-5</v>
      </c>
      <c r="H1066" s="83" t="s">
        <v>410</v>
      </c>
      <c r="I1066" s="104" t="s">
        <v>493</v>
      </c>
      <c r="J1066" s="102">
        <v>0.333756</v>
      </c>
      <c r="K1066" s="105">
        <v>0.333756</v>
      </c>
      <c r="L1066" s="83"/>
      <c r="M1066" s="102">
        <v>9.1439999999999989E-4</v>
      </c>
      <c r="N1066" s="105">
        <v>9.1439999999999989E-4</v>
      </c>
      <c r="O1066" s="83"/>
    </row>
    <row r="1067" spans="1:15">
      <c r="A1067" s="79" t="s">
        <v>217</v>
      </c>
      <c r="B1067" s="100" t="s">
        <v>347</v>
      </c>
      <c r="C1067" s="81" t="str">
        <f>IFERROR(IF(B1067="No CAS","",INDEX('DEQ Pollutant List'!$C$7:$C$611,MATCH('3. Pollutant Emissions - EF'!B1067,'DEQ Pollutant List'!$B$7:$B$611,0))),"")</f>
        <v>Chloroform</v>
      </c>
      <c r="D1067" s="115"/>
      <c r="E1067" s="101"/>
      <c r="F1067" s="102">
        <v>8.3399999999999998E-7</v>
      </c>
      <c r="G1067" s="103">
        <v>8.3399999999999998E-7</v>
      </c>
      <c r="H1067" s="83" t="s">
        <v>410</v>
      </c>
      <c r="I1067" s="104" t="s">
        <v>493</v>
      </c>
      <c r="J1067" s="102">
        <v>7.3058400000000001E-3</v>
      </c>
      <c r="K1067" s="105">
        <v>7.3058400000000001E-3</v>
      </c>
      <c r="L1067" s="83"/>
      <c r="M1067" s="102">
        <v>2.0015999999999999E-5</v>
      </c>
      <c r="N1067" s="105">
        <v>2.0015999999999999E-5</v>
      </c>
      <c r="O1067" s="83"/>
    </row>
    <row r="1068" spans="1:15">
      <c r="A1068" s="79" t="s">
        <v>217</v>
      </c>
      <c r="B1068" s="100" t="s">
        <v>351</v>
      </c>
      <c r="C1068" s="81" t="str">
        <f>IFERROR(IF(B1068="No CAS","",INDEX('DEQ Pollutant List'!$C$7:$C$611,MATCH('3. Pollutant Emissions - EF'!B1068,'DEQ Pollutant List'!$B$7:$B$611,0))),"")</f>
        <v>Isopropylbenzene (cumene)</v>
      </c>
      <c r="D1068" s="115"/>
      <c r="E1068" s="101"/>
      <c r="F1068" s="102">
        <v>7.1500000000000003E-4</v>
      </c>
      <c r="G1068" s="103">
        <v>7.1500000000000003E-4</v>
      </c>
      <c r="H1068" s="83" t="s">
        <v>410</v>
      </c>
      <c r="I1068" s="104" t="s">
        <v>493</v>
      </c>
      <c r="J1068" s="102">
        <v>6.2633999999999999</v>
      </c>
      <c r="K1068" s="105">
        <v>6.2633999999999999</v>
      </c>
      <c r="L1068" s="83"/>
      <c r="M1068" s="102">
        <v>1.7160000000000002E-2</v>
      </c>
      <c r="N1068" s="105">
        <v>1.7160000000000002E-2</v>
      </c>
      <c r="O1068" s="83"/>
    </row>
    <row r="1069" spans="1:15">
      <c r="A1069" s="79" t="s">
        <v>217</v>
      </c>
      <c r="B1069" s="100" t="s">
        <v>352</v>
      </c>
      <c r="C1069" s="81" t="str">
        <f>IFERROR(IF(B1069="No CAS","",INDEX('DEQ Pollutant List'!$C$7:$C$611,MATCH('3. Pollutant Emissions - EF'!B1069,'DEQ Pollutant List'!$B$7:$B$611,0))),"")</f>
        <v>Ethyl benzene</v>
      </c>
      <c r="D1069" s="115"/>
      <c r="E1069" s="101"/>
      <c r="F1069" s="102">
        <v>2.23E-5</v>
      </c>
      <c r="G1069" s="103">
        <v>2.23E-5</v>
      </c>
      <c r="H1069" s="83" t="s">
        <v>410</v>
      </c>
      <c r="I1069" s="104" t="s">
        <v>493</v>
      </c>
      <c r="J1069" s="102">
        <v>0.19534799999999999</v>
      </c>
      <c r="K1069" s="105">
        <v>0.19534799999999999</v>
      </c>
      <c r="L1069" s="83"/>
      <c r="M1069" s="102">
        <v>5.352E-4</v>
      </c>
      <c r="N1069" s="105">
        <v>5.352E-4</v>
      </c>
      <c r="O1069" s="83"/>
    </row>
    <row r="1070" spans="1:15">
      <c r="A1070" s="79" t="s">
        <v>217</v>
      </c>
      <c r="B1070" s="100" t="s">
        <v>419</v>
      </c>
      <c r="C1070" s="81" t="str">
        <f>IFERROR(IF(B1070="No CAS","",INDEX('DEQ Pollutant List'!$C$7:$C$611,MATCH('3. Pollutant Emissions - EF'!B1070,'DEQ Pollutant List'!$B$7:$B$611,0))),"")</f>
        <v>Ethylene dichloride (EDC, 1,2-dichloroethane)</v>
      </c>
      <c r="D1070" s="115"/>
      <c r="E1070" s="101"/>
      <c r="F1070" s="102">
        <v>9.6500000000000001E-5</v>
      </c>
      <c r="G1070" s="103">
        <v>9.6500000000000001E-5</v>
      </c>
      <c r="H1070" s="83" t="s">
        <v>410</v>
      </c>
      <c r="I1070" s="104" t="s">
        <v>493</v>
      </c>
      <c r="J1070" s="102">
        <v>0.84533999999999998</v>
      </c>
      <c r="K1070" s="105">
        <v>0.84533999999999998</v>
      </c>
      <c r="L1070" s="83"/>
      <c r="M1070" s="102">
        <v>2.3159999999999999E-3</v>
      </c>
      <c r="N1070" s="105">
        <v>2.3159999999999999E-3</v>
      </c>
      <c r="O1070" s="83"/>
    </row>
    <row r="1071" spans="1:15">
      <c r="A1071" s="79" t="s">
        <v>217</v>
      </c>
      <c r="B1071" s="100" t="s">
        <v>354</v>
      </c>
      <c r="C1071" s="81" t="str">
        <f>IFERROR(IF(B1071="No CAS","",INDEX('DEQ Pollutant List'!$C$7:$C$611,MATCH('3. Pollutant Emissions - EF'!B1071,'DEQ Pollutant List'!$B$7:$B$611,0))),"")</f>
        <v>Formaldehyde</v>
      </c>
      <c r="D1071" s="115"/>
      <c r="E1071" s="101"/>
      <c r="F1071" s="102">
        <v>1.21E-4</v>
      </c>
      <c r="G1071" s="103">
        <v>1.21E-4</v>
      </c>
      <c r="H1071" s="83" t="s">
        <v>410</v>
      </c>
      <c r="I1071" s="104" t="s">
        <v>493</v>
      </c>
      <c r="J1071" s="102">
        <v>1.05996</v>
      </c>
      <c r="K1071" s="105">
        <v>1.05996</v>
      </c>
      <c r="L1071" s="83"/>
      <c r="M1071" s="102">
        <v>2.9039999999999999E-3</v>
      </c>
      <c r="N1071" s="105">
        <v>2.9039999999999999E-3</v>
      </c>
      <c r="O1071" s="83"/>
    </row>
    <row r="1072" spans="1:15">
      <c r="A1072" s="79" t="s">
        <v>217</v>
      </c>
      <c r="B1072" s="100" t="s">
        <v>355</v>
      </c>
      <c r="C1072" s="81" t="str">
        <f>IFERROR(IF(B1072="No CAS","",INDEX('DEQ Pollutant List'!$C$7:$C$611,MATCH('3. Pollutant Emissions - EF'!B1072,'DEQ Pollutant List'!$B$7:$B$611,0))),"")</f>
        <v>Hexane</v>
      </c>
      <c r="D1072" s="115"/>
      <c r="E1072" s="101"/>
      <c r="F1072" s="102">
        <v>1.3900000000000001E-5</v>
      </c>
      <c r="G1072" s="103">
        <v>1.3900000000000001E-5</v>
      </c>
      <c r="H1072" s="83" t="s">
        <v>410</v>
      </c>
      <c r="I1072" s="104" t="s">
        <v>493</v>
      </c>
      <c r="J1072" s="102">
        <v>0.12176400000000001</v>
      </c>
      <c r="K1072" s="105">
        <v>0.12176400000000001</v>
      </c>
      <c r="L1072" s="83"/>
      <c r="M1072" s="102">
        <v>3.3360000000000003E-4</v>
      </c>
      <c r="N1072" s="105">
        <v>3.3360000000000003E-4</v>
      </c>
      <c r="O1072" s="83"/>
    </row>
    <row r="1073" spans="1:15">
      <c r="A1073" s="79" t="s">
        <v>217</v>
      </c>
      <c r="B1073" s="100" t="s">
        <v>357</v>
      </c>
      <c r="C1073" s="81" t="str">
        <f>IFERROR(IF(B1073="No CAS","",INDEX('DEQ Pollutant List'!$C$7:$C$611,MATCH('3. Pollutant Emissions - EF'!B1073,'DEQ Pollutant List'!$B$7:$B$611,0))),"")</f>
        <v>Hydrogen sulfide</v>
      </c>
      <c r="D1073" s="115"/>
      <c r="E1073" s="101"/>
      <c r="F1073" s="102">
        <v>1.9900000000000001E-2</v>
      </c>
      <c r="G1073" s="103">
        <v>1.9900000000000001E-2</v>
      </c>
      <c r="H1073" s="83" t="s">
        <v>410</v>
      </c>
      <c r="I1073" s="104" t="s">
        <v>493</v>
      </c>
      <c r="J1073" s="102">
        <v>174.32400000000001</v>
      </c>
      <c r="K1073" s="105">
        <v>174.32400000000001</v>
      </c>
      <c r="L1073" s="83"/>
      <c r="M1073" s="102">
        <v>0.47760000000000002</v>
      </c>
      <c r="N1073" s="105">
        <v>0.47760000000000002</v>
      </c>
      <c r="O1073" s="83"/>
    </row>
    <row r="1074" spans="1:15">
      <c r="A1074" s="79" t="s">
        <v>217</v>
      </c>
      <c r="B1074" s="100" t="s">
        <v>363</v>
      </c>
      <c r="C1074" s="81" t="str">
        <f>IFERROR(IF(B1074="No CAS","",INDEX('DEQ Pollutant List'!$C$7:$C$611,MATCH('3. Pollutant Emissions - EF'!B1074,'DEQ Pollutant List'!$B$7:$B$611,0))),"")</f>
        <v>Methanol</v>
      </c>
      <c r="D1074" s="115"/>
      <c r="E1074" s="101"/>
      <c r="F1074" s="102">
        <v>0.60699999999999998</v>
      </c>
      <c r="G1074" s="103">
        <v>0.60699999999999998</v>
      </c>
      <c r="H1074" s="83" t="s">
        <v>410</v>
      </c>
      <c r="I1074" s="104" t="s">
        <v>493</v>
      </c>
      <c r="J1074" s="102">
        <v>5317.32</v>
      </c>
      <c r="K1074" s="105">
        <v>5317.32</v>
      </c>
      <c r="L1074" s="83"/>
      <c r="M1074" s="102">
        <v>14.568</v>
      </c>
      <c r="N1074" s="105">
        <v>14.568</v>
      </c>
      <c r="O1074" s="83"/>
    </row>
    <row r="1075" spans="1:15">
      <c r="A1075" s="79" t="s">
        <v>217</v>
      </c>
      <c r="B1075" s="100" t="s">
        <v>407</v>
      </c>
      <c r="C1075" s="81" t="str">
        <f>IFERROR(IF(B1075="No CAS","",INDEX('DEQ Pollutant List'!$C$7:$C$611,MATCH('3. Pollutant Emissions - EF'!B1075,'DEQ Pollutant List'!$B$7:$B$611,0))),"")</f>
        <v>1,1,1-Trichloroethane (methyl chloroform)</v>
      </c>
      <c r="D1075" s="115"/>
      <c r="E1075" s="101"/>
      <c r="F1075" s="102">
        <v>1.3200000000000001E-4</v>
      </c>
      <c r="G1075" s="103">
        <v>1.3200000000000001E-4</v>
      </c>
      <c r="H1075" s="83" t="s">
        <v>410</v>
      </c>
      <c r="I1075" s="104" t="s">
        <v>493</v>
      </c>
      <c r="J1075" s="102">
        <v>1.15632</v>
      </c>
      <c r="K1075" s="105">
        <v>1.15632</v>
      </c>
      <c r="L1075" s="83"/>
      <c r="M1075" s="102">
        <v>3.1680000000000002E-3</v>
      </c>
      <c r="N1075" s="105">
        <v>3.1680000000000002E-3</v>
      </c>
      <c r="O1075" s="83"/>
    </row>
    <row r="1076" spans="1:15">
      <c r="A1076" s="79" t="s">
        <v>217</v>
      </c>
      <c r="B1076" s="100" t="s">
        <v>365</v>
      </c>
      <c r="C1076" s="81" t="str">
        <f>IFERROR(IF(B1076="No CAS","",INDEX('DEQ Pollutant List'!$C$7:$C$611,MATCH('3. Pollutant Emissions - EF'!B1076,'DEQ Pollutant List'!$B$7:$B$611,0))),"")</f>
        <v>Dichloromethane (methylene chloride)</v>
      </c>
      <c r="D1076" s="115"/>
      <c r="E1076" s="101"/>
      <c r="F1076" s="102">
        <v>5.49E-5</v>
      </c>
      <c r="G1076" s="103">
        <v>5.49E-5</v>
      </c>
      <c r="H1076" s="83" t="s">
        <v>410</v>
      </c>
      <c r="I1076" s="104" t="s">
        <v>493</v>
      </c>
      <c r="J1076" s="102">
        <v>0.48092400000000002</v>
      </c>
      <c r="K1076" s="105">
        <v>0.48092400000000002</v>
      </c>
      <c r="L1076" s="83"/>
      <c r="M1076" s="102">
        <v>1.3175999999999999E-3</v>
      </c>
      <c r="N1076" s="105">
        <v>1.3175999999999999E-3</v>
      </c>
      <c r="O1076" s="83"/>
    </row>
    <row r="1077" spans="1:15">
      <c r="A1077" s="79" t="s">
        <v>217</v>
      </c>
      <c r="B1077" s="100" t="s">
        <v>366</v>
      </c>
      <c r="C1077" s="81" t="str">
        <f>IFERROR(IF(B1077="No CAS","",INDEX('DEQ Pollutant List'!$C$7:$C$611,MATCH('3. Pollutant Emissions - EF'!B1077,'DEQ Pollutant List'!$B$7:$B$611,0))),"")</f>
        <v>2-Butanone (methyl ethyl ketone)</v>
      </c>
      <c r="D1077" s="115"/>
      <c r="E1077" s="101"/>
      <c r="F1077" s="102">
        <v>0.01</v>
      </c>
      <c r="G1077" s="103">
        <v>0.01</v>
      </c>
      <c r="H1077" s="83" t="s">
        <v>410</v>
      </c>
      <c r="I1077" s="104" t="s">
        <v>493</v>
      </c>
      <c r="J1077" s="102">
        <v>87.600000000000009</v>
      </c>
      <c r="K1077" s="105">
        <v>87.600000000000009</v>
      </c>
      <c r="L1077" s="83"/>
      <c r="M1077" s="102">
        <v>0.24</v>
      </c>
      <c r="N1077" s="105">
        <v>0.24</v>
      </c>
      <c r="O1077" s="83"/>
    </row>
    <row r="1078" spans="1:15">
      <c r="A1078" s="79" t="s">
        <v>217</v>
      </c>
      <c r="B1078" s="100" t="s">
        <v>367</v>
      </c>
      <c r="C1078" s="81" t="str">
        <f>IFERROR(IF(B1078="No CAS","",INDEX('DEQ Pollutant List'!$C$7:$C$611,MATCH('3. Pollutant Emissions - EF'!B1078,'DEQ Pollutant List'!$B$7:$B$611,0))),"")</f>
        <v>Methyl isobutyl ketone (MIBK, hexone)</v>
      </c>
      <c r="D1078" s="115"/>
      <c r="E1078" s="101"/>
      <c r="F1078" s="102">
        <v>7.2000000000000005E-4</v>
      </c>
      <c r="G1078" s="103">
        <v>7.2000000000000005E-4</v>
      </c>
      <c r="H1078" s="83" t="s">
        <v>410</v>
      </c>
      <c r="I1078" s="104" t="s">
        <v>493</v>
      </c>
      <c r="J1078" s="102">
        <v>6.3072000000000008</v>
      </c>
      <c r="K1078" s="105">
        <v>6.3072000000000008</v>
      </c>
      <c r="L1078" s="83"/>
      <c r="M1078" s="102">
        <v>1.728E-2</v>
      </c>
      <c r="N1078" s="105">
        <v>1.728E-2</v>
      </c>
      <c r="O1078" s="83"/>
    </row>
    <row r="1079" spans="1:15">
      <c r="A1079" s="79" t="s">
        <v>217</v>
      </c>
      <c r="B1079" s="100" t="s">
        <v>372</v>
      </c>
      <c r="C1079" s="81" t="str">
        <f>IFERROR(IF(B1079="No CAS","",INDEX('DEQ Pollutant List'!$C$7:$C$611,MATCH('3. Pollutant Emissions - EF'!B1079,'DEQ Pollutant List'!$B$7:$B$611,0))),"")</f>
        <v>Tetrachloroethene (perchloroethylene)</v>
      </c>
      <c r="D1079" s="115"/>
      <c r="E1079" s="101"/>
      <c r="F1079" s="102">
        <v>1.42E-3</v>
      </c>
      <c r="G1079" s="103">
        <v>1.42E-3</v>
      </c>
      <c r="H1079" s="83" t="s">
        <v>410</v>
      </c>
      <c r="I1079" s="104" t="s">
        <v>493</v>
      </c>
      <c r="J1079" s="102">
        <v>12.4392</v>
      </c>
      <c r="K1079" s="105">
        <v>12.4392</v>
      </c>
      <c r="L1079" s="83"/>
      <c r="M1079" s="102">
        <v>3.4079999999999999E-2</v>
      </c>
      <c r="N1079" s="105">
        <v>3.4079999999999999E-2</v>
      </c>
      <c r="O1079" s="83"/>
    </row>
    <row r="1080" spans="1:15">
      <c r="A1080" s="79" t="s">
        <v>217</v>
      </c>
      <c r="B1080" s="100" t="s">
        <v>389</v>
      </c>
      <c r="C1080" s="81" t="str">
        <f>IFERROR(IF(B1080="No CAS","",INDEX('DEQ Pollutant List'!$C$7:$C$611,MATCH('3. Pollutant Emissions - EF'!B1080,'DEQ Pollutant List'!$B$7:$B$611,0))),"")</f>
        <v>Propionaldehyde</v>
      </c>
      <c r="D1080" s="115"/>
      <c r="E1080" s="101"/>
      <c r="F1080" s="102">
        <v>1.2099999999999999E-3</v>
      </c>
      <c r="G1080" s="103">
        <v>1.2099999999999999E-3</v>
      </c>
      <c r="H1080" s="83" t="s">
        <v>410</v>
      </c>
      <c r="I1080" s="104" t="s">
        <v>493</v>
      </c>
      <c r="J1080" s="102">
        <v>10.599599999999999</v>
      </c>
      <c r="K1080" s="105">
        <v>10.599599999999999</v>
      </c>
      <c r="L1080" s="83"/>
      <c r="M1080" s="102">
        <v>2.9039999999999996E-2</v>
      </c>
      <c r="N1080" s="105">
        <v>2.9039999999999996E-2</v>
      </c>
      <c r="O1080" s="83"/>
    </row>
    <row r="1081" spans="1:15">
      <c r="A1081" s="79" t="s">
        <v>217</v>
      </c>
      <c r="B1081" s="100" t="s">
        <v>392</v>
      </c>
      <c r="C1081" s="81" t="str">
        <f>IFERROR(IF(B1081="No CAS","",INDEX('DEQ Pollutant List'!$C$7:$C$611,MATCH('3. Pollutant Emissions - EF'!B1081,'DEQ Pollutant List'!$B$7:$B$611,0))),"")</f>
        <v>Styrene</v>
      </c>
      <c r="D1081" s="115"/>
      <c r="E1081" s="101"/>
      <c r="F1081" s="102">
        <v>2.05E-4</v>
      </c>
      <c r="G1081" s="103">
        <v>2.05E-4</v>
      </c>
      <c r="H1081" s="83" t="s">
        <v>410</v>
      </c>
      <c r="I1081" s="104" t="s">
        <v>493</v>
      </c>
      <c r="J1081" s="102">
        <v>1.7958000000000001</v>
      </c>
      <c r="K1081" s="105">
        <v>1.7958000000000001</v>
      </c>
      <c r="L1081" s="83"/>
      <c r="M1081" s="102">
        <v>4.9199999999999999E-3</v>
      </c>
      <c r="N1081" s="105">
        <v>4.9199999999999999E-3</v>
      </c>
      <c r="O1081" s="83"/>
    </row>
    <row r="1082" spans="1:15">
      <c r="A1082" s="79" t="s">
        <v>217</v>
      </c>
      <c r="B1082" s="100" t="s">
        <v>395</v>
      </c>
      <c r="C1082" s="81" t="str">
        <f>IFERROR(IF(B1082="No CAS","",INDEX('DEQ Pollutant List'!$C$7:$C$611,MATCH('3. Pollutant Emissions - EF'!B1082,'DEQ Pollutant List'!$B$7:$B$611,0))),"")</f>
        <v>Toluene</v>
      </c>
      <c r="D1082" s="115"/>
      <c r="E1082" s="101"/>
      <c r="F1082" s="102">
        <v>7.8299999999999995E-4</v>
      </c>
      <c r="G1082" s="103">
        <v>7.8299999999999995E-4</v>
      </c>
      <c r="H1082" s="83" t="s">
        <v>410</v>
      </c>
      <c r="I1082" s="104" t="s">
        <v>493</v>
      </c>
      <c r="J1082" s="102">
        <v>6.8590799999999996</v>
      </c>
      <c r="K1082" s="105">
        <v>6.8590799999999996</v>
      </c>
      <c r="L1082" s="83"/>
      <c r="M1082" s="102">
        <v>1.8792E-2</v>
      </c>
      <c r="N1082" s="105">
        <v>1.8792E-2</v>
      </c>
      <c r="O1082" s="83"/>
    </row>
    <row r="1083" spans="1:15">
      <c r="A1083" s="79" t="s">
        <v>217</v>
      </c>
      <c r="B1083" s="100" t="s">
        <v>409</v>
      </c>
      <c r="C1083" s="81" t="str">
        <f>IFERROR(IF(B1083="No CAS","",INDEX('DEQ Pollutant List'!$C$7:$C$611,MATCH('3. Pollutant Emissions - EF'!B1083,'DEQ Pollutant List'!$B$7:$B$611,0))),"")</f>
        <v>1,1,2-Trichloroethane (vinyl trichloride)</v>
      </c>
      <c r="D1083" s="115"/>
      <c r="E1083" s="101"/>
      <c r="F1083" s="102">
        <v>9.3100000000000006E-6</v>
      </c>
      <c r="G1083" s="103">
        <v>9.3100000000000006E-6</v>
      </c>
      <c r="H1083" s="83" t="s">
        <v>410</v>
      </c>
      <c r="I1083" s="104" t="s">
        <v>493</v>
      </c>
      <c r="J1083" s="102">
        <v>8.1555600000000006E-2</v>
      </c>
      <c r="K1083" s="105">
        <v>8.1555600000000006E-2</v>
      </c>
      <c r="L1083" s="83"/>
      <c r="M1083" s="102">
        <v>2.2344000000000002E-4</v>
      </c>
      <c r="N1083" s="105">
        <v>2.2344000000000002E-4</v>
      </c>
      <c r="O1083" s="83"/>
    </row>
    <row r="1084" spans="1:15">
      <c r="A1084" s="79" t="s">
        <v>217</v>
      </c>
      <c r="B1084" s="100" t="s">
        <v>396</v>
      </c>
      <c r="C1084" s="81" t="str">
        <f>IFERROR(IF(B1084="No CAS","",INDEX('DEQ Pollutant List'!$C$7:$C$611,MATCH('3. Pollutant Emissions - EF'!B1084,'DEQ Pollutant List'!$B$7:$B$611,0))),"")</f>
        <v>Trichloroethene (TCE, trichloroethylene)</v>
      </c>
      <c r="D1084" s="115"/>
      <c r="E1084" s="101"/>
      <c r="F1084" s="102">
        <v>6.3E-5</v>
      </c>
      <c r="G1084" s="103">
        <v>6.3E-5</v>
      </c>
      <c r="H1084" s="83" t="s">
        <v>410</v>
      </c>
      <c r="I1084" s="104" t="s">
        <v>493</v>
      </c>
      <c r="J1084" s="102">
        <v>0.55188000000000004</v>
      </c>
      <c r="K1084" s="105">
        <v>0.55188000000000004</v>
      </c>
      <c r="L1084" s="83"/>
      <c r="M1084" s="102">
        <v>1.5119999999999999E-3</v>
      </c>
      <c r="N1084" s="105">
        <v>1.5119999999999999E-3</v>
      </c>
      <c r="O1084" s="83"/>
    </row>
    <row r="1085" spans="1:15">
      <c r="A1085" s="79" t="s">
        <v>217</v>
      </c>
      <c r="B1085" s="100" t="s">
        <v>398</v>
      </c>
      <c r="C1085" s="81" t="str">
        <f>IFERROR(IF(B1085="No CAS","",INDEX('DEQ Pollutant List'!$C$7:$C$611,MATCH('3. Pollutant Emissions - EF'!B1085,'DEQ Pollutant List'!$B$7:$B$611,0))),"")</f>
        <v>Xylene (mixture), including m-xylene, o-xylene, p-xylene</v>
      </c>
      <c r="D1085" s="115"/>
      <c r="E1085" s="101"/>
      <c r="F1085" s="102">
        <v>3.48E-4</v>
      </c>
      <c r="G1085" s="103">
        <v>3.48E-4</v>
      </c>
      <c r="H1085" s="83" t="s">
        <v>410</v>
      </c>
      <c r="I1085" s="104" t="s">
        <v>493</v>
      </c>
      <c r="J1085" s="102">
        <v>3.0484800000000001</v>
      </c>
      <c r="K1085" s="105">
        <v>3.0484800000000001</v>
      </c>
      <c r="L1085" s="83"/>
      <c r="M1085" s="102">
        <v>8.352E-3</v>
      </c>
      <c r="N1085" s="105">
        <v>8.352E-3</v>
      </c>
      <c r="O1085" s="83"/>
    </row>
    <row r="1086" spans="1:15">
      <c r="A1086" s="79" t="s">
        <v>219</v>
      </c>
      <c r="B1086" s="100" t="s">
        <v>327</v>
      </c>
      <c r="C1086" s="81" t="str">
        <f>IFERROR(IF(B1086="No CAS","",INDEX('DEQ Pollutant List'!$C$7:$C$611,MATCH('3. Pollutant Emissions - EF'!B1086,'DEQ Pollutant List'!$B$7:$B$611,0))),"")</f>
        <v>Acetaldehyde</v>
      </c>
      <c r="D1086" s="115"/>
      <c r="E1086" s="101"/>
      <c r="F1086" s="102">
        <v>1.7899999999999999E-3</v>
      </c>
      <c r="G1086" s="103">
        <v>1.7899999999999999E-3</v>
      </c>
      <c r="H1086" s="83" t="s">
        <v>410</v>
      </c>
      <c r="I1086" s="104" t="s">
        <v>493</v>
      </c>
      <c r="J1086" s="102">
        <v>15.680399999999999</v>
      </c>
      <c r="K1086" s="105">
        <v>15.680399999999999</v>
      </c>
      <c r="L1086" s="83"/>
      <c r="M1086" s="102">
        <v>4.2959999999999998E-2</v>
      </c>
      <c r="N1086" s="105">
        <v>4.2959999999999998E-2</v>
      </c>
      <c r="O1086" s="83"/>
    </row>
    <row r="1087" spans="1:15">
      <c r="A1087" s="79" t="s">
        <v>219</v>
      </c>
      <c r="B1087" s="100" t="s">
        <v>331</v>
      </c>
      <c r="C1087" s="81" t="str">
        <f>IFERROR(IF(B1087="No CAS","",INDEX('DEQ Pollutant List'!$C$7:$C$611,MATCH('3. Pollutant Emissions - EF'!B1087,'DEQ Pollutant List'!$B$7:$B$611,0))),"")</f>
        <v>Acetone</v>
      </c>
      <c r="D1087" s="115"/>
      <c r="E1087" s="101"/>
      <c r="F1087" s="102">
        <v>3.2099999999999997E-2</v>
      </c>
      <c r="G1087" s="103">
        <v>3.2099999999999997E-2</v>
      </c>
      <c r="H1087" s="83" t="s">
        <v>410</v>
      </c>
      <c r="I1087" s="104" t="s">
        <v>493</v>
      </c>
      <c r="J1087" s="102">
        <v>281.19599999999997</v>
      </c>
      <c r="K1087" s="105">
        <v>281.19599999999997</v>
      </c>
      <c r="L1087" s="83"/>
      <c r="M1087" s="102">
        <v>0.77039999999999997</v>
      </c>
      <c r="N1087" s="105">
        <v>0.77039999999999997</v>
      </c>
      <c r="O1087" s="83"/>
    </row>
    <row r="1088" spans="1:15">
      <c r="A1088" s="79" t="s">
        <v>219</v>
      </c>
      <c r="B1088" s="100" t="s">
        <v>412</v>
      </c>
      <c r="C1088" s="81" t="str">
        <f>IFERROR(IF(B1088="No CAS","",INDEX('DEQ Pollutant List'!$C$7:$C$611,MATCH('3. Pollutant Emissions - EF'!B1088,'DEQ Pollutant List'!$B$7:$B$611,0))),"")</f>
        <v>trans-1,2-Dichloroethene</v>
      </c>
      <c r="D1088" s="115"/>
      <c r="E1088" s="101"/>
      <c r="F1088" s="102">
        <v>3.9599999999999998E-4</v>
      </c>
      <c r="G1088" s="103">
        <v>3.9599999999999998E-4</v>
      </c>
      <c r="H1088" s="83" t="s">
        <v>410</v>
      </c>
      <c r="I1088" s="104" t="s">
        <v>494</v>
      </c>
      <c r="J1088" s="102">
        <v>3.4689599999999996</v>
      </c>
      <c r="K1088" s="105">
        <v>3.4689599999999996</v>
      </c>
      <c r="L1088" s="83"/>
      <c r="M1088" s="102">
        <v>9.5039999999999986E-3</v>
      </c>
      <c r="N1088" s="105">
        <v>9.5039999999999986E-3</v>
      </c>
      <c r="O1088" s="83"/>
    </row>
    <row r="1089" spans="1:15">
      <c r="A1089" s="79" t="s">
        <v>219</v>
      </c>
      <c r="B1089" s="100" t="s">
        <v>330</v>
      </c>
      <c r="C1089" s="81" t="str">
        <f>IFERROR(IF(B1089="No CAS","",INDEX('DEQ Pollutant List'!$C$7:$C$611,MATCH('3. Pollutant Emissions - EF'!B1089,'DEQ Pollutant List'!$B$7:$B$611,0))),"")</f>
        <v>Acrolein</v>
      </c>
      <c r="D1089" s="115"/>
      <c r="E1089" s="101"/>
      <c r="F1089" s="102">
        <v>2.92E-4</v>
      </c>
      <c r="G1089" s="103">
        <v>2.92E-4</v>
      </c>
      <c r="H1089" s="83" t="s">
        <v>410</v>
      </c>
      <c r="I1089" s="104" t="s">
        <v>493</v>
      </c>
      <c r="J1089" s="102">
        <v>2.5579199999999997</v>
      </c>
      <c r="K1089" s="105">
        <v>2.5579199999999997</v>
      </c>
      <c r="L1089" s="83"/>
      <c r="M1089" s="102">
        <v>7.0080000000000003E-3</v>
      </c>
      <c r="N1089" s="105">
        <v>7.0080000000000003E-3</v>
      </c>
      <c r="O1089" s="83"/>
    </row>
    <row r="1090" spans="1:15">
      <c r="A1090" s="79" t="s">
        <v>219</v>
      </c>
      <c r="B1090" s="100" t="s">
        <v>340</v>
      </c>
      <c r="C1090" s="81" t="str">
        <f>IFERROR(IF(B1090="No CAS","",INDEX('DEQ Pollutant List'!$C$7:$C$611,MATCH('3. Pollutant Emissions - EF'!B1090,'DEQ Pollutant List'!$B$7:$B$611,0))),"")</f>
        <v>Benzene</v>
      </c>
      <c r="D1090" s="115"/>
      <c r="E1090" s="101"/>
      <c r="F1090" s="102">
        <v>3.6999999999999998E-5</v>
      </c>
      <c r="G1090" s="103">
        <v>3.6999999999999998E-5</v>
      </c>
      <c r="H1090" s="83" t="s">
        <v>410</v>
      </c>
      <c r="I1090" s="104" t="s">
        <v>493</v>
      </c>
      <c r="J1090" s="102">
        <v>0.32411999999999996</v>
      </c>
      <c r="K1090" s="105">
        <v>0.32411999999999996</v>
      </c>
      <c r="L1090" s="83"/>
      <c r="M1090" s="102">
        <v>8.879999999999999E-4</v>
      </c>
      <c r="N1090" s="105">
        <v>8.879999999999999E-4</v>
      </c>
      <c r="O1090" s="83"/>
    </row>
    <row r="1091" spans="1:15">
      <c r="A1091" s="79" t="s">
        <v>219</v>
      </c>
      <c r="B1091" s="100" t="s">
        <v>342</v>
      </c>
      <c r="C1091" s="81" t="str">
        <f>IFERROR(IF(B1091="No CAS","",INDEX('DEQ Pollutant List'!$C$7:$C$611,MATCH('3. Pollutant Emissions - EF'!B1091,'DEQ Pollutant List'!$B$7:$B$611,0))),"")</f>
        <v>1,3-Butadiene</v>
      </c>
      <c r="D1091" s="115"/>
      <c r="E1091" s="101"/>
      <c r="F1091" s="102">
        <v>5.3000000000000001E-5</v>
      </c>
      <c r="G1091" s="103">
        <v>5.3000000000000001E-5</v>
      </c>
      <c r="H1091" s="83" t="s">
        <v>410</v>
      </c>
      <c r="I1091" s="104" t="s">
        <v>493</v>
      </c>
      <c r="J1091" s="102">
        <v>0.46428000000000003</v>
      </c>
      <c r="K1091" s="105">
        <v>0.46428000000000003</v>
      </c>
      <c r="L1091" s="83"/>
      <c r="M1091" s="102">
        <v>1.2720000000000001E-3</v>
      </c>
      <c r="N1091" s="105">
        <v>1.2720000000000001E-3</v>
      </c>
      <c r="O1091" s="83"/>
    </row>
    <row r="1092" spans="1:15">
      <c r="A1092" s="79" t="s">
        <v>219</v>
      </c>
      <c r="B1092" s="100" t="s">
        <v>344</v>
      </c>
      <c r="C1092" s="81" t="str">
        <f>IFERROR(IF(B1092="No CAS","",INDEX('DEQ Pollutant List'!$C$7:$C$611,MATCH('3. Pollutant Emissions - EF'!B1092,'DEQ Pollutant List'!$B$7:$B$611,0))),"")</f>
        <v>Carbon disulfide</v>
      </c>
      <c r="D1092" s="115"/>
      <c r="E1092" s="101"/>
      <c r="F1092" s="102">
        <v>9.8000000000000004E-2</v>
      </c>
      <c r="G1092" s="103">
        <v>9.8000000000000004E-2</v>
      </c>
      <c r="H1092" s="83" t="s">
        <v>410</v>
      </c>
      <c r="I1092" s="104" t="s">
        <v>493</v>
      </c>
      <c r="J1092" s="102">
        <v>858.48</v>
      </c>
      <c r="K1092" s="105">
        <v>858.48</v>
      </c>
      <c r="L1092" s="83"/>
      <c r="M1092" s="102">
        <v>2.3520000000000003</v>
      </c>
      <c r="N1092" s="105">
        <v>2.3520000000000003</v>
      </c>
      <c r="O1092" s="83"/>
    </row>
    <row r="1093" spans="1:15">
      <c r="A1093" s="79" t="s">
        <v>219</v>
      </c>
      <c r="B1093" s="100" t="s">
        <v>417</v>
      </c>
      <c r="C1093" s="81" t="str">
        <f>IFERROR(IF(B1093="No CAS","",INDEX('DEQ Pollutant List'!$C$7:$C$611,MATCH('3. Pollutant Emissions - EF'!B1093,'DEQ Pollutant List'!$B$7:$B$611,0))),"")</f>
        <v>Carbon tetrachloride</v>
      </c>
      <c r="D1093" s="115"/>
      <c r="E1093" s="101"/>
      <c r="F1093" s="102">
        <v>3.2299999999999999E-4</v>
      </c>
      <c r="G1093" s="103">
        <v>3.2299999999999999E-4</v>
      </c>
      <c r="H1093" s="83" t="s">
        <v>410</v>
      </c>
      <c r="I1093" s="104" t="s">
        <v>493</v>
      </c>
      <c r="J1093" s="102">
        <v>2.8294799999999998</v>
      </c>
      <c r="K1093" s="105">
        <v>2.8294799999999998</v>
      </c>
      <c r="L1093" s="83"/>
      <c r="M1093" s="102">
        <v>7.7520000000000002E-3</v>
      </c>
      <c r="N1093" s="105">
        <v>7.7520000000000002E-3</v>
      </c>
      <c r="O1093" s="83"/>
    </row>
    <row r="1094" spans="1:15">
      <c r="A1094" s="79" t="s">
        <v>219</v>
      </c>
      <c r="B1094" s="100" t="s">
        <v>345</v>
      </c>
      <c r="C1094" s="81" t="str">
        <f>IFERROR(IF(B1094="No CAS","",INDEX('DEQ Pollutant List'!$C$7:$C$611,MATCH('3. Pollutant Emissions - EF'!B1094,'DEQ Pollutant List'!$B$7:$B$611,0))),"")</f>
        <v>Chlorobenzene</v>
      </c>
      <c r="D1094" s="115"/>
      <c r="E1094" s="101"/>
      <c r="F1094" s="102">
        <v>3.67E-6</v>
      </c>
      <c r="G1094" s="103">
        <v>3.67E-6</v>
      </c>
      <c r="H1094" s="83" t="s">
        <v>410</v>
      </c>
      <c r="I1094" s="104" t="s">
        <v>493</v>
      </c>
      <c r="J1094" s="102">
        <v>3.2149200000000003E-2</v>
      </c>
      <c r="K1094" s="105">
        <v>3.2149200000000003E-2</v>
      </c>
      <c r="L1094" s="83"/>
      <c r="M1094" s="102">
        <v>8.8079999999999997E-5</v>
      </c>
      <c r="N1094" s="105">
        <v>8.8079999999999997E-5</v>
      </c>
      <c r="O1094" s="83"/>
    </row>
    <row r="1095" spans="1:15">
      <c r="A1095" s="79" t="s">
        <v>219</v>
      </c>
      <c r="B1095" s="100" t="s">
        <v>346</v>
      </c>
      <c r="C1095" s="81" t="str">
        <f>IFERROR(IF(B1095="No CAS","",INDEX('DEQ Pollutant List'!$C$7:$C$611,MATCH('3. Pollutant Emissions - EF'!B1095,'DEQ Pollutant List'!$B$7:$B$611,0))),"")</f>
        <v>1,2,4-Trichlorobenzene</v>
      </c>
      <c r="D1095" s="115"/>
      <c r="E1095" s="101"/>
      <c r="F1095" s="102">
        <v>3.8099999999999998E-5</v>
      </c>
      <c r="G1095" s="103">
        <v>3.8099999999999998E-5</v>
      </c>
      <c r="H1095" s="83" t="s">
        <v>410</v>
      </c>
      <c r="I1095" s="104" t="s">
        <v>493</v>
      </c>
      <c r="J1095" s="102">
        <v>0.333756</v>
      </c>
      <c r="K1095" s="105">
        <v>0.333756</v>
      </c>
      <c r="L1095" s="83"/>
      <c r="M1095" s="102">
        <v>9.1439999999999989E-4</v>
      </c>
      <c r="N1095" s="105">
        <v>9.1439999999999989E-4</v>
      </c>
      <c r="O1095" s="83"/>
    </row>
    <row r="1096" spans="1:15">
      <c r="A1096" s="79" t="s">
        <v>219</v>
      </c>
      <c r="B1096" s="100" t="s">
        <v>347</v>
      </c>
      <c r="C1096" s="81" t="str">
        <f>IFERROR(IF(B1096="No CAS","",INDEX('DEQ Pollutant List'!$C$7:$C$611,MATCH('3. Pollutant Emissions - EF'!B1096,'DEQ Pollutant List'!$B$7:$B$611,0))),"")</f>
        <v>Chloroform</v>
      </c>
      <c r="D1096" s="115"/>
      <c r="E1096" s="101"/>
      <c r="F1096" s="102">
        <v>8.3399999999999998E-7</v>
      </c>
      <c r="G1096" s="103">
        <v>8.3399999999999998E-7</v>
      </c>
      <c r="H1096" s="83" t="s">
        <v>410</v>
      </c>
      <c r="I1096" s="104" t="s">
        <v>493</v>
      </c>
      <c r="J1096" s="102">
        <v>7.3058400000000001E-3</v>
      </c>
      <c r="K1096" s="105">
        <v>7.3058400000000001E-3</v>
      </c>
      <c r="L1096" s="83"/>
      <c r="M1096" s="102">
        <v>2.0015999999999999E-5</v>
      </c>
      <c r="N1096" s="105">
        <v>2.0015999999999999E-5</v>
      </c>
      <c r="O1096" s="83"/>
    </row>
    <row r="1097" spans="1:15">
      <c r="A1097" s="79" t="s">
        <v>219</v>
      </c>
      <c r="B1097" s="100" t="s">
        <v>351</v>
      </c>
      <c r="C1097" s="81" t="str">
        <f>IFERROR(IF(B1097="No CAS","",INDEX('DEQ Pollutant List'!$C$7:$C$611,MATCH('3. Pollutant Emissions - EF'!B1097,'DEQ Pollutant List'!$B$7:$B$611,0))),"")</f>
        <v>Isopropylbenzene (cumene)</v>
      </c>
      <c r="D1097" s="115"/>
      <c r="E1097" s="101"/>
      <c r="F1097" s="102">
        <v>7.1500000000000003E-4</v>
      </c>
      <c r="G1097" s="103">
        <v>7.1500000000000003E-4</v>
      </c>
      <c r="H1097" s="83" t="s">
        <v>410</v>
      </c>
      <c r="I1097" s="104" t="s">
        <v>493</v>
      </c>
      <c r="J1097" s="102">
        <v>6.2633999999999999</v>
      </c>
      <c r="K1097" s="105">
        <v>6.2633999999999999</v>
      </c>
      <c r="L1097" s="83"/>
      <c r="M1097" s="102">
        <v>1.7160000000000002E-2</v>
      </c>
      <c r="N1097" s="105">
        <v>1.7160000000000002E-2</v>
      </c>
      <c r="O1097" s="83"/>
    </row>
    <row r="1098" spans="1:15">
      <c r="A1098" s="79" t="s">
        <v>219</v>
      </c>
      <c r="B1098" s="100" t="s">
        <v>352</v>
      </c>
      <c r="C1098" s="81" t="str">
        <f>IFERROR(IF(B1098="No CAS","",INDEX('DEQ Pollutant List'!$C$7:$C$611,MATCH('3. Pollutant Emissions - EF'!B1098,'DEQ Pollutant List'!$B$7:$B$611,0))),"")</f>
        <v>Ethyl benzene</v>
      </c>
      <c r="D1098" s="115"/>
      <c r="E1098" s="101"/>
      <c r="F1098" s="102">
        <v>2.23E-5</v>
      </c>
      <c r="G1098" s="103">
        <v>2.23E-5</v>
      </c>
      <c r="H1098" s="83" t="s">
        <v>410</v>
      </c>
      <c r="I1098" s="104" t="s">
        <v>493</v>
      </c>
      <c r="J1098" s="102">
        <v>0.19534799999999999</v>
      </c>
      <c r="K1098" s="105">
        <v>0.19534799999999999</v>
      </c>
      <c r="L1098" s="83"/>
      <c r="M1098" s="102">
        <v>5.352E-4</v>
      </c>
      <c r="N1098" s="105">
        <v>5.352E-4</v>
      </c>
      <c r="O1098" s="83"/>
    </row>
    <row r="1099" spans="1:15">
      <c r="A1099" s="79" t="s">
        <v>219</v>
      </c>
      <c r="B1099" s="100" t="s">
        <v>419</v>
      </c>
      <c r="C1099" s="81" t="str">
        <f>IFERROR(IF(B1099="No CAS","",INDEX('DEQ Pollutant List'!$C$7:$C$611,MATCH('3. Pollutant Emissions - EF'!B1099,'DEQ Pollutant List'!$B$7:$B$611,0))),"")</f>
        <v>Ethylene dichloride (EDC, 1,2-dichloroethane)</v>
      </c>
      <c r="D1099" s="115"/>
      <c r="E1099" s="101"/>
      <c r="F1099" s="102">
        <v>9.6500000000000001E-5</v>
      </c>
      <c r="G1099" s="103">
        <v>9.6500000000000001E-5</v>
      </c>
      <c r="H1099" s="83" t="s">
        <v>410</v>
      </c>
      <c r="I1099" s="104" t="s">
        <v>493</v>
      </c>
      <c r="J1099" s="102">
        <v>0.84533999999999998</v>
      </c>
      <c r="K1099" s="105">
        <v>0.84533999999999998</v>
      </c>
      <c r="L1099" s="83"/>
      <c r="M1099" s="102">
        <v>2.3159999999999999E-3</v>
      </c>
      <c r="N1099" s="105">
        <v>2.3159999999999999E-3</v>
      </c>
      <c r="O1099" s="83"/>
    </row>
    <row r="1100" spans="1:15">
      <c r="A1100" s="79" t="s">
        <v>219</v>
      </c>
      <c r="B1100" s="100" t="s">
        <v>354</v>
      </c>
      <c r="C1100" s="81" t="str">
        <f>IFERROR(IF(B1100="No CAS","",INDEX('DEQ Pollutant List'!$C$7:$C$611,MATCH('3. Pollutant Emissions - EF'!B1100,'DEQ Pollutant List'!$B$7:$B$611,0))),"")</f>
        <v>Formaldehyde</v>
      </c>
      <c r="D1100" s="115"/>
      <c r="E1100" s="101"/>
      <c r="F1100" s="102">
        <v>1.21E-4</v>
      </c>
      <c r="G1100" s="103">
        <v>1.21E-4</v>
      </c>
      <c r="H1100" s="83" t="s">
        <v>410</v>
      </c>
      <c r="I1100" s="104" t="s">
        <v>493</v>
      </c>
      <c r="J1100" s="102">
        <v>1.05996</v>
      </c>
      <c r="K1100" s="105">
        <v>1.05996</v>
      </c>
      <c r="L1100" s="83"/>
      <c r="M1100" s="102">
        <v>2.9039999999999999E-3</v>
      </c>
      <c r="N1100" s="105">
        <v>2.9039999999999999E-3</v>
      </c>
      <c r="O1100" s="83"/>
    </row>
    <row r="1101" spans="1:15">
      <c r="A1101" s="79" t="s">
        <v>219</v>
      </c>
      <c r="B1101" s="100" t="s">
        <v>355</v>
      </c>
      <c r="C1101" s="81" t="str">
        <f>IFERROR(IF(B1101="No CAS","",INDEX('DEQ Pollutant List'!$C$7:$C$611,MATCH('3. Pollutant Emissions - EF'!B1101,'DEQ Pollutant List'!$B$7:$B$611,0))),"")</f>
        <v>Hexane</v>
      </c>
      <c r="D1101" s="115"/>
      <c r="E1101" s="101"/>
      <c r="F1101" s="102">
        <v>1.3900000000000001E-5</v>
      </c>
      <c r="G1101" s="103">
        <v>1.3900000000000001E-5</v>
      </c>
      <c r="H1101" s="83" t="s">
        <v>410</v>
      </c>
      <c r="I1101" s="104" t="s">
        <v>493</v>
      </c>
      <c r="J1101" s="102">
        <v>0.12176400000000001</v>
      </c>
      <c r="K1101" s="105">
        <v>0.12176400000000001</v>
      </c>
      <c r="L1101" s="83"/>
      <c r="M1101" s="102">
        <v>3.3360000000000003E-4</v>
      </c>
      <c r="N1101" s="105">
        <v>3.3360000000000003E-4</v>
      </c>
      <c r="O1101" s="83"/>
    </row>
    <row r="1102" spans="1:15">
      <c r="A1102" s="79" t="s">
        <v>219</v>
      </c>
      <c r="B1102" s="100" t="s">
        <v>357</v>
      </c>
      <c r="C1102" s="81" t="str">
        <f>IFERROR(IF(B1102="No CAS","",INDEX('DEQ Pollutant List'!$C$7:$C$611,MATCH('3. Pollutant Emissions - EF'!B1102,'DEQ Pollutant List'!$B$7:$B$611,0))),"")</f>
        <v>Hydrogen sulfide</v>
      </c>
      <c r="D1102" s="115"/>
      <c r="E1102" s="101"/>
      <c r="F1102" s="102">
        <v>1.9900000000000001E-2</v>
      </c>
      <c r="G1102" s="103">
        <v>1.9900000000000001E-2</v>
      </c>
      <c r="H1102" s="83" t="s">
        <v>410</v>
      </c>
      <c r="I1102" s="104" t="s">
        <v>493</v>
      </c>
      <c r="J1102" s="102">
        <v>174.32400000000001</v>
      </c>
      <c r="K1102" s="105">
        <v>174.32400000000001</v>
      </c>
      <c r="L1102" s="83"/>
      <c r="M1102" s="102">
        <v>0.47760000000000002</v>
      </c>
      <c r="N1102" s="105">
        <v>0.47760000000000002</v>
      </c>
      <c r="O1102" s="83"/>
    </row>
    <row r="1103" spans="1:15">
      <c r="A1103" s="79" t="s">
        <v>219</v>
      </c>
      <c r="B1103" s="100" t="s">
        <v>363</v>
      </c>
      <c r="C1103" s="81" t="str">
        <f>IFERROR(IF(B1103="No CAS","",INDEX('DEQ Pollutant List'!$C$7:$C$611,MATCH('3. Pollutant Emissions - EF'!B1103,'DEQ Pollutant List'!$B$7:$B$611,0))),"")</f>
        <v>Methanol</v>
      </c>
      <c r="D1103" s="115"/>
      <c r="E1103" s="101"/>
      <c r="F1103" s="102">
        <v>0.60699999999999998</v>
      </c>
      <c r="G1103" s="103">
        <v>0.60699999999999998</v>
      </c>
      <c r="H1103" s="83" t="s">
        <v>410</v>
      </c>
      <c r="I1103" s="104" t="s">
        <v>493</v>
      </c>
      <c r="J1103" s="102">
        <v>5317.32</v>
      </c>
      <c r="K1103" s="105">
        <v>5317.32</v>
      </c>
      <c r="L1103" s="83"/>
      <c r="M1103" s="102">
        <v>14.568</v>
      </c>
      <c r="N1103" s="105">
        <v>14.568</v>
      </c>
      <c r="O1103" s="83"/>
    </row>
    <row r="1104" spans="1:15">
      <c r="A1104" s="79" t="s">
        <v>219</v>
      </c>
      <c r="B1104" s="100" t="s">
        <v>407</v>
      </c>
      <c r="C1104" s="81" t="str">
        <f>IFERROR(IF(B1104="No CAS","",INDEX('DEQ Pollutant List'!$C$7:$C$611,MATCH('3. Pollutant Emissions - EF'!B1104,'DEQ Pollutant List'!$B$7:$B$611,0))),"")</f>
        <v>1,1,1-Trichloroethane (methyl chloroform)</v>
      </c>
      <c r="D1104" s="115"/>
      <c r="E1104" s="101"/>
      <c r="F1104" s="102">
        <v>1.3200000000000001E-4</v>
      </c>
      <c r="G1104" s="103">
        <v>1.3200000000000001E-4</v>
      </c>
      <c r="H1104" s="83" t="s">
        <v>410</v>
      </c>
      <c r="I1104" s="104" t="s">
        <v>493</v>
      </c>
      <c r="J1104" s="102">
        <v>1.15632</v>
      </c>
      <c r="K1104" s="105">
        <v>1.15632</v>
      </c>
      <c r="L1104" s="83"/>
      <c r="M1104" s="102">
        <v>3.1680000000000002E-3</v>
      </c>
      <c r="N1104" s="105">
        <v>3.1680000000000002E-3</v>
      </c>
      <c r="O1104" s="83"/>
    </row>
    <row r="1105" spans="1:15">
      <c r="A1105" s="79" t="s">
        <v>219</v>
      </c>
      <c r="B1105" s="100" t="s">
        <v>365</v>
      </c>
      <c r="C1105" s="81" t="str">
        <f>IFERROR(IF(B1105="No CAS","",INDEX('DEQ Pollutant List'!$C$7:$C$611,MATCH('3. Pollutant Emissions - EF'!B1105,'DEQ Pollutant List'!$B$7:$B$611,0))),"")</f>
        <v>Dichloromethane (methylene chloride)</v>
      </c>
      <c r="D1105" s="115"/>
      <c r="E1105" s="101"/>
      <c r="F1105" s="102">
        <v>5.49E-5</v>
      </c>
      <c r="G1105" s="103">
        <v>5.49E-5</v>
      </c>
      <c r="H1105" s="83" t="s">
        <v>410</v>
      </c>
      <c r="I1105" s="104" t="s">
        <v>493</v>
      </c>
      <c r="J1105" s="102">
        <v>0.48092400000000002</v>
      </c>
      <c r="K1105" s="105">
        <v>0.48092400000000002</v>
      </c>
      <c r="L1105" s="83"/>
      <c r="M1105" s="102">
        <v>1.3175999999999999E-3</v>
      </c>
      <c r="N1105" s="105">
        <v>1.3175999999999999E-3</v>
      </c>
      <c r="O1105" s="83"/>
    </row>
    <row r="1106" spans="1:15">
      <c r="A1106" s="79" t="s">
        <v>219</v>
      </c>
      <c r="B1106" s="100" t="s">
        <v>366</v>
      </c>
      <c r="C1106" s="81" t="str">
        <f>IFERROR(IF(B1106="No CAS","",INDEX('DEQ Pollutant List'!$C$7:$C$611,MATCH('3. Pollutant Emissions - EF'!B1106,'DEQ Pollutant List'!$B$7:$B$611,0))),"")</f>
        <v>2-Butanone (methyl ethyl ketone)</v>
      </c>
      <c r="D1106" s="115"/>
      <c r="E1106" s="101"/>
      <c r="F1106" s="102">
        <v>0.01</v>
      </c>
      <c r="G1106" s="103">
        <v>0.01</v>
      </c>
      <c r="H1106" s="83" t="s">
        <v>410</v>
      </c>
      <c r="I1106" s="104" t="s">
        <v>493</v>
      </c>
      <c r="J1106" s="102">
        <v>87.600000000000009</v>
      </c>
      <c r="K1106" s="105">
        <v>87.600000000000009</v>
      </c>
      <c r="L1106" s="83"/>
      <c r="M1106" s="102">
        <v>0.24</v>
      </c>
      <c r="N1106" s="105">
        <v>0.24</v>
      </c>
      <c r="O1106" s="83"/>
    </row>
    <row r="1107" spans="1:15">
      <c r="A1107" s="79" t="s">
        <v>219</v>
      </c>
      <c r="B1107" s="100" t="s">
        <v>367</v>
      </c>
      <c r="C1107" s="81" t="str">
        <f>IFERROR(IF(B1107="No CAS","",INDEX('DEQ Pollutant List'!$C$7:$C$611,MATCH('3. Pollutant Emissions - EF'!B1107,'DEQ Pollutant List'!$B$7:$B$611,0))),"")</f>
        <v>Methyl isobutyl ketone (MIBK, hexone)</v>
      </c>
      <c r="D1107" s="115"/>
      <c r="E1107" s="101"/>
      <c r="F1107" s="102">
        <v>7.2000000000000005E-4</v>
      </c>
      <c r="G1107" s="103">
        <v>7.2000000000000005E-4</v>
      </c>
      <c r="H1107" s="83" t="s">
        <v>410</v>
      </c>
      <c r="I1107" s="104" t="s">
        <v>493</v>
      </c>
      <c r="J1107" s="102">
        <v>6.3072000000000008</v>
      </c>
      <c r="K1107" s="105">
        <v>6.3072000000000008</v>
      </c>
      <c r="L1107" s="83"/>
      <c r="M1107" s="102">
        <v>1.728E-2</v>
      </c>
      <c r="N1107" s="105">
        <v>1.728E-2</v>
      </c>
      <c r="O1107" s="83"/>
    </row>
    <row r="1108" spans="1:15">
      <c r="A1108" s="79" t="s">
        <v>219</v>
      </c>
      <c r="B1108" s="100" t="s">
        <v>372</v>
      </c>
      <c r="C1108" s="81" t="str">
        <f>IFERROR(IF(B1108="No CAS","",INDEX('DEQ Pollutant List'!$C$7:$C$611,MATCH('3. Pollutant Emissions - EF'!B1108,'DEQ Pollutant List'!$B$7:$B$611,0))),"")</f>
        <v>Tetrachloroethene (perchloroethylene)</v>
      </c>
      <c r="D1108" s="115"/>
      <c r="E1108" s="101"/>
      <c r="F1108" s="102">
        <v>1.42E-3</v>
      </c>
      <c r="G1108" s="103">
        <v>1.42E-3</v>
      </c>
      <c r="H1108" s="83" t="s">
        <v>410</v>
      </c>
      <c r="I1108" s="104" t="s">
        <v>493</v>
      </c>
      <c r="J1108" s="102">
        <v>12.4392</v>
      </c>
      <c r="K1108" s="105">
        <v>12.4392</v>
      </c>
      <c r="L1108" s="83"/>
      <c r="M1108" s="102">
        <v>3.4079999999999999E-2</v>
      </c>
      <c r="N1108" s="105">
        <v>3.4079999999999999E-2</v>
      </c>
      <c r="O1108" s="83"/>
    </row>
    <row r="1109" spans="1:15">
      <c r="A1109" s="79" t="s">
        <v>219</v>
      </c>
      <c r="B1109" s="100" t="s">
        <v>389</v>
      </c>
      <c r="C1109" s="81" t="str">
        <f>IFERROR(IF(B1109="No CAS","",INDEX('DEQ Pollutant List'!$C$7:$C$611,MATCH('3. Pollutant Emissions - EF'!B1109,'DEQ Pollutant List'!$B$7:$B$611,0))),"")</f>
        <v>Propionaldehyde</v>
      </c>
      <c r="D1109" s="115"/>
      <c r="E1109" s="101"/>
      <c r="F1109" s="102">
        <v>1.2099999999999999E-3</v>
      </c>
      <c r="G1109" s="103">
        <v>1.2099999999999999E-3</v>
      </c>
      <c r="H1109" s="83" t="s">
        <v>410</v>
      </c>
      <c r="I1109" s="104" t="s">
        <v>493</v>
      </c>
      <c r="J1109" s="102">
        <v>10.599599999999999</v>
      </c>
      <c r="K1109" s="105">
        <v>10.599599999999999</v>
      </c>
      <c r="L1109" s="83"/>
      <c r="M1109" s="102">
        <v>2.9039999999999996E-2</v>
      </c>
      <c r="N1109" s="105">
        <v>2.9039999999999996E-2</v>
      </c>
      <c r="O1109" s="83"/>
    </row>
    <row r="1110" spans="1:15">
      <c r="A1110" s="79" t="s">
        <v>219</v>
      </c>
      <c r="B1110" s="100" t="s">
        <v>392</v>
      </c>
      <c r="C1110" s="81" t="str">
        <f>IFERROR(IF(B1110="No CAS","",INDEX('DEQ Pollutant List'!$C$7:$C$611,MATCH('3. Pollutant Emissions - EF'!B1110,'DEQ Pollutant List'!$B$7:$B$611,0))),"")</f>
        <v>Styrene</v>
      </c>
      <c r="D1110" s="115"/>
      <c r="E1110" s="101"/>
      <c r="F1110" s="102">
        <v>2.05E-4</v>
      </c>
      <c r="G1110" s="103">
        <v>2.05E-4</v>
      </c>
      <c r="H1110" s="83" t="s">
        <v>410</v>
      </c>
      <c r="I1110" s="104" t="s">
        <v>493</v>
      </c>
      <c r="J1110" s="102">
        <v>1.7958000000000001</v>
      </c>
      <c r="K1110" s="105">
        <v>1.7958000000000001</v>
      </c>
      <c r="L1110" s="83"/>
      <c r="M1110" s="102">
        <v>4.9199999999999999E-3</v>
      </c>
      <c r="N1110" s="105">
        <v>4.9199999999999999E-3</v>
      </c>
      <c r="O1110" s="83"/>
    </row>
    <row r="1111" spans="1:15">
      <c r="A1111" s="79" t="s">
        <v>219</v>
      </c>
      <c r="B1111" s="100" t="s">
        <v>395</v>
      </c>
      <c r="C1111" s="81" t="str">
        <f>IFERROR(IF(B1111="No CAS","",INDEX('DEQ Pollutant List'!$C$7:$C$611,MATCH('3. Pollutant Emissions - EF'!B1111,'DEQ Pollutant List'!$B$7:$B$611,0))),"")</f>
        <v>Toluene</v>
      </c>
      <c r="D1111" s="115"/>
      <c r="E1111" s="101"/>
      <c r="F1111" s="102">
        <v>7.8299999999999995E-4</v>
      </c>
      <c r="G1111" s="103">
        <v>7.8299999999999995E-4</v>
      </c>
      <c r="H1111" s="83" t="s">
        <v>410</v>
      </c>
      <c r="I1111" s="104" t="s">
        <v>493</v>
      </c>
      <c r="J1111" s="102">
        <v>6.8590799999999996</v>
      </c>
      <c r="K1111" s="105">
        <v>6.8590799999999996</v>
      </c>
      <c r="L1111" s="83"/>
      <c r="M1111" s="102">
        <v>1.8792E-2</v>
      </c>
      <c r="N1111" s="105">
        <v>1.8792E-2</v>
      </c>
      <c r="O1111" s="83"/>
    </row>
    <row r="1112" spans="1:15">
      <c r="A1112" s="79" t="s">
        <v>219</v>
      </c>
      <c r="B1112" s="100" t="s">
        <v>409</v>
      </c>
      <c r="C1112" s="81" t="str">
        <f>IFERROR(IF(B1112="No CAS","",INDEX('DEQ Pollutant List'!$C$7:$C$611,MATCH('3. Pollutant Emissions - EF'!B1112,'DEQ Pollutant List'!$B$7:$B$611,0))),"")</f>
        <v>1,1,2-Trichloroethane (vinyl trichloride)</v>
      </c>
      <c r="D1112" s="115"/>
      <c r="E1112" s="101"/>
      <c r="F1112" s="102">
        <v>9.3100000000000006E-6</v>
      </c>
      <c r="G1112" s="103">
        <v>9.3100000000000006E-6</v>
      </c>
      <c r="H1112" s="83" t="s">
        <v>410</v>
      </c>
      <c r="I1112" s="104" t="s">
        <v>493</v>
      </c>
      <c r="J1112" s="102">
        <v>8.1555600000000006E-2</v>
      </c>
      <c r="K1112" s="105">
        <v>8.1555600000000006E-2</v>
      </c>
      <c r="L1112" s="83"/>
      <c r="M1112" s="102">
        <v>2.2344000000000002E-4</v>
      </c>
      <c r="N1112" s="105">
        <v>2.2344000000000002E-4</v>
      </c>
      <c r="O1112" s="83"/>
    </row>
    <row r="1113" spans="1:15">
      <c r="A1113" s="79" t="s">
        <v>219</v>
      </c>
      <c r="B1113" s="100" t="s">
        <v>396</v>
      </c>
      <c r="C1113" s="81" t="str">
        <f>IFERROR(IF(B1113="No CAS","",INDEX('DEQ Pollutant List'!$C$7:$C$611,MATCH('3. Pollutant Emissions - EF'!B1113,'DEQ Pollutant List'!$B$7:$B$611,0))),"")</f>
        <v>Trichloroethene (TCE, trichloroethylene)</v>
      </c>
      <c r="D1113" s="115"/>
      <c r="E1113" s="101"/>
      <c r="F1113" s="102">
        <v>6.3E-5</v>
      </c>
      <c r="G1113" s="103">
        <v>6.3E-5</v>
      </c>
      <c r="H1113" s="83" t="s">
        <v>410</v>
      </c>
      <c r="I1113" s="104" t="s">
        <v>493</v>
      </c>
      <c r="J1113" s="102">
        <v>0.55188000000000004</v>
      </c>
      <c r="K1113" s="105">
        <v>0.55188000000000004</v>
      </c>
      <c r="L1113" s="83"/>
      <c r="M1113" s="102">
        <v>1.5119999999999999E-3</v>
      </c>
      <c r="N1113" s="105">
        <v>1.5119999999999999E-3</v>
      </c>
      <c r="O1113" s="83"/>
    </row>
    <row r="1114" spans="1:15">
      <c r="A1114" s="79" t="s">
        <v>219</v>
      </c>
      <c r="B1114" s="100" t="s">
        <v>398</v>
      </c>
      <c r="C1114" s="81" t="str">
        <f>IFERROR(IF(B1114="No CAS","",INDEX('DEQ Pollutant List'!$C$7:$C$611,MATCH('3. Pollutant Emissions - EF'!B1114,'DEQ Pollutant List'!$B$7:$B$611,0))),"")</f>
        <v>Xylene (mixture), including m-xylene, o-xylene, p-xylene</v>
      </c>
      <c r="D1114" s="115"/>
      <c r="E1114" s="101"/>
      <c r="F1114" s="102">
        <v>3.48E-4</v>
      </c>
      <c r="G1114" s="103">
        <v>3.48E-4</v>
      </c>
      <c r="H1114" s="83" t="s">
        <v>410</v>
      </c>
      <c r="I1114" s="104" t="s">
        <v>493</v>
      </c>
      <c r="J1114" s="102">
        <v>3.0484800000000001</v>
      </c>
      <c r="K1114" s="105">
        <v>3.0484800000000001</v>
      </c>
      <c r="L1114" s="83"/>
      <c r="M1114" s="102">
        <v>8.352E-3</v>
      </c>
      <c r="N1114" s="105">
        <v>8.352E-3</v>
      </c>
      <c r="O1114" s="83"/>
    </row>
    <row r="1115" spans="1:15">
      <c r="A1115" s="79" t="s">
        <v>221</v>
      </c>
      <c r="B1115" s="100" t="s">
        <v>327</v>
      </c>
      <c r="C1115" s="81" t="str">
        <f>IFERROR(IF(B1115="No CAS","",INDEX('DEQ Pollutant List'!$C$7:$C$611,MATCH('3. Pollutant Emissions - EF'!B1115,'DEQ Pollutant List'!$B$7:$B$611,0))),"")</f>
        <v>Acetaldehyde</v>
      </c>
      <c r="D1115" s="115"/>
      <c r="E1115" s="101"/>
      <c r="F1115" s="102">
        <v>1.7899999999999999E-3</v>
      </c>
      <c r="G1115" s="103">
        <v>1.7899999999999999E-3</v>
      </c>
      <c r="H1115" s="83" t="s">
        <v>410</v>
      </c>
      <c r="I1115" s="104" t="s">
        <v>493</v>
      </c>
      <c r="J1115" s="102">
        <v>15.680399999999999</v>
      </c>
      <c r="K1115" s="105">
        <v>15.680399999999999</v>
      </c>
      <c r="L1115" s="83"/>
      <c r="M1115" s="102">
        <v>4.2959999999999998E-2</v>
      </c>
      <c r="N1115" s="105">
        <v>4.2959999999999998E-2</v>
      </c>
      <c r="O1115" s="83"/>
    </row>
    <row r="1116" spans="1:15">
      <c r="A1116" s="79" t="s">
        <v>221</v>
      </c>
      <c r="B1116" s="100" t="s">
        <v>331</v>
      </c>
      <c r="C1116" s="81" t="str">
        <f>IFERROR(IF(B1116="No CAS","",INDEX('DEQ Pollutant List'!$C$7:$C$611,MATCH('3. Pollutant Emissions - EF'!B1116,'DEQ Pollutant List'!$B$7:$B$611,0))),"")</f>
        <v>Acetone</v>
      </c>
      <c r="D1116" s="115"/>
      <c r="E1116" s="101"/>
      <c r="F1116" s="102">
        <v>3.2099999999999997E-2</v>
      </c>
      <c r="G1116" s="103">
        <v>3.2099999999999997E-2</v>
      </c>
      <c r="H1116" s="83" t="s">
        <v>410</v>
      </c>
      <c r="I1116" s="104" t="s">
        <v>493</v>
      </c>
      <c r="J1116" s="102">
        <v>281.19599999999997</v>
      </c>
      <c r="K1116" s="105">
        <v>281.19599999999997</v>
      </c>
      <c r="L1116" s="83"/>
      <c r="M1116" s="102">
        <v>0.77039999999999997</v>
      </c>
      <c r="N1116" s="105">
        <v>0.77039999999999997</v>
      </c>
      <c r="O1116" s="83"/>
    </row>
    <row r="1117" spans="1:15">
      <c r="A1117" s="79" t="s">
        <v>221</v>
      </c>
      <c r="B1117" s="100" t="s">
        <v>412</v>
      </c>
      <c r="C1117" s="81" t="str">
        <f>IFERROR(IF(B1117="No CAS","",INDEX('DEQ Pollutant List'!$C$7:$C$611,MATCH('3. Pollutant Emissions - EF'!B1117,'DEQ Pollutant List'!$B$7:$B$611,0))),"")</f>
        <v>trans-1,2-Dichloroethene</v>
      </c>
      <c r="D1117" s="115"/>
      <c r="E1117" s="101"/>
      <c r="F1117" s="102">
        <v>3.9599999999999998E-4</v>
      </c>
      <c r="G1117" s="103">
        <v>3.9599999999999998E-4</v>
      </c>
      <c r="H1117" s="83" t="s">
        <v>410</v>
      </c>
      <c r="I1117" s="104" t="s">
        <v>494</v>
      </c>
      <c r="J1117" s="102">
        <v>3.4689599999999996</v>
      </c>
      <c r="K1117" s="105">
        <v>3.4689599999999996</v>
      </c>
      <c r="L1117" s="83"/>
      <c r="M1117" s="102">
        <v>9.5039999999999986E-3</v>
      </c>
      <c r="N1117" s="105">
        <v>9.5039999999999986E-3</v>
      </c>
      <c r="O1117" s="83"/>
    </row>
    <row r="1118" spans="1:15">
      <c r="A1118" s="79" t="s">
        <v>221</v>
      </c>
      <c r="B1118" s="100" t="s">
        <v>330</v>
      </c>
      <c r="C1118" s="81" t="str">
        <f>IFERROR(IF(B1118="No CAS","",INDEX('DEQ Pollutant List'!$C$7:$C$611,MATCH('3. Pollutant Emissions - EF'!B1118,'DEQ Pollutant List'!$B$7:$B$611,0))),"")</f>
        <v>Acrolein</v>
      </c>
      <c r="D1118" s="115"/>
      <c r="E1118" s="101"/>
      <c r="F1118" s="102">
        <v>2.92E-4</v>
      </c>
      <c r="G1118" s="103">
        <v>2.92E-4</v>
      </c>
      <c r="H1118" s="83" t="s">
        <v>410</v>
      </c>
      <c r="I1118" s="104" t="s">
        <v>493</v>
      </c>
      <c r="J1118" s="102">
        <v>2.5579199999999997</v>
      </c>
      <c r="K1118" s="105">
        <v>2.5579199999999997</v>
      </c>
      <c r="L1118" s="83"/>
      <c r="M1118" s="102">
        <v>7.0080000000000003E-3</v>
      </c>
      <c r="N1118" s="105">
        <v>7.0080000000000003E-3</v>
      </c>
      <c r="O1118" s="83"/>
    </row>
    <row r="1119" spans="1:15">
      <c r="A1119" s="79" t="s">
        <v>221</v>
      </c>
      <c r="B1119" s="100" t="s">
        <v>340</v>
      </c>
      <c r="C1119" s="81" t="str">
        <f>IFERROR(IF(B1119="No CAS","",INDEX('DEQ Pollutant List'!$C$7:$C$611,MATCH('3. Pollutant Emissions - EF'!B1119,'DEQ Pollutant List'!$B$7:$B$611,0))),"")</f>
        <v>Benzene</v>
      </c>
      <c r="D1119" s="115"/>
      <c r="E1119" s="101"/>
      <c r="F1119" s="102">
        <v>3.6999999999999998E-5</v>
      </c>
      <c r="G1119" s="103">
        <v>3.6999999999999998E-5</v>
      </c>
      <c r="H1119" s="83" t="s">
        <v>410</v>
      </c>
      <c r="I1119" s="104" t="s">
        <v>493</v>
      </c>
      <c r="J1119" s="102">
        <v>0.32411999999999996</v>
      </c>
      <c r="K1119" s="105">
        <v>0.32411999999999996</v>
      </c>
      <c r="L1119" s="83"/>
      <c r="M1119" s="102">
        <v>8.879999999999999E-4</v>
      </c>
      <c r="N1119" s="105">
        <v>8.879999999999999E-4</v>
      </c>
      <c r="O1119" s="83"/>
    </row>
    <row r="1120" spans="1:15">
      <c r="A1120" s="79" t="s">
        <v>221</v>
      </c>
      <c r="B1120" s="100" t="s">
        <v>342</v>
      </c>
      <c r="C1120" s="81" t="str">
        <f>IFERROR(IF(B1120="No CAS","",INDEX('DEQ Pollutant List'!$C$7:$C$611,MATCH('3. Pollutant Emissions - EF'!B1120,'DEQ Pollutant List'!$B$7:$B$611,0))),"")</f>
        <v>1,3-Butadiene</v>
      </c>
      <c r="D1120" s="115"/>
      <c r="E1120" s="101"/>
      <c r="F1120" s="102">
        <v>5.3000000000000001E-5</v>
      </c>
      <c r="G1120" s="103">
        <v>5.3000000000000001E-5</v>
      </c>
      <c r="H1120" s="83" t="s">
        <v>410</v>
      </c>
      <c r="I1120" s="104" t="s">
        <v>493</v>
      </c>
      <c r="J1120" s="102">
        <v>0.46428000000000003</v>
      </c>
      <c r="K1120" s="105">
        <v>0.46428000000000003</v>
      </c>
      <c r="L1120" s="83"/>
      <c r="M1120" s="102">
        <v>1.2720000000000001E-3</v>
      </c>
      <c r="N1120" s="105">
        <v>1.2720000000000001E-3</v>
      </c>
      <c r="O1120" s="83"/>
    </row>
    <row r="1121" spans="1:15">
      <c r="A1121" s="79" t="s">
        <v>221</v>
      </c>
      <c r="B1121" s="100" t="s">
        <v>344</v>
      </c>
      <c r="C1121" s="81" t="str">
        <f>IFERROR(IF(B1121="No CAS","",INDEX('DEQ Pollutant List'!$C$7:$C$611,MATCH('3. Pollutant Emissions - EF'!B1121,'DEQ Pollutant List'!$B$7:$B$611,0))),"")</f>
        <v>Carbon disulfide</v>
      </c>
      <c r="D1121" s="115"/>
      <c r="E1121" s="101"/>
      <c r="F1121" s="102">
        <v>9.8000000000000004E-2</v>
      </c>
      <c r="G1121" s="103">
        <v>9.8000000000000004E-2</v>
      </c>
      <c r="H1121" s="83" t="s">
        <v>410</v>
      </c>
      <c r="I1121" s="104" t="s">
        <v>493</v>
      </c>
      <c r="J1121" s="102">
        <v>858.48</v>
      </c>
      <c r="K1121" s="105">
        <v>858.48</v>
      </c>
      <c r="L1121" s="83"/>
      <c r="M1121" s="102">
        <v>2.3520000000000003</v>
      </c>
      <c r="N1121" s="105">
        <v>2.3520000000000003</v>
      </c>
      <c r="O1121" s="83"/>
    </row>
    <row r="1122" spans="1:15">
      <c r="A1122" s="79" t="s">
        <v>221</v>
      </c>
      <c r="B1122" s="100" t="s">
        <v>417</v>
      </c>
      <c r="C1122" s="81" t="str">
        <f>IFERROR(IF(B1122="No CAS","",INDEX('DEQ Pollutant List'!$C$7:$C$611,MATCH('3. Pollutant Emissions - EF'!B1122,'DEQ Pollutant List'!$B$7:$B$611,0))),"")</f>
        <v>Carbon tetrachloride</v>
      </c>
      <c r="D1122" s="115"/>
      <c r="E1122" s="101"/>
      <c r="F1122" s="102">
        <v>3.2299999999999999E-4</v>
      </c>
      <c r="G1122" s="103">
        <v>3.2299999999999999E-4</v>
      </c>
      <c r="H1122" s="83" t="s">
        <v>410</v>
      </c>
      <c r="I1122" s="104" t="s">
        <v>493</v>
      </c>
      <c r="J1122" s="102">
        <v>2.8294799999999998</v>
      </c>
      <c r="K1122" s="105">
        <v>2.8294799999999998</v>
      </c>
      <c r="L1122" s="83"/>
      <c r="M1122" s="102">
        <v>7.7520000000000002E-3</v>
      </c>
      <c r="N1122" s="105">
        <v>7.7520000000000002E-3</v>
      </c>
      <c r="O1122" s="83"/>
    </row>
    <row r="1123" spans="1:15">
      <c r="A1123" s="79" t="s">
        <v>221</v>
      </c>
      <c r="B1123" s="100" t="s">
        <v>345</v>
      </c>
      <c r="C1123" s="81" t="str">
        <f>IFERROR(IF(B1123="No CAS","",INDEX('DEQ Pollutant List'!$C$7:$C$611,MATCH('3. Pollutant Emissions - EF'!B1123,'DEQ Pollutant List'!$B$7:$B$611,0))),"")</f>
        <v>Chlorobenzene</v>
      </c>
      <c r="D1123" s="115"/>
      <c r="E1123" s="101"/>
      <c r="F1123" s="102">
        <v>3.67E-6</v>
      </c>
      <c r="G1123" s="103">
        <v>3.67E-6</v>
      </c>
      <c r="H1123" s="83" t="s">
        <v>410</v>
      </c>
      <c r="I1123" s="104" t="s">
        <v>493</v>
      </c>
      <c r="J1123" s="102">
        <v>3.2149200000000003E-2</v>
      </c>
      <c r="K1123" s="105">
        <v>3.2149200000000003E-2</v>
      </c>
      <c r="L1123" s="83"/>
      <c r="M1123" s="102">
        <v>8.8079999999999997E-5</v>
      </c>
      <c r="N1123" s="105">
        <v>8.8079999999999997E-5</v>
      </c>
      <c r="O1123" s="83"/>
    </row>
    <row r="1124" spans="1:15">
      <c r="A1124" s="79" t="s">
        <v>221</v>
      </c>
      <c r="B1124" s="100" t="s">
        <v>346</v>
      </c>
      <c r="C1124" s="81" t="str">
        <f>IFERROR(IF(B1124="No CAS","",INDEX('DEQ Pollutant List'!$C$7:$C$611,MATCH('3. Pollutant Emissions - EF'!B1124,'DEQ Pollutant List'!$B$7:$B$611,0))),"")</f>
        <v>1,2,4-Trichlorobenzene</v>
      </c>
      <c r="D1124" s="115"/>
      <c r="E1124" s="101"/>
      <c r="F1124" s="102">
        <v>3.8099999999999998E-5</v>
      </c>
      <c r="G1124" s="103">
        <v>3.8099999999999998E-5</v>
      </c>
      <c r="H1124" s="83" t="s">
        <v>410</v>
      </c>
      <c r="I1124" s="104" t="s">
        <v>493</v>
      </c>
      <c r="J1124" s="102">
        <v>0.333756</v>
      </c>
      <c r="K1124" s="105">
        <v>0.333756</v>
      </c>
      <c r="L1124" s="83"/>
      <c r="M1124" s="102">
        <v>9.1439999999999989E-4</v>
      </c>
      <c r="N1124" s="105">
        <v>9.1439999999999989E-4</v>
      </c>
      <c r="O1124" s="83"/>
    </row>
    <row r="1125" spans="1:15">
      <c r="A1125" s="79" t="s">
        <v>221</v>
      </c>
      <c r="B1125" s="100" t="s">
        <v>347</v>
      </c>
      <c r="C1125" s="81" t="str">
        <f>IFERROR(IF(B1125="No CAS","",INDEX('DEQ Pollutant List'!$C$7:$C$611,MATCH('3. Pollutant Emissions - EF'!B1125,'DEQ Pollutant List'!$B$7:$B$611,0))),"")</f>
        <v>Chloroform</v>
      </c>
      <c r="D1125" s="115"/>
      <c r="E1125" s="101"/>
      <c r="F1125" s="102">
        <v>8.3399999999999998E-7</v>
      </c>
      <c r="G1125" s="103">
        <v>8.3399999999999998E-7</v>
      </c>
      <c r="H1125" s="83" t="s">
        <v>410</v>
      </c>
      <c r="I1125" s="104" t="s">
        <v>493</v>
      </c>
      <c r="J1125" s="102">
        <v>7.3058400000000001E-3</v>
      </c>
      <c r="K1125" s="105">
        <v>7.3058400000000001E-3</v>
      </c>
      <c r="L1125" s="83"/>
      <c r="M1125" s="102">
        <v>2.0015999999999999E-5</v>
      </c>
      <c r="N1125" s="105">
        <v>2.0015999999999999E-5</v>
      </c>
      <c r="O1125" s="83"/>
    </row>
    <row r="1126" spans="1:15">
      <c r="A1126" s="79" t="s">
        <v>221</v>
      </c>
      <c r="B1126" s="100" t="s">
        <v>351</v>
      </c>
      <c r="C1126" s="81" t="str">
        <f>IFERROR(IF(B1126="No CAS","",INDEX('DEQ Pollutant List'!$C$7:$C$611,MATCH('3. Pollutant Emissions - EF'!B1126,'DEQ Pollutant List'!$B$7:$B$611,0))),"")</f>
        <v>Isopropylbenzene (cumene)</v>
      </c>
      <c r="D1126" s="115"/>
      <c r="E1126" s="101"/>
      <c r="F1126" s="102">
        <v>7.1500000000000003E-4</v>
      </c>
      <c r="G1126" s="103">
        <v>7.1500000000000003E-4</v>
      </c>
      <c r="H1126" s="83" t="s">
        <v>410</v>
      </c>
      <c r="I1126" s="104" t="s">
        <v>493</v>
      </c>
      <c r="J1126" s="102">
        <v>6.2633999999999999</v>
      </c>
      <c r="K1126" s="105">
        <v>6.2633999999999999</v>
      </c>
      <c r="L1126" s="83"/>
      <c r="M1126" s="102">
        <v>1.7160000000000002E-2</v>
      </c>
      <c r="N1126" s="105">
        <v>1.7160000000000002E-2</v>
      </c>
      <c r="O1126" s="83"/>
    </row>
    <row r="1127" spans="1:15">
      <c r="A1127" s="79" t="s">
        <v>221</v>
      </c>
      <c r="B1127" s="100" t="s">
        <v>352</v>
      </c>
      <c r="C1127" s="81" t="str">
        <f>IFERROR(IF(B1127="No CAS","",INDEX('DEQ Pollutant List'!$C$7:$C$611,MATCH('3. Pollutant Emissions - EF'!B1127,'DEQ Pollutant List'!$B$7:$B$611,0))),"")</f>
        <v>Ethyl benzene</v>
      </c>
      <c r="D1127" s="115"/>
      <c r="E1127" s="101"/>
      <c r="F1127" s="102">
        <v>2.23E-5</v>
      </c>
      <c r="G1127" s="103">
        <v>2.23E-5</v>
      </c>
      <c r="H1127" s="83" t="s">
        <v>410</v>
      </c>
      <c r="I1127" s="104" t="s">
        <v>493</v>
      </c>
      <c r="J1127" s="102">
        <v>0.19534799999999999</v>
      </c>
      <c r="K1127" s="105">
        <v>0.19534799999999999</v>
      </c>
      <c r="L1127" s="83"/>
      <c r="M1127" s="102">
        <v>5.352E-4</v>
      </c>
      <c r="N1127" s="105">
        <v>5.352E-4</v>
      </c>
      <c r="O1127" s="83"/>
    </row>
    <row r="1128" spans="1:15">
      <c r="A1128" s="79" t="s">
        <v>221</v>
      </c>
      <c r="B1128" s="100" t="s">
        <v>419</v>
      </c>
      <c r="C1128" s="81" t="str">
        <f>IFERROR(IF(B1128="No CAS","",INDEX('DEQ Pollutant List'!$C$7:$C$611,MATCH('3. Pollutant Emissions - EF'!B1128,'DEQ Pollutant List'!$B$7:$B$611,0))),"")</f>
        <v>Ethylene dichloride (EDC, 1,2-dichloroethane)</v>
      </c>
      <c r="D1128" s="115"/>
      <c r="E1128" s="101"/>
      <c r="F1128" s="102">
        <v>9.6500000000000001E-5</v>
      </c>
      <c r="G1128" s="103">
        <v>9.6500000000000001E-5</v>
      </c>
      <c r="H1128" s="83" t="s">
        <v>410</v>
      </c>
      <c r="I1128" s="104" t="s">
        <v>493</v>
      </c>
      <c r="J1128" s="102">
        <v>0.84533999999999998</v>
      </c>
      <c r="K1128" s="105">
        <v>0.84533999999999998</v>
      </c>
      <c r="L1128" s="83"/>
      <c r="M1128" s="102">
        <v>2.3159999999999999E-3</v>
      </c>
      <c r="N1128" s="105">
        <v>2.3159999999999999E-3</v>
      </c>
      <c r="O1128" s="83"/>
    </row>
    <row r="1129" spans="1:15">
      <c r="A1129" s="79" t="s">
        <v>221</v>
      </c>
      <c r="B1129" s="100" t="s">
        <v>354</v>
      </c>
      <c r="C1129" s="81" t="str">
        <f>IFERROR(IF(B1129="No CAS","",INDEX('DEQ Pollutant List'!$C$7:$C$611,MATCH('3. Pollutant Emissions - EF'!B1129,'DEQ Pollutant List'!$B$7:$B$611,0))),"")</f>
        <v>Formaldehyde</v>
      </c>
      <c r="D1129" s="115"/>
      <c r="E1129" s="101"/>
      <c r="F1129" s="102">
        <v>1.21E-4</v>
      </c>
      <c r="G1129" s="103">
        <v>1.21E-4</v>
      </c>
      <c r="H1129" s="83" t="s">
        <v>410</v>
      </c>
      <c r="I1129" s="104" t="s">
        <v>493</v>
      </c>
      <c r="J1129" s="102">
        <v>1.05996</v>
      </c>
      <c r="K1129" s="105">
        <v>1.05996</v>
      </c>
      <c r="L1129" s="83"/>
      <c r="M1129" s="102">
        <v>2.9039999999999999E-3</v>
      </c>
      <c r="N1129" s="105">
        <v>2.9039999999999999E-3</v>
      </c>
      <c r="O1129" s="83"/>
    </row>
    <row r="1130" spans="1:15">
      <c r="A1130" s="79" t="s">
        <v>221</v>
      </c>
      <c r="B1130" s="100" t="s">
        <v>355</v>
      </c>
      <c r="C1130" s="81" t="str">
        <f>IFERROR(IF(B1130="No CAS","",INDEX('DEQ Pollutant List'!$C$7:$C$611,MATCH('3. Pollutant Emissions - EF'!B1130,'DEQ Pollutant List'!$B$7:$B$611,0))),"")</f>
        <v>Hexane</v>
      </c>
      <c r="D1130" s="115"/>
      <c r="E1130" s="101"/>
      <c r="F1130" s="102">
        <v>1.3900000000000001E-5</v>
      </c>
      <c r="G1130" s="103">
        <v>1.3900000000000001E-5</v>
      </c>
      <c r="H1130" s="83" t="s">
        <v>410</v>
      </c>
      <c r="I1130" s="104" t="s">
        <v>493</v>
      </c>
      <c r="J1130" s="102">
        <v>0.12176400000000001</v>
      </c>
      <c r="K1130" s="105">
        <v>0.12176400000000001</v>
      </c>
      <c r="L1130" s="83"/>
      <c r="M1130" s="102">
        <v>3.3360000000000003E-4</v>
      </c>
      <c r="N1130" s="105">
        <v>3.3360000000000003E-4</v>
      </c>
      <c r="O1130" s="83"/>
    </row>
    <row r="1131" spans="1:15">
      <c r="A1131" s="79" t="s">
        <v>221</v>
      </c>
      <c r="B1131" s="100" t="s">
        <v>357</v>
      </c>
      <c r="C1131" s="81" t="str">
        <f>IFERROR(IF(B1131="No CAS","",INDEX('DEQ Pollutant List'!$C$7:$C$611,MATCH('3. Pollutant Emissions - EF'!B1131,'DEQ Pollutant List'!$B$7:$B$611,0))),"")</f>
        <v>Hydrogen sulfide</v>
      </c>
      <c r="D1131" s="115"/>
      <c r="E1131" s="101"/>
      <c r="F1131" s="102">
        <v>1.9900000000000001E-2</v>
      </c>
      <c r="G1131" s="103">
        <v>1.9900000000000001E-2</v>
      </c>
      <c r="H1131" s="83" t="s">
        <v>410</v>
      </c>
      <c r="I1131" s="104" t="s">
        <v>493</v>
      </c>
      <c r="J1131" s="102">
        <v>174.32400000000001</v>
      </c>
      <c r="K1131" s="105">
        <v>174.32400000000001</v>
      </c>
      <c r="L1131" s="83"/>
      <c r="M1131" s="102">
        <v>0.47760000000000002</v>
      </c>
      <c r="N1131" s="105">
        <v>0.47760000000000002</v>
      </c>
      <c r="O1131" s="83"/>
    </row>
    <row r="1132" spans="1:15">
      <c r="A1132" s="79" t="s">
        <v>221</v>
      </c>
      <c r="B1132" s="100" t="s">
        <v>363</v>
      </c>
      <c r="C1132" s="81" t="str">
        <f>IFERROR(IF(B1132="No CAS","",INDEX('DEQ Pollutant List'!$C$7:$C$611,MATCH('3. Pollutant Emissions - EF'!B1132,'DEQ Pollutant List'!$B$7:$B$611,0))),"")</f>
        <v>Methanol</v>
      </c>
      <c r="D1132" s="115"/>
      <c r="E1132" s="101"/>
      <c r="F1132" s="102">
        <v>0.60699999999999998</v>
      </c>
      <c r="G1132" s="103">
        <v>0.60699999999999998</v>
      </c>
      <c r="H1132" s="83" t="s">
        <v>410</v>
      </c>
      <c r="I1132" s="104" t="s">
        <v>493</v>
      </c>
      <c r="J1132" s="102">
        <v>5317.32</v>
      </c>
      <c r="K1132" s="105">
        <v>5317.32</v>
      </c>
      <c r="L1132" s="83"/>
      <c r="M1132" s="102">
        <v>14.568</v>
      </c>
      <c r="N1132" s="105">
        <v>14.568</v>
      </c>
      <c r="O1132" s="83"/>
    </row>
    <row r="1133" spans="1:15">
      <c r="A1133" s="79" t="s">
        <v>221</v>
      </c>
      <c r="B1133" s="100" t="s">
        <v>407</v>
      </c>
      <c r="C1133" s="81" t="str">
        <f>IFERROR(IF(B1133="No CAS","",INDEX('DEQ Pollutant List'!$C$7:$C$611,MATCH('3. Pollutant Emissions - EF'!B1133,'DEQ Pollutant List'!$B$7:$B$611,0))),"")</f>
        <v>1,1,1-Trichloroethane (methyl chloroform)</v>
      </c>
      <c r="D1133" s="115"/>
      <c r="E1133" s="101"/>
      <c r="F1133" s="102">
        <v>1.3200000000000001E-4</v>
      </c>
      <c r="G1133" s="103">
        <v>1.3200000000000001E-4</v>
      </c>
      <c r="H1133" s="83" t="s">
        <v>410</v>
      </c>
      <c r="I1133" s="104" t="s">
        <v>493</v>
      </c>
      <c r="J1133" s="102">
        <v>1.15632</v>
      </c>
      <c r="K1133" s="105">
        <v>1.15632</v>
      </c>
      <c r="L1133" s="83"/>
      <c r="M1133" s="102">
        <v>3.1680000000000002E-3</v>
      </c>
      <c r="N1133" s="105">
        <v>3.1680000000000002E-3</v>
      </c>
      <c r="O1133" s="83"/>
    </row>
    <row r="1134" spans="1:15">
      <c r="A1134" s="79" t="s">
        <v>221</v>
      </c>
      <c r="B1134" s="100" t="s">
        <v>365</v>
      </c>
      <c r="C1134" s="81" t="str">
        <f>IFERROR(IF(B1134="No CAS","",INDEX('DEQ Pollutant List'!$C$7:$C$611,MATCH('3. Pollutant Emissions - EF'!B1134,'DEQ Pollutant List'!$B$7:$B$611,0))),"")</f>
        <v>Dichloromethane (methylene chloride)</v>
      </c>
      <c r="D1134" s="115"/>
      <c r="E1134" s="101"/>
      <c r="F1134" s="102">
        <v>5.49E-5</v>
      </c>
      <c r="G1134" s="103">
        <v>5.49E-5</v>
      </c>
      <c r="H1134" s="83" t="s">
        <v>410</v>
      </c>
      <c r="I1134" s="104" t="s">
        <v>493</v>
      </c>
      <c r="J1134" s="102">
        <v>0.48092400000000002</v>
      </c>
      <c r="K1134" s="105">
        <v>0.48092400000000002</v>
      </c>
      <c r="L1134" s="83"/>
      <c r="M1134" s="102">
        <v>1.3175999999999999E-3</v>
      </c>
      <c r="N1134" s="105">
        <v>1.3175999999999999E-3</v>
      </c>
      <c r="O1134" s="83"/>
    </row>
    <row r="1135" spans="1:15">
      <c r="A1135" s="79" t="s">
        <v>221</v>
      </c>
      <c r="B1135" s="100" t="s">
        <v>366</v>
      </c>
      <c r="C1135" s="81" t="str">
        <f>IFERROR(IF(B1135="No CAS","",INDEX('DEQ Pollutant List'!$C$7:$C$611,MATCH('3. Pollutant Emissions - EF'!B1135,'DEQ Pollutant List'!$B$7:$B$611,0))),"")</f>
        <v>2-Butanone (methyl ethyl ketone)</v>
      </c>
      <c r="D1135" s="115"/>
      <c r="E1135" s="101"/>
      <c r="F1135" s="102">
        <v>0.01</v>
      </c>
      <c r="G1135" s="103">
        <v>0.01</v>
      </c>
      <c r="H1135" s="83" t="s">
        <v>410</v>
      </c>
      <c r="I1135" s="104" t="s">
        <v>493</v>
      </c>
      <c r="J1135" s="102">
        <v>87.600000000000009</v>
      </c>
      <c r="K1135" s="105">
        <v>87.600000000000009</v>
      </c>
      <c r="L1135" s="83"/>
      <c r="M1135" s="102">
        <v>0.24</v>
      </c>
      <c r="N1135" s="105">
        <v>0.24</v>
      </c>
      <c r="O1135" s="83"/>
    </row>
    <row r="1136" spans="1:15">
      <c r="A1136" s="79" t="s">
        <v>221</v>
      </c>
      <c r="B1136" s="100" t="s">
        <v>367</v>
      </c>
      <c r="C1136" s="81" t="str">
        <f>IFERROR(IF(B1136="No CAS","",INDEX('DEQ Pollutant List'!$C$7:$C$611,MATCH('3. Pollutant Emissions - EF'!B1136,'DEQ Pollutant List'!$B$7:$B$611,0))),"")</f>
        <v>Methyl isobutyl ketone (MIBK, hexone)</v>
      </c>
      <c r="D1136" s="115"/>
      <c r="E1136" s="101"/>
      <c r="F1136" s="102">
        <v>7.2000000000000005E-4</v>
      </c>
      <c r="G1136" s="103">
        <v>7.2000000000000005E-4</v>
      </c>
      <c r="H1136" s="83" t="s">
        <v>410</v>
      </c>
      <c r="I1136" s="104" t="s">
        <v>493</v>
      </c>
      <c r="J1136" s="102">
        <v>6.3072000000000008</v>
      </c>
      <c r="K1136" s="105">
        <v>6.3072000000000008</v>
      </c>
      <c r="L1136" s="83"/>
      <c r="M1136" s="102">
        <v>1.728E-2</v>
      </c>
      <c r="N1136" s="105">
        <v>1.728E-2</v>
      </c>
      <c r="O1136" s="83"/>
    </row>
    <row r="1137" spans="1:15">
      <c r="A1137" s="79" t="s">
        <v>221</v>
      </c>
      <c r="B1137" s="100" t="s">
        <v>372</v>
      </c>
      <c r="C1137" s="81" t="str">
        <f>IFERROR(IF(B1137="No CAS","",INDEX('DEQ Pollutant List'!$C$7:$C$611,MATCH('3. Pollutant Emissions - EF'!B1137,'DEQ Pollutant List'!$B$7:$B$611,0))),"")</f>
        <v>Tetrachloroethene (perchloroethylene)</v>
      </c>
      <c r="D1137" s="115"/>
      <c r="E1137" s="101"/>
      <c r="F1137" s="102">
        <v>1.42E-3</v>
      </c>
      <c r="G1137" s="103">
        <v>1.42E-3</v>
      </c>
      <c r="H1137" s="83" t="s">
        <v>410</v>
      </c>
      <c r="I1137" s="104" t="s">
        <v>493</v>
      </c>
      <c r="J1137" s="102">
        <v>12.4392</v>
      </c>
      <c r="K1137" s="105">
        <v>12.4392</v>
      </c>
      <c r="L1137" s="83"/>
      <c r="M1137" s="102">
        <v>3.4079999999999999E-2</v>
      </c>
      <c r="N1137" s="105">
        <v>3.4079999999999999E-2</v>
      </c>
      <c r="O1137" s="83"/>
    </row>
    <row r="1138" spans="1:15">
      <c r="A1138" s="79" t="s">
        <v>221</v>
      </c>
      <c r="B1138" s="100" t="s">
        <v>389</v>
      </c>
      <c r="C1138" s="81" t="str">
        <f>IFERROR(IF(B1138="No CAS","",INDEX('DEQ Pollutant List'!$C$7:$C$611,MATCH('3. Pollutant Emissions - EF'!B1138,'DEQ Pollutant List'!$B$7:$B$611,0))),"")</f>
        <v>Propionaldehyde</v>
      </c>
      <c r="D1138" s="115"/>
      <c r="E1138" s="101"/>
      <c r="F1138" s="102">
        <v>1.2099999999999999E-3</v>
      </c>
      <c r="G1138" s="103">
        <v>1.2099999999999999E-3</v>
      </c>
      <c r="H1138" s="83" t="s">
        <v>410</v>
      </c>
      <c r="I1138" s="104" t="s">
        <v>493</v>
      </c>
      <c r="J1138" s="102">
        <v>10.599599999999999</v>
      </c>
      <c r="K1138" s="105">
        <v>10.599599999999999</v>
      </c>
      <c r="L1138" s="83"/>
      <c r="M1138" s="102">
        <v>2.9039999999999996E-2</v>
      </c>
      <c r="N1138" s="105">
        <v>2.9039999999999996E-2</v>
      </c>
      <c r="O1138" s="83"/>
    </row>
    <row r="1139" spans="1:15">
      <c r="A1139" s="79" t="s">
        <v>221</v>
      </c>
      <c r="B1139" s="100" t="s">
        <v>392</v>
      </c>
      <c r="C1139" s="81" t="str">
        <f>IFERROR(IF(B1139="No CAS","",INDEX('DEQ Pollutant List'!$C$7:$C$611,MATCH('3. Pollutant Emissions - EF'!B1139,'DEQ Pollutant List'!$B$7:$B$611,0))),"")</f>
        <v>Styrene</v>
      </c>
      <c r="D1139" s="115"/>
      <c r="E1139" s="101"/>
      <c r="F1139" s="102">
        <v>2.05E-4</v>
      </c>
      <c r="G1139" s="103">
        <v>2.05E-4</v>
      </c>
      <c r="H1139" s="83" t="s">
        <v>410</v>
      </c>
      <c r="I1139" s="104" t="s">
        <v>493</v>
      </c>
      <c r="J1139" s="102">
        <v>1.7958000000000001</v>
      </c>
      <c r="K1139" s="105">
        <v>1.7958000000000001</v>
      </c>
      <c r="L1139" s="83"/>
      <c r="M1139" s="102">
        <v>4.9199999999999999E-3</v>
      </c>
      <c r="N1139" s="105">
        <v>4.9199999999999999E-3</v>
      </c>
      <c r="O1139" s="83"/>
    </row>
    <row r="1140" spans="1:15">
      <c r="A1140" s="79" t="s">
        <v>221</v>
      </c>
      <c r="B1140" s="100" t="s">
        <v>395</v>
      </c>
      <c r="C1140" s="81" t="str">
        <f>IFERROR(IF(B1140="No CAS","",INDEX('DEQ Pollutant List'!$C$7:$C$611,MATCH('3. Pollutant Emissions - EF'!B1140,'DEQ Pollutant List'!$B$7:$B$611,0))),"")</f>
        <v>Toluene</v>
      </c>
      <c r="D1140" s="115"/>
      <c r="E1140" s="101"/>
      <c r="F1140" s="102">
        <v>7.8299999999999995E-4</v>
      </c>
      <c r="G1140" s="103">
        <v>7.8299999999999995E-4</v>
      </c>
      <c r="H1140" s="83" t="s">
        <v>410</v>
      </c>
      <c r="I1140" s="104" t="s">
        <v>493</v>
      </c>
      <c r="J1140" s="102">
        <v>6.8590799999999996</v>
      </c>
      <c r="K1140" s="105">
        <v>6.8590799999999996</v>
      </c>
      <c r="L1140" s="83"/>
      <c r="M1140" s="102">
        <v>1.8792E-2</v>
      </c>
      <c r="N1140" s="105">
        <v>1.8792E-2</v>
      </c>
      <c r="O1140" s="83"/>
    </row>
    <row r="1141" spans="1:15">
      <c r="A1141" s="79" t="s">
        <v>221</v>
      </c>
      <c r="B1141" s="100" t="s">
        <v>409</v>
      </c>
      <c r="C1141" s="81" t="str">
        <f>IFERROR(IF(B1141="No CAS","",INDEX('DEQ Pollutant List'!$C$7:$C$611,MATCH('3. Pollutant Emissions - EF'!B1141,'DEQ Pollutant List'!$B$7:$B$611,0))),"")</f>
        <v>1,1,2-Trichloroethane (vinyl trichloride)</v>
      </c>
      <c r="D1141" s="115"/>
      <c r="E1141" s="101"/>
      <c r="F1141" s="102">
        <v>9.3100000000000006E-6</v>
      </c>
      <c r="G1141" s="103">
        <v>9.3100000000000006E-6</v>
      </c>
      <c r="H1141" s="83" t="s">
        <v>410</v>
      </c>
      <c r="I1141" s="104" t="s">
        <v>493</v>
      </c>
      <c r="J1141" s="102">
        <v>8.1555600000000006E-2</v>
      </c>
      <c r="K1141" s="105">
        <v>8.1555600000000006E-2</v>
      </c>
      <c r="L1141" s="83"/>
      <c r="M1141" s="102">
        <v>2.2344000000000002E-4</v>
      </c>
      <c r="N1141" s="105">
        <v>2.2344000000000002E-4</v>
      </c>
      <c r="O1141" s="83"/>
    </row>
    <row r="1142" spans="1:15">
      <c r="A1142" s="79" t="s">
        <v>221</v>
      </c>
      <c r="B1142" s="100" t="s">
        <v>396</v>
      </c>
      <c r="C1142" s="81" t="str">
        <f>IFERROR(IF(B1142="No CAS","",INDEX('DEQ Pollutant List'!$C$7:$C$611,MATCH('3. Pollutant Emissions - EF'!B1142,'DEQ Pollutant List'!$B$7:$B$611,0))),"")</f>
        <v>Trichloroethene (TCE, trichloroethylene)</v>
      </c>
      <c r="D1142" s="115"/>
      <c r="E1142" s="101"/>
      <c r="F1142" s="102">
        <v>6.3E-5</v>
      </c>
      <c r="G1142" s="103">
        <v>6.3E-5</v>
      </c>
      <c r="H1142" s="83" t="s">
        <v>410</v>
      </c>
      <c r="I1142" s="104" t="s">
        <v>493</v>
      </c>
      <c r="J1142" s="102">
        <v>0.55188000000000004</v>
      </c>
      <c r="K1142" s="105">
        <v>0.55188000000000004</v>
      </c>
      <c r="L1142" s="83"/>
      <c r="M1142" s="102">
        <v>1.5119999999999999E-3</v>
      </c>
      <c r="N1142" s="105">
        <v>1.5119999999999999E-3</v>
      </c>
      <c r="O1142" s="83"/>
    </row>
    <row r="1143" spans="1:15">
      <c r="A1143" s="79" t="s">
        <v>221</v>
      </c>
      <c r="B1143" s="100" t="s">
        <v>398</v>
      </c>
      <c r="C1143" s="81" t="str">
        <f>IFERROR(IF(B1143="No CAS","",INDEX('DEQ Pollutant List'!$C$7:$C$611,MATCH('3. Pollutant Emissions - EF'!B1143,'DEQ Pollutant List'!$B$7:$B$611,0))),"")</f>
        <v>Xylene (mixture), including m-xylene, o-xylene, p-xylene</v>
      </c>
      <c r="D1143" s="115"/>
      <c r="E1143" s="101"/>
      <c r="F1143" s="102">
        <v>3.48E-4</v>
      </c>
      <c r="G1143" s="103">
        <v>3.48E-4</v>
      </c>
      <c r="H1143" s="83" t="s">
        <v>410</v>
      </c>
      <c r="I1143" s="104" t="s">
        <v>493</v>
      </c>
      <c r="J1143" s="102">
        <v>3.0484800000000001</v>
      </c>
      <c r="K1143" s="105">
        <v>3.0484800000000001</v>
      </c>
      <c r="L1143" s="83"/>
      <c r="M1143" s="102">
        <v>8.352E-3</v>
      </c>
      <c r="N1143" s="105">
        <v>8.352E-3</v>
      </c>
      <c r="O1143" s="83"/>
    </row>
    <row r="1144" spans="1:15">
      <c r="A1144" s="79" t="s">
        <v>223</v>
      </c>
      <c r="B1144" s="100" t="s">
        <v>327</v>
      </c>
      <c r="C1144" s="81" t="str">
        <f>IFERROR(IF(B1144="No CAS","",INDEX('DEQ Pollutant List'!$C$7:$C$611,MATCH('3. Pollutant Emissions - EF'!B1144,'DEQ Pollutant List'!$B$7:$B$611,0))),"")</f>
        <v>Acetaldehyde</v>
      </c>
      <c r="D1144" s="115"/>
      <c r="E1144" s="101"/>
      <c r="F1144" s="102">
        <v>1.7899999999999999E-3</v>
      </c>
      <c r="G1144" s="103">
        <v>1.7899999999999999E-3</v>
      </c>
      <c r="H1144" s="83" t="s">
        <v>410</v>
      </c>
      <c r="I1144" s="104" t="s">
        <v>493</v>
      </c>
      <c r="J1144" s="102">
        <v>15.680399999999999</v>
      </c>
      <c r="K1144" s="105">
        <v>15.680399999999999</v>
      </c>
      <c r="L1144" s="83"/>
      <c r="M1144" s="102">
        <v>4.2959999999999998E-2</v>
      </c>
      <c r="N1144" s="105">
        <v>4.2959999999999998E-2</v>
      </c>
      <c r="O1144" s="83"/>
    </row>
    <row r="1145" spans="1:15">
      <c r="A1145" s="79" t="s">
        <v>223</v>
      </c>
      <c r="B1145" s="100" t="s">
        <v>331</v>
      </c>
      <c r="C1145" s="81" t="str">
        <f>IFERROR(IF(B1145="No CAS","",INDEX('DEQ Pollutant List'!$C$7:$C$611,MATCH('3. Pollutant Emissions - EF'!B1145,'DEQ Pollutant List'!$B$7:$B$611,0))),"")</f>
        <v>Acetone</v>
      </c>
      <c r="D1145" s="115"/>
      <c r="E1145" s="101"/>
      <c r="F1145" s="102">
        <v>3.2099999999999997E-2</v>
      </c>
      <c r="G1145" s="103">
        <v>3.2099999999999997E-2</v>
      </c>
      <c r="H1145" s="83" t="s">
        <v>410</v>
      </c>
      <c r="I1145" s="104" t="s">
        <v>493</v>
      </c>
      <c r="J1145" s="102">
        <v>281.19599999999997</v>
      </c>
      <c r="K1145" s="105">
        <v>281.19599999999997</v>
      </c>
      <c r="L1145" s="83"/>
      <c r="M1145" s="102">
        <v>0.77039999999999997</v>
      </c>
      <c r="N1145" s="105">
        <v>0.77039999999999997</v>
      </c>
      <c r="O1145" s="83"/>
    </row>
    <row r="1146" spans="1:15">
      <c r="A1146" s="79" t="s">
        <v>223</v>
      </c>
      <c r="B1146" s="100" t="s">
        <v>412</v>
      </c>
      <c r="C1146" s="81" t="str">
        <f>IFERROR(IF(B1146="No CAS","",INDEX('DEQ Pollutant List'!$C$7:$C$611,MATCH('3. Pollutant Emissions - EF'!B1146,'DEQ Pollutant List'!$B$7:$B$611,0))),"")</f>
        <v>trans-1,2-Dichloroethene</v>
      </c>
      <c r="D1146" s="115"/>
      <c r="E1146" s="101"/>
      <c r="F1146" s="102">
        <v>3.9599999999999998E-4</v>
      </c>
      <c r="G1146" s="103">
        <v>3.9599999999999998E-4</v>
      </c>
      <c r="H1146" s="83" t="s">
        <v>410</v>
      </c>
      <c r="I1146" s="104" t="s">
        <v>494</v>
      </c>
      <c r="J1146" s="102">
        <v>3.4689599999999996</v>
      </c>
      <c r="K1146" s="105">
        <v>3.4689599999999996</v>
      </c>
      <c r="L1146" s="83"/>
      <c r="M1146" s="102">
        <v>9.5039999999999986E-3</v>
      </c>
      <c r="N1146" s="105">
        <v>9.5039999999999986E-3</v>
      </c>
      <c r="O1146" s="83"/>
    </row>
    <row r="1147" spans="1:15">
      <c r="A1147" s="79" t="s">
        <v>223</v>
      </c>
      <c r="B1147" s="100" t="s">
        <v>330</v>
      </c>
      <c r="C1147" s="81" t="str">
        <f>IFERROR(IF(B1147="No CAS","",INDEX('DEQ Pollutant List'!$C$7:$C$611,MATCH('3. Pollutant Emissions - EF'!B1147,'DEQ Pollutant List'!$B$7:$B$611,0))),"")</f>
        <v>Acrolein</v>
      </c>
      <c r="D1147" s="115"/>
      <c r="E1147" s="101"/>
      <c r="F1147" s="102">
        <v>2.92E-4</v>
      </c>
      <c r="G1147" s="103">
        <v>2.92E-4</v>
      </c>
      <c r="H1147" s="83" t="s">
        <v>410</v>
      </c>
      <c r="I1147" s="104" t="s">
        <v>493</v>
      </c>
      <c r="J1147" s="102">
        <v>2.5579199999999997</v>
      </c>
      <c r="K1147" s="105">
        <v>2.5579199999999997</v>
      </c>
      <c r="L1147" s="83"/>
      <c r="M1147" s="102">
        <v>7.0080000000000003E-3</v>
      </c>
      <c r="N1147" s="105">
        <v>7.0080000000000003E-3</v>
      </c>
      <c r="O1147" s="83"/>
    </row>
    <row r="1148" spans="1:15">
      <c r="A1148" s="79" t="s">
        <v>223</v>
      </c>
      <c r="B1148" s="100" t="s">
        <v>340</v>
      </c>
      <c r="C1148" s="81" t="str">
        <f>IFERROR(IF(B1148="No CAS","",INDEX('DEQ Pollutant List'!$C$7:$C$611,MATCH('3. Pollutant Emissions - EF'!B1148,'DEQ Pollutant List'!$B$7:$B$611,0))),"")</f>
        <v>Benzene</v>
      </c>
      <c r="D1148" s="115"/>
      <c r="E1148" s="101"/>
      <c r="F1148" s="102">
        <v>3.6999999999999998E-5</v>
      </c>
      <c r="G1148" s="103">
        <v>3.6999999999999998E-5</v>
      </c>
      <c r="H1148" s="83" t="s">
        <v>410</v>
      </c>
      <c r="I1148" s="104" t="s">
        <v>493</v>
      </c>
      <c r="J1148" s="102">
        <v>0.32411999999999996</v>
      </c>
      <c r="K1148" s="105">
        <v>0.32411999999999996</v>
      </c>
      <c r="L1148" s="83"/>
      <c r="M1148" s="102">
        <v>8.879999999999999E-4</v>
      </c>
      <c r="N1148" s="105">
        <v>8.879999999999999E-4</v>
      </c>
      <c r="O1148" s="83"/>
    </row>
    <row r="1149" spans="1:15">
      <c r="A1149" s="79" t="s">
        <v>223</v>
      </c>
      <c r="B1149" s="100" t="s">
        <v>342</v>
      </c>
      <c r="C1149" s="81" t="str">
        <f>IFERROR(IF(B1149="No CAS","",INDEX('DEQ Pollutant List'!$C$7:$C$611,MATCH('3. Pollutant Emissions - EF'!B1149,'DEQ Pollutant List'!$B$7:$B$611,0))),"")</f>
        <v>1,3-Butadiene</v>
      </c>
      <c r="D1149" s="115"/>
      <c r="E1149" s="101"/>
      <c r="F1149" s="102">
        <v>5.3000000000000001E-5</v>
      </c>
      <c r="G1149" s="103">
        <v>5.3000000000000001E-5</v>
      </c>
      <c r="H1149" s="83" t="s">
        <v>410</v>
      </c>
      <c r="I1149" s="104" t="s">
        <v>493</v>
      </c>
      <c r="J1149" s="102">
        <v>0.46428000000000003</v>
      </c>
      <c r="K1149" s="105">
        <v>0.46428000000000003</v>
      </c>
      <c r="L1149" s="83"/>
      <c r="M1149" s="102">
        <v>1.2720000000000001E-3</v>
      </c>
      <c r="N1149" s="105">
        <v>1.2720000000000001E-3</v>
      </c>
      <c r="O1149" s="83"/>
    </row>
    <row r="1150" spans="1:15">
      <c r="A1150" s="79" t="s">
        <v>223</v>
      </c>
      <c r="B1150" s="100" t="s">
        <v>344</v>
      </c>
      <c r="C1150" s="81" t="str">
        <f>IFERROR(IF(B1150="No CAS","",INDEX('DEQ Pollutant List'!$C$7:$C$611,MATCH('3. Pollutant Emissions - EF'!B1150,'DEQ Pollutant List'!$B$7:$B$611,0))),"")</f>
        <v>Carbon disulfide</v>
      </c>
      <c r="D1150" s="115"/>
      <c r="E1150" s="101"/>
      <c r="F1150" s="102">
        <v>9.8000000000000004E-2</v>
      </c>
      <c r="G1150" s="103">
        <v>9.8000000000000004E-2</v>
      </c>
      <c r="H1150" s="83" t="s">
        <v>410</v>
      </c>
      <c r="I1150" s="104" t="s">
        <v>493</v>
      </c>
      <c r="J1150" s="102">
        <v>858.48</v>
      </c>
      <c r="K1150" s="105">
        <v>858.48</v>
      </c>
      <c r="L1150" s="83"/>
      <c r="M1150" s="102">
        <v>2.3520000000000003</v>
      </c>
      <c r="N1150" s="105">
        <v>2.3520000000000003</v>
      </c>
      <c r="O1150" s="83"/>
    </row>
    <row r="1151" spans="1:15">
      <c r="A1151" s="79" t="s">
        <v>223</v>
      </c>
      <c r="B1151" s="100" t="s">
        <v>417</v>
      </c>
      <c r="C1151" s="81" t="str">
        <f>IFERROR(IF(B1151="No CAS","",INDEX('DEQ Pollutant List'!$C$7:$C$611,MATCH('3. Pollutant Emissions - EF'!B1151,'DEQ Pollutant List'!$B$7:$B$611,0))),"")</f>
        <v>Carbon tetrachloride</v>
      </c>
      <c r="D1151" s="115"/>
      <c r="E1151" s="101"/>
      <c r="F1151" s="102">
        <v>3.2299999999999999E-4</v>
      </c>
      <c r="G1151" s="103">
        <v>3.2299999999999999E-4</v>
      </c>
      <c r="H1151" s="83" t="s">
        <v>410</v>
      </c>
      <c r="I1151" s="104" t="s">
        <v>493</v>
      </c>
      <c r="J1151" s="102">
        <v>2.8294799999999998</v>
      </c>
      <c r="K1151" s="105">
        <v>2.8294799999999998</v>
      </c>
      <c r="L1151" s="83"/>
      <c r="M1151" s="102">
        <v>7.7520000000000002E-3</v>
      </c>
      <c r="N1151" s="105">
        <v>7.7520000000000002E-3</v>
      </c>
      <c r="O1151" s="83"/>
    </row>
    <row r="1152" spans="1:15">
      <c r="A1152" s="79" t="s">
        <v>223</v>
      </c>
      <c r="B1152" s="100" t="s">
        <v>345</v>
      </c>
      <c r="C1152" s="81" t="str">
        <f>IFERROR(IF(B1152="No CAS","",INDEX('DEQ Pollutant List'!$C$7:$C$611,MATCH('3. Pollutant Emissions - EF'!B1152,'DEQ Pollutant List'!$B$7:$B$611,0))),"")</f>
        <v>Chlorobenzene</v>
      </c>
      <c r="D1152" s="115"/>
      <c r="E1152" s="101"/>
      <c r="F1152" s="102">
        <v>3.67E-6</v>
      </c>
      <c r="G1152" s="103">
        <v>3.67E-6</v>
      </c>
      <c r="H1152" s="83" t="s">
        <v>410</v>
      </c>
      <c r="I1152" s="104" t="s">
        <v>493</v>
      </c>
      <c r="J1152" s="102">
        <v>3.2149200000000003E-2</v>
      </c>
      <c r="K1152" s="105">
        <v>3.2149200000000003E-2</v>
      </c>
      <c r="L1152" s="83"/>
      <c r="M1152" s="102">
        <v>8.8079999999999997E-5</v>
      </c>
      <c r="N1152" s="105">
        <v>8.8079999999999997E-5</v>
      </c>
      <c r="O1152" s="83"/>
    </row>
    <row r="1153" spans="1:15">
      <c r="A1153" s="79" t="s">
        <v>223</v>
      </c>
      <c r="B1153" s="100" t="s">
        <v>346</v>
      </c>
      <c r="C1153" s="81" t="str">
        <f>IFERROR(IF(B1153="No CAS","",INDEX('DEQ Pollutant List'!$C$7:$C$611,MATCH('3. Pollutant Emissions - EF'!B1153,'DEQ Pollutant List'!$B$7:$B$611,0))),"")</f>
        <v>1,2,4-Trichlorobenzene</v>
      </c>
      <c r="D1153" s="115"/>
      <c r="E1153" s="101"/>
      <c r="F1153" s="102">
        <v>3.8099999999999998E-5</v>
      </c>
      <c r="G1153" s="103">
        <v>3.8099999999999998E-5</v>
      </c>
      <c r="H1153" s="83" t="s">
        <v>410</v>
      </c>
      <c r="I1153" s="104" t="s">
        <v>493</v>
      </c>
      <c r="J1153" s="102">
        <v>0.333756</v>
      </c>
      <c r="K1153" s="105">
        <v>0.333756</v>
      </c>
      <c r="L1153" s="83"/>
      <c r="M1153" s="102">
        <v>9.1439999999999989E-4</v>
      </c>
      <c r="N1153" s="105">
        <v>9.1439999999999989E-4</v>
      </c>
      <c r="O1153" s="83"/>
    </row>
    <row r="1154" spans="1:15">
      <c r="A1154" s="79" t="s">
        <v>223</v>
      </c>
      <c r="B1154" s="100" t="s">
        <v>347</v>
      </c>
      <c r="C1154" s="81" t="str">
        <f>IFERROR(IF(B1154="No CAS","",INDEX('DEQ Pollutant List'!$C$7:$C$611,MATCH('3. Pollutant Emissions - EF'!B1154,'DEQ Pollutant List'!$B$7:$B$611,0))),"")</f>
        <v>Chloroform</v>
      </c>
      <c r="D1154" s="115"/>
      <c r="E1154" s="101"/>
      <c r="F1154" s="102">
        <v>8.3399999999999998E-7</v>
      </c>
      <c r="G1154" s="103">
        <v>8.3399999999999998E-7</v>
      </c>
      <c r="H1154" s="83" t="s">
        <v>410</v>
      </c>
      <c r="I1154" s="104" t="s">
        <v>493</v>
      </c>
      <c r="J1154" s="102">
        <v>7.3058400000000001E-3</v>
      </c>
      <c r="K1154" s="105">
        <v>7.3058400000000001E-3</v>
      </c>
      <c r="L1154" s="83"/>
      <c r="M1154" s="102">
        <v>2.0015999999999999E-5</v>
      </c>
      <c r="N1154" s="105">
        <v>2.0015999999999999E-5</v>
      </c>
      <c r="O1154" s="83"/>
    </row>
    <row r="1155" spans="1:15">
      <c r="A1155" s="79" t="s">
        <v>223</v>
      </c>
      <c r="B1155" s="100" t="s">
        <v>351</v>
      </c>
      <c r="C1155" s="81" t="str">
        <f>IFERROR(IF(B1155="No CAS","",INDEX('DEQ Pollutant List'!$C$7:$C$611,MATCH('3. Pollutant Emissions - EF'!B1155,'DEQ Pollutant List'!$B$7:$B$611,0))),"")</f>
        <v>Isopropylbenzene (cumene)</v>
      </c>
      <c r="D1155" s="115"/>
      <c r="E1155" s="101"/>
      <c r="F1155" s="102">
        <v>7.1500000000000003E-4</v>
      </c>
      <c r="G1155" s="103">
        <v>7.1500000000000003E-4</v>
      </c>
      <c r="H1155" s="83" t="s">
        <v>410</v>
      </c>
      <c r="I1155" s="104" t="s">
        <v>493</v>
      </c>
      <c r="J1155" s="102">
        <v>6.2633999999999999</v>
      </c>
      <c r="K1155" s="105">
        <v>6.2633999999999999</v>
      </c>
      <c r="L1155" s="83"/>
      <c r="M1155" s="102">
        <v>1.7160000000000002E-2</v>
      </c>
      <c r="N1155" s="105">
        <v>1.7160000000000002E-2</v>
      </c>
      <c r="O1155" s="83"/>
    </row>
    <row r="1156" spans="1:15">
      <c r="A1156" s="79" t="s">
        <v>223</v>
      </c>
      <c r="B1156" s="100" t="s">
        <v>352</v>
      </c>
      <c r="C1156" s="81" t="str">
        <f>IFERROR(IF(B1156="No CAS","",INDEX('DEQ Pollutant List'!$C$7:$C$611,MATCH('3. Pollutant Emissions - EF'!B1156,'DEQ Pollutant List'!$B$7:$B$611,0))),"")</f>
        <v>Ethyl benzene</v>
      </c>
      <c r="D1156" s="115"/>
      <c r="E1156" s="101"/>
      <c r="F1156" s="102">
        <v>2.23E-5</v>
      </c>
      <c r="G1156" s="103">
        <v>2.23E-5</v>
      </c>
      <c r="H1156" s="83" t="s">
        <v>410</v>
      </c>
      <c r="I1156" s="104" t="s">
        <v>493</v>
      </c>
      <c r="J1156" s="102">
        <v>0.19534799999999999</v>
      </c>
      <c r="K1156" s="105">
        <v>0.19534799999999999</v>
      </c>
      <c r="L1156" s="83"/>
      <c r="M1156" s="102">
        <v>5.352E-4</v>
      </c>
      <c r="N1156" s="105">
        <v>5.352E-4</v>
      </c>
      <c r="O1156" s="83"/>
    </row>
    <row r="1157" spans="1:15">
      <c r="A1157" s="79" t="s">
        <v>223</v>
      </c>
      <c r="B1157" s="100" t="s">
        <v>419</v>
      </c>
      <c r="C1157" s="81" t="str">
        <f>IFERROR(IF(B1157="No CAS","",INDEX('DEQ Pollutant List'!$C$7:$C$611,MATCH('3. Pollutant Emissions - EF'!B1157,'DEQ Pollutant List'!$B$7:$B$611,0))),"")</f>
        <v>Ethylene dichloride (EDC, 1,2-dichloroethane)</v>
      </c>
      <c r="D1157" s="115"/>
      <c r="E1157" s="101"/>
      <c r="F1157" s="102">
        <v>9.6500000000000001E-5</v>
      </c>
      <c r="G1157" s="103">
        <v>9.6500000000000001E-5</v>
      </c>
      <c r="H1157" s="83" t="s">
        <v>410</v>
      </c>
      <c r="I1157" s="104" t="s">
        <v>493</v>
      </c>
      <c r="J1157" s="102">
        <v>0.84533999999999998</v>
      </c>
      <c r="K1157" s="105">
        <v>0.84533999999999998</v>
      </c>
      <c r="L1157" s="83"/>
      <c r="M1157" s="102">
        <v>2.3159999999999999E-3</v>
      </c>
      <c r="N1157" s="105">
        <v>2.3159999999999999E-3</v>
      </c>
      <c r="O1157" s="83"/>
    </row>
    <row r="1158" spans="1:15">
      <c r="A1158" s="79" t="s">
        <v>223</v>
      </c>
      <c r="B1158" s="100" t="s">
        <v>354</v>
      </c>
      <c r="C1158" s="81" t="str">
        <f>IFERROR(IF(B1158="No CAS","",INDEX('DEQ Pollutant List'!$C$7:$C$611,MATCH('3. Pollutant Emissions - EF'!B1158,'DEQ Pollutant List'!$B$7:$B$611,0))),"")</f>
        <v>Formaldehyde</v>
      </c>
      <c r="D1158" s="115"/>
      <c r="E1158" s="101"/>
      <c r="F1158" s="102">
        <v>1.21E-4</v>
      </c>
      <c r="G1158" s="103">
        <v>1.21E-4</v>
      </c>
      <c r="H1158" s="83" t="s">
        <v>410</v>
      </c>
      <c r="I1158" s="104" t="s">
        <v>493</v>
      </c>
      <c r="J1158" s="102">
        <v>1.05996</v>
      </c>
      <c r="K1158" s="105">
        <v>1.05996</v>
      </c>
      <c r="L1158" s="83"/>
      <c r="M1158" s="102">
        <v>2.9039999999999999E-3</v>
      </c>
      <c r="N1158" s="105">
        <v>2.9039999999999999E-3</v>
      </c>
      <c r="O1158" s="83"/>
    </row>
    <row r="1159" spans="1:15">
      <c r="A1159" s="79" t="s">
        <v>223</v>
      </c>
      <c r="B1159" s="100" t="s">
        <v>355</v>
      </c>
      <c r="C1159" s="81" t="str">
        <f>IFERROR(IF(B1159="No CAS","",INDEX('DEQ Pollutant List'!$C$7:$C$611,MATCH('3. Pollutant Emissions - EF'!B1159,'DEQ Pollutant List'!$B$7:$B$611,0))),"")</f>
        <v>Hexane</v>
      </c>
      <c r="D1159" s="115"/>
      <c r="E1159" s="101"/>
      <c r="F1159" s="102">
        <v>1.3900000000000001E-5</v>
      </c>
      <c r="G1159" s="103">
        <v>1.3900000000000001E-5</v>
      </c>
      <c r="H1159" s="83" t="s">
        <v>410</v>
      </c>
      <c r="I1159" s="104" t="s">
        <v>493</v>
      </c>
      <c r="J1159" s="102">
        <v>0.12176400000000001</v>
      </c>
      <c r="K1159" s="105">
        <v>0.12176400000000001</v>
      </c>
      <c r="L1159" s="83"/>
      <c r="M1159" s="102">
        <v>3.3360000000000003E-4</v>
      </c>
      <c r="N1159" s="105">
        <v>3.3360000000000003E-4</v>
      </c>
      <c r="O1159" s="83"/>
    </row>
    <row r="1160" spans="1:15">
      <c r="A1160" s="79" t="s">
        <v>223</v>
      </c>
      <c r="B1160" s="100" t="s">
        <v>357</v>
      </c>
      <c r="C1160" s="81" t="str">
        <f>IFERROR(IF(B1160="No CAS","",INDEX('DEQ Pollutant List'!$C$7:$C$611,MATCH('3. Pollutant Emissions - EF'!B1160,'DEQ Pollutant List'!$B$7:$B$611,0))),"")</f>
        <v>Hydrogen sulfide</v>
      </c>
      <c r="D1160" s="115"/>
      <c r="E1160" s="101"/>
      <c r="F1160" s="102">
        <v>1.9900000000000001E-2</v>
      </c>
      <c r="G1160" s="103">
        <v>1.9900000000000001E-2</v>
      </c>
      <c r="H1160" s="83" t="s">
        <v>410</v>
      </c>
      <c r="I1160" s="104" t="s">
        <v>493</v>
      </c>
      <c r="J1160" s="102">
        <v>174.32400000000001</v>
      </c>
      <c r="K1160" s="105">
        <v>174.32400000000001</v>
      </c>
      <c r="L1160" s="83"/>
      <c r="M1160" s="102">
        <v>0.47760000000000002</v>
      </c>
      <c r="N1160" s="105">
        <v>0.47760000000000002</v>
      </c>
      <c r="O1160" s="83"/>
    </row>
    <row r="1161" spans="1:15">
      <c r="A1161" s="79" t="s">
        <v>223</v>
      </c>
      <c r="B1161" s="100" t="s">
        <v>363</v>
      </c>
      <c r="C1161" s="81" t="str">
        <f>IFERROR(IF(B1161="No CAS","",INDEX('DEQ Pollutant List'!$C$7:$C$611,MATCH('3. Pollutant Emissions - EF'!B1161,'DEQ Pollutant List'!$B$7:$B$611,0))),"")</f>
        <v>Methanol</v>
      </c>
      <c r="D1161" s="115"/>
      <c r="E1161" s="101"/>
      <c r="F1161" s="102">
        <v>0.60699999999999998</v>
      </c>
      <c r="G1161" s="103">
        <v>0.60699999999999998</v>
      </c>
      <c r="H1161" s="83" t="s">
        <v>410</v>
      </c>
      <c r="I1161" s="104" t="s">
        <v>493</v>
      </c>
      <c r="J1161" s="102">
        <v>5317.32</v>
      </c>
      <c r="K1161" s="105">
        <v>5317.32</v>
      </c>
      <c r="L1161" s="83"/>
      <c r="M1161" s="102">
        <v>14.568</v>
      </c>
      <c r="N1161" s="105">
        <v>14.568</v>
      </c>
      <c r="O1161" s="83"/>
    </row>
    <row r="1162" spans="1:15">
      <c r="A1162" s="79" t="s">
        <v>223</v>
      </c>
      <c r="B1162" s="100" t="s">
        <v>407</v>
      </c>
      <c r="C1162" s="81" t="str">
        <f>IFERROR(IF(B1162="No CAS","",INDEX('DEQ Pollutant List'!$C$7:$C$611,MATCH('3. Pollutant Emissions - EF'!B1162,'DEQ Pollutant List'!$B$7:$B$611,0))),"")</f>
        <v>1,1,1-Trichloroethane (methyl chloroform)</v>
      </c>
      <c r="D1162" s="115"/>
      <c r="E1162" s="101"/>
      <c r="F1162" s="102">
        <v>1.3200000000000001E-4</v>
      </c>
      <c r="G1162" s="103">
        <v>1.3200000000000001E-4</v>
      </c>
      <c r="H1162" s="83" t="s">
        <v>410</v>
      </c>
      <c r="I1162" s="104" t="s">
        <v>493</v>
      </c>
      <c r="J1162" s="102">
        <v>1.15632</v>
      </c>
      <c r="K1162" s="105">
        <v>1.15632</v>
      </c>
      <c r="L1162" s="83"/>
      <c r="M1162" s="102">
        <v>3.1680000000000002E-3</v>
      </c>
      <c r="N1162" s="105">
        <v>3.1680000000000002E-3</v>
      </c>
      <c r="O1162" s="83"/>
    </row>
    <row r="1163" spans="1:15">
      <c r="A1163" s="79" t="s">
        <v>223</v>
      </c>
      <c r="B1163" s="100" t="s">
        <v>365</v>
      </c>
      <c r="C1163" s="81" t="str">
        <f>IFERROR(IF(B1163="No CAS","",INDEX('DEQ Pollutant List'!$C$7:$C$611,MATCH('3. Pollutant Emissions - EF'!B1163,'DEQ Pollutant List'!$B$7:$B$611,0))),"")</f>
        <v>Dichloromethane (methylene chloride)</v>
      </c>
      <c r="D1163" s="115"/>
      <c r="E1163" s="101"/>
      <c r="F1163" s="102">
        <v>5.49E-5</v>
      </c>
      <c r="G1163" s="103">
        <v>5.49E-5</v>
      </c>
      <c r="H1163" s="83" t="s">
        <v>410</v>
      </c>
      <c r="I1163" s="104" t="s">
        <v>493</v>
      </c>
      <c r="J1163" s="102">
        <v>0.48092400000000002</v>
      </c>
      <c r="K1163" s="105">
        <v>0.48092400000000002</v>
      </c>
      <c r="L1163" s="83"/>
      <c r="M1163" s="102">
        <v>1.3175999999999999E-3</v>
      </c>
      <c r="N1163" s="105">
        <v>1.3175999999999999E-3</v>
      </c>
      <c r="O1163" s="83"/>
    </row>
    <row r="1164" spans="1:15">
      <c r="A1164" s="79" t="s">
        <v>223</v>
      </c>
      <c r="B1164" s="100" t="s">
        <v>366</v>
      </c>
      <c r="C1164" s="81" t="str">
        <f>IFERROR(IF(B1164="No CAS","",INDEX('DEQ Pollutant List'!$C$7:$C$611,MATCH('3. Pollutant Emissions - EF'!B1164,'DEQ Pollutant List'!$B$7:$B$611,0))),"")</f>
        <v>2-Butanone (methyl ethyl ketone)</v>
      </c>
      <c r="D1164" s="115"/>
      <c r="E1164" s="101"/>
      <c r="F1164" s="102">
        <v>0.01</v>
      </c>
      <c r="G1164" s="103">
        <v>0.01</v>
      </c>
      <c r="H1164" s="83" t="s">
        <v>410</v>
      </c>
      <c r="I1164" s="104" t="s">
        <v>493</v>
      </c>
      <c r="J1164" s="102">
        <v>87.600000000000009</v>
      </c>
      <c r="K1164" s="105">
        <v>87.600000000000009</v>
      </c>
      <c r="L1164" s="83"/>
      <c r="M1164" s="102">
        <v>0.24</v>
      </c>
      <c r="N1164" s="105">
        <v>0.24</v>
      </c>
      <c r="O1164" s="83"/>
    </row>
    <row r="1165" spans="1:15">
      <c r="A1165" s="79" t="s">
        <v>223</v>
      </c>
      <c r="B1165" s="100" t="s">
        <v>367</v>
      </c>
      <c r="C1165" s="81" t="str">
        <f>IFERROR(IF(B1165="No CAS","",INDEX('DEQ Pollutant List'!$C$7:$C$611,MATCH('3. Pollutant Emissions - EF'!B1165,'DEQ Pollutant List'!$B$7:$B$611,0))),"")</f>
        <v>Methyl isobutyl ketone (MIBK, hexone)</v>
      </c>
      <c r="D1165" s="115"/>
      <c r="E1165" s="101"/>
      <c r="F1165" s="102">
        <v>7.2000000000000005E-4</v>
      </c>
      <c r="G1165" s="103">
        <v>7.2000000000000005E-4</v>
      </c>
      <c r="H1165" s="83" t="s">
        <v>410</v>
      </c>
      <c r="I1165" s="104" t="s">
        <v>493</v>
      </c>
      <c r="J1165" s="102">
        <v>6.3072000000000008</v>
      </c>
      <c r="K1165" s="105">
        <v>6.3072000000000008</v>
      </c>
      <c r="L1165" s="83"/>
      <c r="M1165" s="102">
        <v>1.728E-2</v>
      </c>
      <c r="N1165" s="105">
        <v>1.728E-2</v>
      </c>
      <c r="O1165" s="83"/>
    </row>
    <row r="1166" spans="1:15">
      <c r="A1166" s="79" t="s">
        <v>223</v>
      </c>
      <c r="B1166" s="100" t="s">
        <v>372</v>
      </c>
      <c r="C1166" s="81" t="str">
        <f>IFERROR(IF(B1166="No CAS","",INDEX('DEQ Pollutant List'!$C$7:$C$611,MATCH('3. Pollutant Emissions - EF'!B1166,'DEQ Pollutant List'!$B$7:$B$611,0))),"")</f>
        <v>Tetrachloroethene (perchloroethylene)</v>
      </c>
      <c r="D1166" s="115"/>
      <c r="E1166" s="101"/>
      <c r="F1166" s="102">
        <v>1.42E-3</v>
      </c>
      <c r="G1166" s="103">
        <v>1.42E-3</v>
      </c>
      <c r="H1166" s="83" t="s">
        <v>410</v>
      </c>
      <c r="I1166" s="104" t="s">
        <v>493</v>
      </c>
      <c r="J1166" s="102">
        <v>12.4392</v>
      </c>
      <c r="K1166" s="105">
        <v>12.4392</v>
      </c>
      <c r="L1166" s="83"/>
      <c r="M1166" s="102">
        <v>3.4079999999999999E-2</v>
      </c>
      <c r="N1166" s="105">
        <v>3.4079999999999999E-2</v>
      </c>
      <c r="O1166" s="83"/>
    </row>
    <row r="1167" spans="1:15">
      <c r="A1167" s="79" t="s">
        <v>223</v>
      </c>
      <c r="B1167" s="100" t="s">
        <v>389</v>
      </c>
      <c r="C1167" s="81" t="str">
        <f>IFERROR(IF(B1167="No CAS","",INDEX('DEQ Pollutant List'!$C$7:$C$611,MATCH('3. Pollutant Emissions - EF'!B1167,'DEQ Pollutant List'!$B$7:$B$611,0))),"")</f>
        <v>Propionaldehyde</v>
      </c>
      <c r="D1167" s="115"/>
      <c r="E1167" s="101"/>
      <c r="F1167" s="102">
        <v>1.2099999999999999E-3</v>
      </c>
      <c r="G1167" s="103">
        <v>1.2099999999999999E-3</v>
      </c>
      <c r="H1167" s="83" t="s">
        <v>410</v>
      </c>
      <c r="I1167" s="104" t="s">
        <v>493</v>
      </c>
      <c r="J1167" s="102">
        <v>10.599599999999999</v>
      </c>
      <c r="K1167" s="105">
        <v>10.599599999999999</v>
      </c>
      <c r="L1167" s="83"/>
      <c r="M1167" s="102">
        <v>2.9039999999999996E-2</v>
      </c>
      <c r="N1167" s="105">
        <v>2.9039999999999996E-2</v>
      </c>
      <c r="O1167" s="83"/>
    </row>
    <row r="1168" spans="1:15">
      <c r="A1168" s="79" t="s">
        <v>223</v>
      </c>
      <c r="B1168" s="100" t="s">
        <v>392</v>
      </c>
      <c r="C1168" s="81" t="str">
        <f>IFERROR(IF(B1168="No CAS","",INDEX('DEQ Pollutant List'!$C$7:$C$611,MATCH('3. Pollutant Emissions - EF'!B1168,'DEQ Pollutant List'!$B$7:$B$611,0))),"")</f>
        <v>Styrene</v>
      </c>
      <c r="D1168" s="115"/>
      <c r="E1168" s="101"/>
      <c r="F1168" s="102">
        <v>2.05E-4</v>
      </c>
      <c r="G1168" s="103">
        <v>2.05E-4</v>
      </c>
      <c r="H1168" s="83" t="s">
        <v>410</v>
      </c>
      <c r="I1168" s="104" t="s">
        <v>493</v>
      </c>
      <c r="J1168" s="102">
        <v>1.7958000000000001</v>
      </c>
      <c r="K1168" s="105">
        <v>1.7958000000000001</v>
      </c>
      <c r="L1168" s="83"/>
      <c r="M1168" s="102">
        <v>4.9199999999999999E-3</v>
      </c>
      <c r="N1168" s="105">
        <v>4.9199999999999999E-3</v>
      </c>
      <c r="O1168" s="83"/>
    </row>
    <row r="1169" spans="1:15">
      <c r="A1169" s="79" t="s">
        <v>223</v>
      </c>
      <c r="B1169" s="100" t="s">
        <v>395</v>
      </c>
      <c r="C1169" s="81" t="str">
        <f>IFERROR(IF(B1169="No CAS","",INDEX('DEQ Pollutant List'!$C$7:$C$611,MATCH('3. Pollutant Emissions - EF'!B1169,'DEQ Pollutant List'!$B$7:$B$611,0))),"")</f>
        <v>Toluene</v>
      </c>
      <c r="D1169" s="115"/>
      <c r="E1169" s="101"/>
      <c r="F1169" s="102">
        <v>7.8299999999999995E-4</v>
      </c>
      <c r="G1169" s="103">
        <v>7.8299999999999995E-4</v>
      </c>
      <c r="H1169" s="83" t="s">
        <v>410</v>
      </c>
      <c r="I1169" s="104" t="s">
        <v>493</v>
      </c>
      <c r="J1169" s="102">
        <v>6.8590799999999996</v>
      </c>
      <c r="K1169" s="105">
        <v>6.8590799999999996</v>
      </c>
      <c r="L1169" s="83"/>
      <c r="M1169" s="102">
        <v>1.8792E-2</v>
      </c>
      <c r="N1169" s="105">
        <v>1.8792E-2</v>
      </c>
      <c r="O1169" s="83"/>
    </row>
    <row r="1170" spans="1:15">
      <c r="A1170" s="79" t="s">
        <v>223</v>
      </c>
      <c r="B1170" s="100" t="s">
        <v>409</v>
      </c>
      <c r="C1170" s="81" t="str">
        <f>IFERROR(IF(B1170="No CAS","",INDEX('DEQ Pollutant List'!$C$7:$C$611,MATCH('3. Pollutant Emissions - EF'!B1170,'DEQ Pollutant List'!$B$7:$B$611,0))),"")</f>
        <v>1,1,2-Trichloroethane (vinyl trichloride)</v>
      </c>
      <c r="D1170" s="115"/>
      <c r="E1170" s="101"/>
      <c r="F1170" s="102">
        <v>9.3100000000000006E-6</v>
      </c>
      <c r="G1170" s="103">
        <v>9.3100000000000006E-6</v>
      </c>
      <c r="H1170" s="83" t="s">
        <v>410</v>
      </c>
      <c r="I1170" s="104" t="s">
        <v>493</v>
      </c>
      <c r="J1170" s="102">
        <v>8.1555600000000006E-2</v>
      </c>
      <c r="K1170" s="105">
        <v>8.1555600000000006E-2</v>
      </c>
      <c r="L1170" s="83"/>
      <c r="M1170" s="102">
        <v>2.2344000000000002E-4</v>
      </c>
      <c r="N1170" s="105">
        <v>2.2344000000000002E-4</v>
      </c>
      <c r="O1170" s="83"/>
    </row>
    <row r="1171" spans="1:15">
      <c r="A1171" s="79" t="s">
        <v>223</v>
      </c>
      <c r="B1171" s="100" t="s">
        <v>396</v>
      </c>
      <c r="C1171" s="81" t="str">
        <f>IFERROR(IF(B1171="No CAS","",INDEX('DEQ Pollutant List'!$C$7:$C$611,MATCH('3. Pollutant Emissions - EF'!B1171,'DEQ Pollutant List'!$B$7:$B$611,0))),"")</f>
        <v>Trichloroethene (TCE, trichloroethylene)</v>
      </c>
      <c r="D1171" s="115"/>
      <c r="E1171" s="101"/>
      <c r="F1171" s="102">
        <v>6.3E-5</v>
      </c>
      <c r="G1171" s="103">
        <v>6.3E-5</v>
      </c>
      <c r="H1171" s="83" t="s">
        <v>410</v>
      </c>
      <c r="I1171" s="104" t="s">
        <v>493</v>
      </c>
      <c r="J1171" s="102">
        <v>0.55188000000000004</v>
      </c>
      <c r="K1171" s="105">
        <v>0.55188000000000004</v>
      </c>
      <c r="L1171" s="83"/>
      <c r="M1171" s="102">
        <v>1.5119999999999999E-3</v>
      </c>
      <c r="N1171" s="105">
        <v>1.5119999999999999E-3</v>
      </c>
      <c r="O1171" s="83"/>
    </row>
    <row r="1172" spans="1:15">
      <c r="A1172" s="79" t="s">
        <v>223</v>
      </c>
      <c r="B1172" s="100" t="s">
        <v>398</v>
      </c>
      <c r="C1172" s="81" t="str">
        <f>IFERROR(IF(B1172="No CAS","",INDEX('DEQ Pollutant List'!$C$7:$C$611,MATCH('3. Pollutant Emissions - EF'!B1172,'DEQ Pollutant List'!$B$7:$B$611,0))),"")</f>
        <v>Xylene (mixture), including m-xylene, o-xylene, p-xylene</v>
      </c>
      <c r="D1172" s="115"/>
      <c r="E1172" s="101"/>
      <c r="F1172" s="102">
        <v>3.48E-4</v>
      </c>
      <c r="G1172" s="103">
        <v>3.48E-4</v>
      </c>
      <c r="H1172" s="83" t="s">
        <v>410</v>
      </c>
      <c r="I1172" s="104" t="s">
        <v>493</v>
      </c>
      <c r="J1172" s="102">
        <v>3.0484800000000001</v>
      </c>
      <c r="K1172" s="105">
        <v>3.0484800000000001</v>
      </c>
      <c r="L1172" s="83"/>
      <c r="M1172" s="102">
        <v>8.352E-3</v>
      </c>
      <c r="N1172" s="105">
        <v>8.352E-3</v>
      </c>
      <c r="O1172" s="83"/>
    </row>
    <row r="1173" spans="1:15">
      <c r="A1173" s="79" t="s">
        <v>225</v>
      </c>
      <c r="B1173" s="100" t="s">
        <v>327</v>
      </c>
      <c r="C1173" s="81" t="str">
        <f>IFERROR(IF(B1173="No CAS","",INDEX('DEQ Pollutant List'!$C$7:$C$611,MATCH('3. Pollutant Emissions - EF'!B1173,'DEQ Pollutant List'!$B$7:$B$611,0))),"")</f>
        <v>Acetaldehyde</v>
      </c>
      <c r="D1173" s="115"/>
      <c r="E1173" s="101"/>
      <c r="F1173" s="102">
        <v>1.7899999999999999E-3</v>
      </c>
      <c r="G1173" s="103">
        <v>1.7899999999999999E-3</v>
      </c>
      <c r="H1173" s="83" t="s">
        <v>410</v>
      </c>
      <c r="I1173" s="104" t="s">
        <v>493</v>
      </c>
      <c r="J1173" s="102">
        <v>15.680399999999999</v>
      </c>
      <c r="K1173" s="105">
        <v>15.680399999999999</v>
      </c>
      <c r="L1173" s="83"/>
      <c r="M1173" s="102">
        <v>4.2959999999999998E-2</v>
      </c>
      <c r="N1173" s="105">
        <v>4.2959999999999998E-2</v>
      </c>
      <c r="O1173" s="83"/>
    </row>
    <row r="1174" spans="1:15">
      <c r="A1174" s="79" t="s">
        <v>225</v>
      </c>
      <c r="B1174" s="100" t="s">
        <v>331</v>
      </c>
      <c r="C1174" s="81" t="str">
        <f>IFERROR(IF(B1174="No CAS","",INDEX('DEQ Pollutant List'!$C$7:$C$611,MATCH('3. Pollutant Emissions - EF'!B1174,'DEQ Pollutant List'!$B$7:$B$611,0))),"")</f>
        <v>Acetone</v>
      </c>
      <c r="D1174" s="115"/>
      <c r="E1174" s="101"/>
      <c r="F1174" s="102">
        <v>3.2099999999999997E-2</v>
      </c>
      <c r="G1174" s="103">
        <v>3.2099999999999997E-2</v>
      </c>
      <c r="H1174" s="83" t="s">
        <v>410</v>
      </c>
      <c r="I1174" s="104" t="s">
        <v>493</v>
      </c>
      <c r="J1174" s="102">
        <v>281.19599999999997</v>
      </c>
      <c r="K1174" s="105">
        <v>281.19599999999997</v>
      </c>
      <c r="L1174" s="83"/>
      <c r="M1174" s="102">
        <v>0.77039999999999997</v>
      </c>
      <c r="N1174" s="105">
        <v>0.77039999999999997</v>
      </c>
      <c r="O1174" s="83"/>
    </row>
    <row r="1175" spans="1:15">
      <c r="A1175" s="79" t="s">
        <v>225</v>
      </c>
      <c r="B1175" s="100" t="s">
        <v>412</v>
      </c>
      <c r="C1175" s="81" t="str">
        <f>IFERROR(IF(B1175="No CAS","",INDEX('DEQ Pollutant List'!$C$7:$C$611,MATCH('3. Pollutant Emissions - EF'!B1175,'DEQ Pollutant List'!$B$7:$B$611,0))),"")</f>
        <v>trans-1,2-Dichloroethene</v>
      </c>
      <c r="D1175" s="115"/>
      <c r="E1175" s="101"/>
      <c r="F1175" s="102">
        <v>3.9599999999999998E-4</v>
      </c>
      <c r="G1175" s="103">
        <v>3.9599999999999998E-4</v>
      </c>
      <c r="H1175" s="83" t="s">
        <v>410</v>
      </c>
      <c r="I1175" s="104" t="s">
        <v>494</v>
      </c>
      <c r="J1175" s="102">
        <v>3.4689599999999996</v>
      </c>
      <c r="K1175" s="105">
        <v>3.4689599999999996</v>
      </c>
      <c r="L1175" s="83"/>
      <c r="M1175" s="102">
        <v>9.5039999999999986E-3</v>
      </c>
      <c r="N1175" s="105">
        <v>9.5039999999999986E-3</v>
      </c>
      <c r="O1175" s="83"/>
    </row>
    <row r="1176" spans="1:15">
      <c r="A1176" s="79" t="s">
        <v>225</v>
      </c>
      <c r="B1176" s="100" t="s">
        <v>330</v>
      </c>
      <c r="C1176" s="81" t="str">
        <f>IFERROR(IF(B1176="No CAS","",INDEX('DEQ Pollutant List'!$C$7:$C$611,MATCH('3. Pollutant Emissions - EF'!B1176,'DEQ Pollutant List'!$B$7:$B$611,0))),"")</f>
        <v>Acrolein</v>
      </c>
      <c r="D1176" s="115"/>
      <c r="E1176" s="101"/>
      <c r="F1176" s="102">
        <v>2.92E-4</v>
      </c>
      <c r="G1176" s="103">
        <v>2.92E-4</v>
      </c>
      <c r="H1176" s="83" t="s">
        <v>410</v>
      </c>
      <c r="I1176" s="104" t="s">
        <v>493</v>
      </c>
      <c r="J1176" s="102">
        <v>2.5579199999999997</v>
      </c>
      <c r="K1176" s="105">
        <v>2.5579199999999997</v>
      </c>
      <c r="L1176" s="83"/>
      <c r="M1176" s="102">
        <v>7.0080000000000003E-3</v>
      </c>
      <c r="N1176" s="105">
        <v>7.0080000000000003E-3</v>
      </c>
      <c r="O1176" s="83"/>
    </row>
    <row r="1177" spans="1:15">
      <c r="A1177" s="79" t="s">
        <v>225</v>
      </c>
      <c r="B1177" s="100" t="s">
        <v>340</v>
      </c>
      <c r="C1177" s="81" t="str">
        <f>IFERROR(IF(B1177="No CAS","",INDEX('DEQ Pollutant List'!$C$7:$C$611,MATCH('3. Pollutant Emissions - EF'!B1177,'DEQ Pollutant List'!$B$7:$B$611,0))),"")</f>
        <v>Benzene</v>
      </c>
      <c r="D1177" s="115"/>
      <c r="E1177" s="101"/>
      <c r="F1177" s="102">
        <v>3.6999999999999998E-5</v>
      </c>
      <c r="G1177" s="103">
        <v>3.6999999999999998E-5</v>
      </c>
      <c r="H1177" s="83" t="s">
        <v>410</v>
      </c>
      <c r="I1177" s="104" t="s">
        <v>493</v>
      </c>
      <c r="J1177" s="102">
        <v>0.32411999999999996</v>
      </c>
      <c r="K1177" s="105">
        <v>0.32411999999999996</v>
      </c>
      <c r="L1177" s="83"/>
      <c r="M1177" s="102">
        <v>8.879999999999999E-4</v>
      </c>
      <c r="N1177" s="105">
        <v>8.879999999999999E-4</v>
      </c>
      <c r="O1177" s="83"/>
    </row>
    <row r="1178" spans="1:15">
      <c r="A1178" s="79" t="s">
        <v>225</v>
      </c>
      <c r="B1178" s="100" t="s">
        <v>342</v>
      </c>
      <c r="C1178" s="81" t="str">
        <f>IFERROR(IF(B1178="No CAS","",INDEX('DEQ Pollutant List'!$C$7:$C$611,MATCH('3. Pollutant Emissions - EF'!B1178,'DEQ Pollutant List'!$B$7:$B$611,0))),"")</f>
        <v>1,3-Butadiene</v>
      </c>
      <c r="D1178" s="115"/>
      <c r="E1178" s="101"/>
      <c r="F1178" s="102">
        <v>5.3000000000000001E-5</v>
      </c>
      <c r="G1178" s="103">
        <v>5.3000000000000001E-5</v>
      </c>
      <c r="H1178" s="83" t="s">
        <v>410</v>
      </c>
      <c r="I1178" s="104" t="s">
        <v>493</v>
      </c>
      <c r="J1178" s="102">
        <v>0.46428000000000003</v>
      </c>
      <c r="K1178" s="105">
        <v>0.46428000000000003</v>
      </c>
      <c r="L1178" s="83"/>
      <c r="M1178" s="102">
        <v>1.2720000000000001E-3</v>
      </c>
      <c r="N1178" s="105">
        <v>1.2720000000000001E-3</v>
      </c>
      <c r="O1178" s="83"/>
    </row>
    <row r="1179" spans="1:15">
      <c r="A1179" s="79" t="s">
        <v>225</v>
      </c>
      <c r="B1179" s="100" t="s">
        <v>344</v>
      </c>
      <c r="C1179" s="81" t="str">
        <f>IFERROR(IF(B1179="No CAS","",INDEX('DEQ Pollutant List'!$C$7:$C$611,MATCH('3. Pollutant Emissions - EF'!B1179,'DEQ Pollutant List'!$B$7:$B$611,0))),"")</f>
        <v>Carbon disulfide</v>
      </c>
      <c r="D1179" s="115"/>
      <c r="E1179" s="101"/>
      <c r="F1179" s="102">
        <v>9.8000000000000004E-2</v>
      </c>
      <c r="G1179" s="103">
        <v>9.8000000000000004E-2</v>
      </c>
      <c r="H1179" s="83" t="s">
        <v>410</v>
      </c>
      <c r="I1179" s="104" t="s">
        <v>493</v>
      </c>
      <c r="J1179" s="102">
        <v>858.48</v>
      </c>
      <c r="K1179" s="105">
        <v>858.48</v>
      </c>
      <c r="L1179" s="83"/>
      <c r="M1179" s="102">
        <v>2.3520000000000003</v>
      </c>
      <c r="N1179" s="105">
        <v>2.3520000000000003</v>
      </c>
      <c r="O1179" s="83"/>
    </row>
    <row r="1180" spans="1:15">
      <c r="A1180" s="79" t="s">
        <v>225</v>
      </c>
      <c r="B1180" s="100" t="s">
        <v>417</v>
      </c>
      <c r="C1180" s="81" t="str">
        <f>IFERROR(IF(B1180="No CAS","",INDEX('DEQ Pollutant List'!$C$7:$C$611,MATCH('3. Pollutant Emissions - EF'!B1180,'DEQ Pollutant List'!$B$7:$B$611,0))),"")</f>
        <v>Carbon tetrachloride</v>
      </c>
      <c r="D1180" s="115"/>
      <c r="E1180" s="101"/>
      <c r="F1180" s="102">
        <v>3.2299999999999999E-4</v>
      </c>
      <c r="G1180" s="103">
        <v>3.2299999999999999E-4</v>
      </c>
      <c r="H1180" s="83" t="s">
        <v>410</v>
      </c>
      <c r="I1180" s="104" t="s">
        <v>493</v>
      </c>
      <c r="J1180" s="102">
        <v>2.8294799999999998</v>
      </c>
      <c r="K1180" s="105">
        <v>2.8294799999999998</v>
      </c>
      <c r="L1180" s="83"/>
      <c r="M1180" s="102">
        <v>7.7520000000000002E-3</v>
      </c>
      <c r="N1180" s="105">
        <v>7.7520000000000002E-3</v>
      </c>
      <c r="O1180" s="83"/>
    </row>
    <row r="1181" spans="1:15">
      <c r="A1181" s="79" t="s">
        <v>225</v>
      </c>
      <c r="B1181" s="100" t="s">
        <v>345</v>
      </c>
      <c r="C1181" s="81" t="str">
        <f>IFERROR(IF(B1181="No CAS","",INDEX('DEQ Pollutant List'!$C$7:$C$611,MATCH('3. Pollutant Emissions - EF'!B1181,'DEQ Pollutant List'!$B$7:$B$611,0))),"")</f>
        <v>Chlorobenzene</v>
      </c>
      <c r="D1181" s="115"/>
      <c r="E1181" s="101"/>
      <c r="F1181" s="102">
        <v>3.67E-6</v>
      </c>
      <c r="G1181" s="103">
        <v>3.67E-6</v>
      </c>
      <c r="H1181" s="83" t="s">
        <v>410</v>
      </c>
      <c r="I1181" s="104" t="s">
        <v>493</v>
      </c>
      <c r="J1181" s="102">
        <v>3.2149200000000003E-2</v>
      </c>
      <c r="K1181" s="105">
        <v>3.2149200000000003E-2</v>
      </c>
      <c r="L1181" s="83"/>
      <c r="M1181" s="102">
        <v>8.8079999999999997E-5</v>
      </c>
      <c r="N1181" s="105">
        <v>8.8079999999999997E-5</v>
      </c>
      <c r="O1181" s="83"/>
    </row>
    <row r="1182" spans="1:15">
      <c r="A1182" s="79" t="s">
        <v>225</v>
      </c>
      <c r="B1182" s="100" t="s">
        <v>346</v>
      </c>
      <c r="C1182" s="81" t="str">
        <f>IFERROR(IF(B1182="No CAS","",INDEX('DEQ Pollutant List'!$C$7:$C$611,MATCH('3. Pollutant Emissions - EF'!B1182,'DEQ Pollutant List'!$B$7:$B$611,0))),"")</f>
        <v>1,2,4-Trichlorobenzene</v>
      </c>
      <c r="D1182" s="115"/>
      <c r="E1182" s="101"/>
      <c r="F1182" s="102">
        <v>3.8099999999999998E-5</v>
      </c>
      <c r="G1182" s="103">
        <v>3.8099999999999998E-5</v>
      </c>
      <c r="H1182" s="83" t="s">
        <v>410</v>
      </c>
      <c r="I1182" s="104" t="s">
        <v>493</v>
      </c>
      <c r="J1182" s="102">
        <v>0.333756</v>
      </c>
      <c r="K1182" s="105">
        <v>0.333756</v>
      </c>
      <c r="L1182" s="83"/>
      <c r="M1182" s="102">
        <v>9.1439999999999989E-4</v>
      </c>
      <c r="N1182" s="105">
        <v>9.1439999999999989E-4</v>
      </c>
      <c r="O1182" s="83"/>
    </row>
    <row r="1183" spans="1:15">
      <c r="A1183" s="79" t="s">
        <v>225</v>
      </c>
      <c r="B1183" s="100" t="s">
        <v>347</v>
      </c>
      <c r="C1183" s="81" t="str">
        <f>IFERROR(IF(B1183="No CAS","",INDEX('DEQ Pollutant List'!$C$7:$C$611,MATCH('3. Pollutant Emissions - EF'!B1183,'DEQ Pollutant List'!$B$7:$B$611,0))),"")</f>
        <v>Chloroform</v>
      </c>
      <c r="D1183" s="115"/>
      <c r="E1183" s="101"/>
      <c r="F1183" s="102">
        <v>8.3399999999999998E-7</v>
      </c>
      <c r="G1183" s="103">
        <v>8.3399999999999998E-7</v>
      </c>
      <c r="H1183" s="83" t="s">
        <v>410</v>
      </c>
      <c r="I1183" s="104" t="s">
        <v>493</v>
      </c>
      <c r="J1183" s="102">
        <v>7.3058400000000001E-3</v>
      </c>
      <c r="K1183" s="105">
        <v>7.3058400000000001E-3</v>
      </c>
      <c r="L1183" s="83"/>
      <c r="M1183" s="102">
        <v>2.0015999999999999E-5</v>
      </c>
      <c r="N1183" s="105">
        <v>2.0015999999999999E-5</v>
      </c>
      <c r="O1183" s="83"/>
    </row>
    <row r="1184" spans="1:15">
      <c r="A1184" s="79" t="s">
        <v>225</v>
      </c>
      <c r="B1184" s="100" t="s">
        <v>351</v>
      </c>
      <c r="C1184" s="81" t="str">
        <f>IFERROR(IF(B1184="No CAS","",INDEX('DEQ Pollutant List'!$C$7:$C$611,MATCH('3. Pollutant Emissions - EF'!B1184,'DEQ Pollutant List'!$B$7:$B$611,0))),"")</f>
        <v>Isopropylbenzene (cumene)</v>
      </c>
      <c r="D1184" s="115"/>
      <c r="E1184" s="101"/>
      <c r="F1184" s="102">
        <v>7.1500000000000003E-4</v>
      </c>
      <c r="G1184" s="103">
        <v>7.1500000000000003E-4</v>
      </c>
      <c r="H1184" s="83" t="s">
        <v>410</v>
      </c>
      <c r="I1184" s="104" t="s">
        <v>493</v>
      </c>
      <c r="J1184" s="102">
        <v>6.2633999999999999</v>
      </c>
      <c r="K1184" s="105">
        <v>6.2633999999999999</v>
      </c>
      <c r="L1184" s="83"/>
      <c r="M1184" s="102">
        <v>1.7160000000000002E-2</v>
      </c>
      <c r="N1184" s="105">
        <v>1.7160000000000002E-2</v>
      </c>
      <c r="O1184" s="83"/>
    </row>
    <row r="1185" spans="1:15">
      <c r="A1185" s="79" t="s">
        <v>225</v>
      </c>
      <c r="B1185" s="100" t="s">
        <v>352</v>
      </c>
      <c r="C1185" s="81" t="str">
        <f>IFERROR(IF(B1185="No CAS","",INDEX('DEQ Pollutant List'!$C$7:$C$611,MATCH('3. Pollutant Emissions - EF'!B1185,'DEQ Pollutant List'!$B$7:$B$611,0))),"")</f>
        <v>Ethyl benzene</v>
      </c>
      <c r="D1185" s="115"/>
      <c r="E1185" s="101"/>
      <c r="F1185" s="102">
        <v>2.23E-5</v>
      </c>
      <c r="G1185" s="103">
        <v>2.23E-5</v>
      </c>
      <c r="H1185" s="83" t="s">
        <v>410</v>
      </c>
      <c r="I1185" s="104" t="s">
        <v>493</v>
      </c>
      <c r="J1185" s="102">
        <v>0.19534799999999999</v>
      </c>
      <c r="K1185" s="105">
        <v>0.19534799999999999</v>
      </c>
      <c r="L1185" s="83"/>
      <c r="M1185" s="102">
        <v>5.352E-4</v>
      </c>
      <c r="N1185" s="105">
        <v>5.352E-4</v>
      </c>
      <c r="O1185" s="83"/>
    </row>
    <row r="1186" spans="1:15">
      <c r="A1186" s="79" t="s">
        <v>225</v>
      </c>
      <c r="B1186" s="100" t="s">
        <v>419</v>
      </c>
      <c r="C1186" s="81" t="str">
        <f>IFERROR(IF(B1186="No CAS","",INDEX('DEQ Pollutant List'!$C$7:$C$611,MATCH('3. Pollutant Emissions - EF'!B1186,'DEQ Pollutant List'!$B$7:$B$611,0))),"")</f>
        <v>Ethylene dichloride (EDC, 1,2-dichloroethane)</v>
      </c>
      <c r="D1186" s="115"/>
      <c r="E1186" s="101"/>
      <c r="F1186" s="102">
        <v>9.6500000000000001E-5</v>
      </c>
      <c r="G1186" s="103">
        <v>9.6500000000000001E-5</v>
      </c>
      <c r="H1186" s="83" t="s">
        <v>410</v>
      </c>
      <c r="I1186" s="104" t="s">
        <v>493</v>
      </c>
      <c r="J1186" s="102">
        <v>0.84533999999999998</v>
      </c>
      <c r="K1186" s="105">
        <v>0.84533999999999998</v>
      </c>
      <c r="L1186" s="83"/>
      <c r="M1186" s="102">
        <v>2.3159999999999999E-3</v>
      </c>
      <c r="N1186" s="105">
        <v>2.3159999999999999E-3</v>
      </c>
      <c r="O1186" s="83"/>
    </row>
    <row r="1187" spans="1:15">
      <c r="A1187" s="79" t="s">
        <v>225</v>
      </c>
      <c r="B1187" s="100" t="s">
        <v>354</v>
      </c>
      <c r="C1187" s="81" t="str">
        <f>IFERROR(IF(B1187="No CAS","",INDEX('DEQ Pollutant List'!$C$7:$C$611,MATCH('3. Pollutant Emissions - EF'!B1187,'DEQ Pollutant List'!$B$7:$B$611,0))),"")</f>
        <v>Formaldehyde</v>
      </c>
      <c r="D1187" s="115"/>
      <c r="E1187" s="101"/>
      <c r="F1187" s="102">
        <v>1.21E-4</v>
      </c>
      <c r="G1187" s="103">
        <v>1.21E-4</v>
      </c>
      <c r="H1187" s="83" t="s">
        <v>410</v>
      </c>
      <c r="I1187" s="104" t="s">
        <v>493</v>
      </c>
      <c r="J1187" s="102">
        <v>1.05996</v>
      </c>
      <c r="K1187" s="105">
        <v>1.05996</v>
      </c>
      <c r="L1187" s="83"/>
      <c r="M1187" s="102">
        <v>2.9039999999999999E-3</v>
      </c>
      <c r="N1187" s="105">
        <v>2.9039999999999999E-3</v>
      </c>
      <c r="O1187" s="83"/>
    </row>
    <row r="1188" spans="1:15">
      <c r="A1188" s="79" t="s">
        <v>225</v>
      </c>
      <c r="B1188" s="100" t="s">
        <v>355</v>
      </c>
      <c r="C1188" s="81" t="str">
        <f>IFERROR(IF(B1188="No CAS","",INDEX('DEQ Pollutant List'!$C$7:$C$611,MATCH('3. Pollutant Emissions - EF'!B1188,'DEQ Pollutant List'!$B$7:$B$611,0))),"")</f>
        <v>Hexane</v>
      </c>
      <c r="D1188" s="115"/>
      <c r="E1188" s="101"/>
      <c r="F1188" s="102">
        <v>1.3900000000000001E-5</v>
      </c>
      <c r="G1188" s="103">
        <v>1.3900000000000001E-5</v>
      </c>
      <c r="H1188" s="83" t="s">
        <v>410</v>
      </c>
      <c r="I1188" s="104" t="s">
        <v>493</v>
      </c>
      <c r="J1188" s="102">
        <v>0.12176400000000001</v>
      </c>
      <c r="K1188" s="105">
        <v>0.12176400000000001</v>
      </c>
      <c r="L1188" s="83"/>
      <c r="M1188" s="102">
        <v>3.3360000000000003E-4</v>
      </c>
      <c r="N1188" s="105">
        <v>3.3360000000000003E-4</v>
      </c>
      <c r="O1188" s="83"/>
    </row>
    <row r="1189" spans="1:15">
      <c r="A1189" s="79" t="s">
        <v>225</v>
      </c>
      <c r="B1189" s="100" t="s">
        <v>357</v>
      </c>
      <c r="C1189" s="81" t="str">
        <f>IFERROR(IF(B1189="No CAS","",INDEX('DEQ Pollutant List'!$C$7:$C$611,MATCH('3. Pollutant Emissions - EF'!B1189,'DEQ Pollutant List'!$B$7:$B$611,0))),"")</f>
        <v>Hydrogen sulfide</v>
      </c>
      <c r="D1189" s="115"/>
      <c r="E1189" s="101"/>
      <c r="F1189" s="102">
        <v>1.9900000000000001E-2</v>
      </c>
      <c r="G1189" s="103">
        <v>1.9900000000000001E-2</v>
      </c>
      <c r="H1189" s="83" t="s">
        <v>410</v>
      </c>
      <c r="I1189" s="104" t="s">
        <v>493</v>
      </c>
      <c r="J1189" s="102">
        <v>174.32400000000001</v>
      </c>
      <c r="K1189" s="105">
        <v>174.32400000000001</v>
      </c>
      <c r="L1189" s="83"/>
      <c r="M1189" s="102">
        <v>0.47760000000000002</v>
      </c>
      <c r="N1189" s="105">
        <v>0.47760000000000002</v>
      </c>
      <c r="O1189" s="83"/>
    </row>
    <row r="1190" spans="1:15">
      <c r="A1190" s="79" t="s">
        <v>225</v>
      </c>
      <c r="B1190" s="100" t="s">
        <v>363</v>
      </c>
      <c r="C1190" s="81" t="str">
        <f>IFERROR(IF(B1190="No CAS","",INDEX('DEQ Pollutant List'!$C$7:$C$611,MATCH('3. Pollutant Emissions - EF'!B1190,'DEQ Pollutant List'!$B$7:$B$611,0))),"")</f>
        <v>Methanol</v>
      </c>
      <c r="D1190" s="115"/>
      <c r="E1190" s="101"/>
      <c r="F1190" s="102">
        <v>0.60699999999999998</v>
      </c>
      <c r="G1190" s="103">
        <v>0.60699999999999998</v>
      </c>
      <c r="H1190" s="83" t="s">
        <v>410</v>
      </c>
      <c r="I1190" s="104" t="s">
        <v>493</v>
      </c>
      <c r="J1190" s="102">
        <v>5317.32</v>
      </c>
      <c r="K1190" s="105">
        <v>5317.32</v>
      </c>
      <c r="L1190" s="83"/>
      <c r="M1190" s="102">
        <v>14.568</v>
      </c>
      <c r="N1190" s="105">
        <v>14.568</v>
      </c>
      <c r="O1190" s="83"/>
    </row>
    <row r="1191" spans="1:15">
      <c r="A1191" s="79" t="s">
        <v>225</v>
      </c>
      <c r="B1191" s="100" t="s">
        <v>407</v>
      </c>
      <c r="C1191" s="81" t="str">
        <f>IFERROR(IF(B1191="No CAS","",INDEX('DEQ Pollutant List'!$C$7:$C$611,MATCH('3. Pollutant Emissions - EF'!B1191,'DEQ Pollutant List'!$B$7:$B$611,0))),"")</f>
        <v>1,1,1-Trichloroethane (methyl chloroform)</v>
      </c>
      <c r="D1191" s="115"/>
      <c r="E1191" s="101"/>
      <c r="F1191" s="102">
        <v>1.3200000000000001E-4</v>
      </c>
      <c r="G1191" s="103">
        <v>1.3200000000000001E-4</v>
      </c>
      <c r="H1191" s="83" t="s">
        <v>410</v>
      </c>
      <c r="I1191" s="104" t="s">
        <v>493</v>
      </c>
      <c r="J1191" s="102">
        <v>1.15632</v>
      </c>
      <c r="K1191" s="105">
        <v>1.15632</v>
      </c>
      <c r="L1191" s="83"/>
      <c r="M1191" s="102">
        <v>3.1680000000000002E-3</v>
      </c>
      <c r="N1191" s="105">
        <v>3.1680000000000002E-3</v>
      </c>
      <c r="O1191" s="83"/>
    </row>
    <row r="1192" spans="1:15">
      <c r="A1192" s="79" t="s">
        <v>225</v>
      </c>
      <c r="B1192" s="100" t="s">
        <v>365</v>
      </c>
      <c r="C1192" s="81" t="str">
        <f>IFERROR(IF(B1192="No CAS","",INDEX('DEQ Pollutant List'!$C$7:$C$611,MATCH('3. Pollutant Emissions - EF'!B1192,'DEQ Pollutant List'!$B$7:$B$611,0))),"")</f>
        <v>Dichloromethane (methylene chloride)</v>
      </c>
      <c r="D1192" s="115"/>
      <c r="E1192" s="101"/>
      <c r="F1192" s="102">
        <v>5.49E-5</v>
      </c>
      <c r="G1192" s="103">
        <v>5.49E-5</v>
      </c>
      <c r="H1192" s="83" t="s">
        <v>410</v>
      </c>
      <c r="I1192" s="104" t="s">
        <v>493</v>
      </c>
      <c r="J1192" s="102">
        <v>0.48092400000000002</v>
      </c>
      <c r="K1192" s="105">
        <v>0.48092400000000002</v>
      </c>
      <c r="L1192" s="83"/>
      <c r="M1192" s="102">
        <v>1.3175999999999999E-3</v>
      </c>
      <c r="N1192" s="105">
        <v>1.3175999999999999E-3</v>
      </c>
      <c r="O1192" s="83"/>
    </row>
    <row r="1193" spans="1:15">
      <c r="A1193" s="79" t="s">
        <v>225</v>
      </c>
      <c r="B1193" s="100" t="s">
        <v>366</v>
      </c>
      <c r="C1193" s="81" t="str">
        <f>IFERROR(IF(B1193="No CAS","",INDEX('DEQ Pollutant List'!$C$7:$C$611,MATCH('3. Pollutant Emissions - EF'!B1193,'DEQ Pollutant List'!$B$7:$B$611,0))),"")</f>
        <v>2-Butanone (methyl ethyl ketone)</v>
      </c>
      <c r="D1193" s="115"/>
      <c r="E1193" s="101"/>
      <c r="F1193" s="102">
        <v>0.01</v>
      </c>
      <c r="G1193" s="103">
        <v>0.01</v>
      </c>
      <c r="H1193" s="83" t="s">
        <v>410</v>
      </c>
      <c r="I1193" s="104" t="s">
        <v>493</v>
      </c>
      <c r="J1193" s="102">
        <v>87.600000000000009</v>
      </c>
      <c r="K1193" s="105">
        <v>87.600000000000009</v>
      </c>
      <c r="L1193" s="83"/>
      <c r="M1193" s="102">
        <v>0.24</v>
      </c>
      <c r="N1193" s="105">
        <v>0.24</v>
      </c>
      <c r="O1193" s="83"/>
    </row>
    <row r="1194" spans="1:15">
      <c r="A1194" s="79" t="s">
        <v>225</v>
      </c>
      <c r="B1194" s="100" t="s">
        <v>367</v>
      </c>
      <c r="C1194" s="81" t="str">
        <f>IFERROR(IF(B1194="No CAS","",INDEX('DEQ Pollutant List'!$C$7:$C$611,MATCH('3. Pollutant Emissions - EF'!B1194,'DEQ Pollutant List'!$B$7:$B$611,0))),"")</f>
        <v>Methyl isobutyl ketone (MIBK, hexone)</v>
      </c>
      <c r="D1194" s="115"/>
      <c r="E1194" s="101"/>
      <c r="F1194" s="102">
        <v>7.2000000000000005E-4</v>
      </c>
      <c r="G1194" s="103">
        <v>7.2000000000000005E-4</v>
      </c>
      <c r="H1194" s="83" t="s">
        <v>410</v>
      </c>
      <c r="I1194" s="104" t="s">
        <v>493</v>
      </c>
      <c r="J1194" s="102">
        <v>6.3072000000000008</v>
      </c>
      <c r="K1194" s="105">
        <v>6.3072000000000008</v>
      </c>
      <c r="L1194" s="83"/>
      <c r="M1194" s="102">
        <v>1.728E-2</v>
      </c>
      <c r="N1194" s="105">
        <v>1.728E-2</v>
      </c>
      <c r="O1194" s="83"/>
    </row>
    <row r="1195" spans="1:15">
      <c r="A1195" s="79" t="s">
        <v>225</v>
      </c>
      <c r="B1195" s="100" t="s">
        <v>372</v>
      </c>
      <c r="C1195" s="81" t="str">
        <f>IFERROR(IF(B1195="No CAS","",INDEX('DEQ Pollutant List'!$C$7:$C$611,MATCH('3. Pollutant Emissions - EF'!B1195,'DEQ Pollutant List'!$B$7:$B$611,0))),"")</f>
        <v>Tetrachloroethene (perchloroethylene)</v>
      </c>
      <c r="D1195" s="115"/>
      <c r="E1195" s="101"/>
      <c r="F1195" s="102">
        <v>1.42E-3</v>
      </c>
      <c r="G1195" s="103">
        <v>1.42E-3</v>
      </c>
      <c r="H1195" s="83" t="s">
        <v>410</v>
      </c>
      <c r="I1195" s="104" t="s">
        <v>493</v>
      </c>
      <c r="J1195" s="102">
        <v>12.4392</v>
      </c>
      <c r="K1195" s="105">
        <v>12.4392</v>
      </c>
      <c r="L1195" s="83"/>
      <c r="M1195" s="102">
        <v>3.4079999999999999E-2</v>
      </c>
      <c r="N1195" s="105">
        <v>3.4079999999999999E-2</v>
      </c>
      <c r="O1195" s="83"/>
    </row>
    <row r="1196" spans="1:15">
      <c r="A1196" s="79" t="s">
        <v>225</v>
      </c>
      <c r="B1196" s="100" t="s">
        <v>389</v>
      </c>
      <c r="C1196" s="81" t="str">
        <f>IFERROR(IF(B1196="No CAS","",INDEX('DEQ Pollutant List'!$C$7:$C$611,MATCH('3. Pollutant Emissions - EF'!B1196,'DEQ Pollutant List'!$B$7:$B$611,0))),"")</f>
        <v>Propionaldehyde</v>
      </c>
      <c r="D1196" s="115"/>
      <c r="E1196" s="101"/>
      <c r="F1196" s="102">
        <v>1.2099999999999999E-3</v>
      </c>
      <c r="G1196" s="103">
        <v>1.2099999999999999E-3</v>
      </c>
      <c r="H1196" s="83" t="s">
        <v>410</v>
      </c>
      <c r="I1196" s="104" t="s">
        <v>493</v>
      </c>
      <c r="J1196" s="102">
        <v>10.599599999999999</v>
      </c>
      <c r="K1196" s="105">
        <v>10.599599999999999</v>
      </c>
      <c r="L1196" s="83"/>
      <c r="M1196" s="102">
        <v>2.9039999999999996E-2</v>
      </c>
      <c r="N1196" s="105">
        <v>2.9039999999999996E-2</v>
      </c>
      <c r="O1196" s="83"/>
    </row>
    <row r="1197" spans="1:15">
      <c r="A1197" s="79" t="s">
        <v>225</v>
      </c>
      <c r="B1197" s="100" t="s">
        <v>392</v>
      </c>
      <c r="C1197" s="81" t="str">
        <f>IFERROR(IF(B1197="No CAS","",INDEX('DEQ Pollutant List'!$C$7:$C$611,MATCH('3. Pollutant Emissions - EF'!B1197,'DEQ Pollutant List'!$B$7:$B$611,0))),"")</f>
        <v>Styrene</v>
      </c>
      <c r="D1197" s="115"/>
      <c r="E1197" s="101"/>
      <c r="F1197" s="102">
        <v>2.05E-4</v>
      </c>
      <c r="G1197" s="103">
        <v>2.05E-4</v>
      </c>
      <c r="H1197" s="83" t="s">
        <v>410</v>
      </c>
      <c r="I1197" s="104" t="s">
        <v>493</v>
      </c>
      <c r="J1197" s="102">
        <v>1.7958000000000001</v>
      </c>
      <c r="K1197" s="105">
        <v>1.7958000000000001</v>
      </c>
      <c r="L1197" s="83"/>
      <c r="M1197" s="102">
        <v>4.9199999999999999E-3</v>
      </c>
      <c r="N1197" s="105">
        <v>4.9199999999999999E-3</v>
      </c>
      <c r="O1197" s="83"/>
    </row>
    <row r="1198" spans="1:15">
      <c r="A1198" s="79" t="s">
        <v>225</v>
      </c>
      <c r="B1198" s="100" t="s">
        <v>395</v>
      </c>
      <c r="C1198" s="81" t="str">
        <f>IFERROR(IF(B1198="No CAS","",INDEX('DEQ Pollutant List'!$C$7:$C$611,MATCH('3. Pollutant Emissions - EF'!B1198,'DEQ Pollutant List'!$B$7:$B$611,0))),"")</f>
        <v>Toluene</v>
      </c>
      <c r="D1198" s="115"/>
      <c r="E1198" s="101"/>
      <c r="F1198" s="102">
        <v>7.8299999999999995E-4</v>
      </c>
      <c r="G1198" s="103">
        <v>7.8299999999999995E-4</v>
      </c>
      <c r="H1198" s="83" t="s">
        <v>410</v>
      </c>
      <c r="I1198" s="104" t="s">
        <v>493</v>
      </c>
      <c r="J1198" s="102">
        <v>6.8590799999999996</v>
      </c>
      <c r="K1198" s="105">
        <v>6.8590799999999996</v>
      </c>
      <c r="L1198" s="83"/>
      <c r="M1198" s="102">
        <v>1.8792E-2</v>
      </c>
      <c r="N1198" s="105">
        <v>1.8792E-2</v>
      </c>
      <c r="O1198" s="83"/>
    </row>
    <row r="1199" spans="1:15">
      <c r="A1199" s="79" t="s">
        <v>225</v>
      </c>
      <c r="B1199" s="100" t="s">
        <v>409</v>
      </c>
      <c r="C1199" s="81" t="str">
        <f>IFERROR(IF(B1199="No CAS","",INDEX('DEQ Pollutant List'!$C$7:$C$611,MATCH('3. Pollutant Emissions - EF'!B1199,'DEQ Pollutant List'!$B$7:$B$611,0))),"")</f>
        <v>1,1,2-Trichloroethane (vinyl trichloride)</v>
      </c>
      <c r="D1199" s="115"/>
      <c r="E1199" s="101"/>
      <c r="F1199" s="102">
        <v>9.3100000000000006E-6</v>
      </c>
      <c r="G1199" s="103">
        <v>9.3100000000000006E-6</v>
      </c>
      <c r="H1199" s="83" t="s">
        <v>410</v>
      </c>
      <c r="I1199" s="104" t="s">
        <v>493</v>
      </c>
      <c r="J1199" s="102">
        <v>8.1555600000000006E-2</v>
      </c>
      <c r="K1199" s="105">
        <v>8.1555600000000006E-2</v>
      </c>
      <c r="L1199" s="83"/>
      <c r="M1199" s="102">
        <v>2.2344000000000002E-4</v>
      </c>
      <c r="N1199" s="105">
        <v>2.2344000000000002E-4</v>
      </c>
      <c r="O1199" s="83"/>
    </row>
    <row r="1200" spans="1:15">
      <c r="A1200" s="79" t="s">
        <v>225</v>
      </c>
      <c r="B1200" s="100" t="s">
        <v>396</v>
      </c>
      <c r="C1200" s="81" t="str">
        <f>IFERROR(IF(B1200="No CAS","",INDEX('DEQ Pollutant List'!$C$7:$C$611,MATCH('3. Pollutant Emissions - EF'!B1200,'DEQ Pollutant List'!$B$7:$B$611,0))),"")</f>
        <v>Trichloroethene (TCE, trichloroethylene)</v>
      </c>
      <c r="D1200" s="115"/>
      <c r="E1200" s="101"/>
      <c r="F1200" s="102">
        <v>6.3E-5</v>
      </c>
      <c r="G1200" s="103">
        <v>6.3E-5</v>
      </c>
      <c r="H1200" s="83" t="s">
        <v>410</v>
      </c>
      <c r="I1200" s="104" t="s">
        <v>493</v>
      </c>
      <c r="J1200" s="102">
        <v>0.55188000000000004</v>
      </c>
      <c r="K1200" s="105">
        <v>0.55188000000000004</v>
      </c>
      <c r="L1200" s="83"/>
      <c r="M1200" s="102">
        <v>1.5119999999999999E-3</v>
      </c>
      <c r="N1200" s="105">
        <v>1.5119999999999999E-3</v>
      </c>
      <c r="O1200" s="83"/>
    </row>
    <row r="1201" spans="1:15">
      <c r="A1201" s="79" t="s">
        <v>225</v>
      </c>
      <c r="B1201" s="100" t="s">
        <v>398</v>
      </c>
      <c r="C1201" s="81" t="str">
        <f>IFERROR(IF(B1201="No CAS","",INDEX('DEQ Pollutant List'!$C$7:$C$611,MATCH('3. Pollutant Emissions - EF'!B1201,'DEQ Pollutant List'!$B$7:$B$611,0))),"")</f>
        <v>Xylene (mixture), including m-xylene, o-xylene, p-xylene</v>
      </c>
      <c r="D1201" s="115"/>
      <c r="E1201" s="101"/>
      <c r="F1201" s="102">
        <v>3.48E-4</v>
      </c>
      <c r="G1201" s="103">
        <v>3.48E-4</v>
      </c>
      <c r="H1201" s="83" t="s">
        <v>410</v>
      </c>
      <c r="I1201" s="104" t="s">
        <v>493</v>
      </c>
      <c r="J1201" s="102">
        <v>3.0484800000000001</v>
      </c>
      <c r="K1201" s="105">
        <v>3.0484800000000001</v>
      </c>
      <c r="L1201" s="83"/>
      <c r="M1201" s="102">
        <v>8.352E-3</v>
      </c>
      <c r="N1201" s="105">
        <v>8.352E-3</v>
      </c>
      <c r="O1201" s="83"/>
    </row>
    <row r="1202" spans="1:15">
      <c r="A1202" s="79" t="s">
        <v>227</v>
      </c>
      <c r="B1202" s="100" t="s">
        <v>327</v>
      </c>
      <c r="C1202" s="81" t="str">
        <f>IFERROR(IF(B1202="No CAS","",INDEX('DEQ Pollutant List'!$C$7:$C$611,MATCH('3. Pollutant Emissions - EF'!B1202,'DEQ Pollutant List'!$B$7:$B$611,0))),"")</f>
        <v>Acetaldehyde</v>
      </c>
      <c r="D1202" s="115"/>
      <c r="E1202" s="101"/>
      <c r="F1202" s="102">
        <v>2.9300000000000002E-4</v>
      </c>
      <c r="G1202" s="103">
        <v>2.9300000000000002E-4</v>
      </c>
      <c r="H1202" s="83" t="s">
        <v>495</v>
      </c>
      <c r="I1202" s="104" t="s">
        <v>496</v>
      </c>
      <c r="J1202" s="102">
        <v>86.084245304999996</v>
      </c>
      <c r="K1202" s="105">
        <v>144.37575000000001</v>
      </c>
      <c r="L1202" s="83"/>
      <c r="M1202" s="102">
        <v>0.59332499999999999</v>
      </c>
      <c r="N1202" s="105">
        <v>0.59332499999999999</v>
      </c>
      <c r="O1202" s="83"/>
    </row>
    <row r="1203" spans="1:15">
      <c r="A1203" s="79" t="s">
        <v>227</v>
      </c>
      <c r="B1203" s="100" t="s">
        <v>331</v>
      </c>
      <c r="C1203" s="81" t="str">
        <f>IFERROR(IF(B1203="No CAS","",INDEX('DEQ Pollutant List'!$C$7:$C$611,MATCH('3. Pollutant Emissions - EF'!B1203,'DEQ Pollutant List'!$B$7:$B$611,0))),"")</f>
        <v>Acetone</v>
      </c>
      <c r="D1203" s="115"/>
      <c r="E1203" s="101"/>
      <c r="F1203" s="102">
        <v>3.6299999999999999E-4</v>
      </c>
      <c r="G1203" s="103">
        <v>3.6299999999999999E-4</v>
      </c>
      <c r="H1203" s="83" t="s">
        <v>495</v>
      </c>
      <c r="I1203" s="104" t="s">
        <v>496</v>
      </c>
      <c r="J1203" s="102">
        <v>106.65044725499997</v>
      </c>
      <c r="K1203" s="105">
        <v>178.86824999999999</v>
      </c>
      <c r="L1203" s="83"/>
      <c r="M1203" s="102">
        <v>0.73507499999999992</v>
      </c>
      <c r="N1203" s="105">
        <v>0.73507499999999992</v>
      </c>
      <c r="O1203" s="83"/>
    </row>
    <row r="1204" spans="1:15">
      <c r="A1204" s="79" t="s">
        <v>227</v>
      </c>
      <c r="B1204" s="100" t="s">
        <v>412</v>
      </c>
      <c r="C1204" s="81" t="str">
        <f>IFERROR(IF(B1204="No CAS","",INDEX('DEQ Pollutant List'!$C$7:$C$611,MATCH('3. Pollutant Emissions - EF'!B1204,'DEQ Pollutant List'!$B$7:$B$611,0))),"")</f>
        <v>trans-1,2-Dichloroethene</v>
      </c>
      <c r="D1204" s="115"/>
      <c r="E1204" s="101"/>
      <c r="F1204" s="102">
        <v>1.22E-5</v>
      </c>
      <c r="G1204" s="103">
        <v>1.22E-5</v>
      </c>
      <c r="H1204" s="83" t="s">
        <v>495</v>
      </c>
      <c r="I1204" s="104" t="s">
        <v>497</v>
      </c>
      <c r="J1204" s="102">
        <v>3.5843951969999996</v>
      </c>
      <c r="K1204" s="105">
        <v>6.0115499999999997</v>
      </c>
      <c r="L1204" s="83"/>
      <c r="M1204" s="102">
        <v>2.4705000000000001E-2</v>
      </c>
      <c r="N1204" s="105">
        <v>2.4705000000000001E-2</v>
      </c>
      <c r="O1204" s="83"/>
    </row>
    <row r="1205" spans="1:15">
      <c r="A1205" s="79" t="s">
        <v>227</v>
      </c>
      <c r="B1205" s="100" t="s">
        <v>330</v>
      </c>
      <c r="C1205" s="81" t="str">
        <f>IFERROR(IF(B1205="No CAS","",INDEX('DEQ Pollutant List'!$C$7:$C$611,MATCH('3. Pollutant Emissions - EF'!B1205,'DEQ Pollutant List'!$B$7:$B$611,0))),"")</f>
        <v>Acrolein</v>
      </c>
      <c r="D1205" s="115"/>
      <c r="E1205" s="101"/>
      <c r="F1205" s="102">
        <v>9.7699999999999996E-6</v>
      </c>
      <c r="G1205" s="103">
        <v>9.7699999999999996E-6</v>
      </c>
      <c r="H1205" s="83" t="s">
        <v>495</v>
      </c>
      <c r="I1205" s="104" t="s">
        <v>496</v>
      </c>
      <c r="J1205" s="102">
        <v>2.8704541864499995</v>
      </c>
      <c r="K1205" s="105">
        <v>4.8141674999999999</v>
      </c>
      <c r="L1205" s="83"/>
      <c r="M1205" s="102">
        <v>1.978425E-2</v>
      </c>
      <c r="N1205" s="105">
        <v>1.978425E-2</v>
      </c>
      <c r="O1205" s="83"/>
    </row>
    <row r="1206" spans="1:15">
      <c r="A1206" s="79" t="s">
        <v>227</v>
      </c>
      <c r="B1206" s="100" t="s">
        <v>340</v>
      </c>
      <c r="C1206" s="81" t="str">
        <f>IFERROR(IF(B1206="No CAS","",INDEX('DEQ Pollutant List'!$C$7:$C$611,MATCH('3. Pollutant Emissions - EF'!B1206,'DEQ Pollutant List'!$B$7:$B$611,0))),"")</f>
        <v>Benzene</v>
      </c>
      <c r="D1206" s="115"/>
      <c r="E1206" s="101"/>
      <c r="F1206" s="102">
        <v>1.3E-6</v>
      </c>
      <c r="G1206" s="103">
        <v>1.3E-6</v>
      </c>
      <c r="H1206" s="83" t="s">
        <v>495</v>
      </c>
      <c r="I1206" s="104" t="s">
        <v>496</v>
      </c>
      <c r="J1206" s="102">
        <v>0.38194375049999996</v>
      </c>
      <c r="K1206" s="105">
        <v>0.64057500000000001</v>
      </c>
      <c r="L1206" s="83"/>
      <c r="M1206" s="102">
        <v>2.6325000000000003E-3</v>
      </c>
      <c r="N1206" s="105">
        <v>2.6325000000000003E-3</v>
      </c>
      <c r="O1206" s="83"/>
    </row>
    <row r="1207" spans="1:15">
      <c r="A1207" s="79" t="s">
        <v>227</v>
      </c>
      <c r="B1207" s="100" t="s">
        <v>417</v>
      </c>
      <c r="C1207" s="81" t="str">
        <f>IFERROR(IF(B1207="No CAS","",INDEX('DEQ Pollutant List'!$C$7:$C$611,MATCH('3. Pollutant Emissions - EF'!B1207,'DEQ Pollutant List'!$B$7:$B$611,0))),"")</f>
        <v>Carbon tetrachloride</v>
      </c>
      <c r="D1207" s="115"/>
      <c r="E1207" s="101"/>
      <c r="F1207" s="102">
        <v>1.15E-4</v>
      </c>
      <c r="G1207" s="103">
        <v>1.15E-4</v>
      </c>
      <c r="H1207" s="83" t="s">
        <v>495</v>
      </c>
      <c r="I1207" s="104" t="s">
        <v>496</v>
      </c>
      <c r="J1207" s="102">
        <v>33.787331774999998</v>
      </c>
      <c r="K1207" s="105">
        <v>56.666250000000005</v>
      </c>
      <c r="L1207" s="83"/>
      <c r="M1207" s="102">
        <v>0.232875</v>
      </c>
      <c r="N1207" s="105">
        <v>0.232875</v>
      </c>
      <c r="O1207" s="83"/>
    </row>
    <row r="1208" spans="1:15">
      <c r="A1208" s="79" t="s">
        <v>227</v>
      </c>
      <c r="B1208" s="100" t="s">
        <v>345</v>
      </c>
      <c r="C1208" s="81" t="str">
        <f>IFERROR(IF(B1208="No CAS","",INDEX('DEQ Pollutant List'!$C$7:$C$611,MATCH('3. Pollutant Emissions - EF'!B1208,'DEQ Pollutant List'!$B$7:$B$611,0))),"")</f>
        <v>Chlorobenzene</v>
      </c>
      <c r="D1208" s="115"/>
      <c r="E1208" s="101"/>
      <c r="F1208" s="102">
        <v>2.8E-5</v>
      </c>
      <c r="G1208" s="103">
        <v>2.8E-5</v>
      </c>
      <c r="H1208" s="83" t="s">
        <v>495</v>
      </c>
      <c r="I1208" s="104" t="s">
        <v>496</v>
      </c>
      <c r="J1208" s="102">
        <v>8.2264807799999993</v>
      </c>
      <c r="K1208" s="105">
        <v>13.797000000000001</v>
      </c>
      <c r="L1208" s="83"/>
      <c r="M1208" s="102">
        <v>5.67E-2</v>
      </c>
      <c r="N1208" s="105">
        <v>5.67E-2</v>
      </c>
      <c r="O1208" s="83"/>
    </row>
    <row r="1209" spans="1:15">
      <c r="A1209" s="79" t="s">
        <v>227</v>
      </c>
      <c r="B1209" s="100" t="s">
        <v>347</v>
      </c>
      <c r="C1209" s="81" t="str">
        <f>IFERROR(IF(B1209="No CAS","",INDEX('DEQ Pollutant List'!$C$7:$C$611,MATCH('3. Pollutant Emissions - EF'!B1209,'DEQ Pollutant List'!$B$7:$B$611,0))),"")</f>
        <v>Chloroform</v>
      </c>
      <c r="D1209" s="115"/>
      <c r="E1209" s="101"/>
      <c r="F1209" s="102">
        <v>8.3900000000000001E-4</v>
      </c>
      <c r="G1209" s="103">
        <v>8.3900000000000001E-4</v>
      </c>
      <c r="H1209" s="83" t="s">
        <v>495</v>
      </c>
      <c r="I1209" s="104" t="s">
        <v>496</v>
      </c>
      <c r="J1209" s="102">
        <v>246.50062051499995</v>
      </c>
      <c r="K1209" s="105">
        <v>413.41725000000002</v>
      </c>
      <c r="L1209" s="83"/>
      <c r="M1209" s="102">
        <v>1.6989750000000001</v>
      </c>
      <c r="N1209" s="105">
        <v>1.6989750000000001</v>
      </c>
      <c r="O1209" s="83"/>
    </row>
    <row r="1210" spans="1:15">
      <c r="A1210" s="79" t="s">
        <v>227</v>
      </c>
      <c r="B1210" s="100" t="s">
        <v>354</v>
      </c>
      <c r="C1210" s="81" t="str">
        <f>IFERROR(IF(B1210="No CAS","",INDEX('DEQ Pollutant List'!$C$7:$C$611,MATCH('3. Pollutant Emissions - EF'!B1210,'DEQ Pollutant List'!$B$7:$B$611,0))),"")</f>
        <v>Formaldehyde</v>
      </c>
      <c r="D1210" s="115"/>
      <c r="E1210" s="101"/>
      <c r="F1210" s="102">
        <v>2.1999999999999999E-5</v>
      </c>
      <c r="G1210" s="103">
        <v>2.1999999999999999E-5</v>
      </c>
      <c r="H1210" s="83" t="s">
        <v>495</v>
      </c>
      <c r="I1210" s="104" t="s">
        <v>496</v>
      </c>
      <c r="J1210" s="102">
        <v>6.4636634699999984</v>
      </c>
      <c r="K1210" s="105">
        <v>10.8405</v>
      </c>
      <c r="L1210" s="83"/>
      <c r="M1210" s="102">
        <v>4.4549999999999999E-2</v>
      </c>
      <c r="N1210" s="105">
        <v>4.4549999999999999E-2</v>
      </c>
      <c r="O1210" s="83"/>
    </row>
    <row r="1211" spans="1:15">
      <c r="A1211" s="79" t="s">
        <v>227</v>
      </c>
      <c r="B1211" s="100" t="s">
        <v>355</v>
      </c>
      <c r="C1211" s="81" t="str">
        <f>IFERROR(IF(B1211="No CAS","",INDEX('DEQ Pollutant List'!$C$7:$C$611,MATCH('3. Pollutant Emissions - EF'!B1211,'DEQ Pollutant List'!$B$7:$B$611,0))),"")</f>
        <v>Hexane</v>
      </c>
      <c r="D1211" s="115"/>
      <c r="E1211" s="101"/>
      <c r="F1211" s="102">
        <v>1.7E-5</v>
      </c>
      <c r="G1211" s="103">
        <v>1.7E-5</v>
      </c>
      <c r="H1211" s="83" t="s">
        <v>495</v>
      </c>
      <c r="I1211" s="104" t="s">
        <v>496</v>
      </c>
      <c r="J1211" s="102">
        <v>4.9946490449999992</v>
      </c>
      <c r="K1211" s="105">
        <v>8.3767499999999995</v>
      </c>
      <c r="L1211" s="83"/>
      <c r="M1211" s="102">
        <v>3.4424999999999997E-2</v>
      </c>
      <c r="N1211" s="105">
        <v>3.4424999999999997E-2</v>
      </c>
      <c r="O1211" s="83"/>
    </row>
    <row r="1212" spans="1:15">
      <c r="A1212" s="79" t="s">
        <v>227</v>
      </c>
      <c r="B1212" s="100" t="s">
        <v>363</v>
      </c>
      <c r="C1212" s="81" t="str">
        <f>IFERROR(IF(B1212="No CAS","",INDEX('DEQ Pollutant List'!$C$7:$C$611,MATCH('3. Pollutant Emissions - EF'!B1212,'DEQ Pollutant List'!$B$7:$B$611,0))),"")</f>
        <v>Methanol</v>
      </c>
      <c r="D1212" s="115"/>
      <c r="E1212" s="101"/>
      <c r="F1212" s="102">
        <v>6.2300000000000003E-3</v>
      </c>
      <c r="G1212" s="103">
        <v>6.2300000000000003E-3</v>
      </c>
      <c r="H1212" s="83" t="s">
        <v>495</v>
      </c>
      <c r="I1212" s="104" t="s">
        <v>496</v>
      </c>
      <c r="J1212" s="102">
        <v>1830.3919735499999</v>
      </c>
      <c r="K1212" s="105">
        <v>3069.8325</v>
      </c>
      <c r="L1212" s="83"/>
      <c r="M1212" s="102">
        <v>12.61575</v>
      </c>
      <c r="N1212" s="105">
        <v>12.61575</v>
      </c>
      <c r="O1212" s="83"/>
    </row>
    <row r="1213" spans="1:15">
      <c r="A1213" s="79" t="s">
        <v>227</v>
      </c>
      <c r="B1213" s="100" t="s">
        <v>366</v>
      </c>
      <c r="C1213" s="81" t="str">
        <f>IFERROR(IF(B1213="No CAS","",INDEX('DEQ Pollutant List'!$C$7:$C$611,MATCH('3. Pollutant Emissions - EF'!B1213,'DEQ Pollutant List'!$B$7:$B$611,0))),"")</f>
        <v>2-Butanone (methyl ethyl ketone)</v>
      </c>
      <c r="D1213" s="115"/>
      <c r="E1213" s="101"/>
      <c r="F1213" s="102">
        <v>1E-4</v>
      </c>
      <c r="G1213" s="103">
        <v>1E-4</v>
      </c>
      <c r="H1213" s="83" t="s">
        <v>495</v>
      </c>
      <c r="I1213" s="104" t="s">
        <v>496</v>
      </c>
      <c r="J1213" s="102">
        <v>29.380288499999995</v>
      </c>
      <c r="K1213" s="105">
        <v>49.275000000000006</v>
      </c>
      <c r="L1213" s="83"/>
      <c r="M1213" s="102">
        <v>0.20250000000000001</v>
      </c>
      <c r="N1213" s="105">
        <v>0.20250000000000001</v>
      </c>
      <c r="O1213" s="83"/>
    </row>
    <row r="1214" spans="1:15">
      <c r="A1214" s="79" t="s">
        <v>227</v>
      </c>
      <c r="B1214" s="100" t="s">
        <v>367</v>
      </c>
      <c r="C1214" s="81" t="str">
        <f>IFERROR(IF(B1214="No CAS","",INDEX('DEQ Pollutant List'!$C$7:$C$611,MATCH('3. Pollutant Emissions - EF'!B1214,'DEQ Pollutant List'!$B$7:$B$611,0))),"")</f>
        <v>Methyl isobutyl ketone (MIBK, hexone)</v>
      </c>
      <c r="D1214" s="115"/>
      <c r="E1214" s="101"/>
      <c r="F1214" s="102">
        <v>9.0000000000000002E-6</v>
      </c>
      <c r="G1214" s="103">
        <v>9.0000000000000002E-6</v>
      </c>
      <c r="H1214" s="83" t="s">
        <v>495</v>
      </c>
      <c r="I1214" s="104" t="s">
        <v>496</v>
      </c>
      <c r="J1214" s="102">
        <v>2.6442259649999995</v>
      </c>
      <c r="K1214" s="105">
        <v>4.4347500000000002</v>
      </c>
      <c r="L1214" s="83"/>
      <c r="M1214" s="102">
        <v>1.8225000000000002E-2</v>
      </c>
      <c r="N1214" s="105">
        <v>1.8225000000000002E-2</v>
      </c>
      <c r="O1214" s="83"/>
    </row>
    <row r="1215" spans="1:15">
      <c r="A1215" s="79" t="s">
        <v>227</v>
      </c>
      <c r="B1215" s="100" t="s">
        <v>372</v>
      </c>
      <c r="C1215" s="81" t="str">
        <f>IFERROR(IF(B1215="No CAS","",INDEX('DEQ Pollutant List'!$C$7:$C$611,MATCH('3. Pollutant Emissions - EF'!B1215,'DEQ Pollutant List'!$B$7:$B$611,0))),"")</f>
        <v>Tetrachloroethene (perchloroethylene)</v>
      </c>
      <c r="D1215" s="115"/>
      <c r="E1215" s="101"/>
      <c r="F1215" s="102">
        <v>1.22E-5</v>
      </c>
      <c r="G1215" s="103">
        <v>1.22E-5</v>
      </c>
      <c r="H1215" s="83" t="s">
        <v>495</v>
      </c>
      <c r="I1215" s="104" t="s">
        <v>496</v>
      </c>
      <c r="J1215" s="102">
        <v>3.5843951969999996</v>
      </c>
      <c r="K1215" s="105">
        <v>6.0115499999999997</v>
      </c>
      <c r="L1215" s="83"/>
      <c r="M1215" s="102">
        <v>2.4705000000000001E-2</v>
      </c>
      <c r="N1215" s="105">
        <v>2.4705000000000001E-2</v>
      </c>
      <c r="O1215" s="83"/>
    </row>
    <row r="1216" spans="1:15">
      <c r="A1216" s="79" t="s">
        <v>227</v>
      </c>
      <c r="B1216" s="100" t="s">
        <v>392</v>
      </c>
      <c r="C1216" s="81" t="str">
        <f>IFERROR(IF(B1216="No CAS","",INDEX('DEQ Pollutant List'!$C$7:$C$611,MATCH('3. Pollutant Emissions - EF'!B1216,'DEQ Pollutant List'!$B$7:$B$611,0))),"")</f>
        <v>Styrene</v>
      </c>
      <c r="D1216" s="115"/>
      <c r="E1216" s="101"/>
      <c r="F1216" s="102">
        <v>5.0300000000000003E-5</v>
      </c>
      <c r="G1216" s="103">
        <v>5.0300000000000003E-5</v>
      </c>
      <c r="H1216" s="83" t="s">
        <v>495</v>
      </c>
      <c r="I1216" s="104" t="s">
        <v>496</v>
      </c>
      <c r="J1216" s="102">
        <v>14.778285115499999</v>
      </c>
      <c r="K1216" s="105">
        <v>24.785325</v>
      </c>
      <c r="L1216" s="83"/>
      <c r="M1216" s="102">
        <v>0.1018575</v>
      </c>
      <c r="N1216" s="105">
        <v>0.1018575</v>
      </c>
      <c r="O1216" s="83"/>
    </row>
    <row r="1217" spans="1:15">
      <c r="A1217" s="79" t="s">
        <v>227</v>
      </c>
      <c r="B1217" s="100" t="s">
        <v>395</v>
      </c>
      <c r="C1217" s="81" t="str">
        <f>IFERROR(IF(B1217="No CAS","",INDEX('DEQ Pollutant List'!$C$7:$C$611,MATCH('3. Pollutant Emissions - EF'!B1217,'DEQ Pollutant List'!$B$7:$B$611,0))),"")</f>
        <v>Toluene</v>
      </c>
      <c r="D1217" s="115"/>
      <c r="E1217" s="101"/>
      <c r="F1217" s="102">
        <v>2.6999999999999999E-5</v>
      </c>
      <c r="G1217" s="103">
        <v>2.6999999999999999E-5</v>
      </c>
      <c r="H1217" s="83" t="s">
        <v>495</v>
      </c>
      <c r="I1217" s="104" t="s">
        <v>496</v>
      </c>
      <c r="J1217" s="102">
        <v>7.9326778949999985</v>
      </c>
      <c r="K1217" s="105">
        <v>13.30425</v>
      </c>
      <c r="L1217" s="83"/>
      <c r="M1217" s="102">
        <v>5.4675000000000001E-2</v>
      </c>
      <c r="N1217" s="105">
        <v>5.4675000000000001E-2</v>
      </c>
      <c r="O1217" s="83"/>
    </row>
    <row r="1218" spans="1:15">
      <c r="A1218" s="79" t="s">
        <v>227</v>
      </c>
      <c r="B1218" s="100" t="s">
        <v>409</v>
      </c>
      <c r="C1218" s="81" t="str">
        <f>IFERROR(IF(B1218="No CAS","",INDEX('DEQ Pollutant List'!$C$7:$C$611,MATCH('3. Pollutant Emissions - EF'!B1218,'DEQ Pollutant List'!$B$7:$B$611,0))),"")</f>
        <v>1,1,2-Trichloroethane (vinyl trichloride)</v>
      </c>
      <c r="D1218" s="115"/>
      <c r="E1218" s="101"/>
      <c r="F1218" s="102">
        <v>2.3300000000000001E-5</v>
      </c>
      <c r="G1218" s="103">
        <v>2.3300000000000001E-5</v>
      </c>
      <c r="H1218" s="83" t="s">
        <v>495</v>
      </c>
      <c r="I1218" s="104" t="s">
        <v>496</v>
      </c>
      <c r="J1218" s="102">
        <v>6.8456072204999989</v>
      </c>
      <c r="K1218" s="105">
        <v>11.481075000000001</v>
      </c>
      <c r="L1218" s="83"/>
      <c r="M1218" s="102">
        <v>4.7182500000000002E-2</v>
      </c>
      <c r="N1218" s="105">
        <v>4.7182500000000002E-2</v>
      </c>
      <c r="O1218" s="83"/>
    </row>
    <row r="1219" spans="1:15">
      <c r="A1219" s="79" t="s">
        <v>227</v>
      </c>
      <c r="B1219" s="100" t="s">
        <v>398</v>
      </c>
      <c r="C1219" s="81" t="str">
        <f>IFERROR(IF(B1219="No CAS","",INDEX('DEQ Pollutant List'!$C$7:$C$611,MATCH('3. Pollutant Emissions - EF'!B1219,'DEQ Pollutant List'!$B$7:$B$611,0))),"")</f>
        <v>Xylene (mixture), including m-xylene, o-xylene, p-xylene</v>
      </c>
      <c r="D1219" s="115"/>
      <c r="E1219" s="101"/>
      <c r="F1219" s="102">
        <v>2.8600000000000001E-5</v>
      </c>
      <c r="G1219" s="103">
        <v>2.8600000000000001E-5</v>
      </c>
      <c r="H1219" s="83" t="s">
        <v>495</v>
      </c>
      <c r="I1219" s="104" t="s">
        <v>496</v>
      </c>
      <c r="J1219" s="102">
        <v>8.4027625109999988</v>
      </c>
      <c r="K1219" s="105">
        <v>14.092650000000001</v>
      </c>
      <c r="L1219" s="83"/>
      <c r="M1219" s="102">
        <v>5.7915000000000001E-2</v>
      </c>
      <c r="N1219" s="105">
        <v>5.7915000000000001E-2</v>
      </c>
      <c r="O1219" s="83"/>
    </row>
    <row r="1220" spans="1:15">
      <c r="A1220" s="79" t="s">
        <v>231</v>
      </c>
      <c r="B1220" s="100" t="s">
        <v>327</v>
      </c>
      <c r="C1220" s="81" t="str">
        <f>IFERROR(IF(B1220="No CAS","",INDEX('DEQ Pollutant List'!$C$7:$C$611,MATCH('3. Pollutant Emissions - EF'!B1220,'DEQ Pollutant List'!$B$7:$B$611,0))),"")</f>
        <v>Acetaldehyde</v>
      </c>
      <c r="D1220" s="115"/>
      <c r="E1220" s="101"/>
      <c r="F1220" s="102">
        <v>7.6E-3</v>
      </c>
      <c r="G1220" s="103">
        <v>7.6E-3</v>
      </c>
      <c r="H1220" s="83" t="s">
        <v>468</v>
      </c>
      <c r="I1220" s="104" t="s">
        <v>498</v>
      </c>
      <c r="J1220" s="102">
        <v>0.8528182055419149</v>
      </c>
      <c r="K1220" s="105">
        <v>22.334808285068032</v>
      </c>
      <c r="L1220" s="83"/>
      <c r="M1220" s="102">
        <v>0.36761199999999999</v>
      </c>
      <c r="N1220" s="105">
        <v>1.3385575999999999</v>
      </c>
      <c r="O1220" s="83"/>
    </row>
    <row r="1221" spans="1:15">
      <c r="A1221" s="79" t="s">
        <v>231</v>
      </c>
      <c r="B1221" s="100" t="s">
        <v>331</v>
      </c>
      <c r="C1221" s="81" t="str">
        <f>IFERROR(IF(B1221="No CAS","",INDEX('DEQ Pollutant List'!$C$7:$C$611,MATCH('3. Pollutant Emissions - EF'!B1221,'DEQ Pollutant List'!$B$7:$B$611,0))),"")</f>
        <v>Acetone</v>
      </c>
      <c r="D1221" s="115"/>
      <c r="E1221" s="101"/>
      <c r="F1221" s="102">
        <v>6.8699999999999997E-2</v>
      </c>
      <c r="G1221" s="103">
        <v>6.8699999999999997E-2</v>
      </c>
      <c r="H1221" s="83" t="s">
        <v>468</v>
      </c>
      <c r="I1221" s="104" t="s">
        <v>498</v>
      </c>
      <c r="J1221" s="102">
        <v>7.7090277264117839</v>
      </c>
      <c r="K1221" s="105">
        <v>201.89491173475972</v>
      </c>
      <c r="L1221" s="83"/>
      <c r="M1221" s="102">
        <v>3.3230189999999995</v>
      </c>
      <c r="N1221" s="105">
        <v>12.0998562</v>
      </c>
      <c r="O1221" s="83"/>
    </row>
    <row r="1222" spans="1:15">
      <c r="A1222" s="79" t="s">
        <v>231</v>
      </c>
      <c r="B1222" s="100" t="s">
        <v>330</v>
      </c>
      <c r="C1222" s="81" t="str">
        <f>IFERROR(IF(B1222="No CAS","",INDEX('DEQ Pollutant List'!$C$7:$C$611,MATCH('3. Pollutant Emissions - EF'!B1222,'DEQ Pollutant List'!$B$7:$B$611,0))),"")</f>
        <v>Acrolein</v>
      </c>
      <c r="D1222" s="115"/>
      <c r="E1222" s="101"/>
      <c r="F1222" s="102">
        <v>4.7400000000000003E-3</v>
      </c>
      <c r="G1222" s="103">
        <v>4.7400000000000003E-3</v>
      </c>
      <c r="H1222" s="83" t="s">
        <v>468</v>
      </c>
      <c r="I1222" s="104" t="s">
        <v>498</v>
      </c>
      <c r="J1222" s="102">
        <v>0.53188924924587855</v>
      </c>
      <c r="K1222" s="105">
        <v>13.929867272529274</v>
      </c>
      <c r="L1222" s="83"/>
      <c r="M1222" s="102">
        <v>0.2292738</v>
      </c>
      <c r="N1222" s="105">
        <v>0.83483724000000004</v>
      </c>
      <c r="O1222" s="83"/>
    </row>
    <row r="1223" spans="1:15">
      <c r="A1223" s="79" t="s">
        <v>231</v>
      </c>
      <c r="B1223" s="100" t="s">
        <v>340</v>
      </c>
      <c r="C1223" s="81" t="str">
        <f>IFERROR(IF(B1223="No CAS","",INDEX('DEQ Pollutant List'!$C$7:$C$611,MATCH('3. Pollutant Emissions - EF'!B1223,'DEQ Pollutant List'!$B$7:$B$611,0))),"")</f>
        <v>Benzene</v>
      </c>
      <c r="D1223" s="115"/>
      <c r="E1223" s="101"/>
      <c r="F1223" s="102">
        <v>4.8999999999999998E-4</v>
      </c>
      <c r="G1223" s="103">
        <v>4.8999999999999998E-4</v>
      </c>
      <c r="H1223" s="83" t="s">
        <v>468</v>
      </c>
      <c r="I1223" s="104" t="s">
        <v>498</v>
      </c>
      <c r="J1223" s="102">
        <v>5.4984331673097145E-2</v>
      </c>
      <c r="K1223" s="105">
        <v>1.4400073762741232</v>
      </c>
      <c r="L1223" s="83"/>
      <c r="M1223" s="102">
        <v>2.3701299999999998E-2</v>
      </c>
      <c r="N1223" s="105">
        <v>8.6301740000000002E-2</v>
      </c>
      <c r="O1223" s="83"/>
    </row>
    <row r="1224" spans="1:15">
      <c r="A1224" s="79" t="s">
        <v>231</v>
      </c>
      <c r="B1224" s="100" t="s">
        <v>403</v>
      </c>
      <c r="C1224" s="81" t="str">
        <f>IFERROR(IF(B1224="No CAS","",INDEX('DEQ Pollutant List'!$C$7:$C$611,MATCH('3. Pollutant Emissions - EF'!B1224,'DEQ Pollutant List'!$B$7:$B$611,0))),"")</f>
        <v>Bromodichloromethane</v>
      </c>
      <c r="D1224" s="115"/>
      <c r="E1224" s="101"/>
      <c r="F1224" s="102">
        <v>1.8500000000000001E-3</v>
      </c>
      <c r="G1224" s="103">
        <v>1.8500000000000001E-3</v>
      </c>
      <c r="H1224" s="83" t="s">
        <v>468</v>
      </c>
      <c r="I1224" s="104" t="s">
        <v>498</v>
      </c>
      <c r="J1224" s="102">
        <v>0.20759390529638719</v>
      </c>
      <c r="K1224" s="105">
        <v>5.4367625430757718</v>
      </c>
      <c r="L1224" s="83"/>
      <c r="M1224" s="102">
        <v>8.9484499999999995E-2</v>
      </c>
      <c r="N1224" s="105">
        <v>0.32583309999999999</v>
      </c>
      <c r="O1224" s="83"/>
    </row>
    <row r="1225" spans="1:15">
      <c r="A1225" s="79" t="s">
        <v>231</v>
      </c>
      <c r="B1225" s="100" t="s">
        <v>344</v>
      </c>
      <c r="C1225" s="81" t="str">
        <f>IFERROR(IF(B1225="No CAS","",INDEX('DEQ Pollutant List'!$C$7:$C$611,MATCH('3. Pollutant Emissions - EF'!B1225,'DEQ Pollutant List'!$B$7:$B$611,0))),"")</f>
        <v>Carbon disulfide</v>
      </c>
      <c r="D1225" s="115"/>
      <c r="E1225" s="101"/>
      <c r="F1225" s="102">
        <v>1.8000000000000001E-4</v>
      </c>
      <c r="G1225" s="103">
        <v>1.8000000000000001E-4</v>
      </c>
      <c r="H1225" s="83" t="s">
        <v>468</v>
      </c>
      <c r="I1225" s="104" t="s">
        <v>498</v>
      </c>
      <c r="J1225" s="102">
        <v>2.0198325920729565E-2</v>
      </c>
      <c r="K1225" s="105">
        <v>0.52898230148845349</v>
      </c>
      <c r="L1225" s="83"/>
      <c r="M1225" s="102">
        <v>8.7066000000000001E-3</v>
      </c>
      <c r="N1225" s="105">
        <v>3.1702679999999997E-2</v>
      </c>
      <c r="O1225" s="83"/>
    </row>
    <row r="1226" spans="1:15">
      <c r="A1226" s="79" t="s">
        <v>231</v>
      </c>
      <c r="B1226" s="100" t="s">
        <v>417</v>
      </c>
      <c r="C1226" s="81" t="str">
        <f>IFERROR(IF(B1226="No CAS","",INDEX('DEQ Pollutant List'!$C$7:$C$611,MATCH('3. Pollutant Emissions - EF'!B1226,'DEQ Pollutant List'!$B$7:$B$611,0))),"")</f>
        <v>Carbon tetrachloride</v>
      </c>
      <c r="D1226" s="115"/>
      <c r="E1226" s="101"/>
      <c r="F1226" s="102">
        <v>5.0800000000000003E-3</v>
      </c>
      <c r="G1226" s="103">
        <v>5.0800000000000003E-3</v>
      </c>
      <c r="H1226" s="83" t="s">
        <v>468</v>
      </c>
      <c r="I1226" s="104" t="s">
        <v>498</v>
      </c>
      <c r="J1226" s="102">
        <v>0.5700416426517011</v>
      </c>
      <c r="K1226" s="105">
        <v>14.929056064229686</v>
      </c>
      <c r="L1226" s="83"/>
      <c r="M1226" s="102">
        <v>0.24571960000000001</v>
      </c>
      <c r="N1226" s="105">
        <v>0.89472008000000003</v>
      </c>
      <c r="O1226" s="83"/>
    </row>
    <row r="1227" spans="1:15">
      <c r="A1227" s="79" t="s">
        <v>231</v>
      </c>
      <c r="B1227" s="100" t="s">
        <v>345</v>
      </c>
      <c r="C1227" s="81" t="str">
        <f>IFERROR(IF(B1227="No CAS","",INDEX('DEQ Pollutant List'!$C$7:$C$611,MATCH('3. Pollutant Emissions - EF'!B1227,'DEQ Pollutant List'!$B$7:$B$611,0))),"")</f>
        <v>Chlorobenzene</v>
      </c>
      <c r="D1227" s="115"/>
      <c r="E1227" s="101"/>
      <c r="F1227" s="102">
        <v>5.1999999999999995E-4</v>
      </c>
      <c r="G1227" s="103">
        <v>5.1999999999999995E-4</v>
      </c>
      <c r="H1227" s="83" t="s">
        <v>468</v>
      </c>
      <c r="I1227" s="104" t="s">
        <v>498</v>
      </c>
      <c r="J1227" s="102">
        <v>5.8350719326552072E-2</v>
      </c>
      <c r="K1227" s="105">
        <v>1.5281710931888652</v>
      </c>
      <c r="L1227" s="83"/>
      <c r="M1227" s="102">
        <v>2.5152399999999995E-2</v>
      </c>
      <c r="N1227" s="105">
        <v>9.1585520000000004E-2</v>
      </c>
      <c r="O1227" s="83"/>
    </row>
    <row r="1228" spans="1:15">
      <c r="A1228" s="79" t="s">
        <v>231</v>
      </c>
      <c r="B1228" s="100" t="s">
        <v>346</v>
      </c>
      <c r="C1228" s="81" t="str">
        <f>IFERROR(IF(B1228="No CAS","",INDEX('DEQ Pollutant List'!$C$7:$C$611,MATCH('3. Pollutant Emissions - EF'!B1228,'DEQ Pollutant List'!$B$7:$B$611,0))),"")</f>
        <v>1,2,4-Trichlorobenzene</v>
      </c>
      <c r="D1228" s="115"/>
      <c r="E1228" s="101"/>
      <c r="F1228" s="102">
        <v>4.5100000000000001E-3</v>
      </c>
      <c r="G1228" s="103">
        <v>4.5100000000000001E-3</v>
      </c>
      <c r="H1228" s="83" t="s">
        <v>468</v>
      </c>
      <c r="I1228" s="104" t="s">
        <v>498</v>
      </c>
      <c r="J1228" s="102">
        <v>0.50608027723605742</v>
      </c>
      <c r="K1228" s="105">
        <v>13.253945442849583</v>
      </c>
      <c r="L1228" s="83"/>
      <c r="M1228" s="102">
        <v>0.2181487</v>
      </c>
      <c r="N1228" s="105">
        <v>0.79432826000000001</v>
      </c>
      <c r="O1228" s="83"/>
    </row>
    <row r="1229" spans="1:15">
      <c r="A1229" s="79" t="s">
        <v>231</v>
      </c>
      <c r="B1229" s="100" t="s">
        <v>347</v>
      </c>
      <c r="C1229" s="81" t="str">
        <f>IFERROR(IF(B1229="No CAS","",INDEX('DEQ Pollutant List'!$C$7:$C$611,MATCH('3. Pollutant Emissions - EF'!B1229,'DEQ Pollutant List'!$B$7:$B$611,0))),"")</f>
        <v>Chloroform</v>
      </c>
      <c r="D1229" s="115"/>
      <c r="E1229" s="101"/>
      <c r="F1229" s="102">
        <v>9.9799999999999993E-3</v>
      </c>
      <c r="G1229" s="103">
        <v>9.9799999999999993E-3</v>
      </c>
      <c r="H1229" s="83" t="s">
        <v>468</v>
      </c>
      <c r="I1229" s="104" t="s">
        <v>498</v>
      </c>
      <c r="J1229" s="102">
        <v>1.1198849593826725</v>
      </c>
      <c r="K1229" s="105">
        <v>29.329129826970917</v>
      </c>
      <c r="L1229" s="83"/>
      <c r="M1229" s="102">
        <v>0.48273259999999996</v>
      </c>
      <c r="N1229" s="105">
        <v>1.7577374800000001</v>
      </c>
      <c r="O1229" s="83"/>
    </row>
    <row r="1230" spans="1:15">
      <c r="A1230" s="79" t="s">
        <v>231</v>
      </c>
      <c r="B1230" s="100" t="s">
        <v>351</v>
      </c>
      <c r="C1230" s="81" t="str">
        <f>IFERROR(IF(B1230="No CAS","",INDEX('DEQ Pollutant List'!$C$7:$C$611,MATCH('3. Pollutant Emissions - EF'!B1230,'DEQ Pollutant List'!$B$7:$B$611,0))),"")</f>
        <v>Isopropylbenzene (cumene)</v>
      </c>
      <c r="D1230" s="115"/>
      <c r="E1230" s="101"/>
      <c r="F1230" s="102">
        <v>1.17E-3</v>
      </c>
      <c r="G1230" s="103">
        <v>1.17E-3</v>
      </c>
      <c r="H1230" s="83" t="s">
        <v>468</v>
      </c>
      <c r="I1230" s="104" t="s">
        <v>498</v>
      </c>
      <c r="J1230" s="102">
        <v>0.13128911848474217</v>
      </c>
      <c r="K1230" s="105">
        <v>3.4383849596749472</v>
      </c>
      <c r="L1230" s="83"/>
      <c r="M1230" s="102">
        <v>5.6592900000000002E-2</v>
      </c>
      <c r="N1230" s="105">
        <v>0.20606742</v>
      </c>
      <c r="O1230" s="83"/>
    </row>
    <row r="1231" spans="1:15">
      <c r="A1231" s="79" t="s">
        <v>231</v>
      </c>
      <c r="B1231" s="100" t="s">
        <v>352</v>
      </c>
      <c r="C1231" s="81" t="str">
        <f>IFERROR(IF(B1231="No CAS","",INDEX('DEQ Pollutant List'!$C$7:$C$611,MATCH('3. Pollutant Emissions - EF'!B1231,'DEQ Pollutant List'!$B$7:$B$611,0))),"")</f>
        <v>Ethyl benzene</v>
      </c>
      <c r="D1231" s="115"/>
      <c r="E1231" s="101"/>
      <c r="F1231" s="102">
        <v>1.2199999999999999E-3</v>
      </c>
      <c r="G1231" s="103">
        <v>1.2199999999999999E-3</v>
      </c>
      <c r="H1231" s="83" t="s">
        <v>468</v>
      </c>
      <c r="I1231" s="104" t="s">
        <v>498</v>
      </c>
      <c r="J1231" s="102">
        <v>0.13689976457383371</v>
      </c>
      <c r="K1231" s="105">
        <v>3.5853244878661843</v>
      </c>
      <c r="L1231" s="83"/>
      <c r="M1231" s="102">
        <v>5.9011399999999992E-2</v>
      </c>
      <c r="N1231" s="105">
        <v>0.21487371999999999</v>
      </c>
      <c r="O1231" s="83"/>
    </row>
    <row r="1232" spans="1:15">
      <c r="A1232" s="79" t="s">
        <v>231</v>
      </c>
      <c r="B1232" s="100" t="s">
        <v>354</v>
      </c>
      <c r="C1232" s="81" t="str">
        <f>IFERROR(IF(B1232="No CAS","",INDEX('DEQ Pollutant List'!$C$7:$C$611,MATCH('3. Pollutant Emissions - EF'!B1232,'DEQ Pollutant List'!$B$7:$B$611,0))),"")</f>
        <v>Formaldehyde</v>
      </c>
      <c r="D1232" s="115"/>
      <c r="E1232" s="101"/>
      <c r="F1232" s="102">
        <v>5.4000000000000003E-3</v>
      </c>
      <c r="G1232" s="103">
        <v>5.4000000000000003E-3</v>
      </c>
      <c r="H1232" s="83" t="s">
        <v>468</v>
      </c>
      <c r="I1232" s="104" t="s">
        <v>498</v>
      </c>
      <c r="J1232" s="102">
        <v>0.60594977762188695</v>
      </c>
      <c r="K1232" s="105">
        <v>15.869469044653604</v>
      </c>
      <c r="L1232" s="83"/>
      <c r="M1232" s="102">
        <v>0.26119799999999999</v>
      </c>
      <c r="N1232" s="105">
        <v>0.95108040000000005</v>
      </c>
      <c r="O1232" s="83"/>
    </row>
    <row r="1233" spans="1:15">
      <c r="A1233" s="79" t="s">
        <v>231</v>
      </c>
      <c r="B1233" s="100" t="s">
        <v>355</v>
      </c>
      <c r="C1233" s="81" t="str">
        <f>IFERROR(IF(B1233="No CAS","",INDEX('DEQ Pollutant List'!$C$7:$C$611,MATCH('3. Pollutant Emissions - EF'!B1233,'DEQ Pollutant List'!$B$7:$B$611,0))),"")</f>
        <v>Hexane</v>
      </c>
      <c r="D1233" s="115"/>
      <c r="E1233" s="101"/>
      <c r="F1233" s="102">
        <v>9.7999999999999997E-4</v>
      </c>
      <c r="G1233" s="103">
        <v>9.7999999999999997E-4</v>
      </c>
      <c r="H1233" s="83" t="s">
        <v>468</v>
      </c>
      <c r="I1233" s="104" t="s">
        <v>498</v>
      </c>
      <c r="J1233" s="102">
        <v>0.10996866334619429</v>
      </c>
      <c r="K1233" s="105">
        <v>2.8800147525482465</v>
      </c>
      <c r="L1233" s="83"/>
      <c r="M1233" s="102">
        <v>4.7402599999999996E-2</v>
      </c>
      <c r="N1233" s="105">
        <v>0.17260348</v>
      </c>
      <c r="O1233" s="83"/>
    </row>
    <row r="1234" spans="1:15">
      <c r="A1234" s="79" t="s">
        <v>231</v>
      </c>
      <c r="B1234" s="100" t="s">
        <v>357</v>
      </c>
      <c r="C1234" s="81" t="str">
        <f>IFERROR(IF(B1234="No CAS","",INDEX('DEQ Pollutant List'!$C$7:$C$611,MATCH('3. Pollutant Emissions - EF'!B1234,'DEQ Pollutant List'!$B$7:$B$611,0))),"")</f>
        <v>Hydrogen sulfide</v>
      </c>
      <c r="D1234" s="115"/>
      <c r="E1234" s="101"/>
      <c r="F1234" s="102">
        <v>0.70499999999999996</v>
      </c>
      <c r="G1234" s="103">
        <v>0.70499999999999996</v>
      </c>
      <c r="H1234" s="83" t="s">
        <v>468</v>
      </c>
      <c r="I1234" s="104" t="s">
        <v>498</v>
      </c>
      <c r="J1234" s="102">
        <v>79.110109856190789</v>
      </c>
      <c r="K1234" s="105">
        <v>2071.8473474964426</v>
      </c>
      <c r="L1234" s="83"/>
      <c r="M1234" s="102">
        <v>34.100849999999994</v>
      </c>
      <c r="N1234" s="105">
        <v>124.16883</v>
      </c>
      <c r="O1234" s="83"/>
    </row>
    <row r="1235" spans="1:15">
      <c r="A1235" s="79" t="s">
        <v>231</v>
      </c>
      <c r="B1235" s="100" t="s">
        <v>359</v>
      </c>
      <c r="C1235" s="81" t="str">
        <f>IFERROR(IF(B1235="No CAS","",INDEX('DEQ Pollutant List'!$C$7:$C$611,MATCH('3. Pollutant Emissions - EF'!B1235,'DEQ Pollutant List'!$B$7:$B$611,0))),"")</f>
        <v>Isopropyl alcohol</v>
      </c>
      <c r="D1235" s="115"/>
      <c r="E1235" s="101"/>
      <c r="F1235" s="102">
        <v>1.6799999999999999E-2</v>
      </c>
      <c r="G1235" s="103">
        <v>1.6799999999999999E-2</v>
      </c>
      <c r="H1235" s="83" t="s">
        <v>468</v>
      </c>
      <c r="I1235" s="104" t="s">
        <v>498</v>
      </c>
      <c r="J1235" s="102">
        <v>1.8851770859347592</v>
      </c>
      <c r="K1235" s="105">
        <v>49.371681472255652</v>
      </c>
      <c r="L1235" s="83"/>
      <c r="M1235" s="102">
        <v>0.81261599999999989</v>
      </c>
      <c r="N1235" s="105">
        <v>2.9589167999999999</v>
      </c>
      <c r="O1235" s="83"/>
    </row>
    <row r="1236" spans="1:15">
      <c r="A1236" s="79" t="s">
        <v>231</v>
      </c>
      <c r="B1236" s="100" t="s">
        <v>363</v>
      </c>
      <c r="C1236" s="81" t="str">
        <f>IFERROR(IF(B1236="No CAS","",INDEX('DEQ Pollutant List'!$C$7:$C$611,MATCH('3. Pollutant Emissions - EF'!B1236,'DEQ Pollutant List'!$B$7:$B$611,0))),"")</f>
        <v>Methanol</v>
      </c>
      <c r="D1236" s="115"/>
      <c r="E1236" s="101"/>
      <c r="F1236" s="102">
        <v>0.48599999999999999</v>
      </c>
      <c r="G1236" s="103">
        <v>0.48599999999999999</v>
      </c>
      <c r="H1236" s="83" t="s">
        <v>468</v>
      </c>
      <c r="I1236" s="104" t="s">
        <v>498</v>
      </c>
      <c r="J1236" s="102">
        <v>54.535479985969822</v>
      </c>
      <c r="K1236" s="105">
        <v>1428.2522140188241</v>
      </c>
      <c r="L1236" s="83"/>
      <c r="M1236" s="102">
        <v>23.507819999999999</v>
      </c>
      <c r="N1236" s="105">
        <v>85.597235999999995</v>
      </c>
      <c r="O1236" s="83"/>
    </row>
    <row r="1237" spans="1:15">
      <c r="A1237" s="79" t="s">
        <v>231</v>
      </c>
      <c r="B1237" s="100" t="s">
        <v>366</v>
      </c>
      <c r="C1237" s="81" t="str">
        <f>IFERROR(IF(B1237="No CAS","",INDEX('DEQ Pollutant List'!$C$7:$C$611,MATCH('3. Pollutant Emissions - EF'!B1237,'DEQ Pollutant List'!$B$7:$B$611,0))),"")</f>
        <v>2-Butanone (methyl ethyl ketone)</v>
      </c>
      <c r="D1237" s="115"/>
      <c r="E1237" s="101"/>
      <c r="F1237" s="102">
        <v>4.36E-2</v>
      </c>
      <c r="G1237" s="103">
        <v>4.36E-2</v>
      </c>
      <c r="H1237" s="83" t="s">
        <v>468</v>
      </c>
      <c r="I1237" s="104" t="s">
        <v>498</v>
      </c>
      <c r="J1237" s="102">
        <v>4.8924833896878281</v>
      </c>
      <c r="K1237" s="105">
        <v>128.13126858275871</v>
      </c>
      <c r="L1237" s="83"/>
      <c r="M1237" s="102">
        <v>2.1089319999999998</v>
      </c>
      <c r="N1237" s="105">
        <v>7.6790935999999999</v>
      </c>
      <c r="O1237" s="83"/>
    </row>
    <row r="1238" spans="1:15">
      <c r="A1238" s="79" t="s">
        <v>231</v>
      </c>
      <c r="B1238" s="100" t="s">
        <v>367</v>
      </c>
      <c r="C1238" s="81" t="str">
        <f>IFERROR(IF(B1238="No CAS","",INDEX('DEQ Pollutant List'!$C$7:$C$611,MATCH('3. Pollutant Emissions - EF'!B1238,'DEQ Pollutant List'!$B$7:$B$611,0))),"")</f>
        <v>Methyl isobutyl ketone (MIBK, hexone)</v>
      </c>
      <c r="D1238" s="115"/>
      <c r="E1238" s="101"/>
      <c r="F1238" s="102">
        <v>8.6199999999999992E-3</v>
      </c>
      <c r="G1238" s="103">
        <v>8.6199999999999992E-3</v>
      </c>
      <c r="H1238" s="83" t="s">
        <v>468</v>
      </c>
      <c r="I1238" s="104" t="s">
        <v>498</v>
      </c>
      <c r="J1238" s="102">
        <v>0.96727538575938243</v>
      </c>
      <c r="K1238" s="105">
        <v>25.332374660169268</v>
      </c>
      <c r="L1238" s="83"/>
      <c r="M1238" s="102">
        <v>0.41694939999999991</v>
      </c>
      <c r="N1238" s="105">
        <v>1.5182061200000001</v>
      </c>
      <c r="O1238" s="83"/>
    </row>
    <row r="1239" spans="1:15">
      <c r="A1239" s="79" t="s">
        <v>231</v>
      </c>
      <c r="B1239" s="100" t="s">
        <v>373</v>
      </c>
      <c r="C1239" s="81" t="str">
        <f>IFERROR(IF(B1239="No CAS","",INDEX('DEQ Pollutant List'!$C$7:$C$611,MATCH('3. Pollutant Emissions - EF'!B1239,'DEQ Pollutant List'!$B$7:$B$611,0))),"")</f>
        <v>Phenol</v>
      </c>
      <c r="D1239" s="115"/>
      <c r="E1239" s="101"/>
      <c r="F1239" s="102">
        <v>5.7000000000000002E-3</v>
      </c>
      <c r="G1239" s="103">
        <v>5.7000000000000002E-3</v>
      </c>
      <c r="H1239" s="83" t="s">
        <v>468</v>
      </c>
      <c r="I1239" s="104" t="s">
        <v>498</v>
      </c>
      <c r="J1239" s="102">
        <v>0.63961365415643623</v>
      </c>
      <c r="K1239" s="105">
        <v>16.751106213801027</v>
      </c>
      <c r="L1239" s="83"/>
      <c r="M1239" s="102">
        <v>0.27570899999999998</v>
      </c>
      <c r="N1239" s="105">
        <v>1.0039182</v>
      </c>
      <c r="O1239" s="83"/>
    </row>
    <row r="1240" spans="1:15">
      <c r="A1240" s="79" t="s">
        <v>231</v>
      </c>
      <c r="B1240" s="100" t="s">
        <v>392</v>
      </c>
      <c r="C1240" s="81" t="str">
        <f>IFERROR(IF(B1240="No CAS","",INDEX('DEQ Pollutant List'!$C$7:$C$611,MATCH('3. Pollutant Emissions - EF'!B1240,'DEQ Pollutant List'!$B$7:$B$611,0))),"")</f>
        <v>Styrene</v>
      </c>
      <c r="D1240" s="115"/>
      <c r="E1240" s="101"/>
      <c r="F1240" s="102">
        <v>8.77E-3</v>
      </c>
      <c r="G1240" s="103">
        <v>8.77E-3</v>
      </c>
      <c r="H1240" s="83" t="s">
        <v>468</v>
      </c>
      <c r="I1240" s="104" t="s">
        <v>498</v>
      </c>
      <c r="J1240" s="102">
        <v>0.98410732402665713</v>
      </c>
      <c r="K1240" s="105">
        <v>25.773193244742981</v>
      </c>
      <c r="L1240" s="83"/>
      <c r="M1240" s="102">
        <v>0.4242049</v>
      </c>
      <c r="N1240" s="105">
        <v>1.54462502</v>
      </c>
      <c r="O1240" s="83"/>
    </row>
    <row r="1241" spans="1:15">
      <c r="A1241" s="79" t="s">
        <v>231</v>
      </c>
      <c r="B1241" s="100" t="s">
        <v>395</v>
      </c>
      <c r="C1241" s="81" t="str">
        <f>IFERROR(IF(B1241="No CAS","",INDEX('DEQ Pollutant List'!$C$7:$C$611,MATCH('3. Pollutant Emissions - EF'!B1241,'DEQ Pollutant List'!$B$7:$B$611,0))),"")</f>
        <v>Toluene</v>
      </c>
      <c r="D1241" s="115"/>
      <c r="E1241" s="101"/>
      <c r="F1241" s="102">
        <v>3.6800000000000001E-3</v>
      </c>
      <c r="G1241" s="103">
        <v>3.6800000000000001E-3</v>
      </c>
      <c r="H1241" s="83" t="s">
        <v>468</v>
      </c>
      <c r="I1241" s="104" t="s">
        <v>498</v>
      </c>
      <c r="J1241" s="102">
        <v>0.41294355215713779</v>
      </c>
      <c r="K1241" s="105">
        <v>10.814749274875048</v>
      </c>
      <c r="L1241" s="83"/>
      <c r="M1241" s="102">
        <v>0.17800160000000001</v>
      </c>
      <c r="N1241" s="105">
        <v>0.64814368</v>
      </c>
      <c r="O1241" s="83"/>
    </row>
    <row r="1242" spans="1:15">
      <c r="A1242" s="79" t="s">
        <v>231</v>
      </c>
      <c r="B1242" s="100" t="s">
        <v>398</v>
      </c>
      <c r="C1242" s="81" t="str">
        <f>IFERROR(IF(B1242="No CAS","",INDEX('DEQ Pollutant List'!$C$7:$C$611,MATCH('3. Pollutant Emissions - EF'!B1242,'DEQ Pollutant List'!$B$7:$B$611,0))),"")</f>
        <v>Xylene (mixture), including m-xylene, o-xylene, p-xylene</v>
      </c>
      <c r="D1242" s="115"/>
      <c r="E1242" s="101"/>
      <c r="F1242" s="102">
        <v>4.2900000000000004E-3</v>
      </c>
      <c r="G1242" s="103">
        <v>4.2900000000000004E-3</v>
      </c>
      <c r="H1242" s="83" t="s">
        <v>468</v>
      </c>
      <c r="I1242" s="104" t="s">
        <v>498</v>
      </c>
      <c r="J1242" s="102">
        <v>0.48139343444405469</v>
      </c>
      <c r="K1242" s="105">
        <v>12.60741151880814</v>
      </c>
      <c r="L1242" s="83"/>
      <c r="M1242" s="102">
        <v>0.20750730000000001</v>
      </c>
      <c r="N1242" s="105">
        <v>0.75558053999999997</v>
      </c>
      <c r="O1242" s="83"/>
    </row>
    <row r="1243" spans="1:15">
      <c r="A1243" s="79" t="s">
        <v>233</v>
      </c>
      <c r="B1243" s="100" t="s">
        <v>327</v>
      </c>
      <c r="C1243" s="81" t="str">
        <f>IFERROR(IF(B1243="No CAS","",INDEX('DEQ Pollutant List'!$C$7:$C$611,MATCH('3. Pollutant Emissions - EF'!B1243,'DEQ Pollutant List'!$B$7:$B$611,0))),"")</f>
        <v>Acetaldehyde</v>
      </c>
      <c r="D1243" s="115"/>
      <c r="E1243" s="101"/>
      <c r="F1243" s="102">
        <v>4.73E-4</v>
      </c>
      <c r="G1243" s="103">
        <v>4.73E-4</v>
      </c>
      <c r="H1243" s="83" t="s">
        <v>468</v>
      </c>
      <c r="I1243" s="104" t="s">
        <v>499</v>
      </c>
      <c r="J1243" s="102">
        <v>0.2961537327282131</v>
      </c>
      <c r="K1243" s="105">
        <v>0.386275416283486</v>
      </c>
      <c r="L1243" s="83"/>
      <c r="M1243" s="102">
        <v>6.5794299999999998E-3</v>
      </c>
      <c r="N1243" s="105">
        <v>2.3150039000000001E-2</v>
      </c>
      <c r="O1243" s="83"/>
    </row>
    <row r="1244" spans="1:15">
      <c r="A1244" s="79" t="s">
        <v>233</v>
      </c>
      <c r="B1244" s="100" t="s">
        <v>330</v>
      </c>
      <c r="C1244" s="81" t="str">
        <f>IFERROR(IF(B1244="No CAS","",INDEX('DEQ Pollutant List'!$C$7:$C$611,MATCH('3. Pollutant Emissions - EF'!B1244,'DEQ Pollutant List'!$B$7:$B$611,0))),"")</f>
        <v>Acrolein</v>
      </c>
      <c r="D1244" s="115"/>
      <c r="E1244" s="101"/>
      <c r="F1244" s="102">
        <v>2.3999999999999998E-3</v>
      </c>
      <c r="G1244" s="103">
        <v>2.3999999999999998E-3</v>
      </c>
      <c r="H1244" s="83" t="s">
        <v>468</v>
      </c>
      <c r="I1244" s="104" t="s">
        <v>499</v>
      </c>
      <c r="J1244" s="102">
        <v>1.502682787627297</v>
      </c>
      <c r="K1244" s="105">
        <v>1.9599598289225504</v>
      </c>
      <c r="L1244" s="83"/>
      <c r="M1244" s="102">
        <v>3.3383999999999997E-2</v>
      </c>
      <c r="N1244" s="105">
        <v>0.1174632</v>
      </c>
      <c r="O1244" s="83"/>
    </row>
    <row r="1245" spans="1:15">
      <c r="A1245" s="79" t="s">
        <v>233</v>
      </c>
      <c r="B1245" s="100" t="s">
        <v>331</v>
      </c>
      <c r="C1245" s="81" t="str">
        <f>IFERROR(IF(B1245="No CAS","",INDEX('DEQ Pollutant List'!$C$7:$C$611,MATCH('3. Pollutant Emissions - EF'!B1245,'DEQ Pollutant List'!$B$7:$B$611,0))),"")</f>
        <v>Acetone</v>
      </c>
      <c r="D1245" s="115"/>
      <c r="E1245" s="101"/>
      <c r="F1245" s="102">
        <v>0.13300000000000001</v>
      </c>
      <c r="G1245" s="103">
        <v>0.13300000000000001</v>
      </c>
      <c r="H1245" s="83" t="s">
        <v>468</v>
      </c>
      <c r="I1245" s="104" t="s">
        <v>499</v>
      </c>
      <c r="J1245" s="102">
        <v>83.27367114767938</v>
      </c>
      <c r="K1245" s="105">
        <v>108.61444051945801</v>
      </c>
      <c r="L1245" s="83"/>
      <c r="M1245" s="102">
        <v>1.8500300000000001</v>
      </c>
      <c r="N1245" s="105">
        <v>6.5094190000000003</v>
      </c>
      <c r="O1245" s="83"/>
    </row>
    <row r="1246" spans="1:15">
      <c r="A1246" s="79" t="s">
        <v>233</v>
      </c>
      <c r="B1246" s="100" t="s">
        <v>344</v>
      </c>
      <c r="C1246" s="81" t="str">
        <f>IFERROR(IF(B1246="No CAS","",INDEX('DEQ Pollutant List'!$C$7:$C$611,MATCH('3. Pollutant Emissions - EF'!B1246,'DEQ Pollutant List'!$B$7:$B$611,0))),"")</f>
        <v>Carbon disulfide</v>
      </c>
      <c r="D1246" s="115"/>
      <c r="E1246" s="101"/>
      <c r="F1246" s="102">
        <v>1.8000000000000001E-4</v>
      </c>
      <c r="G1246" s="103">
        <v>1.8000000000000001E-4</v>
      </c>
      <c r="H1246" s="83" t="s">
        <v>468</v>
      </c>
      <c r="I1246" s="104" t="s">
        <v>499</v>
      </c>
      <c r="J1246" s="102">
        <v>0.11270120907204728</v>
      </c>
      <c r="K1246" s="105">
        <v>0.1469969871691913</v>
      </c>
      <c r="L1246" s="83"/>
      <c r="M1246" s="102">
        <v>2.5038E-3</v>
      </c>
      <c r="N1246" s="196">
        <v>8.8097399999999999E-3</v>
      </c>
      <c r="O1246" s="83"/>
    </row>
    <row r="1247" spans="1:15">
      <c r="A1247" s="79" t="s">
        <v>233</v>
      </c>
      <c r="B1247" s="100" t="s">
        <v>417</v>
      </c>
      <c r="C1247" s="81" t="str">
        <f>IFERROR(IF(B1247="No CAS","",INDEX('DEQ Pollutant List'!$C$7:$C$611,MATCH('3. Pollutant Emissions - EF'!B1247,'DEQ Pollutant List'!$B$7:$B$611,0))),"")</f>
        <v>Carbon tetrachloride</v>
      </c>
      <c r="D1247" s="115"/>
      <c r="E1247" s="101"/>
      <c r="F1247" s="102">
        <v>6.0600000000000003E-3</v>
      </c>
      <c r="G1247" s="103">
        <v>6.0600000000000003E-3</v>
      </c>
      <c r="H1247" s="83" t="s">
        <v>468</v>
      </c>
      <c r="I1247" s="104" t="s">
        <v>499</v>
      </c>
      <c r="J1247" s="102">
        <v>3.7942740387589251</v>
      </c>
      <c r="K1247" s="105">
        <v>4.9488985680294402</v>
      </c>
      <c r="L1247" s="83"/>
      <c r="M1247" s="102">
        <v>8.4294600000000011E-2</v>
      </c>
      <c r="N1247" s="105">
        <v>0.29659458</v>
      </c>
      <c r="O1247" s="83"/>
    </row>
    <row r="1248" spans="1:15">
      <c r="A1248" s="79" t="s">
        <v>233</v>
      </c>
      <c r="B1248" s="100" t="s">
        <v>346</v>
      </c>
      <c r="C1248" s="81" t="str">
        <f>IFERROR(IF(B1248="No CAS","",INDEX('DEQ Pollutant List'!$C$7:$C$611,MATCH('3. Pollutant Emissions - EF'!B1248,'DEQ Pollutant List'!$B$7:$B$611,0))),"")</f>
        <v>1,2,4-Trichlorobenzene</v>
      </c>
      <c r="D1248" s="115"/>
      <c r="E1248" s="101"/>
      <c r="F1248" s="102">
        <v>1.2099999999999999E-3</v>
      </c>
      <c r="G1248" s="103">
        <v>1.2099999999999999E-3</v>
      </c>
      <c r="H1248" s="83" t="s">
        <v>468</v>
      </c>
      <c r="I1248" s="104" t="s">
        <v>499</v>
      </c>
      <c r="J1248" s="102">
        <v>0.75760257209542892</v>
      </c>
      <c r="K1248" s="105">
        <v>0.98814641374845247</v>
      </c>
      <c r="L1248" s="83"/>
      <c r="M1248" s="102">
        <v>1.6831099999999998E-2</v>
      </c>
      <c r="N1248" s="105">
        <v>5.9221030000000001E-2</v>
      </c>
      <c r="O1248" s="83"/>
    </row>
    <row r="1249" spans="1:15">
      <c r="A1249" s="79" t="s">
        <v>233</v>
      </c>
      <c r="B1249" s="100" t="s">
        <v>347</v>
      </c>
      <c r="C1249" s="81" t="str">
        <f>IFERROR(IF(B1249="No CAS","",INDEX('DEQ Pollutant List'!$C$7:$C$611,MATCH('3. Pollutant Emissions - EF'!B1249,'DEQ Pollutant List'!$B$7:$B$611,0))),"")</f>
        <v>Chloroform</v>
      </c>
      <c r="D1249" s="115"/>
      <c r="E1249" s="101"/>
      <c r="F1249" s="102">
        <v>2.3800000000000002E-2</v>
      </c>
      <c r="G1249" s="103">
        <v>2.3800000000000002E-2</v>
      </c>
      <c r="H1249" s="83" t="s">
        <v>468</v>
      </c>
      <c r="I1249" s="104" t="s">
        <v>499</v>
      </c>
      <c r="J1249" s="102">
        <v>14.901604310637364</v>
      </c>
      <c r="K1249" s="105">
        <v>19.43626830348196</v>
      </c>
      <c r="L1249" s="83"/>
      <c r="M1249" s="102">
        <v>0.33105800000000002</v>
      </c>
      <c r="N1249" s="105">
        <v>1.1648434000000001</v>
      </c>
      <c r="O1249" s="83"/>
    </row>
    <row r="1250" spans="1:15">
      <c r="A1250" s="79" t="s">
        <v>233</v>
      </c>
      <c r="B1250" s="100" t="s">
        <v>418</v>
      </c>
      <c r="C1250" s="81" t="str">
        <f>IFERROR(IF(B1250="No CAS","",INDEX('DEQ Pollutant List'!$C$7:$C$611,MATCH('3. Pollutant Emissions - EF'!B1250,'DEQ Pollutant List'!$B$7:$B$611,0))),"")</f>
        <v>Cresols (mixture), including m-cresol, o-cresol, p-cresol</v>
      </c>
      <c r="D1250" s="115"/>
      <c r="E1250" s="101"/>
      <c r="F1250" s="102">
        <v>7.9000000000000001E-4</v>
      </c>
      <c r="G1250" s="103">
        <v>7.9000000000000001E-4</v>
      </c>
      <c r="H1250" s="83" t="s">
        <v>468</v>
      </c>
      <c r="I1250" s="104" t="s">
        <v>499</v>
      </c>
      <c r="J1250" s="102">
        <v>0.49463308426065195</v>
      </c>
      <c r="K1250" s="105">
        <v>0.64515344368700622</v>
      </c>
      <c r="L1250" s="83"/>
      <c r="M1250" s="102">
        <v>1.0988900000000001E-2</v>
      </c>
      <c r="N1250" s="105">
        <v>3.866497E-2</v>
      </c>
      <c r="O1250" s="83"/>
    </row>
    <row r="1251" spans="1:15">
      <c r="A1251" s="79" t="s">
        <v>233</v>
      </c>
      <c r="B1251" s="100" t="s">
        <v>351</v>
      </c>
      <c r="C1251" s="81" t="str">
        <f>IFERROR(IF(B1251="No CAS","",INDEX('DEQ Pollutant List'!$C$7:$C$611,MATCH('3. Pollutant Emissions - EF'!B1251,'DEQ Pollutant List'!$B$7:$B$611,0))),"")</f>
        <v>Isopropylbenzene (cumene)</v>
      </c>
      <c r="D1251" s="115"/>
      <c r="E1251" s="101"/>
      <c r="F1251" s="102">
        <v>4.0000000000000003E-5</v>
      </c>
      <c r="G1251" s="103">
        <v>4.0000000000000003E-5</v>
      </c>
      <c r="H1251" s="83" t="s">
        <v>468</v>
      </c>
      <c r="I1251" s="104" t="s">
        <v>499</v>
      </c>
      <c r="J1251" s="102">
        <v>2.5044713127121618E-2</v>
      </c>
      <c r="K1251" s="105">
        <v>3.2665997148709179E-2</v>
      </c>
      <c r="L1251" s="83"/>
      <c r="M1251" s="102">
        <v>5.5640000000000008E-4</v>
      </c>
      <c r="N1251" s="196">
        <v>1.95772E-3</v>
      </c>
      <c r="O1251" s="83"/>
    </row>
    <row r="1252" spans="1:15">
      <c r="A1252" s="79" t="s">
        <v>233</v>
      </c>
      <c r="B1252" s="100" t="s">
        <v>354</v>
      </c>
      <c r="C1252" s="81" t="str">
        <f>IFERROR(IF(B1252="No CAS","",INDEX('DEQ Pollutant List'!$C$7:$C$611,MATCH('3. Pollutant Emissions - EF'!B1252,'DEQ Pollutant List'!$B$7:$B$611,0))),"")</f>
        <v>Formaldehyde</v>
      </c>
      <c r="D1252" s="115"/>
      <c r="E1252" s="101"/>
      <c r="F1252" s="102">
        <v>7.3999999999999996E-5</v>
      </c>
      <c r="G1252" s="103">
        <v>7.3999999999999996E-5</v>
      </c>
      <c r="H1252" s="83" t="s">
        <v>468</v>
      </c>
      <c r="I1252" s="104" t="s">
        <v>499</v>
      </c>
      <c r="J1252" s="102">
        <v>4.6332719285174989E-2</v>
      </c>
      <c r="K1252" s="105">
        <v>6.0432094725111969E-2</v>
      </c>
      <c r="L1252" s="83"/>
      <c r="M1252" s="102">
        <v>1.0293399999999999E-3</v>
      </c>
      <c r="N1252" s="196">
        <v>3.621782E-3</v>
      </c>
      <c r="O1252" s="83"/>
    </row>
    <row r="1253" spans="1:15">
      <c r="A1253" s="79" t="s">
        <v>233</v>
      </c>
      <c r="B1253" s="100" t="s">
        <v>355</v>
      </c>
      <c r="C1253" s="81" t="str">
        <f>IFERROR(IF(B1253="No CAS","",INDEX('DEQ Pollutant List'!$C$7:$C$611,MATCH('3. Pollutant Emissions - EF'!B1253,'DEQ Pollutant List'!$B$7:$B$611,0))),"")</f>
        <v>Hexane</v>
      </c>
      <c r="D1253" s="115"/>
      <c r="E1253" s="101"/>
      <c r="F1253" s="102">
        <v>2.1599999999999999E-4</v>
      </c>
      <c r="G1253" s="103">
        <v>2.1599999999999999E-4</v>
      </c>
      <c r="H1253" s="83" t="s">
        <v>468</v>
      </c>
      <c r="I1253" s="104" t="s">
        <v>499</v>
      </c>
      <c r="J1253" s="102">
        <v>0.13524145088645673</v>
      </c>
      <c r="K1253" s="105">
        <v>0.17639638460302953</v>
      </c>
      <c r="L1253" s="83"/>
      <c r="M1253" s="102">
        <v>3.0045599999999999E-3</v>
      </c>
      <c r="N1253" s="105">
        <v>1.0571687999999999E-2</v>
      </c>
      <c r="O1253" s="83"/>
    </row>
    <row r="1254" spans="1:15">
      <c r="A1254" s="79" t="s">
        <v>233</v>
      </c>
      <c r="B1254" s="100" t="s">
        <v>357</v>
      </c>
      <c r="C1254" s="81" t="str">
        <f>IFERROR(IF(B1254="No CAS","",INDEX('DEQ Pollutant List'!$C$7:$C$611,MATCH('3. Pollutant Emissions - EF'!B1254,'DEQ Pollutant List'!$B$7:$B$611,0))),"")</f>
        <v>Hydrogen sulfide</v>
      </c>
      <c r="D1254" s="115"/>
      <c r="E1254" s="101"/>
      <c r="F1254" s="102">
        <v>7.3300000000000004E-2</v>
      </c>
      <c r="G1254" s="103">
        <v>7.3300000000000004E-2</v>
      </c>
      <c r="H1254" s="83" t="s">
        <v>468</v>
      </c>
      <c r="I1254" s="104" t="s">
        <v>499</v>
      </c>
      <c r="J1254" s="102">
        <v>45.894436805450368</v>
      </c>
      <c r="K1254" s="105">
        <v>59.860439775009567</v>
      </c>
      <c r="L1254" s="83"/>
      <c r="M1254" s="102">
        <v>1.019603</v>
      </c>
      <c r="N1254" s="105">
        <v>3.5875219</v>
      </c>
      <c r="O1254" s="83"/>
    </row>
    <row r="1255" spans="1:15">
      <c r="A1255" s="79" t="s">
        <v>233</v>
      </c>
      <c r="B1255" s="100" t="s">
        <v>359</v>
      </c>
      <c r="C1255" s="81" t="str">
        <f>IFERROR(IF(B1255="No CAS","",INDEX('DEQ Pollutant List'!$C$7:$C$611,MATCH('3. Pollutant Emissions - EF'!B1255,'DEQ Pollutant List'!$B$7:$B$611,0))),"")</f>
        <v>Isopropyl alcohol</v>
      </c>
      <c r="D1255" s="115"/>
      <c r="E1255" s="101"/>
      <c r="F1255" s="102">
        <v>6.4400000000000004E-4</v>
      </c>
      <c r="G1255" s="103">
        <v>6.4400000000000004E-4</v>
      </c>
      <c r="H1255" s="83" t="s">
        <v>468</v>
      </c>
      <c r="I1255" s="104" t="s">
        <v>499</v>
      </c>
      <c r="J1255" s="102">
        <v>0.40321988134665809</v>
      </c>
      <c r="K1255" s="105">
        <v>0.52592255409421773</v>
      </c>
      <c r="L1255" s="83"/>
      <c r="M1255" s="102">
        <v>8.9580400000000004E-3</v>
      </c>
      <c r="N1255" s="105">
        <v>3.1519291999999997E-2</v>
      </c>
      <c r="O1255" s="83"/>
    </row>
    <row r="1256" spans="1:15">
      <c r="A1256" s="79" t="s">
        <v>233</v>
      </c>
      <c r="B1256" s="100" t="s">
        <v>363</v>
      </c>
      <c r="C1256" s="81" t="str">
        <f>IFERROR(IF(B1256="No CAS","",INDEX('DEQ Pollutant List'!$C$7:$C$611,MATCH('3. Pollutant Emissions - EF'!B1256,'DEQ Pollutant List'!$B$7:$B$611,0))),"")</f>
        <v>Methanol</v>
      </c>
      <c r="D1256" s="115"/>
      <c r="E1256" s="101"/>
      <c r="F1256" s="102">
        <v>0.61499999999999999</v>
      </c>
      <c r="G1256" s="103">
        <v>0.61499999999999999</v>
      </c>
      <c r="H1256" s="83" t="s">
        <v>468</v>
      </c>
      <c r="I1256" s="104" t="s">
        <v>499</v>
      </c>
      <c r="J1256" s="102">
        <v>385.06246432949484</v>
      </c>
      <c r="K1256" s="105">
        <v>502.23970616140355</v>
      </c>
      <c r="L1256" s="83"/>
      <c r="M1256" s="102">
        <v>8.5546500000000005</v>
      </c>
      <c r="N1256" s="105">
        <v>30.099945000000002</v>
      </c>
      <c r="O1256" s="83"/>
    </row>
    <row r="1257" spans="1:15">
      <c r="A1257" s="79" t="s">
        <v>233</v>
      </c>
      <c r="B1257" s="100" t="s">
        <v>366</v>
      </c>
      <c r="C1257" s="81" t="str">
        <f>IFERROR(IF(B1257="No CAS","",INDEX('DEQ Pollutant List'!$C$7:$C$611,MATCH('3. Pollutant Emissions - EF'!B1257,'DEQ Pollutant List'!$B$7:$B$611,0))),"")</f>
        <v>2-Butanone (methyl ethyl ketone)</v>
      </c>
      <c r="D1257" s="115"/>
      <c r="E1257" s="101"/>
      <c r="F1257" s="102">
        <v>9.6200000000000001E-3</v>
      </c>
      <c r="G1257" s="103">
        <v>9.6200000000000001E-3</v>
      </c>
      <c r="H1257" s="83" t="s">
        <v>468</v>
      </c>
      <c r="I1257" s="104" t="s">
        <v>499</v>
      </c>
      <c r="J1257" s="102">
        <v>6.0232535070727486</v>
      </c>
      <c r="K1257" s="105">
        <v>7.8561723142645565</v>
      </c>
      <c r="L1257" s="83"/>
      <c r="M1257" s="102">
        <v>0.13381419999999999</v>
      </c>
      <c r="N1257" s="105">
        <v>0.47083165999999999</v>
      </c>
      <c r="O1257" s="83"/>
    </row>
    <row r="1258" spans="1:15">
      <c r="A1258" s="79" t="s">
        <v>233</v>
      </c>
      <c r="B1258" s="100" t="s">
        <v>367</v>
      </c>
      <c r="C1258" s="81" t="str">
        <f>IFERROR(IF(B1258="No CAS","",INDEX('DEQ Pollutant List'!$C$7:$C$611,MATCH('3. Pollutant Emissions - EF'!B1258,'DEQ Pollutant List'!$B$7:$B$611,0))),"")</f>
        <v>Methyl isobutyl ketone (MIBK, hexone)</v>
      </c>
      <c r="D1258" s="115"/>
      <c r="E1258" s="101"/>
      <c r="F1258" s="102">
        <v>2.96E-3</v>
      </c>
      <c r="G1258" s="103">
        <v>2.96E-3</v>
      </c>
      <c r="H1258" s="83" t="s">
        <v>468</v>
      </c>
      <c r="I1258" s="104" t="s">
        <v>499</v>
      </c>
      <c r="J1258" s="102">
        <v>1.8533087714069996</v>
      </c>
      <c r="K1258" s="105">
        <v>2.4172837890044789</v>
      </c>
      <c r="L1258" s="83"/>
      <c r="M1258" s="102">
        <v>4.1173599999999998E-2</v>
      </c>
      <c r="N1258" s="105">
        <v>0.14487127999999999</v>
      </c>
      <c r="O1258" s="83"/>
    </row>
    <row r="1259" spans="1:15">
      <c r="A1259" s="79" t="s">
        <v>233</v>
      </c>
      <c r="B1259" s="100" t="s">
        <v>373</v>
      </c>
      <c r="C1259" s="81" t="str">
        <f>IFERROR(IF(B1259="No CAS","",INDEX('DEQ Pollutant List'!$C$7:$C$611,MATCH('3. Pollutant Emissions - EF'!B1259,'DEQ Pollutant List'!$B$7:$B$611,0))),"")</f>
        <v>Phenol</v>
      </c>
      <c r="D1259" s="115"/>
      <c r="E1259" s="101"/>
      <c r="F1259" s="102">
        <v>3.63E-3</v>
      </c>
      <c r="G1259" s="103">
        <v>3.63E-3</v>
      </c>
      <c r="H1259" s="83" t="s">
        <v>468</v>
      </c>
      <c r="I1259" s="104" t="s">
        <v>499</v>
      </c>
      <c r="J1259" s="102">
        <v>2.272807716286287</v>
      </c>
      <c r="K1259" s="105">
        <v>2.9644392412453575</v>
      </c>
      <c r="L1259" s="83"/>
      <c r="M1259" s="102">
        <v>5.0493299999999998E-2</v>
      </c>
      <c r="N1259" s="105">
        <v>0.17766309</v>
      </c>
      <c r="O1259" s="83"/>
    </row>
    <row r="1260" spans="1:15">
      <c r="A1260" s="79" t="s">
        <v>233</v>
      </c>
      <c r="B1260" s="100" t="s">
        <v>392</v>
      </c>
      <c r="C1260" s="81" t="str">
        <f>IFERROR(IF(B1260="No CAS","",INDEX('DEQ Pollutant List'!$C$7:$C$611,MATCH('3. Pollutant Emissions - EF'!B1260,'DEQ Pollutant List'!$B$7:$B$611,0))),"")</f>
        <v>Styrene</v>
      </c>
      <c r="D1260" s="115"/>
      <c r="E1260" s="101"/>
      <c r="F1260" s="102">
        <v>9.8600000000000007E-3</v>
      </c>
      <c r="G1260" s="103">
        <v>9.8600000000000007E-3</v>
      </c>
      <c r="H1260" s="83" t="s">
        <v>468</v>
      </c>
      <c r="I1260" s="104" t="s">
        <v>499</v>
      </c>
      <c r="J1260" s="102">
        <v>6.1735217858354794</v>
      </c>
      <c r="K1260" s="105">
        <v>8.0521682971568129</v>
      </c>
      <c r="L1260" s="83"/>
      <c r="M1260" s="102">
        <v>0.13715260000000001</v>
      </c>
      <c r="N1260" s="105">
        <v>0.48257798000000002</v>
      </c>
      <c r="O1260" s="83"/>
    </row>
    <row r="1261" spans="1:15">
      <c r="A1261" s="79" t="s">
        <v>233</v>
      </c>
      <c r="B1261" s="100" t="s">
        <v>395</v>
      </c>
      <c r="C1261" s="81" t="str">
        <f>IFERROR(IF(B1261="No CAS","",INDEX('DEQ Pollutant List'!$C$7:$C$611,MATCH('3. Pollutant Emissions - EF'!B1261,'DEQ Pollutant List'!$B$7:$B$611,0))),"")</f>
        <v>Toluene</v>
      </c>
      <c r="D1261" s="115"/>
      <c r="E1261" s="101"/>
      <c r="F1261" s="102">
        <v>1.4400000000000001E-3</v>
      </c>
      <c r="G1261" s="103">
        <v>1.4400000000000001E-3</v>
      </c>
      <c r="H1261" s="83" t="s">
        <v>468</v>
      </c>
      <c r="I1261" s="104" t="s">
        <v>499</v>
      </c>
      <c r="J1261" s="102">
        <v>0.90160967257637825</v>
      </c>
      <c r="K1261" s="105">
        <v>1.1759758973535304</v>
      </c>
      <c r="L1261" s="83"/>
      <c r="M1261" s="102">
        <v>2.00304E-2</v>
      </c>
      <c r="N1261" s="105">
        <v>7.0477919999999999E-2</v>
      </c>
      <c r="O1261" s="83"/>
    </row>
    <row r="1262" spans="1:15">
      <c r="A1262" s="79" t="s">
        <v>233</v>
      </c>
      <c r="B1262" s="100" t="s">
        <v>409</v>
      </c>
      <c r="C1262" s="81" t="str">
        <f>IFERROR(IF(B1262="No CAS","",INDEX('DEQ Pollutant List'!$C$7:$C$611,MATCH('3. Pollutant Emissions - EF'!B1262,'DEQ Pollutant List'!$B$7:$B$611,0))),"")</f>
        <v>1,1,2-Trichloroethane (vinyl trichloride)</v>
      </c>
      <c r="D1262" s="115"/>
      <c r="E1262" s="101"/>
      <c r="F1262" s="102">
        <v>1.9400000000000001E-3</v>
      </c>
      <c r="G1262" s="103">
        <v>1.9400000000000001E-3</v>
      </c>
      <c r="H1262" s="83" t="s">
        <v>468</v>
      </c>
      <c r="I1262" s="104" t="s">
        <v>499</v>
      </c>
      <c r="J1262" s="102">
        <v>1.2146685866653986</v>
      </c>
      <c r="K1262" s="105">
        <v>1.584300861712395</v>
      </c>
      <c r="L1262" s="83"/>
      <c r="M1262" s="102">
        <v>2.6985400000000003E-2</v>
      </c>
      <c r="N1262" s="105">
        <v>9.4949420000000007E-2</v>
      </c>
      <c r="O1262" s="83"/>
    </row>
    <row r="1263" spans="1:15">
      <c r="A1263" s="79" t="s">
        <v>233</v>
      </c>
      <c r="B1263" s="100" t="s">
        <v>398</v>
      </c>
      <c r="C1263" s="81" t="str">
        <f>IFERROR(IF(B1263="No CAS","",INDEX('DEQ Pollutant List'!$C$7:$C$611,MATCH('3. Pollutant Emissions - EF'!B1263,'DEQ Pollutant List'!$B$7:$B$611,0))),"")</f>
        <v>Xylene (mixture), including m-xylene, o-xylene, p-xylene</v>
      </c>
      <c r="D1263" s="115"/>
      <c r="E1263" s="101"/>
      <c r="F1263" s="102">
        <v>7.7700000000000002E-4</v>
      </c>
      <c r="G1263" s="103">
        <v>7.7700000000000002E-4</v>
      </c>
      <c r="H1263" s="83" t="s">
        <v>468</v>
      </c>
      <c r="I1263" s="104" t="s">
        <v>499</v>
      </c>
      <c r="J1263" s="102">
        <v>0.48649355249433746</v>
      </c>
      <c r="K1263" s="105">
        <v>0.63453699461367574</v>
      </c>
      <c r="L1263" s="83"/>
      <c r="M1263" s="102">
        <v>1.0808070000000001E-2</v>
      </c>
      <c r="N1263" s="105">
        <v>3.8028711E-2</v>
      </c>
      <c r="O1263" s="83"/>
    </row>
    <row r="1264" spans="1:15">
      <c r="A1264" s="79" t="s">
        <v>235</v>
      </c>
      <c r="B1264" s="100" t="s">
        <v>330</v>
      </c>
      <c r="C1264" s="81" t="str">
        <f>IFERROR(IF(B1264="No CAS","",INDEX('DEQ Pollutant List'!$C$7:$C$611,MATCH('3. Pollutant Emissions - EF'!B1264,'DEQ Pollutant List'!$B$7:$B$611,0))),"")</f>
        <v>Acrolein</v>
      </c>
      <c r="D1264" s="115"/>
      <c r="E1264" s="101"/>
      <c r="F1264" s="102">
        <v>2.1700000000000001E-3</v>
      </c>
      <c r="G1264" s="103">
        <v>2.1700000000000001E-3</v>
      </c>
      <c r="H1264" s="83" t="s">
        <v>468</v>
      </c>
      <c r="I1264" s="104" t="s">
        <v>500</v>
      </c>
      <c r="J1264" s="102">
        <v>2.4257553648140116E-2</v>
      </c>
      <c r="K1264" s="105">
        <v>1.7372011271888987</v>
      </c>
      <c r="L1264" s="83"/>
      <c r="M1264" s="102">
        <v>9.9169000000000011E-3</v>
      </c>
      <c r="N1264" s="105">
        <v>0.10411226</v>
      </c>
      <c r="O1264" s="83"/>
    </row>
    <row r="1265" spans="1:15">
      <c r="A1265" s="79" t="s">
        <v>235</v>
      </c>
      <c r="B1265" s="100" t="s">
        <v>331</v>
      </c>
      <c r="C1265" s="81" t="str">
        <f>IFERROR(IF(B1265="No CAS","",INDEX('DEQ Pollutant List'!$C$7:$C$611,MATCH('3. Pollutant Emissions - EF'!B1265,'DEQ Pollutant List'!$B$7:$B$611,0))),"")</f>
        <v>Acetone</v>
      </c>
      <c r="D1265" s="115"/>
      <c r="E1265" s="101"/>
      <c r="F1265" s="102">
        <v>2.4E-2</v>
      </c>
      <c r="G1265" s="103">
        <v>2.4E-2</v>
      </c>
      <c r="H1265" s="83" t="s">
        <v>468</v>
      </c>
      <c r="I1265" s="104" t="s">
        <v>500</v>
      </c>
      <c r="J1265" s="102">
        <v>0.26828630762919947</v>
      </c>
      <c r="K1265" s="105">
        <v>19.213284356006255</v>
      </c>
      <c r="L1265" s="83"/>
      <c r="M1265" s="102">
        <v>0.10968000000000001</v>
      </c>
      <c r="N1265" s="105">
        <v>1.1514720000000001</v>
      </c>
      <c r="O1265" s="83"/>
    </row>
    <row r="1266" spans="1:15">
      <c r="A1266" s="79" t="s">
        <v>235</v>
      </c>
      <c r="B1266" s="100" t="s">
        <v>340</v>
      </c>
      <c r="C1266" s="81" t="str">
        <f>IFERROR(IF(B1266="No CAS","",INDEX('DEQ Pollutant List'!$C$7:$C$611,MATCH('3. Pollutant Emissions - EF'!B1266,'DEQ Pollutant List'!$B$7:$B$611,0))),"")</f>
        <v>Benzene</v>
      </c>
      <c r="D1266" s="115"/>
      <c r="E1266" s="101"/>
      <c r="F1266" s="102">
        <v>3.9800000000000002E-4</v>
      </c>
      <c r="G1266" s="103">
        <v>3.9800000000000002E-4</v>
      </c>
      <c r="H1266" s="83" t="s">
        <v>468</v>
      </c>
      <c r="I1266" s="104" t="s">
        <v>500</v>
      </c>
      <c r="J1266" s="102">
        <v>4.4490812681842245E-3</v>
      </c>
      <c r="K1266" s="105">
        <v>0.31862029890377042</v>
      </c>
      <c r="L1266" s="83"/>
      <c r="M1266" s="102">
        <v>1.8188600000000003E-3</v>
      </c>
      <c r="N1266" s="105">
        <v>1.9095244000000001E-2</v>
      </c>
      <c r="O1266" s="83"/>
    </row>
    <row r="1267" spans="1:15">
      <c r="A1267" s="79" t="s">
        <v>235</v>
      </c>
      <c r="B1267" s="100" t="s">
        <v>346</v>
      </c>
      <c r="C1267" s="81" t="str">
        <f>IFERROR(IF(B1267="No CAS","",INDEX('DEQ Pollutant List'!$C$7:$C$611,MATCH('3. Pollutant Emissions - EF'!B1267,'DEQ Pollutant List'!$B$7:$B$611,0))),"")</f>
        <v>1,2,4-Trichlorobenzene</v>
      </c>
      <c r="D1267" s="115"/>
      <c r="E1267" s="101"/>
      <c r="F1267" s="102">
        <v>2.0500000000000002E-3</v>
      </c>
      <c r="G1267" s="103">
        <v>2.0500000000000002E-3</v>
      </c>
      <c r="H1267" s="83" t="s">
        <v>468</v>
      </c>
      <c r="I1267" s="104" t="s">
        <v>500</v>
      </c>
      <c r="J1267" s="102">
        <v>2.2916122109994122E-2</v>
      </c>
      <c r="K1267" s="105">
        <v>1.6411347054088676</v>
      </c>
      <c r="L1267" s="83"/>
      <c r="M1267" s="102">
        <v>9.3685000000000018E-3</v>
      </c>
      <c r="N1267" s="105">
        <v>9.8354899999999995E-2</v>
      </c>
      <c r="O1267" s="83"/>
    </row>
    <row r="1268" spans="1:15">
      <c r="A1268" s="79" t="s">
        <v>235</v>
      </c>
      <c r="B1268" s="100" t="s">
        <v>347</v>
      </c>
      <c r="C1268" s="81" t="str">
        <f>IFERROR(IF(B1268="No CAS","",INDEX('DEQ Pollutant List'!$C$7:$C$611,MATCH('3. Pollutant Emissions - EF'!B1268,'DEQ Pollutant List'!$B$7:$B$611,0))),"")</f>
        <v>Chloroform</v>
      </c>
      <c r="D1268" s="115"/>
      <c r="E1268" s="101"/>
      <c r="F1268" s="102">
        <v>1.25E-3</v>
      </c>
      <c r="G1268" s="103">
        <v>1.25E-3</v>
      </c>
      <c r="H1268" s="83" t="s">
        <v>468</v>
      </c>
      <c r="I1268" s="104" t="s">
        <v>500</v>
      </c>
      <c r="J1268" s="102">
        <v>1.3973245189020805E-2</v>
      </c>
      <c r="K1268" s="105">
        <v>1.0006918935419924</v>
      </c>
      <c r="L1268" s="83"/>
      <c r="M1268" s="102">
        <v>5.7125000000000006E-3</v>
      </c>
      <c r="N1268" s="105">
        <v>5.9972499999999998E-2</v>
      </c>
      <c r="O1268" s="83"/>
    </row>
    <row r="1269" spans="1:15">
      <c r="A1269" s="79" t="s">
        <v>235</v>
      </c>
      <c r="B1269" s="100" t="s">
        <v>351</v>
      </c>
      <c r="C1269" s="81" t="str">
        <f>IFERROR(IF(B1269="No CAS","",INDEX('DEQ Pollutant List'!$C$7:$C$611,MATCH('3. Pollutant Emissions - EF'!B1269,'DEQ Pollutant List'!$B$7:$B$611,0))),"")</f>
        <v>Isopropylbenzene (cumene)</v>
      </c>
      <c r="D1269" s="115"/>
      <c r="E1269" s="101"/>
      <c r="F1269" s="102">
        <v>1.0300000000000001E-3</v>
      </c>
      <c r="G1269" s="103">
        <v>1.0300000000000001E-3</v>
      </c>
      <c r="H1269" s="83" t="s">
        <v>468</v>
      </c>
      <c r="I1269" s="104" t="s">
        <v>500</v>
      </c>
      <c r="J1269" s="102">
        <v>1.1513954035753143E-2</v>
      </c>
      <c r="K1269" s="105">
        <v>0.82457012027860177</v>
      </c>
      <c r="L1269" s="83"/>
      <c r="M1269" s="102">
        <v>4.7071000000000005E-3</v>
      </c>
      <c r="N1269" s="105">
        <v>4.9417339999999997E-2</v>
      </c>
      <c r="O1269" s="83"/>
    </row>
    <row r="1270" spans="1:15">
      <c r="A1270" s="79" t="s">
        <v>235</v>
      </c>
      <c r="B1270" s="100" t="s">
        <v>419</v>
      </c>
      <c r="C1270" s="81" t="str">
        <f>IFERROR(IF(B1270="No CAS","",INDEX('DEQ Pollutant List'!$C$7:$C$611,MATCH('3. Pollutant Emissions - EF'!B1270,'DEQ Pollutant List'!$B$7:$B$611,0))),"")</f>
        <v>Ethylene dichloride (EDC, 1,2-dichloroethane)</v>
      </c>
      <c r="D1270" s="115"/>
      <c r="E1270" s="101"/>
      <c r="F1270" s="102">
        <v>2.1000000000000001E-4</v>
      </c>
      <c r="G1270" s="103">
        <v>2.1000000000000001E-4</v>
      </c>
      <c r="H1270" s="83" t="s">
        <v>468</v>
      </c>
      <c r="I1270" s="104" t="s">
        <v>500</v>
      </c>
      <c r="J1270" s="102">
        <v>2.3475051917554953E-3</v>
      </c>
      <c r="K1270" s="105">
        <v>0.16811623811505472</v>
      </c>
      <c r="L1270" s="83"/>
      <c r="M1270" s="102">
        <v>9.5970000000000007E-4</v>
      </c>
      <c r="N1270" s="105">
        <v>1.007538E-2</v>
      </c>
      <c r="O1270" s="83"/>
    </row>
    <row r="1271" spans="1:15">
      <c r="A1271" s="79" t="s">
        <v>235</v>
      </c>
      <c r="B1271" s="100" t="s">
        <v>355</v>
      </c>
      <c r="C1271" s="81" t="str">
        <f>IFERROR(IF(B1271="No CAS","",INDEX('DEQ Pollutant List'!$C$7:$C$611,MATCH('3. Pollutant Emissions - EF'!B1271,'DEQ Pollutant List'!$B$7:$B$611,0))),"")</f>
        <v>Hexane</v>
      </c>
      <c r="D1271" s="115"/>
      <c r="E1271" s="101"/>
      <c r="F1271" s="102">
        <v>6.0000000000000002E-5</v>
      </c>
      <c r="G1271" s="103">
        <v>6.0000000000000002E-5</v>
      </c>
      <c r="H1271" s="83" t="s">
        <v>468</v>
      </c>
      <c r="I1271" s="104" t="s">
        <v>500</v>
      </c>
      <c r="J1271" s="102">
        <v>6.7071576907299865E-4</v>
      </c>
      <c r="K1271" s="105">
        <v>4.8033210890015637E-2</v>
      </c>
      <c r="L1271" s="83"/>
      <c r="M1271" s="102">
        <v>2.742E-4</v>
      </c>
      <c r="N1271" s="196">
        <v>2.8786800000000002E-3</v>
      </c>
      <c r="O1271" s="83"/>
    </row>
    <row r="1272" spans="1:15">
      <c r="A1272" s="79" t="s">
        <v>235</v>
      </c>
      <c r="B1272" s="100" t="s">
        <v>357</v>
      </c>
      <c r="C1272" s="81" t="str">
        <f>IFERROR(IF(B1272="No CAS","",INDEX('DEQ Pollutant List'!$C$7:$C$611,MATCH('3. Pollutant Emissions - EF'!B1272,'DEQ Pollutant List'!$B$7:$B$611,0))),"")</f>
        <v>Hydrogen sulfide</v>
      </c>
      <c r="D1272" s="115"/>
      <c r="E1272" s="101"/>
      <c r="F1272" s="102">
        <v>8.3299999999999999E-2</v>
      </c>
      <c r="G1272" s="103">
        <v>8.3299999999999999E-2</v>
      </c>
      <c r="H1272" s="83" t="s">
        <v>468</v>
      </c>
      <c r="I1272" s="104" t="s">
        <v>500</v>
      </c>
      <c r="J1272" s="102">
        <v>0.93117705939634643</v>
      </c>
      <c r="K1272" s="105">
        <v>66.68610778563837</v>
      </c>
      <c r="L1272" s="83"/>
      <c r="M1272" s="102">
        <v>0.38068099999999999</v>
      </c>
      <c r="N1272" s="105">
        <v>3.9965674</v>
      </c>
      <c r="O1272" s="83"/>
    </row>
    <row r="1273" spans="1:15">
      <c r="A1273" s="79" t="s">
        <v>235</v>
      </c>
      <c r="B1273" s="100" t="s">
        <v>359</v>
      </c>
      <c r="C1273" s="81" t="str">
        <f>IFERROR(IF(B1273="No CAS","",INDEX('DEQ Pollutant List'!$C$7:$C$611,MATCH('3. Pollutant Emissions - EF'!B1273,'DEQ Pollutant List'!$B$7:$B$611,0))),"")</f>
        <v>Isopropyl alcohol</v>
      </c>
      <c r="D1273" s="115"/>
      <c r="E1273" s="101"/>
      <c r="F1273" s="102">
        <v>4.3200000000000001E-3</v>
      </c>
      <c r="G1273" s="103">
        <v>4.3200000000000001E-3</v>
      </c>
      <c r="H1273" s="83" t="s">
        <v>468</v>
      </c>
      <c r="I1273" s="104" t="s">
        <v>500</v>
      </c>
      <c r="J1273" s="102">
        <v>4.8291535373255902E-2</v>
      </c>
      <c r="K1273" s="105">
        <v>3.4583911840811257</v>
      </c>
      <c r="L1273" s="83"/>
      <c r="M1273" s="102">
        <v>1.97424E-2</v>
      </c>
      <c r="N1273" s="105">
        <v>0.20726496</v>
      </c>
      <c r="O1273" s="83"/>
    </row>
    <row r="1274" spans="1:15">
      <c r="A1274" s="79" t="s">
        <v>235</v>
      </c>
      <c r="B1274" s="100" t="s">
        <v>363</v>
      </c>
      <c r="C1274" s="81" t="str">
        <f>IFERROR(IF(B1274="No CAS","",INDEX('DEQ Pollutant List'!$C$7:$C$611,MATCH('3. Pollutant Emissions - EF'!B1274,'DEQ Pollutant List'!$B$7:$B$611,0))),"")</f>
        <v>Methanol</v>
      </c>
      <c r="D1274" s="115"/>
      <c r="E1274" s="101"/>
      <c r="F1274" s="102">
        <v>0.14399999999999999</v>
      </c>
      <c r="G1274" s="103">
        <v>0.14399999999999999</v>
      </c>
      <c r="H1274" s="83" t="s">
        <v>468</v>
      </c>
      <c r="I1274" s="104" t="s">
        <v>500</v>
      </c>
      <c r="J1274" s="102">
        <v>1.6097178457751966</v>
      </c>
      <c r="K1274" s="105">
        <v>115.27970613603752</v>
      </c>
      <c r="L1274" s="83"/>
      <c r="M1274" s="102">
        <v>0.65808</v>
      </c>
      <c r="N1274" s="105">
        <v>6.9088320000000003</v>
      </c>
      <c r="O1274" s="83"/>
    </row>
    <row r="1275" spans="1:15">
      <c r="A1275" s="79" t="s">
        <v>235</v>
      </c>
      <c r="B1275" s="100" t="s">
        <v>366</v>
      </c>
      <c r="C1275" s="81" t="str">
        <f>IFERROR(IF(B1275="No CAS","",INDEX('DEQ Pollutant List'!$C$7:$C$611,MATCH('3. Pollutant Emissions - EF'!B1275,'DEQ Pollutant List'!$B$7:$B$611,0))),"")</f>
        <v>2-Butanone (methyl ethyl ketone)</v>
      </c>
      <c r="D1275" s="115"/>
      <c r="E1275" s="101"/>
      <c r="F1275" s="102">
        <v>3.3800000000000002E-3</v>
      </c>
      <c r="G1275" s="103">
        <v>3.3800000000000002E-3</v>
      </c>
      <c r="H1275" s="83" t="s">
        <v>468</v>
      </c>
      <c r="I1275" s="104" t="s">
        <v>500</v>
      </c>
      <c r="J1275" s="102">
        <v>3.7783654991112255E-2</v>
      </c>
      <c r="K1275" s="105">
        <v>2.7058708801375477</v>
      </c>
      <c r="L1275" s="83"/>
      <c r="M1275" s="102">
        <v>1.5446600000000001E-2</v>
      </c>
      <c r="N1275" s="105">
        <v>0.16216564</v>
      </c>
      <c r="O1275" s="83"/>
    </row>
    <row r="1276" spans="1:15">
      <c r="A1276" s="79" t="s">
        <v>235</v>
      </c>
      <c r="B1276" s="100" t="s">
        <v>367</v>
      </c>
      <c r="C1276" s="81" t="str">
        <f>IFERROR(IF(B1276="No CAS","",INDEX('DEQ Pollutant List'!$C$7:$C$611,MATCH('3. Pollutant Emissions - EF'!B1276,'DEQ Pollutant List'!$B$7:$B$611,0))),"")</f>
        <v>Methyl isobutyl ketone (MIBK, hexone)</v>
      </c>
      <c r="D1276" s="115"/>
      <c r="E1276" s="101"/>
      <c r="F1276" s="102">
        <v>6.7299999999999999E-4</v>
      </c>
      <c r="G1276" s="103">
        <v>6.7299999999999999E-4</v>
      </c>
      <c r="H1276" s="83" t="s">
        <v>468</v>
      </c>
      <c r="I1276" s="104" t="s">
        <v>500</v>
      </c>
      <c r="J1276" s="102">
        <v>7.5231952097688012E-3</v>
      </c>
      <c r="K1276" s="105">
        <v>0.53877251548300864</v>
      </c>
      <c r="L1276" s="83"/>
      <c r="M1276" s="102">
        <v>3.0756100000000003E-3</v>
      </c>
      <c r="N1276" s="105">
        <v>3.2289194E-2</v>
      </c>
      <c r="O1276" s="83"/>
    </row>
    <row r="1277" spans="1:15">
      <c r="A1277" s="79" t="s">
        <v>235</v>
      </c>
      <c r="B1277" s="100" t="s">
        <v>392</v>
      </c>
      <c r="C1277" s="81" t="str">
        <f>IFERROR(IF(B1277="No CAS","",INDEX('DEQ Pollutant List'!$C$7:$C$611,MATCH('3. Pollutant Emissions - EF'!B1277,'DEQ Pollutant List'!$B$7:$B$611,0))),"")</f>
        <v>Styrene</v>
      </c>
      <c r="D1277" s="115"/>
      <c r="E1277" s="101"/>
      <c r="F1277" s="102">
        <v>9.1500000000000001E-4</v>
      </c>
      <c r="G1277" s="103">
        <v>9.1500000000000001E-4</v>
      </c>
      <c r="H1277" s="83" t="s">
        <v>468</v>
      </c>
      <c r="I1277" s="104" t="s">
        <v>500</v>
      </c>
      <c r="J1277" s="102">
        <v>1.0228415478363229E-2</v>
      </c>
      <c r="K1277" s="105">
        <v>0.73250646607273839</v>
      </c>
      <c r="L1277" s="83"/>
      <c r="M1277" s="102">
        <v>4.18155E-3</v>
      </c>
      <c r="N1277" s="105">
        <v>4.3899870000000001E-2</v>
      </c>
      <c r="O1277" s="83"/>
    </row>
    <row r="1278" spans="1:15">
      <c r="A1278" s="79" t="s">
        <v>235</v>
      </c>
      <c r="B1278" s="100" t="s">
        <v>395</v>
      </c>
      <c r="C1278" s="81" t="str">
        <f>IFERROR(IF(B1278="No CAS","",INDEX('DEQ Pollutant List'!$C$7:$C$611,MATCH('3. Pollutant Emissions - EF'!B1278,'DEQ Pollutant List'!$B$7:$B$611,0))),"")</f>
        <v>Toluene</v>
      </c>
      <c r="D1278" s="115"/>
      <c r="E1278" s="101"/>
      <c r="F1278" s="102">
        <v>5.53E-4</v>
      </c>
      <c r="G1278" s="103">
        <v>5.53E-4</v>
      </c>
      <c r="H1278" s="83" t="s">
        <v>468</v>
      </c>
      <c r="I1278" s="104" t="s">
        <v>500</v>
      </c>
      <c r="J1278" s="102">
        <v>6.1817636716228041E-3</v>
      </c>
      <c r="K1278" s="105">
        <v>0.44270609370297742</v>
      </c>
      <c r="L1278" s="83"/>
      <c r="M1278" s="102">
        <v>2.5272100000000002E-3</v>
      </c>
      <c r="N1278" s="105">
        <v>2.6531834000000001E-2</v>
      </c>
      <c r="O1278" s="83"/>
    </row>
    <row r="1279" spans="1:15">
      <c r="A1279" s="79" t="s">
        <v>235</v>
      </c>
      <c r="B1279" s="100" t="s">
        <v>398</v>
      </c>
      <c r="C1279" s="81" t="str">
        <f>IFERROR(IF(B1279="No CAS","",INDEX('DEQ Pollutant List'!$C$7:$C$611,MATCH('3. Pollutant Emissions - EF'!B1279,'DEQ Pollutant List'!$B$7:$B$611,0))),"")</f>
        <v>Xylene (mixture), including m-xylene, o-xylene, p-xylene</v>
      </c>
      <c r="D1279" s="115"/>
      <c r="E1279" s="101"/>
      <c r="F1279" s="102">
        <v>1.4E-3</v>
      </c>
      <c r="G1279" s="103">
        <v>1.4E-3</v>
      </c>
      <c r="H1279" s="83" t="s">
        <v>468</v>
      </c>
      <c r="I1279" s="104" t="s">
        <v>500</v>
      </c>
      <c r="J1279" s="102">
        <v>1.5650034611703299E-2</v>
      </c>
      <c r="K1279" s="105">
        <v>1.1207749207670314</v>
      </c>
      <c r="L1279" s="83"/>
      <c r="M1279" s="102">
        <v>6.398E-3</v>
      </c>
      <c r="N1279" s="105">
        <v>6.7169199999999998E-2</v>
      </c>
      <c r="O1279" s="83"/>
    </row>
    <row r="1280" spans="1:15">
      <c r="A1280" s="79" t="s">
        <v>237</v>
      </c>
      <c r="B1280" s="100" t="s">
        <v>357</v>
      </c>
      <c r="C1280" s="81" t="str">
        <f>IFERROR(IF(B1280="No CAS","",INDEX('DEQ Pollutant List'!$C$7:$C$611,MATCH('3. Pollutant Emissions - EF'!B1280,'DEQ Pollutant List'!$B$7:$B$611,0))),"")</f>
        <v>Hydrogen sulfide</v>
      </c>
      <c r="D1280" s="115"/>
      <c r="E1280" s="101"/>
      <c r="F1280" s="102">
        <v>0.2</v>
      </c>
      <c r="G1280" s="103">
        <v>0.2</v>
      </c>
      <c r="H1280" s="83" t="s">
        <v>468</v>
      </c>
      <c r="I1280" s="104" t="s">
        <v>501</v>
      </c>
      <c r="J1280" s="102">
        <v>27.8300466681331</v>
      </c>
      <c r="K1280" s="105">
        <v>3.6490768290564435</v>
      </c>
      <c r="L1280" s="83"/>
      <c r="M1280" s="102">
        <v>17.330000000000002</v>
      </c>
      <c r="N1280" s="105">
        <v>0.21859999999999999</v>
      </c>
      <c r="O1280" s="83"/>
    </row>
    <row r="1281" spans="1:15">
      <c r="A1281" s="79" t="s">
        <v>237</v>
      </c>
      <c r="B1281" s="100" t="s">
        <v>363</v>
      </c>
      <c r="C1281" s="81" t="str">
        <f>IFERROR(IF(B1281="No CAS","",INDEX('DEQ Pollutant List'!$C$7:$C$611,MATCH('3. Pollutant Emissions - EF'!B1281,'DEQ Pollutant List'!$B$7:$B$611,0))),"")</f>
        <v>Methanol</v>
      </c>
      <c r="D1281" s="115"/>
      <c r="E1281" s="101"/>
      <c r="F1281" s="102">
        <v>9.2000000000000003E-4</v>
      </c>
      <c r="G1281" s="103">
        <v>9.2000000000000003E-4</v>
      </c>
      <c r="H1281" s="83" t="s">
        <v>468</v>
      </c>
      <c r="I1281" s="104" t="s">
        <v>501</v>
      </c>
      <c r="J1281" s="102">
        <v>0.12801821467341226</v>
      </c>
      <c r="K1281" s="105">
        <v>1.6785753413659638E-2</v>
      </c>
      <c r="L1281" s="83"/>
      <c r="M1281" s="102">
        <v>7.9718000000000011E-2</v>
      </c>
      <c r="N1281" s="196">
        <v>1.00556E-3</v>
      </c>
      <c r="O1281" s="83"/>
    </row>
    <row r="1282" spans="1:15">
      <c r="A1282" s="79" t="s">
        <v>239</v>
      </c>
      <c r="B1282" s="100" t="s">
        <v>357</v>
      </c>
      <c r="C1282" s="81" t="str">
        <f>IFERROR(IF(B1282="No CAS","",INDEX('DEQ Pollutant List'!$C$7:$C$611,MATCH('3. Pollutant Emissions - EF'!B1282,'DEQ Pollutant List'!$B$7:$B$611,0))),"")</f>
        <v>Hydrogen sulfide</v>
      </c>
      <c r="D1282" s="115"/>
      <c r="E1282" s="101"/>
      <c r="F1282" s="102">
        <v>0.76900000000000002</v>
      </c>
      <c r="G1282" s="103">
        <v>0.76900000000000002</v>
      </c>
      <c r="H1282" s="83" t="s">
        <v>410</v>
      </c>
      <c r="I1282" s="104" t="s">
        <v>502</v>
      </c>
      <c r="J1282" s="102">
        <v>11.287638333333334</v>
      </c>
      <c r="K1282" s="105">
        <v>11.082958526721344</v>
      </c>
      <c r="L1282" s="83"/>
      <c r="M1282" s="102">
        <v>3.2970874999999999</v>
      </c>
      <c r="N1282" s="105">
        <v>0.442944</v>
      </c>
      <c r="O1282" s="83"/>
    </row>
    <row r="1283" spans="1:15">
      <c r="A1283" s="79" t="s">
        <v>239</v>
      </c>
      <c r="B1283" s="100" t="s">
        <v>363</v>
      </c>
      <c r="C1283" s="81" t="str">
        <f>IFERROR(IF(B1283="No CAS","",INDEX('DEQ Pollutant List'!$C$7:$C$611,MATCH('3. Pollutant Emissions - EF'!B1283,'DEQ Pollutant List'!$B$7:$B$611,0))),"")</f>
        <v>Methanol</v>
      </c>
      <c r="D1283" s="115"/>
      <c r="E1283" s="101"/>
      <c r="F1283" s="102">
        <v>0.24</v>
      </c>
      <c r="G1283" s="103">
        <v>0.24</v>
      </c>
      <c r="H1283" s="83" t="s">
        <v>410</v>
      </c>
      <c r="I1283" s="104" t="s">
        <v>502</v>
      </c>
      <c r="J1283" s="102">
        <v>3.5227999999999997</v>
      </c>
      <c r="K1283" s="105">
        <v>3.4589207365580261</v>
      </c>
      <c r="L1283" s="83"/>
      <c r="M1283" s="102">
        <v>1.0289999999999999</v>
      </c>
      <c r="N1283" s="105">
        <v>0.13824</v>
      </c>
      <c r="O1283" s="83"/>
    </row>
    <row r="1284" spans="1:15">
      <c r="A1284" s="79" t="s">
        <v>241</v>
      </c>
      <c r="B1284" s="100" t="s">
        <v>327</v>
      </c>
      <c r="C1284" s="81" t="str">
        <f>IFERROR(IF(B1284="No CAS","",INDEX('DEQ Pollutant List'!$C$7:$C$611,MATCH('3. Pollutant Emissions - EF'!B1284,'DEQ Pollutant List'!$B$7:$B$611,0))),"")</f>
        <v>Acetaldehyde</v>
      </c>
      <c r="D1284" s="115"/>
      <c r="E1284" s="101"/>
      <c r="F1284" s="102">
        <v>5.0899999999999999E-3</v>
      </c>
      <c r="G1284" s="103">
        <v>5.0899999999999999E-3</v>
      </c>
      <c r="H1284" s="83" t="s">
        <v>468</v>
      </c>
      <c r="I1284" s="104" t="s">
        <v>503</v>
      </c>
      <c r="J1284" s="102">
        <v>533.96094897431487</v>
      </c>
      <c r="K1284" s="105">
        <v>928.92499999999995</v>
      </c>
      <c r="L1284" s="83"/>
      <c r="M1284" s="102">
        <v>3.8174999999999999</v>
      </c>
      <c r="N1284" s="105">
        <v>3.8174999999999999</v>
      </c>
      <c r="O1284" s="83"/>
    </row>
    <row r="1285" spans="1:15">
      <c r="A1285" s="79" t="s">
        <v>241</v>
      </c>
      <c r="B1285" s="100" t="s">
        <v>402</v>
      </c>
      <c r="C1285" s="81" t="str">
        <f>IFERROR(IF(B1285="No CAS","",INDEX('DEQ Pollutant List'!$C$7:$C$611,MATCH('3. Pollutant Emissions - EF'!B1285,'DEQ Pollutant List'!$B$7:$B$611,0))),"")</f>
        <v>Acetophenone</v>
      </c>
      <c r="D1285" s="115"/>
      <c r="E1285" s="101"/>
      <c r="F1285" s="102">
        <v>1.8700000000000001E-2</v>
      </c>
      <c r="G1285" s="103">
        <v>1.8700000000000001E-2</v>
      </c>
      <c r="H1285" s="83" t="s">
        <v>468</v>
      </c>
      <c r="I1285" s="104" t="s">
        <v>504</v>
      </c>
      <c r="J1285" s="102">
        <v>1961.7032899449293</v>
      </c>
      <c r="K1285" s="105">
        <v>3412.7500000000005</v>
      </c>
      <c r="L1285" s="83"/>
      <c r="M1285" s="102">
        <v>14.025</v>
      </c>
      <c r="N1285" s="105">
        <v>14.025</v>
      </c>
      <c r="O1285" s="83"/>
    </row>
    <row r="1286" spans="1:15">
      <c r="A1286" s="79" t="s">
        <v>241</v>
      </c>
      <c r="B1286" s="100" t="s">
        <v>331</v>
      </c>
      <c r="C1286" s="81" t="str">
        <f>IFERROR(IF(B1286="No CAS","",INDEX('DEQ Pollutant List'!$C$7:$C$611,MATCH('3. Pollutant Emissions - EF'!B1286,'DEQ Pollutant List'!$B$7:$B$611,0))),"")</f>
        <v>Acetone</v>
      </c>
      <c r="D1286" s="115"/>
      <c r="E1286" s="101"/>
      <c r="F1286" s="102">
        <v>5.6099999999999997E-2</v>
      </c>
      <c r="G1286" s="103">
        <v>5.6099999999999997E-2</v>
      </c>
      <c r="H1286" s="83" t="s">
        <v>468</v>
      </c>
      <c r="I1286" s="104" t="s">
        <v>504</v>
      </c>
      <c r="J1286" s="102">
        <v>5885.1098698347869</v>
      </c>
      <c r="K1286" s="105">
        <v>10238.25</v>
      </c>
      <c r="L1286" s="83"/>
      <c r="M1286" s="102">
        <v>42.074999999999996</v>
      </c>
      <c r="N1286" s="105">
        <v>42.074999999999996</v>
      </c>
      <c r="O1286" s="83"/>
    </row>
    <row r="1287" spans="1:15">
      <c r="A1287" s="79" t="s">
        <v>241</v>
      </c>
      <c r="B1287" s="100" t="s">
        <v>412</v>
      </c>
      <c r="C1287" s="81" t="str">
        <f>IFERROR(IF(B1287="No CAS","",INDEX('DEQ Pollutant List'!$C$7:$C$611,MATCH('3. Pollutant Emissions - EF'!B1287,'DEQ Pollutant List'!$B$7:$B$611,0))),"")</f>
        <v>trans-1,2-Dichloroethene</v>
      </c>
      <c r="D1287" s="115"/>
      <c r="E1287" s="101"/>
      <c r="F1287" s="102">
        <v>1.12E-4</v>
      </c>
      <c r="G1287" s="103">
        <v>1.12E-4</v>
      </c>
      <c r="H1287" s="83" t="s">
        <v>468</v>
      </c>
      <c r="I1287" s="104" t="s">
        <v>505</v>
      </c>
      <c r="J1287" s="102">
        <v>11.749238955819896</v>
      </c>
      <c r="K1287" s="105">
        <v>20.440000000000001</v>
      </c>
      <c r="L1287" s="83"/>
      <c r="M1287" s="102">
        <v>8.4000000000000005E-2</v>
      </c>
      <c r="N1287" s="105">
        <v>8.4000000000000005E-2</v>
      </c>
      <c r="O1287" s="83"/>
    </row>
    <row r="1288" spans="1:15">
      <c r="A1288" s="79" t="s">
        <v>241</v>
      </c>
      <c r="B1288" s="100" t="s">
        <v>330</v>
      </c>
      <c r="C1288" s="81" t="str">
        <f>IFERROR(IF(B1288="No CAS","",INDEX('DEQ Pollutant List'!$C$7:$C$611,MATCH('3. Pollutant Emissions - EF'!B1288,'DEQ Pollutant List'!$B$7:$B$611,0))),"")</f>
        <v>Acrolein</v>
      </c>
      <c r="D1288" s="115"/>
      <c r="E1288" s="101"/>
      <c r="F1288" s="102">
        <v>8.6500000000000002E-5</v>
      </c>
      <c r="G1288" s="103">
        <v>8.6500000000000002E-5</v>
      </c>
      <c r="H1288" s="83" t="s">
        <v>468</v>
      </c>
      <c r="I1288" s="104" t="s">
        <v>503</v>
      </c>
      <c r="J1288" s="102">
        <v>9.0741890149859028</v>
      </c>
      <c r="K1288" s="105">
        <v>15.786250000000001</v>
      </c>
      <c r="L1288" s="83"/>
      <c r="M1288" s="102">
        <v>6.4875000000000002E-2</v>
      </c>
      <c r="N1288" s="105">
        <v>6.4875000000000002E-2</v>
      </c>
      <c r="O1288" s="83"/>
    </row>
    <row r="1289" spans="1:15">
      <c r="A1289" s="79" t="s">
        <v>241</v>
      </c>
      <c r="B1289" s="100" t="s">
        <v>340</v>
      </c>
      <c r="C1289" s="81" t="str">
        <f>IFERROR(IF(B1289="No CAS","",INDEX('DEQ Pollutant List'!$C$7:$C$611,MATCH('3. Pollutant Emissions - EF'!B1289,'DEQ Pollutant List'!$B$7:$B$611,0))),"")</f>
        <v>Benzene</v>
      </c>
      <c r="D1289" s="115"/>
      <c r="E1289" s="101"/>
      <c r="F1289" s="102">
        <v>6.9200000000000002E-5</v>
      </c>
      <c r="G1289" s="103">
        <v>6.9200000000000002E-5</v>
      </c>
      <c r="H1289" s="83" t="s">
        <v>468</v>
      </c>
      <c r="I1289" s="104" t="s">
        <v>504</v>
      </c>
      <c r="J1289" s="102">
        <v>7.2593512119887222</v>
      </c>
      <c r="K1289" s="105">
        <v>12.629</v>
      </c>
      <c r="L1289" s="83"/>
      <c r="M1289" s="102">
        <v>5.1900000000000002E-2</v>
      </c>
      <c r="N1289" s="105">
        <v>5.1900000000000002E-2</v>
      </c>
      <c r="O1289" s="83"/>
    </row>
    <row r="1290" spans="1:15">
      <c r="A1290" s="79" t="s">
        <v>241</v>
      </c>
      <c r="B1290" s="100" t="s">
        <v>416</v>
      </c>
      <c r="C1290" s="81" t="str">
        <f>IFERROR(IF(B1290="No CAS","",INDEX('DEQ Pollutant List'!$C$7:$C$611,MATCH('3. Pollutant Emissions - EF'!B1290,'DEQ Pollutant List'!$B$7:$B$611,0))),"")</f>
        <v>Biphenyl</v>
      </c>
      <c r="D1290" s="115"/>
      <c r="E1290" s="101"/>
      <c r="F1290" s="102">
        <v>1.08E-4</v>
      </c>
      <c r="G1290" s="103">
        <v>1.08E-4</v>
      </c>
      <c r="H1290" s="83" t="s">
        <v>468</v>
      </c>
      <c r="I1290" s="104" t="s">
        <v>504</v>
      </c>
      <c r="J1290" s="102">
        <v>11.329623278826329</v>
      </c>
      <c r="K1290" s="105">
        <v>19.71</v>
      </c>
      <c r="L1290" s="83"/>
      <c r="M1290" s="102">
        <v>8.1000000000000003E-2</v>
      </c>
      <c r="N1290" s="105">
        <v>8.1000000000000003E-2</v>
      </c>
      <c r="O1290" s="83"/>
    </row>
    <row r="1291" spans="1:15">
      <c r="A1291" s="79" t="s">
        <v>241</v>
      </c>
      <c r="B1291" s="100" t="s">
        <v>342</v>
      </c>
      <c r="C1291" s="81" t="str">
        <f>IFERROR(IF(B1291="No CAS","",INDEX('DEQ Pollutant List'!$C$7:$C$611,MATCH('3. Pollutant Emissions - EF'!B1291,'DEQ Pollutant List'!$B$7:$B$611,0))),"")</f>
        <v>1,3-Butadiene</v>
      </c>
      <c r="D1291" s="115"/>
      <c r="E1291" s="101"/>
      <c r="F1291" s="102">
        <v>9.3400000000000004E-6</v>
      </c>
      <c r="G1291" s="103">
        <v>9.3400000000000004E-6</v>
      </c>
      <c r="H1291" s="83" t="s">
        <v>468</v>
      </c>
      <c r="I1291" s="104" t="s">
        <v>504</v>
      </c>
      <c r="J1291" s="102">
        <v>0.97980260577998068</v>
      </c>
      <c r="K1291" s="105">
        <v>1.70455</v>
      </c>
      <c r="L1291" s="83"/>
      <c r="M1291" s="102">
        <v>7.0049999999999999E-3</v>
      </c>
      <c r="N1291" s="105">
        <v>7.0049999999999999E-3</v>
      </c>
      <c r="O1291" s="83"/>
    </row>
    <row r="1292" spans="1:15">
      <c r="A1292" s="79" t="s">
        <v>241</v>
      </c>
      <c r="B1292" s="100" t="s">
        <v>344</v>
      </c>
      <c r="C1292" s="81" t="str">
        <f>IFERROR(IF(B1292="No CAS","",INDEX('DEQ Pollutant List'!$C$7:$C$611,MATCH('3. Pollutant Emissions - EF'!B1292,'DEQ Pollutant List'!$B$7:$B$611,0))),"")</f>
        <v>Carbon disulfide</v>
      </c>
      <c r="D1292" s="115"/>
      <c r="E1292" s="101"/>
      <c r="F1292" s="102">
        <v>3.3700000000000002E-3</v>
      </c>
      <c r="G1292" s="103">
        <v>3.3700000000000002E-3</v>
      </c>
      <c r="H1292" s="83" t="s">
        <v>468</v>
      </c>
      <c r="I1292" s="104" t="s">
        <v>504</v>
      </c>
      <c r="J1292" s="102">
        <v>353.52620786708081</v>
      </c>
      <c r="K1292" s="105">
        <v>615.02499999999998</v>
      </c>
      <c r="L1292" s="83"/>
      <c r="M1292" s="102">
        <v>2.5275000000000003</v>
      </c>
      <c r="N1292" s="105">
        <v>2.5275000000000003</v>
      </c>
      <c r="O1292" s="83"/>
    </row>
    <row r="1293" spans="1:15">
      <c r="A1293" s="79" t="s">
        <v>241</v>
      </c>
      <c r="B1293" s="100" t="s">
        <v>417</v>
      </c>
      <c r="C1293" s="81" t="str">
        <f>IFERROR(IF(B1293="No CAS","",INDEX('DEQ Pollutant List'!$C$7:$C$611,MATCH('3. Pollutant Emissions - EF'!B1293,'DEQ Pollutant List'!$B$7:$B$611,0))),"")</f>
        <v>Carbon tetrachloride</v>
      </c>
      <c r="D1293" s="115"/>
      <c r="E1293" s="101"/>
      <c r="F1293" s="102">
        <v>5.5900000000000004E-3</v>
      </c>
      <c r="G1293" s="103">
        <v>5.5900000000000004E-3</v>
      </c>
      <c r="H1293" s="83" t="s">
        <v>468</v>
      </c>
      <c r="I1293" s="104" t="s">
        <v>504</v>
      </c>
      <c r="J1293" s="102">
        <v>586.41290859851097</v>
      </c>
      <c r="K1293" s="105">
        <v>1020.1750000000001</v>
      </c>
      <c r="L1293" s="83"/>
      <c r="M1293" s="102">
        <v>4.1924999999999999</v>
      </c>
      <c r="N1293" s="105">
        <v>4.1924999999999999</v>
      </c>
      <c r="O1293" s="83"/>
    </row>
    <row r="1294" spans="1:15">
      <c r="A1294" s="79" t="s">
        <v>241</v>
      </c>
      <c r="B1294" s="100" t="s">
        <v>345</v>
      </c>
      <c r="C1294" s="81" t="str">
        <f>IFERROR(IF(B1294="No CAS","",INDEX('DEQ Pollutant List'!$C$7:$C$611,MATCH('3. Pollutant Emissions - EF'!B1294,'DEQ Pollutant List'!$B$7:$B$611,0))),"")</f>
        <v>Chlorobenzene</v>
      </c>
      <c r="D1294" s="115"/>
      <c r="E1294" s="101"/>
      <c r="F1294" s="102">
        <v>3.6100000000000003E-5</v>
      </c>
      <c r="G1294" s="103">
        <v>3.6100000000000003E-5</v>
      </c>
      <c r="H1294" s="83" t="s">
        <v>468</v>
      </c>
      <c r="I1294" s="104" t="s">
        <v>504</v>
      </c>
      <c r="J1294" s="102">
        <v>3.7870314848669491</v>
      </c>
      <c r="K1294" s="105">
        <v>6.5882500000000004</v>
      </c>
      <c r="L1294" s="83"/>
      <c r="M1294" s="102">
        <v>2.7075000000000002E-2</v>
      </c>
      <c r="N1294" s="105">
        <v>2.7075000000000002E-2</v>
      </c>
      <c r="O1294" s="83"/>
    </row>
    <row r="1295" spans="1:15">
      <c r="A1295" s="79" t="s">
        <v>241</v>
      </c>
      <c r="B1295" s="100" t="s">
        <v>346</v>
      </c>
      <c r="C1295" s="81" t="str">
        <f>IFERROR(IF(B1295="No CAS","",INDEX('DEQ Pollutant List'!$C$7:$C$611,MATCH('3. Pollutant Emissions - EF'!B1295,'DEQ Pollutant List'!$B$7:$B$611,0))),"")</f>
        <v>1,2,4-Trichlorobenzene</v>
      </c>
      <c r="D1295" s="115"/>
      <c r="E1295" s="101"/>
      <c r="F1295" s="102">
        <v>7.6000000000000004E-5</v>
      </c>
      <c r="G1295" s="103">
        <v>7.6000000000000004E-5</v>
      </c>
      <c r="H1295" s="83" t="s">
        <v>468</v>
      </c>
      <c r="I1295" s="104" t="s">
        <v>504</v>
      </c>
      <c r="J1295" s="102">
        <v>7.9726978628777871</v>
      </c>
      <c r="K1295" s="105">
        <v>13.870000000000001</v>
      </c>
      <c r="L1295" s="83"/>
      <c r="M1295" s="102">
        <v>5.7000000000000002E-2</v>
      </c>
      <c r="N1295" s="105">
        <v>5.7000000000000002E-2</v>
      </c>
      <c r="O1295" s="83"/>
    </row>
    <row r="1296" spans="1:15">
      <c r="A1296" s="79" t="s">
        <v>241</v>
      </c>
      <c r="B1296" s="100" t="s">
        <v>347</v>
      </c>
      <c r="C1296" s="81" t="str">
        <f>IFERROR(IF(B1296="No CAS","",INDEX('DEQ Pollutant List'!$C$7:$C$611,MATCH('3. Pollutant Emissions - EF'!B1296,'DEQ Pollutant List'!$B$7:$B$611,0))),"")</f>
        <v>Chloroform</v>
      </c>
      <c r="D1296" s="115"/>
      <c r="E1296" s="101"/>
      <c r="F1296" s="102">
        <v>2.7899999999999999E-3</v>
      </c>
      <c r="G1296" s="103">
        <v>2.7899999999999999E-3</v>
      </c>
      <c r="H1296" s="83" t="s">
        <v>468</v>
      </c>
      <c r="I1296" s="104" t="s">
        <v>504</v>
      </c>
      <c r="J1296" s="102">
        <v>292.6819347030135</v>
      </c>
      <c r="K1296" s="105">
        <v>509.17500000000001</v>
      </c>
      <c r="L1296" s="83"/>
      <c r="M1296" s="102">
        <v>2.0924999999999998</v>
      </c>
      <c r="N1296" s="105">
        <v>2.0924999999999998</v>
      </c>
      <c r="O1296" s="83"/>
    </row>
    <row r="1297" spans="1:15">
      <c r="A1297" s="79" t="s">
        <v>241</v>
      </c>
      <c r="B1297" s="100" t="s">
        <v>418</v>
      </c>
      <c r="C1297" s="81" t="str">
        <f>IFERROR(IF(B1297="No CAS","",INDEX('DEQ Pollutant List'!$C$7:$C$611,MATCH('3. Pollutant Emissions - EF'!B1297,'DEQ Pollutant List'!$B$7:$B$611,0))),"")</f>
        <v>Cresols (mixture), including m-cresol, o-cresol, p-cresol</v>
      </c>
      <c r="D1297" s="115"/>
      <c r="E1297" s="101"/>
      <c r="F1297" s="102">
        <v>3.3500000000000002E-2</v>
      </c>
      <c r="G1297" s="103">
        <v>3.3500000000000002E-2</v>
      </c>
      <c r="H1297" s="83" t="s">
        <v>468</v>
      </c>
      <c r="I1297" s="104" t="s">
        <v>504</v>
      </c>
      <c r="J1297" s="102">
        <v>3514.2812948211299</v>
      </c>
      <c r="K1297" s="105">
        <v>6113.75</v>
      </c>
      <c r="L1297" s="83"/>
      <c r="M1297" s="102">
        <v>25.125</v>
      </c>
      <c r="N1297" s="105">
        <v>25.125</v>
      </c>
      <c r="O1297" s="83"/>
    </row>
    <row r="1298" spans="1:15">
      <c r="A1298" s="79" t="s">
        <v>241</v>
      </c>
      <c r="B1298" s="100" t="s">
        <v>405</v>
      </c>
      <c r="C1298" s="81" t="str">
        <f>IFERROR(IF(B1298="No CAS","",INDEX('DEQ Pollutant List'!$C$7:$C$611,MATCH('3. Pollutant Emissions - EF'!B1298,'DEQ Pollutant List'!$B$7:$B$611,0))),"")</f>
        <v>Crotonaldehyde</v>
      </c>
      <c r="D1298" s="115"/>
      <c r="E1298" s="101"/>
      <c r="F1298" s="102">
        <v>2.6200000000000003E-4</v>
      </c>
      <c r="G1298" s="103">
        <v>2.6200000000000003E-4</v>
      </c>
      <c r="H1298" s="83" t="s">
        <v>468</v>
      </c>
      <c r="I1298" s="104" t="s">
        <v>504</v>
      </c>
      <c r="J1298" s="102">
        <v>27.48482684307869</v>
      </c>
      <c r="K1298" s="105">
        <v>47.815000000000005</v>
      </c>
      <c r="L1298" s="83"/>
      <c r="M1298" s="102">
        <v>0.19650000000000001</v>
      </c>
      <c r="N1298" s="105">
        <v>0.19650000000000001</v>
      </c>
      <c r="O1298" s="83"/>
    </row>
    <row r="1299" spans="1:15">
      <c r="A1299" s="79" t="s">
        <v>241</v>
      </c>
      <c r="B1299" s="100" t="s">
        <v>352</v>
      </c>
      <c r="C1299" s="81" t="str">
        <f>IFERROR(IF(B1299="No CAS","",INDEX('DEQ Pollutant List'!$C$7:$C$611,MATCH('3. Pollutant Emissions - EF'!B1299,'DEQ Pollutant List'!$B$7:$B$611,0))),"")</f>
        <v>Ethyl benzene</v>
      </c>
      <c r="D1299" s="115"/>
      <c r="E1299" s="101"/>
      <c r="F1299" s="102">
        <v>2.7300000000000001E-6</v>
      </c>
      <c r="G1299" s="103">
        <v>2.7300000000000001E-6</v>
      </c>
      <c r="H1299" s="83" t="s">
        <v>468</v>
      </c>
      <c r="I1299" s="104" t="s">
        <v>504</v>
      </c>
      <c r="J1299" s="102">
        <v>0.28638769954811</v>
      </c>
      <c r="K1299" s="105">
        <v>0.49822500000000003</v>
      </c>
      <c r="L1299" s="83"/>
      <c r="M1299" s="102">
        <v>2.0475000000000003E-3</v>
      </c>
      <c r="N1299" s="105">
        <v>2.0475000000000003E-3</v>
      </c>
      <c r="O1299" s="83"/>
    </row>
    <row r="1300" spans="1:15">
      <c r="A1300" s="79" t="s">
        <v>241</v>
      </c>
      <c r="B1300" s="100" t="s">
        <v>419</v>
      </c>
      <c r="C1300" s="81" t="str">
        <f>IFERROR(IF(B1300="No CAS","",INDEX('DEQ Pollutant List'!$C$7:$C$611,MATCH('3. Pollutant Emissions - EF'!B1300,'DEQ Pollutant List'!$B$7:$B$611,0))),"")</f>
        <v>Ethylene dichloride (EDC, 1,2-dichloroethane)</v>
      </c>
      <c r="D1300" s="115"/>
      <c r="E1300" s="101"/>
      <c r="F1300" s="102">
        <v>6.3499999999999999E-5</v>
      </c>
      <c r="G1300" s="103">
        <v>6.3499999999999999E-5</v>
      </c>
      <c r="H1300" s="83" t="s">
        <v>468</v>
      </c>
      <c r="I1300" s="104" t="s">
        <v>504</v>
      </c>
      <c r="J1300" s="102">
        <v>6.6613988722728878</v>
      </c>
      <c r="K1300" s="105">
        <v>11.588749999999999</v>
      </c>
      <c r="L1300" s="83"/>
      <c r="M1300" s="102">
        <v>4.7625000000000001E-2</v>
      </c>
      <c r="N1300" s="105">
        <v>4.7625000000000001E-2</v>
      </c>
      <c r="O1300" s="83"/>
    </row>
    <row r="1301" spans="1:15">
      <c r="A1301" s="79" t="s">
        <v>241</v>
      </c>
      <c r="B1301" s="100" t="s">
        <v>354</v>
      </c>
      <c r="C1301" s="81" t="str">
        <f>IFERROR(IF(B1301="No CAS","",INDEX('DEQ Pollutant List'!$C$7:$C$611,MATCH('3. Pollutant Emissions - EF'!B1301,'DEQ Pollutant List'!$B$7:$B$611,0))),"")</f>
        <v>Formaldehyde</v>
      </c>
      <c r="D1301" s="115"/>
      <c r="E1301" s="101"/>
      <c r="F1301" s="102">
        <v>1.73E-4</v>
      </c>
      <c r="G1301" s="103">
        <v>1.73E-4</v>
      </c>
      <c r="H1301" s="83" t="s">
        <v>468</v>
      </c>
      <c r="I1301" s="104" t="s">
        <v>503</v>
      </c>
      <c r="J1301" s="102">
        <v>18.148378029971806</v>
      </c>
      <c r="K1301" s="105">
        <v>31.572500000000002</v>
      </c>
      <c r="L1301" s="83"/>
      <c r="M1301" s="102">
        <v>0.12975</v>
      </c>
      <c r="N1301" s="105">
        <v>0.12975</v>
      </c>
      <c r="O1301" s="83"/>
    </row>
    <row r="1302" spans="1:15">
      <c r="A1302" s="79" t="s">
        <v>241</v>
      </c>
      <c r="B1302" s="100" t="s">
        <v>420</v>
      </c>
      <c r="C1302" s="81" t="str">
        <f>IFERROR(IF(B1302="No CAS","",INDEX('DEQ Pollutant List'!$C$7:$C$611,MATCH('3. Pollutant Emissions - EF'!B1302,'DEQ Pollutant List'!$B$7:$B$611,0))),"")</f>
        <v>Hexachloroethane</v>
      </c>
      <c r="D1302" s="115"/>
      <c r="E1302" s="101"/>
      <c r="F1302" s="102">
        <v>1.2999999999999999E-5</v>
      </c>
      <c r="G1302" s="103">
        <v>1.2999999999999999E-5</v>
      </c>
      <c r="H1302" s="83" t="s">
        <v>468</v>
      </c>
      <c r="I1302" s="104" t="s">
        <v>504</v>
      </c>
      <c r="J1302" s="102">
        <v>1.363750950229095</v>
      </c>
      <c r="K1302" s="105">
        <v>2.3725000000000001</v>
      </c>
      <c r="L1302" s="83"/>
      <c r="M1302" s="102">
        <v>9.75E-3</v>
      </c>
      <c r="N1302" s="105">
        <v>9.75E-3</v>
      </c>
      <c r="O1302" s="83"/>
    </row>
    <row r="1303" spans="1:15">
      <c r="A1303" s="79" t="s">
        <v>241</v>
      </c>
      <c r="B1303" s="100" t="s">
        <v>355</v>
      </c>
      <c r="C1303" s="81" t="str">
        <f>IFERROR(IF(B1303="No CAS","",INDEX('DEQ Pollutant List'!$C$7:$C$611,MATCH('3. Pollutant Emissions - EF'!B1303,'DEQ Pollutant List'!$B$7:$B$611,0))),"")</f>
        <v>Hexane</v>
      </c>
      <c r="D1303" s="115"/>
      <c r="E1303" s="101"/>
      <c r="F1303" s="102">
        <v>1.7699999999999999E-4</v>
      </c>
      <c r="G1303" s="103">
        <v>1.7699999999999999E-4</v>
      </c>
      <c r="H1303" s="83" t="s">
        <v>468</v>
      </c>
      <c r="I1303" s="104" t="s">
        <v>504</v>
      </c>
      <c r="J1303" s="102">
        <v>18.567993706965371</v>
      </c>
      <c r="K1303" s="105">
        <v>32.302500000000002</v>
      </c>
      <c r="L1303" s="83"/>
      <c r="M1303" s="102">
        <v>0.13275000000000001</v>
      </c>
      <c r="N1303" s="105">
        <v>0.13275000000000001</v>
      </c>
      <c r="O1303" s="83"/>
    </row>
    <row r="1304" spans="1:15">
      <c r="A1304" s="79" t="s">
        <v>241</v>
      </c>
      <c r="B1304" s="100" t="s">
        <v>357</v>
      </c>
      <c r="C1304" s="81" t="str">
        <f>IFERROR(IF(B1304="No CAS","",INDEX('DEQ Pollutant List'!$C$7:$C$611,MATCH('3. Pollutant Emissions - EF'!B1304,'DEQ Pollutant List'!$B$7:$B$611,0))),"")</f>
        <v>Hydrogen sulfide</v>
      </c>
      <c r="D1304" s="115"/>
      <c r="E1304" s="101"/>
      <c r="F1304" s="102">
        <v>8.9300000000000004E-3</v>
      </c>
      <c r="G1304" s="103">
        <v>8.9300000000000004E-3</v>
      </c>
      <c r="H1304" s="83" t="s">
        <v>468</v>
      </c>
      <c r="I1304" s="104" t="s">
        <v>504</v>
      </c>
      <c r="J1304" s="102">
        <v>936.79199888814003</v>
      </c>
      <c r="K1304" s="105">
        <v>1629.7250000000001</v>
      </c>
      <c r="L1304" s="83"/>
      <c r="M1304" s="102">
        <v>6.6975000000000007</v>
      </c>
      <c r="N1304" s="105">
        <v>6.6975000000000007</v>
      </c>
      <c r="O1304" s="83"/>
    </row>
    <row r="1305" spans="1:15">
      <c r="A1305" s="79" t="s">
        <v>241</v>
      </c>
      <c r="B1305" s="100" t="s">
        <v>359</v>
      </c>
      <c r="C1305" s="81" t="str">
        <f>IFERROR(IF(B1305="No CAS","",INDEX('DEQ Pollutant List'!$C$7:$C$611,MATCH('3. Pollutant Emissions - EF'!B1305,'DEQ Pollutant List'!$B$7:$B$611,0))),"")</f>
        <v>Isopropyl alcohol</v>
      </c>
      <c r="D1305" s="115"/>
      <c r="E1305" s="101"/>
      <c r="F1305" s="102">
        <v>1.14E-3</v>
      </c>
      <c r="G1305" s="103">
        <v>1.14E-3</v>
      </c>
      <c r="H1305" s="83" t="s">
        <v>468</v>
      </c>
      <c r="I1305" s="104" t="s">
        <v>504</v>
      </c>
      <c r="J1305" s="102">
        <v>119.5904679431668</v>
      </c>
      <c r="K1305" s="105">
        <v>208.04999999999998</v>
      </c>
      <c r="L1305" s="83"/>
      <c r="M1305" s="102">
        <v>0.85499999999999998</v>
      </c>
      <c r="N1305" s="105">
        <v>0.85499999999999998</v>
      </c>
      <c r="O1305" s="83"/>
    </row>
    <row r="1306" spans="1:15">
      <c r="A1306" s="79" t="s">
        <v>241</v>
      </c>
      <c r="B1306" s="100" t="s">
        <v>363</v>
      </c>
      <c r="C1306" s="81" t="str">
        <f>IFERROR(IF(B1306="No CAS","",INDEX('DEQ Pollutant List'!$C$7:$C$611,MATCH('3. Pollutant Emissions - EF'!B1306,'DEQ Pollutant List'!$B$7:$B$611,0))),"")</f>
        <v>Methanol</v>
      </c>
      <c r="D1306" s="115"/>
      <c r="E1306" s="101"/>
      <c r="F1306" s="102">
        <v>0.10440000000000001</v>
      </c>
      <c r="G1306" s="103">
        <v>0.10440000000000001</v>
      </c>
      <c r="H1306" s="83" t="s">
        <v>468</v>
      </c>
      <c r="I1306" s="104" t="s">
        <v>506</v>
      </c>
      <c r="J1306" s="102">
        <v>10951.969169532118</v>
      </c>
      <c r="K1306" s="105">
        <v>19053</v>
      </c>
      <c r="L1306" s="83"/>
      <c r="M1306" s="102">
        <v>78.300000000000011</v>
      </c>
      <c r="N1306" s="105">
        <v>78.300000000000011</v>
      </c>
      <c r="O1306" s="83"/>
    </row>
    <row r="1307" spans="1:15">
      <c r="A1307" s="79" t="s">
        <v>241</v>
      </c>
      <c r="B1307" s="100" t="s">
        <v>364</v>
      </c>
      <c r="C1307" s="81" t="str">
        <f>IFERROR(IF(B1307="No CAS","",INDEX('DEQ Pollutant List'!$C$7:$C$611,MATCH('3. Pollutant Emissions - EF'!B1307,'DEQ Pollutant List'!$B$7:$B$611,0))),"")</f>
        <v>Chloromethane (methyl chloride)</v>
      </c>
      <c r="D1307" s="115"/>
      <c r="E1307" s="101"/>
      <c r="F1307" s="102">
        <v>1.17E-3</v>
      </c>
      <c r="G1307" s="103">
        <v>1.17E-3</v>
      </c>
      <c r="H1307" s="83" t="s">
        <v>468</v>
      </c>
      <c r="I1307" s="104" t="s">
        <v>504</v>
      </c>
      <c r="J1307" s="102">
        <v>122.73758552061857</v>
      </c>
      <c r="K1307" s="105">
        <v>213.52500000000001</v>
      </c>
      <c r="L1307" s="83"/>
      <c r="M1307" s="102">
        <v>0.87750000000000006</v>
      </c>
      <c r="N1307" s="105">
        <v>0.87750000000000006</v>
      </c>
      <c r="O1307" s="83"/>
    </row>
    <row r="1308" spans="1:15">
      <c r="A1308" s="79" t="s">
        <v>241</v>
      </c>
      <c r="B1308" s="100" t="s">
        <v>407</v>
      </c>
      <c r="C1308" s="81" t="str">
        <f>IFERROR(IF(B1308="No CAS","",INDEX('DEQ Pollutant List'!$C$7:$C$611,MATCH('3. Pollutant Emissions - EF'!B1308,'DEQ Pollutant List'!$B$7:$B$611,0))),"")</f>
        <v>1,1,1-Trichloroethane (methyl chloroform)</v>
      </c>
      <c r="D1308" s="115"/>
      <c r="E1308" s="101"/>
      <c r="F1308" s="102">
        <v>5.8400000000000003E-5</v>
      </c>
      <c r="G1308" s="103">
        <v>5.8400000000000003E-5</v>
      </c>
      <c r="H1308" s="83" t="s">
        <v>468</v>
      </c>
      <c r="I1308" s="104" t="s">
        <v>504</v>
      </c>
      <c r="J1308" s="102">
        <v>6.1263888841060892</v>
      </c>
      <c r="K1308" s="105">
        <v>10.658000000000001</v>
      </c>
      <c r="L1308" s="83"/>
      <c r="M1308" s="102">
        <v>4.3800000000000006E-2</v>
      </c>
      <c r="N1308" s="105">
        <v>4.3800000000000006E-2</v>
      </c>
      <c r="O1308" s="83"/>
    </row>
    <row r="1309" spans="1:15">
      <c r="A1309" s="79" t="s">
        <v>241</v>
      </c>
      <c r="B1309" s="100" t="s">
        <v>365</v>
      </c>
      <c r="C1309" s="81" t="str">
        <f>IFERROR(IF(B1309="No CAS","",INDEX('DEQ Pollutant List'!$C$7:$C$611,MATCH('3. Pollutant Emissions - EF'!B1309,'DEQ Pollutant List'!$B$7:$B$611,0))),"")</f>
        <v>Dichloromethane (methylene chloride)</v>
      </c>
      <c r="D1309" s="115"/>
      <c r="E1309" s="101"/>
      <c r="F1309" s="102">
        <v>6.2399999999999999E-3</v>
      </c>
      <c r="G1309" s="103">
        <v>6.2399999999999999E-3</v>
      </c>
      <c r="H1309" s="83" t="s">
        <v>468</v>
      </c>
      <c r="I1309" s="104" t="s">
        <v>504</v>
      </c>
      <c r="J1309" s="102">
        <v>654.60045610996565</v>
      </c>
      <c r="K1309" s="105">
        <v>1138.8</v>
      </c>
      <c r="L1309" s="83"/>
      <c r="M1309" s="102">
        <v>4.68</v>
      </c>
      <c r="N1309" s="105">
        <v>4.68</v>
      </c>
      <c r="O1309" s="83"/>
    </row>
    <row r="1310" spans="1:15">
      <c r="A1310" s="79" t="s">
        <v>241</v>
      </c>
      <c r="B1310" s="100" t="s">
        <v>366</v>
      </c>
      <c r="C1310" s="81" t="str">
        <f>IFERROR(IF(B1310="No CAS","",INDEX('DEQ Pollutant List'!$C$7:$C$611,MATCH('3. Pollutant Emissions - EF'!B1310,'DEQ Pollutant List'!$B$7:$B$611,0))),"")</f>
        <v>2-Butanone (methyl ethyl ketone)</v>
      </c>
      <c r="D1310" s="115"/>
      <c r="E1310" s="101"/>
      <c r="F1310" s="102">
        <v>1.12E-2</v>
      </c>
      <c r="G1310" s="103">
        <v>1.12E-2</v>
      </c>
      <c r="H1310" s="83" t="s">
        <v>468</v>
      </c>
      <c r="I1310" s="104" t="s">
        <v>504</v>
      </c>
      <c r="J1310" s="102">
        <v>1174.9238955819897</v>
      </c>
      <c r="K1310" s="105">
        <v>2044</v>
      </c>
      <c r="L1310" s="83"/>
      <c r="M1310" s="102">
        <v>8.4</v>
      </c>
      <c r="N1310" s="105">
        <v>8.4</v>
      </c>
      <c r="O1310" s="83"/>
    </row>
    <row r="1311" spans="1:15">
      <c r="A1311" s="79" t="s">
        <v>241</v>
      </c>
      <c r="B1311" s="100" t="s">
        <v>367</v>
      </c>
      <c r="C1311" s="81" t="str">
        <f>IFERROR(IF(B1311="No CAS","",INDEX('DEQ Pollutant List'!$C$7:$C$611,MATCH('3. Pollutant Emissions - EF'!B1311,'DEQ Pollutant List'!$B$7:$B$611,0))),"")</f>
        <v>Methyl isobutyl ketone (MIBK, hexone)</v>
      </c>
      <c r="D1311" s="115"/>
      <c r="E1311" s="101"/>
      <c r="F1311" s="102">
        <v>3.4099999999999998E-3</v>
      </c>
      <c r="G1311" s="103">
        <v>3.4099999999999998E-3</v>
      </c>
      <c r="H1311" s="83" t="s">
        <v>468</v>
      </c>
      <c r="I1311" s="104" t="s">
        <v>504</v>
      </c>
      <c r="J1311" s="102">
        <v>357.72236463701648</v>
      </c>
      <c r="K1311" s="105">
        <v>622.32499999999993</v>
      </c>
      <c r="L1311" s="83"/>
      <c r="M1311" s="102">
        <v>2.5574999999999997</v>
      </c>
      <c r="N1311" s="105">
        <v>2.5574999999999997</v>
      </c>
      <c r="O1311" s="83"/>
    </row>
    <row r="1312" spans="1:15">
      <c r="A1312" s="79" t="s">
        <v>241</v>
      </c>
      <c r="B1312" s="100" t="s">
        <v>370</v>
      </c>
      <c r="C1312" s="81" t="str">
        <f>IFERROR(IF(B1312="No CAS","",INDEX('DEQ Pollutant List'!$C$7:$C$611,MATCH('3. Pollutant Emissions - EF'!B1312,'DEQ Pollutant List'!$B$7:$B$611,0))),"")</f>
        <v>Naphthalene</v>
      </c>
      <c r="D1312" s="115"/>
      <c r="E1312" s="101"/>
      <c r="F1312" s="102">
        <v>1.4100000000000001E-5</v>
      </c>
      <c r="G1312" s="103">
        <v>1.4100000000000001E-5</v>
      </c>
      <c r="H1312" s="83" t="s">
        <v>468</v>
      </c>
      <c r="I1312" s="104" t="s">
        <v>504</v>
      </c>
      <c r="J1312" s="102">
        <v>1.4791452614023264</v>
      </c>
      <c r="K1312" s="105">
        <v>2.5732500000000003</v>
      </c>
      <c r="L1312" s="83"/>
      <c r="M1312" s="102">
        <v>1.0575000000000001E-2</v>
      </c>
      <c r="N1312" s="105">
        <v>1.0575000000000001E-2</v>
      </c>
      <c r="O1312" s="83"/>
    </row>
    <row r="1313" spans="1:15">
      <c r="A1313" s="79" t="s">
        <v>241</v>
      </c>
      <c r="B1313" s="100" t="s">
        <v>372</v>
      </c>
      <c r="C1313" s="81" t="str">
        <f>IFERROR(IF(B1313="No CAS","",INDEX('DEQ Pollutant List'!$C$7:$C$611,MATCH('3. Pollutant Emissions - EF'!B1313,'DEQ Pollutant List'!$B$7:$B$611,0))),"")</f>
        <v>Tetrachloroethene (perchloroethylene)</v>
      </c>
      <c r="D1313" s="115"/>
      <c r="E1313" s="101"/>
      <c r="F1313" s="102">
        <v>2.2599999999999999E-4</v>
      </c>
      <c r="G1313" s="103">
        <v>2.2599999999999999E-4</v>
      </c>
      <c r="H1313" s="83" t="s">
        <v>468</v>
      </c>
      <c r="I1313" s="104" t="s">
        <v>504</v>
      </c>
      <c r="J1313" s="102">
        <v>23.708285750136575</v>
      </c>
      <c r="K1313" s="105">
        <v>41.244999999999997</v>
      </c>
      <c r="L1313" s="83"/>
      <c r="M1313" s="102">
        <v>0.16949999999999998</v>
      </c>
      <c r="N1313" s="105">
        <v>0.16949999999999998</v>
      </c>
      <c r="O1313" s="83"/>
    </row>
    <row r="1314" spans="1:15">
      <c r="A1314" s="79" t="s">
        <v>241</v>
      </c>
      <c r="B1314" s="100" t="s">
        <v>373</v>
      </c>
      <c r="C1314" s="81" t="str">
        <f>IFERROR(IF(B1314="No CAS","",INDEX('DEQ Pollutant List'!$C$7:$C$611,MATCH('3. Pollutant Emissions - EF'!B1314,'DEQ Pollutant List'!$B$7:$B$611,0))),"")</f>
        <v>Phenol</v>
      </c>
      <c r="D1314" s="115"/>
      <c r="E1314" s="101"/>
      <c r="F1314" s="102">
        <v>6.5399999999999998E-3</v>
      </c>
      <c r="G1314" s="103">
        <v>6.5399999999999998E-3</v>
      </c>
      <c r="H1314" s="83" t="s">
        <v>468</v>
      </c>
      <c r="I1314" s="104" t="s">
        <v>504</v>
      </c>
      <c r="J1314" s="102">
        <v>686.07163188448317</v>
      </c>
      <c r="K1314" s="105">
        <v>1193.55</v>
      </c>
      <c r="L1314" s="83"/>
      <c r="M1314" s="102">
        <v>4.9050000000000002</v>
      </c>
      <c r="N1314" s="105">
        <v>4.9050000000000002</v>
      </c>
      <c r="O1314" s="83"/>
    </row>
    <row r="1315" spans="1:15">
      <c r="A1315" s="79" t="s">
        <v>241</v>
      </c>
      <c r="B1315" s="100" t="s">
        <v>389</v>
      </c>
      <c r="C1315" s="81" t="str">
        <f>IFERROR(IF(B1315="No CAS","",INDEX('DEQ Pollutant List'!$C$7:$C$611,MATCH('3. Pollutant Emissions - EF'!B1315,'DEQ Pollutant List'!$B$7:$B$611,0))),"")</f>
        <v>Propionaldehyde</v>
      </c>
      <c r="D1315" s="115"/>
      <c r="E1315" s="101"/>
      <c r="F1315" s="102">
        <v>8.6300000000000005E-4</v>
      </c>
      <c r="G1315" s="103">
        <v>8.6300000000000005E-4</v>
      </c>
      <c r="H1315" s="83" t="s">
        <v>468</v>
      </c>
      <c r="I1315" s="104" t="s">
        <v>503</v>
      </c>
      <c r="J1315" s="102">
        <v>90.532082311362245</v>
      </c>
      <c r="K1315" s="105">
        <v>157.4975</v>
      </c>
      <c r="L1315" s="83"/>
      <c r="M1315" s="102">
        <v>0.64724999999999999</v>
      </c>
      <c r="N1315" s="105">
        <v>0.64724999999999999</v>
      </c>
      <c r="O1315" s="83"/>
    </row>
    <row r="1316" spans="1:15">
      <c r="A1316" s="79" t="s">
        <v>241</v>
      </c>
      <c r="B1316" s="100" t="s">
        <v>392</v>
      </c>
      <c r="C1316" s="81" t="str">
        <f>IFERROR(IF(B1316="No CAS","",INDEX('DEQ Pollutant List'!$C$7:$C$611,MATCH('3. Pollutant Emissions - EF'!B1316,'DEQ Pollutant List'!$B$7:$B$611,0))),"")</f>
        <v>Styrene</v>
      </c>
      <c r="D1316" s="115"/>
      <c r="E1316" s="101"/>
      <c r="F1316" s="102">
        <v>4.44E-4</v>
      </c>
      <c r="G1316" s="103">
        <v>4.44E-4</v>
      </c>
      <c r="H1316" s="83" t="s">
        <v>468</v>
      </c>
      <c r="I1316" s="104" t="s">
        <v>504</v>
      </c>
      <c r="J1316" s="102">
        <v>46.577340146286019</v>
      </c>
      <c r="K1316" s="105">
        <v>81.03</v>
      </c>
      <c r="L1316" s="83"/>
      <c r="M1316" s="102">
        <v>0.33300000000000002</v>
      </c>
      <c r="N1316" s="105">
        <v>0.33300000000000002</v>
      </c>
      <c r="O1316" s="83"/>
    </row>
    <row r="1317" spans="1:15">
      <c r="A1317" s="79" t="s">
        <v>241</v>
      </c>
      <c r="B1317" s="100" t="s">
        <v>395</v>
      </c>
      <c r="C1317" s="81" t="str">
        <f>IFERROR(IF(B1317="No CAS","",INDEX('DEQ Pollutant List'!$C$7:$C$611,MATCH('3. Pollutant Emissions - EF'!B1317,'DEQ Pollutant List'!$B$7:$B$611,0))),"")</f>
        <v>Toluene</v>
      </c>
      <c r="D1317" s="115"/>
      <c r="E1317" s="101"/>
      <c r="F1317" s="102">
        <v>3.0300000000000001E-3</v>
      </c>
      <c r="G1317" s="103">
        <v>3.0300000000000001E-3</v>
      </c>
      <c r="H1317" s="83" t="s">
        <v>468</v>
      </c>
      <c r="I1317" s="104" t="s">
        <v>504</v>
      </c>
      <c r="J1317" s="102">
        <v>317.85887532262757</v>
      </c>
      <c r="K1317" s="105">
        <v>552.97500000000002</v>
      </c>
      <c r="L1317" s="83"/>
      <c r="M1317" s="102">
        <v>2.2725</v>
      </c>
      <c r="N1317" s="105">
        <v>2.2725</v>
      </c>
      <c r="O1317" s="83"/>
    </row>
    <row r="1318" spans="1:15">
      <c r="A1318" s="79" t="s">
        <v>241</v>
      </c>
      <c r="B1318" s="100" t="s">
        <v>409</v>
      </c>
      <c r="C1318" s="81" t="str">
        <f>IFERROR(IF(B1318="No CAS","",INDEX('DEQ Pollutant List'!$C$7:$C$611,MATCH('3. Pollutant Emissions - EF'!B1318,'DEQ Pollutant List'!$B$7:$B$611,0))),"")</f>
        <v>1,1,2-Trichloroethane (vinyl trichloride)</v>
      </c>
      <c r="D1318" s="115"/>
      <c r="E1318" s="101"/>
      <c r="F1318" s="102">
        <v>1.26E-4</v>
      </c>
      <c r="G1318" s="103">
        <v>1.26E-4</v>
      </c>
      <c r="H1318" s="83" t="s">
        <v>468</v>
      </c>
      <c r="I1318" s="104" t="s">
        <v>504</v>
      </c>
      <c r="J1318" s="102">
        <v>13.217893825297384</v>
      </c>
      <c r="K1318" s="105">
        <v>22.995000000000001</v>
      </c>
      <c r="L1318" s="83"/>
      <c r="M1318" s="102">
        <v>9.4500000000000001E-2</v>
      </c>
      <c r="N1318" s="105">
        <v>9.4500000000000001E-2</v>
      </c>
      <c r="O1318" s="83"/>
    </row>
    <row r="1319" spans="1:15">
      <c r="A1319" s="79" t="s">
        <v>241</v>
      </c>
      <c r="B1319" s="100" t="s">
        <v>396</v>
      </c>
      <c r="C1319" s="81" t="str">
        <f>IFERROR(IF(B1319="No CAS","",INDEX('DEQ Pollutant List'!$C$7:$C$611,MATCH('3. Pollutant Emissions - EF'!B1319,'DEQ Pollutant List'!$B$7:$B$611,0))),"")</f>
        <v>Trichloroethene (TCE, trichloroethylene)</v>
      </c>
      <c r="D1319" s="115"/>
      <c r="E1319" s="101"/>
      <c r="F1319" s="102">
        <v>1.5799999999999999E-4</v>
      </c>
      <c r="G1319" s="103">
        <v>1.5799999999999999E-4</v>
      </c>
      <c r="H1319" s="83" t="s">
        <v>468</v>
      </c>
      <c r="I1319" s="104" t="s">
        <v>504</v>
      </c>
      <c r="J1319" s="102">
        <v>16.574819241245926</v>
      </c>
      <c r="K1319" s="105">
        <v>28.834999999999997</v>
      </c>
      <c r="L1319" s="83"/>
      <c r="M1319" s="102">
        <v>0.11849999999999999</v>
      </c>
      <c r="N1319" s="105">
        <v>0.11849999999999999</v>
      </c>
      <c r="O1319" s="83"/>
    </row>
    <row r="1320" spans="1:15">
      <c r="A1320" s="79" t="s">
        <v>241</v>
      </c>
      <c r="B1320" s="100" t="s">
        <v>421</v>
      </c>
      <c r="C1320" s="81" t="str">
        <f>IFERROR(IF(B1320="No CAS","",INDEX('DEQ Pollutant List'!$C$7:$C$611,MATCH('3. Pollutant Emissions - EF'!B1320,'DEQ Pollutant List'!$B$7:$B$611,0))),"")</f>
        <v>Vinyl chloride</v>
      </c>
      <c r="D1320" s="115"/>
      <c r="E1320" s="101"/>
      <c r="F1320" s="102">
        <v>5.1000000000000004E-4</v>
      </c>
      <c r="G1320" s="103">
        <v>5.1000000000000004E-4</v>
      </c>
      <c r="H1320" s="83" t="s">
        <v>468</v>
      </c>
      <c r="I1320" s="104" t="s">
        <v>504</v>
      </c>
      <c r="J1320" s="102">
        <v>53.500998816679889</v>
      </c>
      <c r="K1320" s="105">
        <v>93.075000000000003</v>
      </c>
      <c r="L1320" s="83"/>
      <c r="M1320" s="102">
        <v>0.38250000000000001</v>
      </c>
      <c r="N1320" s="105">
        <v>0.38250000000000001</v>
      </c>
      <c r="O1320" s="83"/>
    </row>
    <row r="1321" spans="1:15">
      <c r="A1321" s="79" t="s">
        <v>241</v>
      </c>
      <c r="B1321" s="100" t="s">
        <v>398</v>
      </c>
      <c r="C1321" s="81" t="str">
        <f>IFERROR(IF(B1321="No CAS","",INDEX('DEQ Pollutant List'!$C$7:$C$611,MATCH('3. Pollutant Emissions - EF'!B1321,'DEQ Pollutant List'!$B$7:$B$611,0))),"")</f>
        <v>Xylene (mixture), including m-xylene, o-xylene, p-xylene</v>
      </c>
      <c r="D1321" s="115"/>
      <c r="E1321" s="101"/>
      <c r="F1321" s="102">
        <v>8.6599999999999993E-3</v>
      </c>
      <c r="G1321" s="103">
        <v>8.6599999999999993E-3</v>
      </c>
      <c r="H1321" s="83" t="s">
        <v>468</v>
      </c>
      <c r="I1321" s="104" t="s">
        <v>504</v>
      </c>
      <c r="J1321" s="102">
        <v>908.46794069107409</v>
      </c>
      <c r="K1321" s="105">
        <v>1580.4499999999998</v>
      </c>
      <c r="L1321" s="83"/>
      <c r="M1321" s="102">
        <v>6.4949999999999992</v>
      </c>
      <c r="N1321" s="105">
        <v>6.4949999999999992</v>
      </c>
      <c r="O1321" s="83"/>
    </row>
    <row r="1322" spans="1:15">
      <c r="A1322" s="79" t="s">
        <v>243</v>
      </c>
      <c r="B1322" s="100" t="s">
        <v>327</v>
      </c>
      <c r="C1322" s="81" t="str">
        <f>IFERROR(IF(B1322="No CAS","",INDEX('DEQ Pollutant List'!$C$7:$C$611,MATCH('3. Pollutant Emissions - EF'!B1322,'DEQ Pollutant List'!$B$7:$B$611,0))),"")</f>
        <v>Acetaldehyde</v>
      </c>
      <c r="D1322" s="115"/>
      <c r="E1322" s="101"/>
      <c r="F1322" s="102">
        <v>5.0899999999999999E-3</v>
      </c>
      <c r="G1322" s="103">
        <v>5.0899999999999999E-3</v>
      </c>
      <c r="H1322" s="83" t="s">
        <v>468</v>
      </c>
      <c r="I1322" s="104" t="s">
        <v>503</v>
      </c>
      <c r="J1322" s="102">
        <v>600.35834145028184</v>
      </c>
      <c r="K1322" s="105">
        <v>928.92499999999995</v>
      </c>
      <c r="L1322" s="83"/>
      <c r="M1322" s="102">
        <v>3.8174999999999999</v>
      </c>
      <c r="N1322" s="105">
        <v>3.8174999999999999</v>
      </c>
      <c r="O1322" s="83"/>
    </row>
    <row r="1323" spans="1:15">
      <c r="A1323" s="79" t="s">
        <v>243</v>
      </c>
      <c r="B1323" s="100" t="s">
        <v>402</v>
      </c>
      <c r="C1323" s="81" t="str">
        <f>IFERROR(IF(B1323="No CAS","",INDEX('DEQ Pollutant List'!$C$7:$C$611,MATCH('3. Pollutant Emissions - EF'!B1323,'DEQ Pollutant List'!$B$7:$B$611,0))),"")</f>
        <v>Acetophenone</v>
      </c>
      <c r="D1323" s="115"/>
      <c r="E1323" s="101"/>
      <c r="F1323" s="102">
        <v>1.8700000000000001E-2</v>
      </c>
      <c r="G1323" s="103">
        <v>1.8700000000000001E-2</v>
      </c>
      <c r="H1323" s="83" t="s">
        <v>468</v>
      </c>
      <c r="I1323" s="104" t="s">
        <v>504</v>
      </c>
      <c r="J1323" s="102">
        <v>2205.6387004165563</v>
      </c>
      <c r="K1323" s="105">
        <v>3412.7500000000005</v>
      </c>
      <c r="L1323" s="83"/>
      <c r="M1323" s="102">
        <v>14.025</v>
      </c>
      <c r="N1323" s="105">
        <v>14.025</v>
      </c>
      <c r="O1323" s="83"/>
    </row>
    <row r="1324" spans="1:15">
      <c r="A1324" s="79" t="s">
        <v>243</v>
      </c>
      <c r="B1324" s="100" t="s">
        <v>331</v>
      </c>
      <c r="C1324" s="81" t="str">
        <f>IFERROR(IF(B1324="No CAS","",INDEX('DEQ Pollutant List'!$C$7:$C$611,MATCH('3. Pollutant Emissions - EF'!B1324,'DEQ Pollutant List'!$B$7:$B$611,0))),"")</f>
        <v>Acetone</v>
      </c>
      <c r="D1324" s="115"/>
      <c r="E1324" s="101"/>
      <c r="F1324" s="102">
        <v>5.6099999999999997E-2</v>
      </c>
      <c r="G1324" s="103">
        <v>5.6099999999999997E-2</v>
      </c>
      <c r="H1324" s="83" t="s">
        <v>468</v>
      </c>
      <c r="I1324" s="104" t="s">
        <v>504</v>
      </c>
      <c r="J1324" s="102">
        <v>6616.9161012496679</v>
      </c>
      <c r="K1324" s="105">
        <v>10238.25</v>
      </c>
      <c r="L1324" s="83"/>
      <c r="M1324" s="102">
        <v>42.074999999999996</v>
      </c>
      <c r="N1324" s="105">
        <v>42.074999999999996</v>
      </c>
      <c r="O1324" s="83"/>
    </row>
    <row r="1325" spans="1:15">
      <c r="A1325" s="79" t="s">
        <v>243</v>
      </c>
      <c r="B1325" s="100" t="s">
        <v>412</v>
      </c>
      <c r="C1325" s="81" t="str">
        <f>IFERROR(IF(B1325="No CAS","",INDEX('DEQ Pollutant List'!$C$7:$C$611,MATCH('3. Pollutant Emissions - EF'!B1325,'DEQ Pollutant List'!$B$7:$B$611,0))),"")</f>
        <v>trans-1,2-Dichloroethene</v>
      </c>
      <c r="D1325" s="115"/>
      <c r="E1325" s="101"/>
      <c r="F1325" s="102">
        <v>1.12E-4</v>
      </c>
      <c r="G1325" s="103">
        <v>1.12E-4</v>
      </c>
      <c r="H1325" s="83" t="s">
        <v>468</v>
      </c>
      <c r="I1325" s="104" t="s">
        <v>505</v>
      </c>
      <c r="J1325" s="102">
        <v>13.210242483778304</v>
      </c>
      <c r="K1325" s="105">
        <v>20.440000000000001</v>
      </c>
      <c r="L1325" s="83"/>
      <c r="M1325" s="102">
        <v>8.4000000000000005E-2</v>
      </c>
      <c r="N1325" s="105">
        <v>8.4000000000000005E-2</v>
      </c>
      <c r="O1325" s="83"/>
    </row>
    <row r="1326" spans="1:15">
      <c r="A1326" s="79" t="s">
        <v>243</v>
      </c>
      <c r="B1326" s="100" t="s">
        <v>330</v>
      </c>
      <c r="C1326" s="81" t="str">
        <f>IFERROR(IF(B1326="No CAS","",INDEX('DEQ Pollutant List'!$C$7:$C$611,MATCH('3. Pollutant Emissions - EF'!B1326,'DEQ Pollutant List'!$B$7:$B$611,0))),"")</f>
        <v>Acrolein</v>
      </c>
      <c r="D1326" s="115"/>
      <c r="E1326" s="101"/>
      <c r="F1326" s="102">
        <v>8.6500000000000002E-5</v>
      </c>
      <c r="G1326" s="103">
        <v>8.6500000000000002E-5</v>
      </c>
      <c r="H1326" s="83" t="s">
        <v>468</v>
      </c>
      <c r="I1326" s="104" t="s">
        <v>503</v>
      </c>
      <c r="J1326" s="102">
        <v>10.202553346846637</v>
      </c>
      <c r="K1326" s="105">
        <v>15.786250000000001</v>
      </c>
      <c r="L1326" s="83"/>
      <c r="M1326" s="102">
        <v>6.4875000000000002E-2</v>
      </c>
      <c r="N1326" s="105">
        <v>6.4875000000000002E-2</v>
      </c>
      <c r="O1326" s="83"/>
    </row>
    <row r="1327" spans="1:15">
      <c r="A1327" s="79" t="s">
        <v>243</v>
      </c>
      <c r="B1327" s="100" t="s">
        <v>340</v>
      </c>
      <c r="C1327" s="81" t="str">
        <f>IFERROR(IF(B1327="No CAS","",INDEX('DEQ Pollutant List'!$C$7:$C$611,MATCH('3. Pollutant Emissions - EF'!B1327,'DEQ Pollutant List'!$B$7:$B$611,0))),"")</f>
        <v>Benzene</v>
      </c>
      <c r="D1327" s="115"/>
      <c r="E1327" s="101"/>
      <c r="F1327" s="102">
        <v>6.9200000000000002E-5</v>
      </c>
      <c r="G1327" s="103">
        <v>6.9200000000000002E-5</v>
      </c>
      <c r="H1327" s="83" t="s">
        <v>468</v>
      </c>
      <c r="I1327" s="104" t="s">
        <v>504</v>
      </c>
      <c r="J1327" s="102">
        <v>8.1620426774773094</v>
      </c>
      <c r="K1327" s="105">
        <v>12.629</v>
      </c>
      <c r="L1327" s="83"/>
      <c r="M1327" s="102">
        <v>5.1900000000000002E-2</v>
      </c>
      <c r="N1327" s="105">
        <v>5.1900000000000002E-2</v>
      </c>
      <c r="O1327" s="83"/>
    </row>
    <row r="1328" spans="1:15">
      <c r="A1328" s="79" t="s">
        <v>243</v>
      </c>
      <c r="B1328" s="100" t="s">
        <v>416</v>
      </c>
      <c r="C1328" s="81" t="str">
        <f>IFERROR(IF(B1328="No CAS","",INDEX('DEQ Pollutant List'!$C$7:$C$611,MATCH('3. Pollutant Emissions - EF'!B1328,'DEQ Pollutant List'!$B$7:$B$611,0))),"")</f>
        <v>Biphenyl</v>
      </c>
      <c r="D1328" s="115"/>
      <c r="E1328" s="101"/>
      <c r="F1328" s="102">
        <v>1.08E-4</v>
      </c>
      <c r="G1328" s="103">
        <v>1.08E-4</v>
      </c>
      <c r="H1328" s="83" t="s">
        <v>468</v>
      </c>
      <c r="I1328" s="104" t="s">
        <v>504</v>
      </c>
      <c r="J1328" s="102">
        <v>12.73844810935765</v>
      </c>
      <c r="K1328" s="105">
        <v>19.71</v>
      </c>
      <c r="L1328" s="83"/>
      <c r="M1328" s="102">
        <v>8.1000000000000003E-2</v>
      </c>
      <c r="N1328" s="105">
        <v>8.1000000000000003E-2</v>
      </c>
      <c r="O1328" s="83"/>
    </row>
    <row r="1329" spans="1:15">
      <c r="A1329" s="79" t="s">
        <v>243</v>
      </c>
      <c r="B1329" s="100" t="s">
        <v>342</v>
      </c>
      <c r="C1329" s="81" t="str">
        <f>IFERROR(IF(B1329="No CAS","",INDEX('DEQ Pollutant List'!$C$7:$C$611,MATCH('3. Pollutant Emissions - EF'!B1329,'DEQ Pollutant List'!$B$7:$B$611,0))),"")</f>
        <v>1,3-Butadiene</v>
      </c>
      <c r="D1329" s="115"/>
      <c r="E1329" s="101"/>
      <c r="F1329" s="102">
        <v>9.3400000000000004E-6</v>
      </c>
      <c r="G1329" s="103">
        <v>9.3400000000000004E-6</v>
      </c>
      <c r="H1329" s="83" t="s">
        <v>468</v>
      </c>
      <c r="I1329" s="104" t="s">
        <v>504</v>
      </c>
      <c r="J1329" s="102">
        <v>1.1016398642722265</v>
      </c>
      <c r="K1329" s="105">
        <v>1.70455</v>
      </c>
      <c r="L1329" s="83"/>
      <c r="M1329" s="102">
        <v>7.0049999999999999E-3</v>
      </c>
      <c r="N1329" s="105">
        <v>7.0049999999999999E-3</v>
      </c>
      <c r="O1329" s="83"/>
    </row>
    <row r="1330" spans="1:15">
      <c r="A1330" s="79" t="s">
        <v>243</v>
      </c>
      <c r="B1330" s="100" t="s">
        <v>344</v>
      </c>
      <c r="C1330" s="81" t="str">
        <f>IFERROR(IF(B1330="No CAS","",INDEX('DEQ Pollutant List'!$C$7:$C$611,MATCH('3. Pollutant Emissions - EF'!B1330,'DEQ Pollutant List'!$B$7:$B$611,0))),"")</f>
        <v>Carbon disulfide</v>
      </c>
      <c r="D1330" s="115"/>
      <c r="E1330" s="101"/>
      <c r="F1330" s="102">
        <v>3.3700000000000002E-3</v>
      </c>
      <c r="G1330" s="103">
        <v>3.3700000000000002E-3</v>
      </c>
      <c r="H1330" s="83" t="s">
        <v>468</v>
      </c>
      <c r="I1330" s="104" t="s">
        <v>504</v>
      </c>
      <c r="J1330" s="102">
        <v>397.48676044940078</v>
      </c>
      <c r="K1330" s="105">
        <v>615.02499999999998</v>
      </c>
      <c r="L1330" s="83"/>
      <c r="M1330" s="102">
        <v>2.5275000000000003</v>
      </c>
      <c r="N1330" s="105">
        <v>2.5275000000000003</v>
      </c>
      <c r="O1330" s="83"/>
    </row>
    <row r="1331" spans="1:15">
      <c r="A1331" s="79" t="s">
        <v>243</v>
      </c>
      <c r="B1331" s="100" t="s">
        <v>417</v>
      </c>
      <c r="C1331" s="81" t="str">
        <f>IFERROR(IF(B1331="No CAS","",INDEX('DEQ Pollutant List'!$C$7:$C$611,MATCH('3. Pollutant Emissions - EF'!B1331,'DEQ Pollutant List'!$B$7:$B$611,0))),"")</f>
        <v>Carbon tetrachloride</v>
      </c>
      <c r="D1331" s="115"/>
      <c r="E1331" s="101"/>
      <c r="F1331" s="102">
        <v>5.5900000000000004E-3</v>
      </c>
      <c r="G1331" s="103">
        <v>5.5900000000000004E-3</v>
      </c>
      <c r="H1331" s="83" t="s">
        <v>468</v>
      </c>
      <c r="I1331" s="104" t="s">
        <v>504</v>
      </c>
      <c r="J1331" s="102">
        <v>659.3326382528636</v>
      </c>
      <c r="K1331" s="105">
        <v>1020.1750000000001</v>
      </c>
      <c r="L1331" s="83"/>
      <c r="M1331" s="102">
        <v>4.1924999999999999</v>
      </c>
      <c r="N1331" s="105">
        <v>4.1924999999999999</v>
      </c>
      <c r="O1331" s="83"/>
    </row>
    <row r="1332" spans="1:15">
      <c r="A1332" s="79" t="s">
        <v>243</v>
      </c>
      <c r="B1332" s="100" t="s">
        <v>345</v>
      </c>
      <c r="C1332" s="81" t="str">
        <f>IFERROR(IF(B1332="No CAS","",INDEX('DEQ Pollutant List'!$C$7:$C$611,MATCH('3. Pollutant Emissions - EF'!B1332,'DEQ Pollutant List'!$B$7:$B$611,0))),"")</f>
        <v>Chlorobenzene</v>
      </c>
      <c r="D1332" s="115"/>
      <c r="E1332" s="101"/>
      <c r="F1332" s="102">
        <v>3.6100000000000003E-5</v>
      </c>
      <c r="G1332" s="103">
        <v>3.6100000000000003E-5</v>
      </c>
      <c r="H1332" s="83" t="s">
        <v>468</v>
      </c>
      <c r="I1332" s="104" t="s">
        <v>504</v>
      </c>
      <c r="J1332" s="102">
        <v>4.2579442291464007</v>
      </c>
      <c r="K1332" s="105">
        <v>6.5882500000000004</v>
      </c>
      <c r="L1332" s="83"/>
      <c r="M1332" s="102">
        <v>2.7075000000000002E-2</v>
      </c>
      <c r="N1332" s="105">
        <v>2.7075000000000002E-2</v>
      </c>
      <c r="O1332" s="83"/>
    </row>
    <row r="1333" spans="1:15">
      <c r="A1333" s="79" t="s">
        <v>243</v>
      </c>
      <c r="B1333" s="100" t="s">
        <v>346</v>
      </c>
      <c r="C1333" s="81" t="str">
        <f>IFERROR(IF(B1333="No CAS","",INDEX('DEQ Pollutant List'!$C$7:$C$611,MATCH('3. Pollutant Emissions - EF'!B1333,'DEQ Pollutant List'!$B$7:$B$611,0))),"")</f>
        <v>1,2,4-Trichlorobenzene</v>
      </c>
      <c r="D1333" s="115"/>
      <c r="E1333" s="101"/>
      <c r="F1333" s="102">
        <v>7.6000000000000004E-5</v>
      </c>
      <c r="G1333" s="103">
        <v>7.6000000000000004E-5</v>
      </c>
      <c r="H1333" s="83" t="s">
        <v>468</v>
      </c>
      <c r="I1333" s="104" t="s">
        <v>504</v>
      </c>
      <c r="J1333" s="102">
        <v>8.9640931139924209</v>
      </c>
      <c r="K1333" s="105">
        <v>13.870000000000001</v>
      </c>
      <c r="L1333" s="83"/>
      <c r="M1333" s="102">
        <v>5.7000000000000002E-2</v>
      </c>
      <c r="N1333" s="105">
        <v>5.7000000000000002E-2</v>
      </c>
      <c r="O1333" s="83"/>
    </row>
    <row r="1334" spans="1:15">
      <c r="A1334" s="79" t="s">
        <v>243</v>
      </c>
      <c r="B1334" s="100" t="s">
        <v>347</v>
      </c>
      <c r="C1334" s="81" t="str">
        <f>IFERROR(IF(B1334="No CAS","",INDEX('DEQ Pollutant List'!$C$7:$C$611,MATCH('3. Pollutant Emissions - EF'!B1334,'DEQ Pollutant List'!$B$7:$B$611,0))),"")</f>
        <v>Chloroform</v>
      </c>
      <c r="D1334" s="115"/>
      <c r="E1334" s="101"/>
      <c r="F1334" s="102">
        <v>2.7899999999999999E-3</v>
      </c>
      <c r="G1334" s="103">
        <v>2.7899999999999999E-3</v>
      </c>
      <c r="H1334" s="83" t="s">
        <v>468</v>
      </c>
      <c r="I1334" s="104" t="s">
        <v>504</v>
      </c>
      <c r="J1334" s="102">
        <v>329.076576158406</v>
      </c>
      <c r="K1334" s="105">
        <v>509.17500000000001</v>
      </c>
      <c r="L1334" s="83"/>
      <c r="M1334" s="102">
        <v>2.0924999999999998</v>
      </c>
      <c r="N1334" s="105">
        <v>2.0924999999999998</v>
      </c>
      <c r="O1334" s="83"/>
    </row>
    <row r="1335" spans="1:15">
      <c r="A1335" s="79" t="s">
        <v>243</v>
      </c>
      <c r="B1335" s="100" t="s">
        <v>418</v>
      </c>
      <c r="C1335" s="81" t="str">
        <f>IFERROR(IF(B1335="No CAS","",INDEX('DEQ Pollutant List'!$C$7:$C$611,MATCH('3. Pollutant Emissions - EF'!B1335,'DEQ Pollutant List'!$B$7:$B$611,0))),"")</f>
        <v>Cresols (mixture), including m-cresol, o-cresol, p-cresol</v>
      </c>
      <c r="D1335" s="115"/>
      <c r="E1335" s="101"/>
      <c r="F1335" s="102">
        <v>3.3500000000000002E-2</v>
      </c>
      <c r="G1335" s="103">
        <v>3.3500000000000002E-2</v>
      </c>
      <c r="H1335" s="83" t="s">
        <v>468</v>
      </c>
      <c r="I1335" s="104" t="s">
        <v>504</v>
      </c>
      <c r="J1335" s="102">
        <v>3951.2778857729754</v>
      </c>
      <c r="K1335" s="105">
        <v>6113.75</v>
      </c>
      <c r="L1335" s="83"/>
      <c r="M1335" s="102">
        <v>25.125</v>
      </c>
      <c r="N1335" s="105">
        <v>25.125</v>
      </c>
      <c r="O1335" s="83"/>
    </row>
    <row r="1336" spans="1:15">
      <c r="A1336" s="79" t="s">
        <v>243</v>
      </c>
      <c r="B1336" s="100" t="s">
        <v>405</v>
      </c>
      <c r="C1336" s="81" t="str">
        <f>IFERROR(IF(B1336="No CAS","",INDEX('DEQ Pollutant List'!$C$7:$C$611,MATCH('3. Pollutant Emissions - EF'!B1336,'DEQ Pollutant List'!$B$7:$B$611,0))),"")</f>
        <v>Crotonaldehyde</v>
      </c>
      <c r="D1336" s="115"/>
      <c r="E1336" s="101"/>
      <c r="F1336" s="102">
        <v>2.6200000000000003E-4</v>
      </c>
      <c r="G1336" s="103">
        <v>2.6200000000000003E-4</v>
      </c>
      <c r="H1336" s="83" t="s">
        <v>468</v>
      </c>
      <c r="I1336" s="104" t="s">
        <v>504</v>
      </c>
      <c r="J1336" s="102">
        <v>30.902531524552824</v>
      </c>
      <c r="K1336" s="105">
        <v>47.815000000000005</v>
      </c>
      <c r="L1336" s="83"/>
      <c r="M1336" s="102">
        <v>0.19650000000000001</v>
      </c>
      <c r="N1336" s="105">
        <v>0.19650000000000001</v>
      </c>
      <c r="O1336" s="83"/>
    </row>
    <row r="1337" spans="1:15">
      <c r="A1337" s="79" t="s">
        <v>243</v>
      </c>
      <c r="B1337" s="100" t="s">
        <v>352</v>
      </c>
      <c r="C1337" s="81" t="str">
        <f>IFERROR(IF(B1337="No CAS","",INDEX('DEQ Pollutant List'!$C$7:$C$611,MATCH('3. Pollutant Emissions - EF'!B1337,'DEQ Pollutant List'!$B$7:$B$611,0))),"")</f>
        <v>Ethyl benzene</v>
      </c>
      <c r="D1337" s="115"/>
      <c r="E1337" s="101"/>
      <c r="F1337" s="102">
        <v>2.7300000000000001E-6</v>
      </c>
      <c r="G1337" s="103">
        <v>2.7300000000000001E-6</v>
      </c>
      <c r="H1337" s="83" t="s">
        <v>468</v>
      </c>
      <c r="I1337" s="104" t="s">
        <v>504</v>
      </c>
      <c r="J1337" s="102">
        <v>0.32199966054209617</v>
      </c>
      <c r="K1337" s="105">
        <v>0.49822500000000003</v>
      </c>
      <c r="L1337" s="83"/>
      <c r="M1337" s="102">
        <v>2.0475000000000003E-3</v>
      </c>
      <c r="N1337" s="105">
        <v>2.0475000000000003E-3</v>
      </c>
      <c r="O1337" s="83"/>
    </row>
    <row r="1338" spans="1:15">
      <c r="A1338" s="79" t="s">
        <v>243</v>
      </c>
      <c r="B1338" s="100" t="s">
        <v>419</v>
      </c>
      <c r="C1338" s="81" t="str">
        <f>IFERROR(IF(B1338="No CAS","",INDEX('DEQ Pollutant List'!$C$7:$C$611,MATCH('3. Pollutant Emissions - EF'!B1338,'DEQ Pollutant List'!$B$7:$B$611,0))),"")</f>
        <v>Ethylene dichloride (EDC, 1,2-dichloroethane)</v>
      </c>
      <c r="D1338" s="115"/>
      <c r="E1338" s="101"/>
      <c r="F1338" s="102">
        <v>6.3499999999999999E-5</v>
      </c>
      <c r="G1338" s="103">
        <v>6.3499999999999999E-5</v>
      </c>
      <c r="H1338" s="83" t="s">
        <v>468</v>
      </c>
      <c r="I1338" s="104" t="s">
        <v>504</v>
      </c>
      <c r="J1338" s="102">
        <v>7.4897356939278783</v>
      </c>
      <c r="K1338" s="105">
        <v>11.588749999999999</v>
      </c>
      <c r="L1338" s="83"/>
      <c r="M1338" s="102">
        <v>4.7625000000000001E-2</v>
      </c>
      <c r="N1338" s="105">
        <v>4.7625000000000001E-2</v>
      </c>
      <c r="O1338" s="83"/>
    </row>
    <row r="1339" spans="1:15">
      <c r="A1339" s="79" t="s">
        <v>243</v>
      </c>
      <c r="B1339" s="100" t="s">
        <v>354</v>
      </c>
      <c r="C1339" s="81" t="str">
        <f>IFERROR(IF(B1339="No CAS","",INDEX('DEQ Pollutant List'!$C$7:$C$611,MATCH('3. Pollutant Emissions - EF'!B1339,'DEQ Pollutant List'!$B$7:$B$611,0))),"")</f>
        <v>Formaldehyde</v>
      </c>
      <c r="D1339" s="115"/>
      <c r="E1339" s="101"/>
      <c r="F1339" s="102">
        <v>1.73E-4</v>
      </c>
      <c r="G1339" s="103">
        <v>1.73E-4</v>
      </c>
      <c r="H1339" s="83" t="s">
        <v>468</v>
      </c>
      <c r="I1339" s="104" t="s">
        <v>503</v>
      </c>
      <c r="J1339" s="102">
        <v>20.405106693693273</v>
      </c>
      <c r="K1339" s="105">
        <v>31.572500000000002</v>
      </c>
      <c r="L1339" s="83"/>
      <c r="M1339" s="102">
        <v>0.12975</v>
      </c>
      <c r="N1339" s="105">
        <v>0.12975</v>
      </c>
      <c r="O1339" s="83"/>
    </row>
    <row r="1340" spans="1:15">
      <c r="A1340" s="79" t="s">
        <v>243</v>
      </c>
      <c r="B1340" s="100" t="s">
        <v>420</v>
      </c>
      <c r="C1340" s="81" t="str">
        <f>IFERROR(IF(B1340="No CAS","",INDEX('DEQ Pollutant List'!$C$7:$C$611,MATCH('3. Pollutant Emissions - EF'!B1340,'DEQ Pollutant List'!$B$7:$B$611,0))),"")</f>
        <v>Hexachloroethane</v>
      </c>
      <c r="D1340" s="115"/>
      <c r="E1340" s="101"/>
      <c r="F1340" s="102">
        <v>1.2999999999999999E-5</v>
      </c>
      <c r="G1340" s="103">
        <v>1.2999999999999999E-5</v>
      </c>
      <c r="H1340" s="83" t="s">
        <v>468</v>
      </c>
      <c r="I1340" s="104" t="s">
        <v>504</v>
      </c>
      <c r="J1340" s="102">
        <v>1.5333317168671246</v>
      </c>
      <c r="K1340" s="105">
        <v>2.3725000000000001</v>
      </c>
      <c r="L1340" s="83"/>
      <c r="M1340" s="102">
        <v>9.75E-3</v>
      </c>
      <c r="N1340" s="105">
        <v>9.75E-3</v>
      </c>
      <c r="O1340" s="83"/>
    </row>
    <row r="1341" spans="1:15">
      <c r="A1341" s="79" t="s">
        <v>243</v>
      </c>
      <c r="B1341" s="100" t="s">
        <v>355</v>
      </c>
      <c r="C1341" s="81" t="str">
        <f>IFERROR(IF(B1341="No CAS","",INDEX('DEQ Pollutant List'!$C$7:$C$611,MATCH('3. Pollutant Emissions - EF'!B1341,'DEQ Pollutant List'!$B$7:$B$611,0))),"")</f>
        <v>Hexane</v>
      </c>
      <c r="D1341" s="115"/>
      <c r="E1341" s="101"/>
      <c r="F1341" s="102">
        <v>1.7699999999999999E-4</v>
      </c>
      <c r="G1341" s="103">
        <v>1.7699999999999999E-4</v>
      </c>
      <c r="H1341" s="83" t="s">
        <v>468</v>
      </c>
      <c r="I1341" s="104" t="s">
        <v>504</v>
      </c>
      <c r="J1341" s="102">
        <v>20.876901068113927</v>
      </c>
      <c r="K1341" s="105">
        <v>32.302500000000002</v>
      </c>
      <c r="L1341" s="83"/>
      <c r="M1341" s="102">
        <v>0.13275000000000001</v>
      </c>
      <c r="N1341" s="105">
        <v>0.13275000000000001</v>
      </c>
      <c r="O1341" s="83"/>
    </row>
    <row r="1342" spans="1:15">
      <c r="A1342" s="79" t="s">
        <v>243</v>
      </c>
      <c r="B1342" s="100" t="s">
        <v>357</v>
      </c>
      <c r="C1342" s="81" t="str">
        <f>IFERROR(IF(B1342="No CAS","",INDEX('DEQ Pollutant List'!$C$7:$C$611,MATCH('3. Pollutant Emissions - EF'!B1342,'DEQ Pollutant List'!$B$7:$B$611,0))),"")</f>
        <v>Hydrogen sulfide</v>
      </c>
      <c r="D1342" s="115"/>
      <c r="E1342" s="101"/>
      <c r="F1342" s="102">
        <v>8.9300000000000004E-3</v>
      </c>
      <c r="G1342" s="103">
        <v>8.9300000000000004E-3</v>
      </c>
      <c r="H1342" s="83" t="s">
        <v>468</v>
      </c>
      <c r="I1342" s="104" t="s">
        <v>504</v>
      </c>
      <c r="J1342" s="102">
        <v>1053.2809408941096</v>
      </c>
      <c r="K1342" s="105">
        <v>1629.7250000000001</v>
      </c>
      <c r="L1342" s="83"/>
      <c r="M1342" s="102">
        <v>6.6975000000000007</v>
      </c>
      <c r="N1342" s="105">
        <v>6.6975000000000007</v>
      </c>
      <c r="O1342" s="83"/>
    </row>
    <row r="1343" spans="1:15">
      <c r="A1343" s="79" t="s">
        <v>243</v>
      </c>
      <c r="B1343" s="100" t="s">
        <v>359</v>
      </c>
      <c r="C1343" s="81" t="str">
        <f>IFERROR(IF(B1343="No CAS","",INDEX('DEQ Pollutant List'!$C$7:$C$611,MATCH('3. Pollutant Emissions - EF'!B1343,'DEQ Pollutant List'!$B$7:$B$611,0))),"")</f>
        <v>Isopropyl alcohol</v>
      </c>
      <c r="D1343" s="115"/>
      <c r="E1343" s="101"/>
      <c r="F1343" s="102">
        <v>1.14E-3</v>
      </c>
      <c r="G1343" s="103">
        <v>1.14E-3</v>
      </c>
      <c r="H1343" s="83" t="s">
        <v>468</v>
      </c>
      <c r="I1343" s="104" t="s">
        <v>504</v>
      </c>
      <c r="J1343" s="102">
        <v>134.46139670988632</v>
      </c>
      <c r="K1343" s="105">
        <v>208.04999999999998</v>
      </c>
      <c r="L1343" s="83"/>
      <c r="M1343" s="102">
        <v>0.85499999999999998</v>
      </c>
      <c r="N1343" s="105">
        <v>0.85499999999999998</v>
      </c>
      <c r="O1343" s="83"/>
    </row>
    <row r="1344" spans="1:15">
      <c r="A1344" s="79" t="s">
        <v>243</v>
      </c>
      <c r="B1344" s="100" t="s">
        <v>363</v>
      </c>
      <c r="C1344" s="81" t="str">
        <f>IFERROR(IF(B1344="No CAS","",INDEX('DEQ Pollutant List'!$C$7:$C$611,MATCH('3. Pollutant Emissions - EF'!B1344,'DEQ Pollutant List'!$B$7:$B$611,0))),"")</f>
        <v>Methanol</v>
      </c>
      <c r="D1344" s="115"/>
      <c r="E1344" s="101"/>
      <c r="F1344" s="102">
        <v>0.10440000000000001</v>
      </c>
      <c r="G1344" s="103">
        <v>0.10440000000000001</v>
      </c>
      <c r="H1344" s="83" t="s">
        <v>468</v>
      </c>
      <c r="I1344" s="104" t="s">
        <v>506</v>
      </c>
      <c r="J1344" s="102">
        <v>12313.833172379063</v>
      </c>
      <c r="K1344" s="105">
        <v>19053</v>
      </c>
      <c r="L1344" s="83"/>
      <c r="M1344" s="102">
        <v>78.300000000000011</v>
      </c>
      <c r="N1344" s="105">
        <v>78.300000000000011</v>
      </c>
      <c r="O1344" s="83"/>
    </row>
    <row r="1345" spans="1:15">
      <c r="A1345" s="79" t="s">
        <v>243</v>
      </c>
      <c r="B1345" s="100" t="s">
        <v>364</v>
      </c>
      <c r="C1345" s="81" t="str">
        <f>IFERROR(IF(B1345="No CAS","",INDEX('DEQ Pollutant List'!$C$7:$C$611,MATCH('3. Pollutant Emissions - EF'!B1345,'DEQ Pollutant List'!$B$7:$B$611,0))),"")</f>
        <v>Chloromethane (methyl chloride)</v>
      </c>
      <c r="D1345" s="115"/>
      <c r="E1345" s="101"/>
      <c r="F1345" s="102">
        <v>1.17E-3</v>
      </c>
      <c r="G1345" s="103">
        <v>1.17E-3</v>
      </c>
      <c r="H1345" s="83" t="s">
        <v>468</v>
      </c>
      <c r="I1345" s="104" t="s">
        <v>504</v>
      </c>
      <c r="J1345" s="102">
        <v>137.99985451804122</v>
      </c>
      <c r="K1345" s="105">
        <v>213.52500000000001</v>
      </c>
      <c r="L1345" s="83"/>
      <c r="M1345" s="102">
        <v>0.87750000000000006</v>
      </c>
      <c r="N1345" s="105">
        <v>0.87750000000000006</v>
      </c>
      <c r="O1345" s="83"/>
    </row>
    <row r="1346" spans="1:15">
      <c r="A1346" s="79" t="s">
        <v>243</v>
      </c>
      <c r="B1346" s="100" t="s">
        <v>407</v>
      </c>
      <c r="C1346" s="81" t="str">
        <f>IFERROR(IF(B1346="No CAS","",INDEX('DEQ Pollutant List'!$C$7:$C$611,MATCH('3. Pollutant Emissions - EF'!B1346,'DEQ Pollutant List'!$B$7:$B$611,0))),"")</f>
        <v>1,1,1-Trichloroethane (methyl chloroform)</v>
      </c>
      <c r="D1346" s="115"/>
      <c r="E1346" s="101"/>
      <c r="F1346" s="102">
        <v>5.8400000000000003E-5</v>
      </c>
      <c r="G1346" s="103">
        <v>5.8400000000000003E-5</v>
      </c>
      <c r="H1346" s="83" t="s">
        <v>468</v>
      </c>
      <c r="I1346" s="104" t="s">
        <v>504</v>
      </c>
      <c r="J1346" s="102">
        <v>6.8881978665415451</v>
      </c>
      <c r="K1346" s="105">
        <v>10.658000000000001</v>
      </c>
      <c r="L1346" s="83"/>
      <c r="M1346" s="102">
        <v>4.3800000000000006E-2</v>
      </c>
      <c r="N1346" s="105">
        <v>4.3800000000000006E-2</v>
      </c>
      <c r="O1346" s="83"/>
    </row>
    <row r="1347" spans="1:15">
      <c r="A1347" s="79" t="s">
        <v>243</v>
      </c>
      <c r="B1347" s="100" t="s">
        <v>365</v>
      </c>
      <c r="C1347" s="81" t="str">
        <f>IFERROR(IF(B1347="No CAS","",INDEX('DEQ Pollutant List'!$C$7:$C$611,MATCH('3. Pollutant Emissions - EF'!B1347,'DEQ Pollutant List'!$B$7:$B$611,0))),"")</f>
        <v>Dichloromethane (methylene chloride)</v>
      </c>
      <c r="D1347" s="115"/>
      <c r="E1347" s="101"/>
      <c r="F1347" s="102">
        <v>6.2399999999999999E-3</v>
      </c>
      <c r="G1347" s="103">
        <v>6.2399999999999999E-3</v>
      </c>
      <c r="H1347" s="83" t="s">
        <v>468</v>
      </c>
      <c r="I1347" s="104" t="s">
        <v>504</v>
      </c>
      <c r="J1347" s="102">
        <v>735.99922409621979</v>
      </c>
      <c r="K1347" s="105">
        <v>1138.8</v>
      </c>
      <c r="L1347" s="83"/>
      <c r="M1347" s="102">
        <v>4.68</v>
      </c>
      <c r="N1347" s="105">
        <v>4.68</v>
      </c>
      <c r="O1347" s="83"/>
    </row>
    <row r="1348" spans="1:15">
      <c r="A1348" s="79" t="s">
        <v>243</v>
      </c>
      <c r="B1348" s="100" t="s">
        <v>366</v>
      </c>
      <c r="C1348" s="81" t="str">
        <f>IFERROR(IF(B1348="No CAS","",INDEX('DEQ Pollutant List'!$C$7:$C$611,MATCH('3. Pollutant Emissions - EF'!B1348,'DEQ Pollutant List'!$B$7:$B$611,0))),"")</f>
        <v>2-Butanone (methyl ethyl ketone)</v>
      </c>
      <c r="D1348" s="115"/>
      <c r="E1348" s="101"/>
      <c r="F1348" s="102">
        <v>1.12E-2</v>
      </c>
      <c r="G1348" s="103">
        <v>1.12E-2</v>
      </c>
      <c r="H1348" s="83" t="s">
        <v>468</v>
      </c>
      <c r="I1348" s="104" t="s">
        <v>504</v>
      </c>
      <c r="J1348" s="102">
        <v>1321.0242483778304</v>
      </c>
      <c r="K1348" s="105">
        <v>2044</v>
      </c>
      <c r="L1348" s="83"/>
      <c r="M1348" s="102">
        <v>8.4</v>
      </c>
      <c r="N1348" s="105">
        <v>8.4</v>
      </c>
      <c r="O1348" s="83"/>
    </row>
    <row r="1349" spans="1:15">
      <c r="A1349" s="79" t="s">
        <v>243</v>
      </c>
      <c r="B1349" s="100" t="s">
        <v>367</v>
      </c>
      <c r="C1349" s="81" t="str">
        <f>IFERROR(IF(B1349="No CAS","",INDEX('DEQ Pollutant List'!$C$7:$C$611,MATCH('3. Pollutant Emissions - EF'!B1349,'DEQ Pollutant List'!$B$7:$B$611,0))),"")</f>
        <v>Methyl isobutyl ketone (MIBK, hexone)</v>
      </c>
      <c r="D1349" s="115"/>
      <c r="E1349" s="101"/>
      <c r="F1349" s="102">
        <v>3.4099999999999998E-3</v>
      </c>
      <c r="G1349" s="103">
        <v>3.4099999999999998E-3</v>
      </c>
      <c r="H1349" s="83" t="s">
        <v>468</v>
      </c>
      <c r="I1349" s="104" t="s">
        <v>504</v>
      </c>
      <c r="J1349" s="102">
        <v>402.20470419360731</v>
      </c>
      <c r="K1349" s="105">
        <v>622.32499999999993</v>
      </c>
      <c r="L1349" s="83"/>
      <c r="M1349" s="102">
        <v>2.5574999999999997</v>
      </c>
      <c r="N1349" s="105">
        <v>2.5574999999999997</v>
      </c>
      <c r="O1349" s="83"/>
    </row>
    <row r="1350" spans="1:15">
      <c r="A1350" s="79" t="s">
        <v>243</v>
      </c>
      <c r="B1350" s="100" t="s">
        <v>370</v>
      </c>
      <c r="C1350" s="81" t="str">
        <f>IFERROR(IF(B1350="No CAS","",INDEX('DEQ Pollutant List'!$C$7:$C$611,MATCH('3. Pollutant Emissions - EF'!B1350,'DEQ Pollutant List'!$B$7:$B$611,0))),"")</f>
        <v>Naphthalene</v>
      </c>
      <c r="D1350" s="115"/>
      <c r="E1350" s="101"/>
      <c r="F1350" s="102">
        <v>1.4100000000000001E-5</v>
      </c>
      <c r="G1350" s="103">
        <v>1.4100000000000001E-5</v>
      </c>
      <c r="H1350" s="83" t="s">
        <v>468</v>
      </c>
      <c r="I1350" s="104" t="s">
        <v>504</v>
      </c>
      <c r="J1350" s="102">
        <v>1.6630751698328046</v>
      </c>
      <c r="K1350" s="105">
        <v>2.5732500000000003</v>
      </c>
      <c r="L1350" s="83"/>
      <c r="M1350" s="102">
        <v>1.0575000000000001E-2</v>
      </c>
      <c r="N1350" s="105">
        <v>1.0575000000000001E-2</v>
      </c>
      <c r="O1350" s="83"/>
    </row>
    <row r="1351" spans="1:15">
      <c r="A1351" s="79" t="s">
        <v>243</v>
      </c>
      <c r="B1351" s="100" t="s">
        <v>372</v>
      </c>
      <c r="C1351" s="81" t="str">
        <f>IFERROR(IF(B1351="No CAS","",INDEX('DEQ Pollutant List'!$C$7:$C$611,MATCH('3. Pollutant Emissions - EF'!B1351,'DEQ Pollutant List'!$B$7:$B$611,0))),"")</f>
        <v>Tetrachloroethene (perchloroethylene)</v>
      </c>
      <c r="D1351" s="115"/>
      <c r="E1351" s="101"/>
      <c r="F1351" s="102">
        <v>2.2599999999999999E-4</v>
      </c>
      <c r="G1351" s="103">
        <v>2.2599999999999999E-4</v>
      </c>
      <c r="H1351" s="83" t="s">
        <v>468</v>
      </c>
      <c r="I1351" s="104" t="s">
        <v>504</v>
      </c>
      <c r="J1351" s="102">
        <v>26.656382154766934</v>
      </c>
      <c r="K1351" s="105">
        <v>41.244999999999997</v>
      </c>
      <c r="L1351" s="83"/>
      <c r="M1351" s="102">
        <v>0.16949999999999998</v>
      </c>
      <c r="N1351" s="105">
        <v>0.16949999999999998</v>
      </c>
      <c r="O1351" s="83"/>
    </row>
    <row r="1352" spans="1:15">
      <c r="A1352" s="79" t="s">
        <v>243</v>
      </c>
      <c r="B1352" s="100" t="s">
        <v>373</v>
      </c>
      <c r="C1352" s="81" t="str">
        <f>IFERROR(IF(B1352="No CAS","",INDEX('DEQ Pollutant List'!$C$7:$C$611,MATCH('3. Pollutant Emissions - EF'!B1352,'DEQ Pollutant List'!$B$7:$B$611,0))),"")</f>
        <v>Phenol</v>
      </c>
      <c r="D1352" s="115"/>
      <c r="E1352" s="101"/>
      <c r="F1352" s="102">
        <v>6.5399999999999998E-3</v>
      </c>
      <c r="G1352" s="103">
        <v>6.5399999999999998E-3</v>
      </c>
      <c r="H1352" s="83" t="s">
        <v>468</v>
      </c>
      <c r="I1352" s="104" t="s">
        <v>504</v>
      </c>
      <c r="J1352" s="102">
        <v>771.38380217776887</v>
      </c>
      <c r="K1352" s="105">
        <v>1193.55</v>
      </c>
      <c r="L1352" s="83"/>
      <c r="M1352" s="102">
        <v>4.9050000000000002</v>
      </c>
      <c r="N1352" s="105">
        <v>4.9050000000000002</v>
      </c>
      <c r="O1352" s="83"/>
    </row>
    <row r="1353" spans="1:15">
      <c r="A1353" s="79" t="s">
        <v>243</v>
      </c>
      <c r="B1353" s="100" t="s">
        <v>389</v>
      </c>
      <c r="C1353" s="81" t="str">
        <f>IFERROR(IF(B1353="No CAS","",INDEX('DEQ Pollutant List'!$C$7:$C$611,MATCH('3. Pollutant Emissions - EF'!B1353,'DEQ Pollutant List'!$B$7:$B$611,0))),"")</f>
        <v>Propionaldehyde</v>
      </c>
      <c r="D1353" s="115"/>
      <c r="E1353" s="101"/>
      <c r="F1353" s="102">
        <v>8.6300000000000005E-4</v>
      </c>
      <c r="G1353" s="103">
        <v>8.6300000000000005E-4</v>
      </c>
      <c r="H1353" s="83" t="s">
        <v>468</v>
      </c>
      <c r="I1353" s="104" t="s">
        <v>503</v>
      </c>
      <c r="J1353" s="102">
        <v>101.78963628125605</v>
      </c>
      <c r="K1353" s="105">
        <v>157.4975</v>
      </c>
      <c r="L1353" s="83"/>
      <c r="M1353" s="102">
        <v>0.64724999999999999</v>
      </c>
      <c r="N1353" s="105">
        <v>0.64724999999999999</v>
      </c>
      <c r="O1353" s="83"/>
    </row>
    <row r="1354" spans="1:15">
      <c r="A1354" s="79" t="s">
        <v>243</v>
      </c>
      <c r="B1354" s="100" t="s">
        <v>392</v>
      </c>
      <c r="C1354" s="81" t="str">
        <f>IFERROR(IF(B1354="No CAS","",INDEX('DEQ Pollutant List'!$C$7:$C$611,MATCH('3. Pollutant Emissions - EF'!B1354,'DEQ Pollutant List'!$B$7:$B$611,0))),"")</f>
        <v>Styrene</v>
      </c>
      <c r="D1354" s="115"/>
      <c r="E1354" s="101"/>
      <c r="F1354" s="102">
        <v>4.44E-4</v>
      </c>
      <c r="G1354" s="103">
        <v>4.44E-4</v>
      </c>
      <c r="H1354" s="83" t="s">
        <v>468</v>
      </c>
      <c r="I1354" s="104" t="s">
        <v>504</v>
      </c>
      <c r="J1354" s="102">
        <v>52.369175560692568</v>
      </c>
      <c r="K1354" s="105">
        <v>81.03</v>
      </c>
      <c r="L1354" s="83"/>
      <c r="M1354" s="102">
        <v>0.33300000000000002</v>
      </c>
      <c r="N1354" s="105">
        <v>0.33300000000000002</v>
      </c>
      <c r="O1354" s="83"/>
    </row>
    <row r="1355" spans="1:15">
      <c r="A1355" s="79" t="s">
        <v>243</v>
      </c>
      <c r="B1355" s="100" t="s">
        <v>395</v>
      </c>
      <c r="C1355" s="81" t="str">
        <f>IFERROR(IF(B1355="No CAS","",INDEX('DEQ Pollutant List'!$C$7:$C$611,MATCH('3. Pollutant Emissions - EF'!B1355,'DEQ Pollutant List'!$B$7:$B$611,0))),"")</f>
        <v>Toluene</v>
      </c>
      <c r="D1355" s="115"/>
      <c r="E1355" s="101"/>
      <c r="F1355" s="102">
        <v>3.0300000000000001E-3</v>
      </c>
      <c r="G1355" s="103">
        <v>3.0300000000000001E-3</v>
      </c>
      <c r="H1355" s="83" t="s">
        <v>468</v>
      </c>
      <c r="I1355" s="104" t="s">
        <v>504</v>
      </c>
      <c r="J1355" s="102">
        <v>357.38423862364522</v>
      </c>
      <c r="K1355" s="105">
        <v>552.97500000000002</v>
      </c>
      <c r="L1355" s="83"/>
      <c r="M1355" s="102">
        <v>2.2725</v>
      </c>
      <c r="N1355" s="105">
        <v>2.2725</v>
      </c>
      <c r="O1355" s="83"/>
    </row>
    <row r="1356" spans="1:15">
      <c r="A1356" s="79" t="s">
        <v>243</v>
      </c>
      <c r="B1356" s="100" t="s">
        <v>409</v>
      </c>
      <c r="C1356" s="81" t="str">
        <f>IFERROR(IF(B1356="No CAS","",INDEX('DEQ Pollutant List'!$C$7:$C$611,MATCH('3. Pollutant Emissions - EF'!B1356,'DEQ Pollutant List'!$B$7:$B$611,0))),"")</f>
        <v>1,1,2-Trichloroethane (vinyl trichloride)</v>
      </c>
      <c r="D1356" s="115"/>
      <c r="E1356" s="101"/>
      <c r="F1356" s="102">
        <v>1.26E-4</v>
      </c>
      <c r="G1356" s="103">
        <v>1.26E-4</v>
      </c>
      <c r="H1356" s="83" t="s">
        <v>468</v>
      </c>
      <c r="I1356" s="104" t="s">
        <v>504</v>
      </c>
      <c r="J1356" s="102">
        <v>14.861522794250593</v>
      </c>
      <c r="K1356" s="105">
        <v>22.995000000000001</v>
      </c>
      <c r="L1356" s="83"/>
      <c r="M1356" s="102">
        <v>9.4500000000000001E-2</v>
      </c>
      <c r="N1356" s="105">
        <v>9.4500000000000001E-2</v>
      </c>
      <c r="O1356" s="83"/>
    </row>
    <row r="1357" spans="1:15">
      <c r="A1357" s="79" t="s">
        <v>243</v>
      </c>
      <c r="B1357" s="100" t="s">
        <v>396</v>
      </c>
      <c r="C1357" s="81" t="str">
        <f>IFERROR(IF(B1357="No CAS","",INDEX('DEQ Pollutant List'!$C$7:$C$611,MATCH('3. Pollutant Emissions - EF'!B1357,'DEQ Pollutant List'!$B$7:$B$611,0))),"")</f>
        <v>Trichloroethene (TCE, trichloroethylene)</v>
      </c>
      <c r="D1357" s="115"/>
      <c r="E1357" s="101"/>
      <c r="F1357" s="102">
        <v>1.5799999999999999E-4</v>
      </c>
      <c r="G1357" s="103">
        <v>1.5799999999999999E-4</v>
      </c>
      <c r="H1357" s="83" t="s">
        <v>468</v>
      </c>
      <c r="I1357" s="104" t="s">
        <v>504</v>
      </c>
      <c r="J1357" s="102">
        <v>18.635877789615822</v>
      </c>
      <c r="K1357" s="105">
        <v>28.834999999999997</v>
      </c>
      <c r="L1357" s="83"/>
      <c r="M1357" s="102">
        <v>0.11849999999999999</v>
      </c>
      <c r="N1357" s="105">
        <v>0.11849999999999999</v>
      </c>
      <c r="O1357" s="83"/>
    </row>
    <row r="1358" spans="1:15">
      <c r="A1358" s="79" t="s">
        <v>243</v>
      </c>
      <c r="B1358" s="100" t="s">
        <v>421</v>
      </c>
      <c r="C1358" s="81" t="str">
        <f>IFERROR(IF(B1358="No CAS","",INDEX('DEQ Pollutant List'!$C$7:$C$611,MATCH('3. Pollutant Emissions - EF'!B1358,'DEQ Pollutant List'!$B$7:$B$611,0))),"")</f>
        <v>Vinyl chloride</v>
      </c>
      <c r="D1358" s="115"/>
      <c r="E1358" s="101"/>
      <c r="F1358" s="102">
        <v>5.1000000000000004E-4</v>
      </c>
      <c r="G1358" s="103">
        <v>5.1000000000000004E-4</v>
      </c>
      <c r="H1358" s="83" t="s">
        <v>468</v>
      </c>
      <c r="I1358" s="104" t="s">
        <v>504</v>
      </c>
      <c r="J1358" s="102">
        <v>60.153782738633353</v>
      </c>
      <c r="K1358" s="105">
        <v>93.075000000000003</v>
      </c>
      <c r="L1358" s="83"/>
      <c r="M1358" s="102">
        <v>0.38250000000000001</v>
      </c>
      <c r="N1358" s="105">
        <v>0.38250000000000001</v>
      </c>
      <c r="O1358" s="83"/>
    </row>
    <row r="1359" spans="1:15">
      <c r="A1359" s="79" t="s">
        <v>243</v>
      </c>
      <c r="B1359" s="100" t="s">
        <v>398</v>
      </c>
      <c r="C1359" s="81" t="str">
        <f>IFERROR(IF(B1359="No CAS","",INDEX('DEQ Pollutant List'!$C$7:$C$611,MATCH('3. Pollutant Emissions - EF'!B1359,'DEQ Pollutant List'!$B$7:$B$611,0))),"")</f>
        <v>Xylene (mixture), including m-xylene, o-xylene, p-xylene</v>
      </c>
      <c r="D1359" s="115"/>
      <c r="E1359" s="101"/>
      <c r="F1359" s="102">
        <v>8.6599999999999993E-3</v>
      </c>
      <c r="G1359" s="103">
        <v>8.6599999999999993E-3</v>
      </c>
      <c r="H1359" s="83" t="s">
        <v>468</v>
      </c>
      <c r="I1359" s="104" t="s">
        <v>504</v>
      </c>
      <c r="J1359" s="102">
        <v>1021.4348206207153</v>
      </c>
      <c r="K1359" s="105">
        <v>1580.4499999999998</v>
      </c>
      <c r="L1359" s="83"/>
      <c r="M1359" s="102">
        <v>6.4949999999999992</v>
      </c>
      <c r="N1359" s="105">
        <v>6.4949999999999992</v>
      </c>
      <c r="O1359" s="83"/>
    </row>
    <row r="1360" spans="1:15">
      <c r="A1360" s="79" t="s">
        <v>245</v>
      </c>
      <c r="B1360" s="100" t="s">
        <v>327</v>
      </c>
      <c r="C1360" s="81" t="str">
        <f>IFERROR(IF(B1360="No CAS","",INDEX('DEQ Pollutant List'!$C$7:$C$611,MATCH('3. Pollutant Emissions - EF'!B1360,'DEQ Pollutant List'!$B$7:$B$611,0))),"")</f>
        <v>Acetaldehyde</v>
      </c>
      <c r="D1360" s="115"/>
      <c r="E1360" s="101"/>
      <c r="F1360" s="102">
        <v>5.0899999999999999E-3</v>
      </c>
      <c r="G1360" s="103">
        <v>5.0899999999999999E-3</v>
      </c>
      <c r="H1360" s="83" t="s">
        <v>468</v>
      </c>
      <c r="I1360" s="104" t="s">
        <v>503</v>
      </c>
      <c r="J1360" s="102">
        <v>527.29924807540294</v>
      </c>
      <c r="K1360" s="105">
        <v>928.92499999999995</v>
      </c>
      <c r="L1360" s="83"/>
      <c r="M1360" s="102">
        <v>3.8174999999999999</v>
      </c>
      <c r="N1360" s="105">
        <v>3.8174999999999999</v>
      </c>
      <c r="O1360" s="83"/>
    </row>
    <row r="1361" spans="1:15">
      <c r="A1361" s="79" t="s">
        <v>245</v>
      </c>
      <c r="B1361" s="100" t="s">
        <v>402</v>
      </c>
      <c r="C1361" s="81" t="str">
        <f>IFERROR(IF(B1361="No CAS","",INDEX('DEQ Pollutant List'!$C$7:$C$611,MATCH('3. Pollutant Emissions - EF'!B1361,'DEQ Pollutant List'!$B$7:$B$611,0))),"")</f>
        <v>Acetophenone</v>
      </c>
      <c r="D1361" s="115"/>
      <c r="E1361" s="101"/>
      <c r="F1361" s="102">
        <v>1.8700000000000001E-2</v>
      </c>
      <c r="G1361" s="103">
        <v>1.8700000000000001E-2</v>
      </c>
      <c r="H1361" s="83" t="s">
        <v>468</v>
      </c>
      <c r="I1361" s="104" t="s">
        <v>504</v>
      </c>
      <c r="J1361" s="102">
        <v>1937.229064638514</v>
      </c>
      <c r="K1361" s="105">
        <v>3412.7500000000005</v>
      </c>
      <c r="L1361" s="83"/>
      <c r="M1361" s="102">
        <v>14.025</v>
      </c>
      <c r="N1361" s="105">
        <v>14.025</v>
      </c>
      <c r="O1361" s="83"/>
    </row>
    <row r="1362" spans="1:15">
      <c r="A1362" s="79" t="s">
        <v>245</v>
      </c>
      <c r="B1362" s="100" t="s">
        <v>331</v>
      </c>
      <c r="C1362" s="81" t="str">
        <f>IFERROR(IF(B1362="No CAS","",INDEX('DEQ Pollutant List'!$C$7:$C$611,MATCH('3. Pollutant Emissions - EF'!B1362,'DEQ Pollutant List'!$B$7:$B$611,0))),"")</f>
        <v>Acetone</v>
      </c>
      <c r="D1362" s="115"/>
      <c r="E1362" s="101"/>
      <c r="F1362" s="102">
        <v>5.6099999999999997E-2</v>
      </c>
      <c r="G1362" s="103">
        <v>5.6099999999999997E-2</v>
      </c>
      <c r="H1362" s="83" t="s">
        <v>468</v>
      </c>
      <c r="I1362" s="104" t="s">
        <v>504</v>
      </c>
      <c r="J1362" s="102">
        <v>5811.6871939155417</v>
      </c>
      <c r="K1362" s="105">
        <v>10238.25</v>
      </c>
      <c r="L1362" s="83"/>
      <c r="M1362" s="102">
        <v>42.074999999999996</v>
      </c>
      <c r="N1362" s="105">
        <v>42.074999999999996</v>
      </c>
      <c r="O1362" s="83"/>
    </row>
    <row r="1363" spans="1:15">
      <c r="A1363" s="79" t="s">
        <v>245</v>
      </c>
      <c r="B1363" s="100" t="s">
        <v>412</v>
      </c>
      <c r="C1363" s="81" t="str">
        <f>IFERROR(IF(B1363="No CAS","",INDEX('DEQ Pollutant List'!$C$7:$C$611,MATCH('3. Pollutant Emissions - EF'!B1363,'DEQ Pollutant List'!$B$7:$B$611,0))),"")</f>
        <v>trans-1,2-Dichloroethene</v>
      </c>
      <c r="D1363" s="115"/>
      <c r="E1363" s="101"/>
      <c r="F1363" s="102">
        <v>1.12E-4</v>
      </c>
      <c r="G1363" s="103">
        <v>1.12E-4</v>
      </c>
      <c r="H1363" s="83" t="s">
        <v>468</v>
      </c>
      <c r="I1363" s="104" t="s">
        <v>505</v>
      </c>
      <c r="J1363" s="102">
        <v>11.602655360401794</v>
      </c>
      <c r="K1363" s="105">
        <v>20.440000000000001</v>
      </c>
      <c r="L1363" s="83"/>
      <c r="M1363" s="102">
        <v>8.4000000000000005E-2</v>
      </c>
      <c r="N1363" s="105">
        <v>8.4000000000000005E-2</v>
      </c>
      <c r="O1363" s="83"/>
    </row>
    <row r="1364" spans="1:15">
      <c r="A1364" s="79" t="s">
        <v>245</v>
      </c>
      <c r="B1364" s="100" t="s">
        <v>330</v>
      </c>
      <c r="C1364" s="81" t="str">
        <f>IFERROR(IF(B1364="No CAS","",INDEX('DEQ Pollutant List'!$C$7:$C$611,MATCH('3. Pollutant Emissions - EF'!B1364,'DEQ Pollutant List'!$B$7:$B$611,0))),"")</f>
        <v>Acrolein</v>
      </c>
      <c r="D1364" s="115"/>
      <c r="E1364" s="101"/>
      <c r="F1364" s="102">
        <v>8.6500000000000002E-5</v>
      </c>
      <c r="G1364" s="103">
        <v>8.6500000000000002E-5</v>
      </c>
      <c r="H1364" s="83" t="s">
        <v>468</v>
      </c>
      <c r="I1364" s="104" t="s">
        <v>503</v>
      </c>
      <c r="J1364" s="102">
        <v>8.9609793631674588</v>
      </c>
      <c r="K1364" s="105">
        <v>15.786250000000001</v>
      </c>
      <c r="L1364" s="83"/>
      <c r="M1364" s="102">
        <v>6.4875000000000002E-2</v>
      </c>
      <c r="N1364" s="105">
        <v>6.4875000000000002E-2</v>
      </c>
      <c r="O1364" s="83"/>
    </row>
    <row r="1365" spans="1:15">
      <c r="A1365" s="79" t="s">
        <v>245</v>
      </c>
      <c r="B1365" s="100" t="s">
        <v>340</v>
      </c>
      <c r="C1365" s="81" t="str">
        <f>IFERROR(IF(B1365="No CAS","",INDEX('DEQ Pollutant List'!$C$7:$C$611,MATCH('3. Pollutant Emissions - EF'!B1365,'DEQ Pollutant List'!$B$7:$B$611,0))),"")</f>
        <v>Benzene</v>
      </c>
      <c r="D1365" s="115"/>
      <c r="E1365" s="101"/>
      <c r="F1365" s="102">
        <v>6.9200000000000002E-5</v>
      </c>
      <c r="G1365" s="103">
        <v>6.9200000000000002E-5</v>
      </c>
      <c r="H1365" s="83" t="s">
        <v>468</v>
      </c>
      <c r="I1365" s="104" t="s">
        <v>504</v>
      </c>
      <c r="J1365" s="102">
        <v>7.1687834905339667</v>
      </c>
      <c r="K1365" s="105">
        <v>12.629</v>
      </c>
      <c r="L1365" s="83"/>
      <c r="M1365" s="102">
        <v>5.1900000000000002E-2</v>
      </c>
      <c r="N1365" s="105">
        <v>5.1900000000000002E-2</v>
      </c>
      <c r="O1365" s="83"/>
    </row>
    <row r="1366" spans="1:15">
      <c r="A1366" s="79" t="s">
        <v>245</v>
      </c>
      <c r="B1366" s="100" t="s">
        <v>416</v>
      </c>
      <c r="C1366" s="81" t="str">
        <f>IFERROR(IF(B1366="No CAS","",INDEX('DEQ Pollutant List'!$C$7:$C$611,MATCH('3. Pollutant Emissions - EF'!B1366,'DEQ Pollutant List'!$B$7:$B$611,0))),"")</f>
        <v>Biphenyl</v>
      </c>
      <c r="D1366" s="115"/>
      <c r="E1366" s="101"/>
      <c r="F1366" s="102">
        <v>1.08E-4</v>
      </c>
      <c r="G1366" s="103">
        <v>1.08E-4</v>
      </c>
      <c r="H1366" s="83" t="s">
        <v>468</v>
      </c>
      <c r="I1366" s="104" t="s">
        <v>504</v>
      </c>
      <c r="J1366" s="102">
        <v>11.188274811816017</v>
      </c>
      <c r="K1366" s="105">
        <v>19.71</v>
      </c>
      <c r="L1366" s="83"/>
      <c r="M1366" s="102">
        <v>8.1000000000000003E-2</v>
      </c>
      <c r="N1366" s="105">
        <v>8.1000000000000003E-2</v>
      </c>
      <c r="O1366" s="83"/>
    </row>
    <row r="1367" spans="1:15">
      <c r="A1367" s="79" t="s">
        <v>245</v>
      </c>
      <c r="B1367" s="100" t="s">
        <v>342</v>
      </c>
      <c r="C1367" s="81" t="str">
        <f>IFERROR(IF(B1367="No CAS","",INDEX('DEQ Pollutant List'!$C$7:$C$611,MATCH('3. Pollutant Emissions - EF'!B1367,'DEQ Pollutant List'!$B$7:$B$611,0))),"")</f>
        <v>1,3-Butadiene</v>
      </c>
      <c r="D1367" s="115"/>
      <c r="E1367" s="101"/>
      <c r="F1367" s="102">
        <v>9.3400000000000004E-6</v>
      </c>
      <c r="G1367" s="103">
        <v>9.3400000000000004E-6</v>
      </c>
      <c r="H1367" s="83" t="s">
        <v>468</v>
      </c>
      <c r="I1367" s="104" t="s">
        <v>504</v>
      </c>
      <c r="J1367" s="102">
        <v>0.96757858094779259</v>
      </c>
      <c r="K1367" s="105">
        <v>1.70455</v>
      </c>
      <c r="L1367" s="83"/>
      <c r="M1367" s="102">
        <v>7.0049999999999999E-3</v>
      </c>
      <c r="N1367" s="105">
        <v>7.0049999999999999E-3</v>
      </c>
      <c r="O1367" s="83"/>
    </row>
    <row r="1368" spans="1:15">
      <c r="A1368" s="79" t="s">
        <v>245</v>
      </c>
      <c r="B1368" s="100" t="s">
        <v>344</v>
      </c>
      <c r="C1368" s="81" t="str">
        <f>IFERROR(IF(B1368="No CAS","",INDEX('DEQ Pollutant List'!$C$7:$C$611,MATCH('3. Pollutant Emissions - EF'!B1368,'DEQ Pollutant List'!$B$7:$B$611,0))),"")</f>
        <v>Carbon disulfide</v>
      </c>
      <c r="D1368" s="115"/>
      <c r="E1368" s="101"/>
      <c r="F1368" s="102">
        <v>3.3700000000000002E-3</v>
      </c>
      <c r="G1368" s="103">
        <v>3.3700000000000002E-3</v>
      </c>
      <c r="H1368" s="83" t="s">
        <v>468</v>
      </c>
      <c r="I1368" s="104" t="s">
        <v>504</v>
      </c>
      <c r="J1368" s="102">
        <v>349.11561218351829</v>
      </c>
      <c r="K1368" s="105">
        <v>615.02499999999998</v>
      </c>
      <c r="L1368" s="83"/>
      <c r="M1368" s="102">
        <v>2.5275000000000003</v>
      </c>
      <c r="N1368" s="105">
        <v>2.5275000000000003</v>
      </c>
      <c r="O1368" s="83"/>
    </row>
    <row r="1369" spans="1:15">
      <c r="A1369" s="79" t="s">
        <v>245</v>
      </c>
      <c r="B1369" s="100" t="s">
        <v>417</v>
      </c>
      <c r="C1369" s="81" t="str">
        <f>IFERROR(IF(B1369="No CAS","",INDEX('DEQ Pollutant List'!$C$7:$C$611,MATCH('3. Pollutant Emissions - EF'!B1369,'DEQ Pollutant List'!$B$7:$B$611,0))),"")</f>
        <v>Carbon tetrachloride</v>
      </c>
      <c r="D1369" s="115"/>
      <c r="E1369" s="101"/>
      <c r="F1369" s="102">
        <v>5.5900000000000004E-3</v>
      </c>
      <c r="G1369" s="103">
        <v>5.5900000000000004E-3</v>
      </c>
      <c r="H1369" s="83" t="s">
        <v>468</v>
      </c>
      <c r="I1369" s="104" t="s">
        <v>504</v>
      </c>
      <c r="J1369" s="102">
        <v>579.09681664862535</v>
      </c>
      <c r="K1369" s="105">
        <v>1020.1750000000001</v>
      </c>
      <c r="L1369" s="83"/>
      <c r="M1369" s="102">
        <v>4.1924999999999999</v>
      </c>
      <c r="N1369" s="105">
        <v>4.1924999999999999</v>
      </c>
      <c r="O1369" s="83"/>
    </row>
    <row r="1370" spans="1:15">
      <c r="A1370" s="79" t="s">
        <v>245</v>
      </c>
      <c r="B1370" s="100" t="s">
        <v>345</v>
      </c>
      <c r="C1370" s="81" t="str">
        <f>IFERROR(IF(B1370="No CAS","",INDEX('DEQ Pollutant List'!$C$7:$C$611,MATCH('3. Pollutant Emissions - EF'!B1370,'DEQ Pollutant List'!$B$7:$B$611,0))),"")</f>
        <v>Chlorobenzene</v>
      </c>
      <c r="D1370" s="115"/>
      <c r="E1370" s="101"/>
      <c r="F1370" s="102">
        <v>3.6100000000000003E-5</v>
      </c>
      <c r="G1370" s="103">
        <v>3.6100000000000003E-5</v>
      </c>
      <c r="H1370" s="83" t="s">
        <v>468</v>
      </c>
      <c r="I1370" s="104" t="s">
        <v>504</v>
      </c>
      <c r="J1370" s="102">
        <v>3.7397844509866505</v>
      </c>
      <c r="K1370" s="105">
        <v>6.5882500000000004</v>
      </c>
      <c r="L1370" s="83"/>
      <c r="M1370" s="102">
        <v>2.7075000000000002E-2</v>
      </c>
      <c r="N1370" s="105">
        <v>2.7075000000000002E-2</v>
      </c>
      <c r="O1370" s="83"/>
    </row>
    <row r="1371" spans="1:15">
      <c r="A1371" s="79" t="s">
        <v>245</v>
      </c>
      <c r="B1371" s="100" t="s">
        <v>346</v>
      </c>
      <c r="C1371" s="81" t="str">
        <f>IFERROR(IF(B1371="No CAS","",INDEX('DEQ Pollutant List'!$C$7:$C$611,MATCH('3. Pollutant Emissions - EF'!B1371,'DEQ Pollutant List'!$B$7:$B$611,0))),"")</f>
        <v>1,2,4-Trichlorobenzene</v>
      </c>
      <c r="D1371" s="115"/>
      <c r="E1371" s="101"/>
      <c r="F1371" s="102">
        <v>7.6000000000000004E-5</v>
      </c>
      <c r="G1371" s="103">
        <v>7.6000000000000004E-5</v>
      </c>
      <c r="H1371" s="83" t="s">
        <v>468</v>
      </c>
      <c r="I1371" s="104" t="s">
        <v>504</v>
      </c>
      <c r="J1371" s="102">
        <v>7.8732304231297903</v>
      </c>
      <c r="K1371" s="105">
        <v>13.870000000000001</v>
      </c>
      <c r="L1371" s="83"/>
      <c r="M1371" s="102">
        <v>5.7000000000000002E-2</v>
      </c>
      <c r="N1371" s="105">
        <v>5.7000000000000002E-2</v>
      </c>
      <c r="O1371" s="83"/>
    </row>
    <row r="1372" spans="1:15">
      <c r="A1372" s="79" t="s">
        <v>245</v>
      </c>
      <c r="B1372" s="100" t="s">
        <v>347</v>
      </c>
      <c r="C1372" s="81" t="str">
        <f>IFERROR(IF(B1372="No CAS","",INDEX('DEQ Pollutant List'!$C$7:$C$611,MATCH('3. Pollutant Emissions - EF'!B1372,'DEQ Pollutant List'!$B$7:$B$611,0))),"")</f>
        <v>Chloroform</v>
      </c>
      <c r="D1372" s="115"/>
      <c r="E1372" s="101"/>
      <c r="F1372" s="102">
        <v>2.7899999999999999E-3</v>
      </c>
      <c r="G1372" s="103">
        <v>2.7899999999999999E-3</v>
      </c>
      <c r="H1372" s="83" t="s">
        <v>468</v>
      </c>
      <c r="I1372" s="104" t="s">
        <v>504</v>
      </c>
      <c r="J1372" s="102">
        <v>289.03043263858041</v>
      </c>
      <c r="K1372" s="105">
        <v>509.17500000000001</v>
      </c>
      <c r="L1372" s="83"/>
      <c r="M1372" s="102">
        <v>2.0924999999999998</v>
      </c>
      <c r="N1372" s="105">
        <v>2.0924999999999998</v>
      </c>
      <c r="O1372" s="83"/>
    </row>
    <row r="1373" spans="1:15">
      <c r="A1373" s="79" t="s">
        <v>245</v>
      </c>
      <c r="B1373" s="100" t="s">
        <v>418</v>
      </c>
      <c r="C1373" s="81" t="str">
        <f>IFERROR(IF(B1373="No CAS","",INDEX('DEQ Pollutant List'!$C$7:$C$611,MATCH('3. Pollutant Emissions - EF'!B1373,'DEQ Pollutant List'!$B$7:$B$611,0))),"")</f>
        <v>Cresols (mixture), including m-cresol, o-cresol, p-cresol</v>
      </c>
      <c r="D1373" s="115"/>
      <c r="E1373" s="101"/>
      <c r="F1373" s="102">
        <v>3.3500000000000002E-2</v>
      </c>
      <c r="G1373" s="103">
        <v>3.3500000000000002E-2</v>
      </c>
      <c r="H1373" s="83" t="s">
        <v>468</v>
      </c>
      <c r="I1373" s="104" t="s">
        <v>504</v>
      </c>
      <c r="J1373" s="102">
        <v>3470.4370944058942</v>
      </c>
      <c r="K1373" s="105">
        <v>6113.75</v>
      </c>
      <c r="L1373" s="83"/>
      <c r="M1373" s="102">
        <v>25.125</v>
      </c>
      <c r="N1373" s="105">
        <v>25.125</v>
      </c>
      <c r="O1373" s="83"/>
    </row>
    <row r="1374" spans="1:15">
      <c r="A1374" s="79" t="s">
        <v>245</v>
      </c>
      <c r="B1374" s="100" t="s">
        <v>405</v>
      </c>
      <c r="C1374" s="81" t="str">
        <f>IFERROR(IF(B1374="No CAS","",INDEX('DEQ Pollutant List'!$C$7:$C$611,MATCH('3. Pollutant Emissions - EF'!B1374,'DEQ Pollutant List'!$B$7:$B$611,0))),"")</f>
        <v>Crotonaldehyde</v>
      </c>
      <c r="D1374" s="115"/>
      <c r="E1374" s="101"/>
      <c r="F1374" s="102">
        <v>2.6200000000000003E-4</v>
      </c>
      <c r="G1374" s="103">
        <v>2.6200000000000003E-4</v>
      </c>
      <c r="H1374" s="83" t="s">
        <v>468</v>
      </c>
      <c r="I1374" s="104" t="s">
        <v>504</v>
      </c>
      <c r="J1374" s="102">
        <v>27.141925932368487</v>
      </c>
      <c r="K1374" s="105">
        <v>47.815000000000005</v>
      </c>
      <c r="L1374" s="83"/>
      <c r="M1374" s="102">
        <v>0.19650000000000001</v>
      </c>
      <c r="N1374" s="105">
        <v>0.19650000000000001</v>
      </c>
      <c r="O1374" s="83"/>
    </row>
    <row r="1375" spans="1:15">
      <c r="A1375" s="79" t="s">
        <v>245</v>
      </c>
      <c r="B1375" s="100" t="s">
        <v>352</v>
      </c>
      <c r="C1375" s="81" t="str">
        <f>IFERROR(IF(B1375="No CAS","",INDEX('DEQ Pollutant List'!$C$7:$C$611,MATCH('3. Pollutant Emissions - EF'!B1375,'DEQ Pollutant List'!$B$7:$B$611,0))),"")</f>
        <v>Ethyl benzene</v>
      </c>
      <c r="D1375" s="115"/>
      <c r="E1375" s="101"/>
      <c r="F1375" s="102">
        <v>2.7300000000000001E-6</v>
      </c>
      <c r="G1375" s="103">
        <v>2.7300000000000001E-6</v>
      </c>
      <c r="H1375" s="83" t="s">
        <v>468</v>
      </c>
      <c r="I1375" s="104" t="s">
        <v>504</v>
      </c>
      <c r="J1375" s="102">
        <v>0.28281472440979377</v>
      </c>
      <c r="K1375" s="105">
        <v>0.49822500000000003</v>
      </c>
      <c r="L1375" s="83"/>
      <c r="M1375" s="102">
        <v>2.0475000000000003E-3</v>
      </c>
      <c r="N1375" s="105">
        <v>2.0475000000000003E-3</v>
      </c>
      <c r="O1375" s="83"/>
    </row>
    <row r="1376" spans="1:15">
      <c r="A1376" s="79" t="s">
        <v>245</v>
      </c>
      <c r="B1376" s="100" t="s">
        <v>419</v>
      </c>
      <c r="C1376" s="81" t="str">
        <f>IFERROR(IF(B1376="No CAS","",INDEX('DEQ Pollutant List'!$C$7:$C$611,MATCH('3. Pollutant Emissions - EF'!B1376,'DEQ Pollutant List'!$B$7:$B$611,0))),"")</f>
        <v>Ethylene dichloride (EDC, 1,2-dichloroethane)</v>
      </c>
      <c r="D1376" s="115"/>
      <c r="E1376" s="101"/>
      <c r="F1376" s="102">
        <v>6.3499999999999999E-5</v>
      </c>
      <c r="G1376" s="103">
        <v>6.3499999999999999E-5</v>
      </c>
      <c r="H1376" s="83" t="s">
        <v>468</v>
      </c>
      <c r="I1376" s="104" t="s">
        <v>504</v>
      </c>
      <c r="J1376" s="102">
        <v>6.5782912087992322</v>
      </c>
      <c r="K1376" s="105">
        <v>11.588749999999999</v>
      </c>
      <c r="L1376" s="83"/>
      <c r="M1376" s="102">
        <v>4.7625000000000001E-2</v>
      </c>
      <c r="N1376" s="105">
        <v>4.7625000000000001E-2</v>
      </c>
      <c r="O1376" s="83"/>
    </row>
    <row r="1377" spans="1:15">
      <c r="A1377" s="79" t="s">
        <v>245</v>
      </c>
      <c r="B1377" s="100" t="s">
        <v>354</v>
      </c>
      <c r="C1377" s="81" t="str">
        <f>IFERROR(IF(B1377="No CAS","",INDEX('DEQ Pollutant List'!$C$7:$C$611,MATCH('3. Pollutant Emissions - EF'!B1377,'DEQ Pollutant List'!$B$7:$B$611,0))),"")</f>
        <v>Formaldehyde</v>
      </c>
      <c r="D1377" s="115"/>
      <c r="E1377" s="101"/>
      <c r="F1377" s="102">
        <v>1.73E-4</v>
      </c>
      <c r="G1377" s="103">
        <v>1.73E-4</v>
      </c>
      <c r="H1377" s="83" t="s">
        <v>468</v>
      </c>
      <c r="I1377" s="104" t="s">
        <v>503</v>
      </c>
      <c r="J1377" s="102">
        <v>17.921958726334918</v>
      </c>
      <c r="K1377" s="105">
        <v>31.572500000000002</v>
      </c>
      <c r="L1377" s="83"/>
      <c r="M1377" s="102">
        <v>0.12975</v>
      </c>
      <c r="N1377" s="105">
        <v>0.12975</v>
      </c>
      <c r="O1377" s="83"/>
    </row>
    <row r="1378" spans="1:15">
      <c r="A1378" s="79" t="s">
        <v>245</v>
      </c>
      <c r="B1378" s="100" t="s">
        <v>420</v>
      </c>
      <c r="C1378" s="81" t="str">
        <f>IFERROR(IF(B1378="No CAS","",INDEX('DEQ Pollutant List'!$C$7:$C$611,MATCH('3. Pollutant Emissions - EF'!B1378,'DEQ Pollutant List'!$B$7:$B$611,0))),"")</f>
        <v>Hexachloroethane</v>
      </c>
      <c r="D1378" s="115"/>
      <c r="E1378" s="101"/>
      <c r="F1378" s="102">
        <v>1.2999999999999999E-5</v>
      </c>
      <c r="G1378" s="103">
        <v>1.2999999999999999E-5</v>
      </c>
      <c r="H1378" s="83" t="s">
        <v>468</v>
      </c>
      <c r="I1378" s="104" t="s">
        <v>504</v>
      </c>
      <c r="J1378" s="102">
        <v>1.3467367829037797</v>
      </c>
      <c r="K1378" s="105">
        <v>2.3725000000000001</v>
      </c>
      <c r="L1378" s="83"/>
      <c r="M1378" s="102">
        <v>9.75E-3</v>
      </c>
      <c r="N1378" s="105">
        <v>9.75E-3</v>
      </c>
      <c r="O1378" s="83"/>
    </row>
    <row r="1379" spans="1:15">
      <c r="A1379" s="79" t="s">
        <v>245</v>
      </c>
      <c r="B1379" s="100" t="s">
        <v>355</v>
      </c>
      <c r="C1379" s="81" t="str">
        <f>IFERROR(IF(B1379="No CAS","",INDEX('DEQ Pollutant List'!$C$7:$C$611,MATCH('3. Pollutant Emissions - EF'!B1379,'DEQ Pollutant List'!$B$7:$B$611,0))),"")</f>
        <v>Hexane</v>
      </c>
      <c r="D1379" s="115"/>
      <c r="E1379" s="101"/>
      <c r="F1379" s="102">
        <v>1.7699999999999999E-4</v>
      </c>
      <c r="G1379" s="103">
        <v>1.7699999999999999E-4</v>
      </c>
      <c r="H1379" s="83" t="s">
        <v>468</v>
      </c>
      <c r="I1379" s="104" t="s">
        <v>504</v>
      </c>
      <c r="J1379" s="102">
        <v>18.336339274920693</v>
      </c>
      <c r="K1379" s="105">
        <v>32.302500000000002</v>
      </c>
      <c r="L1379" s="83"/>
      <c r="M1379" s="102">
        <v>0.13275000000000001</v>
      </c>
      <c r="N1379" s="105">
        <v>0.13275000000000001</v>
      </c>
      <c r="O1379" s="83"/>
    </row>
    <row r="1380" spans="1:15">
      <c r="A1380" s="79" t="s">
        <v>245</v>
      </c>
      <c r="B1380" s="100" t="s">
        <v>357</v>
      </c>
      <c r="C1380" s="81" t="str">
        <f>IFERROR(IF(B1380="No CAS","",INDEX('DEQ Pollutant List'!$C$7:$C$611,MATCH('3. Pollutant Emissions - EF'!B1380,'DEQ Pollutant List'!$B$7:$B$611,0))),"")</f>
        <v>Hydrogen sulfide</v>
      </c>
      <c r="D1380" s="115"/>
      <c r="E1380" s="101"/>
      <c r="F1380" s="102">
        <v>8.9300000000000004E-3</v>
      </c>
      <c r="G1380" s="103">
        <v>8.9300000000000004E-3</v>
      </c>
      <c r="H1380" s="83" t="s">
        <v>468</v>
      </c>
      <c r="I1380" s="104" t="s">
        <v>504</v>
      </c>
      <c r="J1380" s="102">
        <v>925.10457471775032</v>
      </c>
      <c r="K1380" s="105">
        <v>1629.7250000000001</v>
      </c>
      <c r="L1380" s="83"/>
      <c r="M1380" s="102">
        <v>6.6975000000000007</v>
      </c>
      <c r="N1380" s="105">
        <v>6.6975000000000007</v>
      </c>
      <c r="O1380" s="83"/>
    </row>
    <row r="1381" spans="1:15">
      <c r="A1381" s="79" t="s">
        <v>245</v>
      </c>
      <c r="B1381" s="100" t="s">
        <v>359</v>
      </c>
      <c r="C1381" s="81" t="str">
        <f>IFERROR(IF(B1381="No CAS","",INDEX('DEQ Pollutant List'!$C$7:$C$611,MATCH('3. Pollutant Emissions - EF'!B1381,'DEQ Pollutant List'!$B$7:$B$611,0))),"")</f>
        <v>Isopropyl alcohol</v>
      </c>
      <c r="D1381" s="115"/>
      <c r="E1381" s="101"/>
      <c r="F1381" s="102">
        <v>1.14E-3</v>
      </c>
      <c r="G1381" s="103">
        <v>1.14E-3</v>
      </c>
      <c r="H1381" s="83" t="s">
        <v>468</v>
      </c>
      <c r="I1381" s="104" t="s">
        <v>504</v>
      </c>
      <c r="J1381" s="102">
        <v>118.09845634694683</v>
      </c>
      <c r="K1381" s="105">
        <v>208.04999999999998</v>
      </c>
      <c r="L1381" s="83"/>
      <c r="M1381" s="102">
        <v>0.85499999999999998</v>
      </c>
      <c r="N1381" s="105">
        <v>0.85499999999999998</v>
      </c>
      <c r="O1381" s="83"/>
    </row>
    <row r="1382" spans="1:15">
      <c r="A1382" s="79" t="s">
        <v>245</v>
      </c>
      <c r="B1382" s="100" t="s">
        <v>363</v>
      </c>
      <c r="C1382" s="81" t="str">
        <f>IFERROR(IF(B1382="No CAS","",INDEX('DEQ Pollutant List'!$C$7:$C$611,MATCH('3. Pollutant Emissions - EF'!B1382,'DEQ Pollutant List'!$B$7:$B$611,0))),"")</f>
        <v>Methanol</v>
      </c>
      <c r="D1382" s="115"/>
      <c r="E1382" s="101"/>
      <c r="F1382" s="102">
        <v>0.10440000000000001</v>
      </c>
      <c r="G1382" s="103">
        <v>0.10440000000000001</v>
      </c>
      <c r="H1382" s="83" t="s">
        <v>468</v>
      </c>
      <c r="I1382" s="104" t="s">
        <v>506</v>
      </c>
      <c r="J1382" s="102">
        <v>10815.332318088816</v>
      </c>
      <c r="K1382" s="105">
        <v>19053</v>
      </c>
      <c r="L1382" s="83"/>
      <c r="M1382" s="102">
        <v>78.300000000000011</v>
      </c>
      <c r="N1382" s="105">
        <v>78.300000000000011</v>
      </c>
      <c r="O1382" s="83"/>
    </row>
    <row r="1383" spans="1:15">
      <c r="A1383" s="79" t="s">
        <v>245</v>
      </c>
      <c r="B1383" s="100" t="s">
        <v>364</v>
      </c>
      <c r="C1383" s="81" t="str">
        <f>IFERROR(IF(B1383="No CAS","",INDEX('DEQ Pollutant List'!$C$7:$C$611,MATCH('3. Pollutant Emissions - EF'!B1383,'DEQ Pollutant List'!$B$7:$B$611,0))),"")</f>
        <v>Chloromethane (methyl chloride)</v>
      </c>
      <c r="D1383" s="115"/>
      <c r="E1383" s="101"/>
      <c r="F1383" s="102">
        <v>1.17E-3</v>
      </c>
      <c r="G1383" s="103">
        <v>1.17E-3</v>
      </c>
      <c r="H1383" s="83" t="s">
        <v>468</v>
      </c>
      <c r="I1383" s="104" t="s">
        <v>504</v>
      </c>
      <c r="J1383" s="102">
        <v>121.20631046134018</v>
      </c>
      <c r="K1383" s="105">
        <v>213.52500000000001</v>
      </c>
      <c r="L1383" s="83"/>
      <c r="M1383" s="102">
        <v>0.87750000000000006</v>
      </c>
      <c r="N1383" s="105">
        <v>0.87750000000000006</v>
      </c>
      <c r="O1383" s="83"/>
    </row>
    <row r="1384" spans="1:15">
      <c r="A1384" s="79" t="s">
        <v>245</v>
      </c>
      <c r="B1384" s="100" t="s">
        <v>407</v>
      </c>
      <c r="C1384" s="81" t="str">
        <f>IFERROR(IF(B1384="No CAS","",INDEX('DEQ Pollutant List'!$C$7:$C$611,MATCH('3. Pollutant Emissions - EF'!B1384,'DEQ Pollutant List'!$B$7:$B$611,0))),"")</f>
        <v>1,1,1-Trichloroethane (methyl chloroform)</v>
      </c>
      <c r="D1384" s="115"/>
      <c r="E1384" s="101"/>
      <c r="F1384" s="102">
        <v>5.8400000000000003E-5</v>
      </c>
      <c r="G1384" s="103">
        <v>5.8400000000000003E-5</v>
      </c>
      <c r="H1384" s="83" t="s">
        <v>468</v>
      </c>
      <c r="I1384" s="104" t="s">
        <v>504</v>
      </c>
      <c r="J1384" s="102">
        <v>6.049956009352365</v>
      </c>
      <c r="K1384" s="105">
        <v>10.658000000000001</v>
      </c>
      <c r="L1384" s="83"/>
      <c r="M1384" s="102">
        <v>4.3800000000000006E-2</v>
      </c>
      <c r="N1384" s="105">
        <v>4.3800000000000006E-2</v>
      </c>
      <c r="O1384" s="83"/>
    </row>
    <row r="1385" spans="1:15">
      <c r="A1385" s="79" t="s">
        <v>245</v>
      </c>
      <c r="B1385" s="100" t="s">
        <v>365</v>
      </c>
      <c r="C1385" s="81" t="str">
        <f>IFERROR(IF(B1385="No CAS","",INDEX('DEQ Pollutant List'!$C$7:$C$611,MATCH('3. Pollutant Emissions - EF'!B1385,'DEQ Pollutant List'!$B$7:$B$611,0))),"")</f>
        <v>Dichloromethane (methylene chloride)</v>
      </c>
      <c r="D1385" s="115"/>
      <c r="E1385" s="101"/>
      <c r="F1385" s="102">
        <v>6.2399999999999999E-3</v>
      </c>
      <c r="G1385" s="103">
        <v>6.2399999999999999E-3</v>
      </c>
      <c r="H1385" s="83" t="s">
        <v>468</v>
      </c>
      <c r="I1385" s="104" t="s">
        <v>504</v>
      </c>
      <c r="J1385" s="102">
        <v>646.4336557938143</v>
      </c>
      <c r="K1385" s="105">
        <v>1138.8</v>
      </c>
      <c r="L1385" s="83"/>
      <c r="M1385" s="102">
        <v>4.68</v>
      </c>
      <c r="N1385" s="105">
        <v>4.68</v>
      </c>
      <c r="O1385" s="83"/>
    </row>
    <row r="1386" spans="1:15">
      <c r="A1386" s="79" t="s">
        <v>245</v>
      </c>
      <c r="B1386" s="100" t="s">
        <v>366</v>
      </c>
      <c r="C1386" s="81" t="str">
        <f>IFERROR(IF(B1386="No CAS","",INDEX('DEQ Pollutant List'!$C$7:$C$611,MATCH('3. Pollutant Emissions - EF'!B1386,'DEQ Pollutant List'!$B$7:$B$611,0))),"")</f>
        <v>2-Butanone (methyl ethyl ketone)</v>
      </c>
      <c r="D1386" s="115"/>
      <c r="E1386" s="101"/>
      <c r="F1386" s="102">
        <v>1.12E-2</v>
      </c>
      <c r="G1386" s="103">
        <v>1.12E-2</v>
      </c>
      <c r="H1386" s="83" t="s">
        <v>468</v>
      </c>
      <c r="I1386" s="104" t="s">
        <v>504</v>
      </c>
      <c r="J1386" s="102">
        <v>1160.2655360401795</v>
      </c>
      <c r="K1386" s="105">
        <v>2044</v>
      </c>
      <c r="L1386" s="83"/>
      <c r="M1386" s="102">
        <v>8.4</v>
      </c>
      <c r="N1386" s="105">
        <v>8.4</v>
      </c>
      <c r="O1386" s="83"/>
    </row>
    <row r="1387" spans="1:15">
      <c r="A1387" s="79" t="s">
        <v>245</v>
      </c>
      <c r="B1387" s="100" t="s">
        <v>367</v>
      </c>
      <c r="C1387" s="81" t="str">
        <f>IFERROR(IF(B1387="No CAS","",INDEX('DEQ Pollutant List'!$C$7:$C$611,MATCH('3. Pollutant Emissions - EF'!B1387,'DEQ Pollutant List'!$B$7:$B$611,0))),"")</f>
        <v>Methyl isobutyl ketone (MIBK, hexone)</v>
      </c>
      <c r="D1387" s="115"/>
      <c r="E1387" s="101"/>
      <c r="F1387" s="102">
        <v>3.4099999999999998E-3</v>
      </c>
      <c r="G1387" s="103">
        <v>3.4099999999999998E-3</v>
      </c>
      <c r="H1387" s="83" t="s">
        <v>468</v>
      </c>
      <c r="I1387" s="104" t="s">
        <v>504</v>
      </c>
      <c r="J1387" s="102">
        <v>353.25941766937609</v>
      </c>
      <c r="K1387" s="105">
        <v>622.32499999999993</v>
      </c>
      <c r="L1387" s="83"/>
      <c r="M1387" s="102">
        <v>2.5574999999999997</v>
      </c>
      <c r="N1387" s="105">
        <v>2.5574999999999997</v>
      </c>
      <c r="O1387" s="83"/>
    </row>
    <row r="1388" spans="1:15">
      <c r="A1388" s="79" t="s">
        <v>245</v>
      </c>
      <c r="B1388" s="100" t="s">
        <v>370</v>
      </c>
      <c r="C1388" s="81" t="str">
        <f>IFERROR(IF(B1388="No CAS","",INDEX('DEQ Pollutant List'!$C$7:$C$611,MATCH('3. Pollutant Emissions - EF'!B1388,'DEQ Pollutant List'!$B$7:$B$611,0))),"")</f>
        <v>Naphthalene</v>
      </c>
      <c r="D1388" s="115"/>
      <c r="E1388" s="101"/>
      <c r="F1388" s="102">
        <v>1.4100000000000001E-5</v>
      </c>
      <c r="G1388" s="103">
        <v>1.4100000000000001E-5</v>
      </c>
      <c r="H1388" s="83" t="s">
        <v>468</v>
      </c>
      <c r="I1388" s="104" t="s">
        <v>504</v>
      </c>
      <c r="J1388" s="102">
        <v>1.4606914337648689</v>
      </c>
      <c r="K1388" s="105">
        <v>2.5732500000000003</v>
      </c>
      <c r="L1388" s="83"/>
      <c r="M1388" s="102">
        <v>1.0575000000000001E-2</v>
      </c>
      <c r="N1388" s="105">
        <v>1.0575000000000001E-2</v>
      </c>
      <c r="O1388" s="83"/>
    </row>
    <row r="1389" spans="1:15">
      <c r="A1389" s="79" t="s">
        <v>245</v>
      </c>
      <c r="B1389" s="100" t="s">
        <v>372</v>
      </c>
      <c r="C1389" s="81" t="str">
        <f>IFERROR(IF(B1389="No CAS","",INDEX('DEQ Pollutant List'!$C$7:$C$611,MATCH('3. Pollutant Emissions - EF'!B1389,'DEQ Pollutant List'!$B$7:$B$611,0))),"")</f>
        <v>Tetrachloroethene (perchloroethylene)</v>
      </c>
      <c r="D1389" s="115"/>
      <c r="E1389" s="101"/>
      <c r="F1389" s="102">
        <v>2.2599999999999999E-4</v>
      </c>
      <c r="G1389" s="103">
        <v>2.2599999999999999E-4</v>
      </c>
      <c r="H1389" s="83" t="s">
        <v>468</v>
      </c>
      <c r="I1389" s="104" t="s">
        <v>504</v>
      </c>
      <c r="J1389" s="102">
        <v>23.41250099509648</v>
      </c>
      <c r="K1389" s="105">
        <v>41.244999999999997</v>
      </c>
      <c r="L1389" s="83"/>
      <c r="M1389" s="102">
        <v>0.16949999999999998</v>
      </c>
      <c r="N1389" s="105">
        <v>0.16949999999999998</v>
      </c>
      <c r="O1389" s="83"/>
    </row>
    <row r="1390" spans="1:15">
      <c r="A1390" s="79" t="s">
        <v>245</v>
      </c>
      <c r="B1390" s="100" t="s">
        <v>373</v>
      </c>
      <c r="C1390" s="81" t="str">
        <f>IFERROR(IF(B1390="No CAS","",INDEX('DEQ Pollutant List'!$C$7:$C$611,MATCH('3. Pollutant Emissions - EF'!B1390,'DEQ Pollutant List'!$B$7:$B$611,0))),"")</f>
        <v>Phenol</v>
      </c>
      <c r="D1390" s="115"/>
      <c r="E1390" s="101"/>
      <c r="F1390" s="102">
        <v>6.5399999999999998E-3</v>
      </c>
      <c r="G1390" s="103">
        <v>6.5399999999999998E-3</v>
      </c>
      <c r="H1390" s="83" t="s">
        <v>468</v>
      </c>
      <c r="I1390" s="104" t="s">
        <v>504</v>
      </c>
      <c r="J1390" s="102">
        <v>677.5121969377476</v>
      </c>
      <c r="K1390" s="105">
        <v>1193.55</v>
      </c>
      <c r="L1390" s="83"/>
      <c r="M1390" s="102">
        <v>4.9050000000000002</v>
      </c>
      <c r="N1390" s="105">
        <v>4.9050000000000002</v>
      </c>
      <c r="O1390" s="83"/>
    </row>
    <row r="1391" spans="1:15">
      <c r="A1391" s="79" t="s">
        <v>245</v>
      </c>
      <c r="B1391" s="100" t="s">
        <v>389</v>
      </c>
      <c r="C1391" s="81" t="str">
        <f>IFERROR(IF(B1391="No CAS","",INDEX('DEQ Pollutant List'!$C$7:$C$611,MATCH('3. Pollutant Emissions - EF'!B1391,'DEQ Pollutant List'!$B$7:$B$611,0))),"")</f>
        <v>Propionaldehyde</v>
      </c>
      <c r="D1391" s="115"/>
      <c r="E1391" s="101"/>
      <c r="F1391" s="102">
        <v>8.6300000000000005E-4</v>
      </c>
      <c r="G1391" s="103">
        <v>8.6300000000000005E-4</v>
      </c>
      <c r="H1391" s="83" t="s">
        <v>468</v>
      </c>
      <c r="I1391" s="104" t="s">
        <v>503</v>
      </c>
      <c r="J1391" s="102">
        <v>89.402603357381693</v>
      </c>
      <c r="K1391" s="105">
        <v>157.4975</v>
      </c>
      <c r="L1391" s="83"/>
      <c r="M1391" s="102">
        <v>0.64724999999999999</v>
      </c>
      <c r="N1391" s="105">
        <v>0.64724999999999999</v>
      </c>
      <c r="O1391" s="83"/>
    </row>
    <row r="1392" spans="1:15">
      <c r="A1392" s="79" t="s">
        <v>245</v>
      </c>
      <c r="B1392" s="100" t="s">
        <v>392</v>
      </c>
      <c r="C1392" s="81" t="str">
        <f>IFERROR(IF(B1392="No CAS","",INDEX('DEQ Pollutant List'!$C$7:$C$611,MATCH('3. Pollutant Emissions - EF'!B1392,'DEQ Pollutant List'!$B$7:$B$611,0))),"")</f>
        <v>Styrene</v>
      </c>
      <c r="D1392" s="115"/>
      <c r="E1392" s="101"/>
      <c r="F1392" s="102">
        <v>4.44E-4</v>
      </c>
      <c r="G1392" s="103">
        <v>4.44E-4</v>
      </c>
      <c r="H1392" s="83" t="s">
        <v>468</v>
      </c>
      <c r="I1392" s="104" t="s">
        <v>504</v>
      </c>
      <c r="J1392" s="102">
        <v>45.996240893021401</v>
      </c>
      <c r="K1392" s="105">
        <v>81.03</v>
      </c>
      <c r="L1392" s="83"/>
      <c r="M1392" s="102">
        <v>0.33300000000000002</v>
      </c>
      <c r="N1392" s="105">
        <v>0.33300000000000002</v>
      </c>
      <c r="O1392" s="83"/>
    </row>
    <row r="1393" spans="1:15">
      <c r="A1393" s="79" t="s">
        <v>245</v>
      </c>
      <c r="B1393" s="100" t="s">
        <v>395</v>
      </c>
      <c r="C1393" s="81" t="str">
        <f>IFERROR(IF(B1393="No CAS","",INDEX('DEQ Pollutant List'!$C$7:$C$611,MATCH('3. Pollutant Emissions - EF'!B1393,'DEQ Pollutant List'!$B$7:$B$611,0))),"")</f>
        <v>Toluene</v>
      </c>
      <c r="D1393" s="115"/>
      <c r="E1393" s="101"/>
      <c r="F1393" s="102">
        <v>3.0300000000000001E-3</v>
      </c>
      <c r="G1393" s="103">
        <v>3.0300000000000001E-3</v>
      </c>
      <c r="H1393" s="83" t="s">
        <v>468</v>
      </c>
      <c r="I1393" s="104" t="s">
        <v>504</v>
      </c>
      <c r="J1393" s="102">
        <v>313.89326555372713</v>
      </c>
      <c r="K1393" s="105">
        <v>552.97500000000002</v>
      </c>
      <c r="L1393" s="83"/>
      <c r="M1393" s="102">
        <v>2.2725</v>
      </c>
      <c r="N1393" s="105">
        <v>2.2725</v>
      </c>
      <c r="O1393" s="83"/>
    </row>
    <row r="1394" spans="1:15">
      <c r="A1394" s="79" t="s">
        <v>245</v>
      </c>
      <c r="B1394" s="100" t="s">
        <v>409</v>
      </c>
      <c r="C1394" s="81" t="str">
        <f>IFERROR(IF(B1394="No CAS","",INDEX('DEQ Pollutant List'!$C$7:$C$611,MATCH('3. Pollutant Emissions - EF'!B1394,'DEQ Pollutant List'!$B$7:$B$611,0))),"")</f>
        <v>1,1,2-Trichloroethane (vinyl trichloride)</v>
      </c>
      <c r="D1394" s="115"/>
      <c r="E1394" s="101"/>
      <c r="F1394" s="102">
        <v>1.26E-4</v>
      </c>
      <c r="G1394" s="103">
        <v>1.26E-4</v>
      </c>
      <c r="H1394" s="83" t="s">
        <v>468</v>
      </c>
      <c r="I1394" s="104" t="s">
        <v>504</v>
      </c>
      <c r="J1394" s="102">
        <v>13.052987280452019</v>
      </c>
      <c r="K1394" s="105">
        <v>22.995000000000001</v>
      </c>
      <c r="L1394" s="83"/>
      <c r="M1394" s="102">
        <v>9.4500000000000001E-2</v>
      </c>
      <c r="N1394" s="105">
        <v>9.4500000000000001E-2</v>
      </c>
      <c r="O1394" s="83"/>
    </row>
    <row r="1395" spans="1:15">
      <c r="A1395" s="79" t="s">
        <v>245</v>
      </c>
      <c r="B1395" s="100" t="s">
        <v>396</v>
      </c>
      <c r="C1395" s="81" t="str">
        <f>IFERROR(IF(B1395="No CAS","",INDEX('DEQ Pollutant List'!$C$7:$C$611,MATCH('3. Pollutant Emissions - EF'!B1395,'DEQ Pollutant List'!$B$7:$B$611,0))),"")</f>
        <v>Trichloroethene (TCE, trichloroethylene)</v>
      </c>
      <c r="D1395" s="115"/>
      <c r="E1395" s="101"/>
      <c r="F1395" s="102">
        <v>1.5799999999999999E-4</v>
      </c>
      <c r="G1395" s="103">
        <v>1.5799999999999999E-4</v>
      </c>
      <c r="H1395" s="83" t="s">
        <v>468</v>
      </c>
      <c r="I1395" s="104" t="s">
        <v>504</v>
      </c>
      <c r="J1395" s="102">
        <v>16.368031669138247</v>
      </c>
      <c r="K1395" s="105">
        <v>28.834999999999997</v>
      </c>
      <c r="L1395" s="83"/>
      <c r="M1395" s="102">
        <v>0.11849999999999999</v>
      </c>
      <c r="N1395" s="105">
        <v>0.11849999999999999</v>
      </c>
      <c r="O1395" s="83"/>
    </row>
    <row r="1396" spans="1:15">
      <c r="A1396" s="79" t="s">
        <v>245</v>
      </c>
      <c r="B1396" s="100" t="s">
        <v>421</v>
      </c>
      <c r="C1396" s="81" t="str">
        <f>IFERROR(IF(B1396="No CAS","",INDEX('DEQ Pollutant List'!$C$7:$C$611,MATCH('3. Pollutant Emissions - EF'!B1396,'DEQ Pollutant List'!$B$7:$B$611,0))),"")</f>
        <v>Vinyl chloride</v>
      </c>
      <c r="D1396" s="115"/>
      <c r="E1396" s="101"/>
      <c r="F1396" s="102">
        <v>5.1000000000000004E-4</v>
      </c>
      <c r="G1396" s="103">
        <v>5.1000000000000004E-4</v>
      </c>
      <c r="H1396" s="83" t="s">
        <v>468</v>
      </c>
      <c r="I1396" s="104" t="s">
        <v>504</v>
      </c>
      <c r="J1396" s="102">
        <v>52.833519944686749</v>
      </c>
      <c r="K1396" s="105">
        <v>93.075000000000003</v>
      </c>
      <c r="L1396" s="83"/>
      <c r="M1396" s="102">
        <v>0.38250000000000001</v>
      </c>
      <c r="N1396" s="105">
        <v>0.38250000000000001</v>
      </c>
      <c r="O1396" s="83"/>
    </row>
    <row r="1397" spans="1:15">
      <c r="A1397" s="79" t="s">
        <v>245</v>
      </c>
      <c r="B1397" s="100" t="s">
        <v>398</v>
      </c>
      <c r="C1397" s="81" t="str">
        <f>IFERROR(IF(B1397="No CAS","",INDEX('DEQ Pollutant List'!$C$7:$C$611,MATCH('3. Pollutant Emissions - EF'!B1397,'DEQ Pollutant List'!$B$7:$B$611,0))),"")</f>
        <v>Xylene (mixture), including m-xylene, o-xylene, p-xylene</v>
      </c>
      <c r="D1397" s="115"/>
      <c r="E1397" s="101"/>
      <c r="F1397" s="102">
        <v>8.6599999999999993E-3</v>
      </c>
      <c r="G1397" s="103">
        <v>8.6599999999999993E-3</v>
      </c>
      <c r="H1397" s="83" t="s">
        <v>468</v>
      </c>
      <c r="I1397" s="104" t="s">
        <v>504</v>
      </c>
      <c r="J1397" s="102">
        <v>897.13388768821017</v>
      </c>
      <c r="K1397" s="105">
        <v>1580.4499999999998</v>
      </c>
      <c r="L1397" s="83"/>
      <c r="M1397" s="102">
        <v>6.4949999999999992</v>
      </c>
      <c r="N1397" s="105">
        <v>6.4949999999999992</v>
      </c>
      <c r="O1397" s="83"/>
    </row>
    <row r="1398" spans="1:15">
      <c r="A1398" s="79" t="s">
        <v>247</v>
      </c>
      <c r="B1398" s="100" t="s">
        <v>327</v>
      </c>
      <c r="C1398" s="81" t="str">
        <f>IFERROR(IF(B1398="No CAS","",INDEX('DEQ Pollutant List'!$C$7:$C$611,MATCH('3. Pollutant Emissions - EF'!B1398,'DEQ Pollutant List'!$B$7:$B$611,0))),"")</f>
        <v>Acetaldehyde</v>
      </c>
      <c r="D1398" s="115"/>
      <c r="E1398" s="101"/>
      <c r="F1398" s="102">
        <v>3.5119667013527582E-2</v>
      </c>
      <c r="G1398" s="103">
        <v>7.0239334027055164E-2</v>
      </c>
      <c r="H1398" s="83" t="s">
        <v>410</v>
      </c>
      <c r="I1398" s="104" t="s">
        <v>507</v>
      </c>
      <c r="J1398" s="102">
        <v>307.64828303850163</v>
      </c>
      <c r="K1398" s="105">
        <v>307.64828303850163</v>
      </c>
      <c r="L1398" s="83"/>
      <c r="M1398" s="102">
        <v>1.6857440166493238</v>
      </c>
      <c r="N1398" s="105">
        <v>1.6857440166493238</v>
      </c>
      <c r="O1398" s="83"/>
    </row>
    <row r="1399" spans="1:15">
      <c r="A1399" s="79" t="s">
        <v>247</v>
      </c>
      <c r="B1399" s="100" t="s">
        <v>354</v>
      </c>
      <c r="C1399" s="81" t="str">
        <f>IFERROR(IF(B1399="No CAS","",INDEX('DEQ Pollutant List'!$C$7:$C$611,MATCH('3. Pollutant Emissions - EF'!B1399,'DEQ Pollutant List'!$B$7:$B$611,0))),"")</f>
        <v>Formaldehyde</v>
      </c>
      <c r="D1399" s="115"/>
      <c r="E1399" s="101"/>
      <c r="F1399" s="102">
        <v>1.6468544418772818E-4</v>
      </c>
      <c r="G1399" s="103">
        <v>3.2937088837545637E-4</v>
      </c>
      <c r="H1399" s="83" t="s">
        <v>410</v>
      </c>
      <c r="I1399" s="104" t="s">
        <v>507</v>
      </c>
      <c r="J1399" s="102">
        <v>1.4426444910844989</v>
      </c>
      <c r="K1399" s="105">
        <v>1.4426444910844989</v>
      </c>
      <c r="L1399" s="83"/>
      <c r="M1399" s="102">
        <v>7.9049013210109528E-3</v>
      </c>
      <c r="N1399" s="105">
        <v>7.9049013210109528E-3</v>
      </c>
      <c r="O1399" s="83"/>
    </row>
    <row r="1400" spans="1:15">
      <c r="A1400" s="79" t="s">
        <v>247</v>
      </c>
      <c r="B1400" s="100" t="s">
        <v>357</v>
      </c>
      <c r="C1400" s="81" t="str">
        <f>IFERROR(IF(B1400="No CAS","",INDEX('DEQ Pollutant List'!$C$7:$C$611,MATCH('3. Pollutant Emissions - EF'!B1400,'DEQ Pollutant List'!$B$7:$B$611,0))),"")</f>
        <v>Hydrogen sulfide</v>
      </c>
      <c r="D1400" s="115"/>
      <c r="E1400" s="101"/>
      <c r="F1400" s="102">
        <v>3.4218289085545706E-3</v>
      </c>
      <c r="G1400" s="103">
        <v>3.0511307767944917E-2</v>
      </c>
      <c r="H1400" s="83" t="s">
        <v>410</v>
      </c>
      <c r="I1400" s="104" t="s">
        <v>508</v>
      </c>
      <c r="J1400" s="102">
        <v>29.975221238938037</v>
      </c>
      <c r="K1400" s="105">
        <v>29.975221238938037</v>
      </c>
      <c r="L1400" s="83"/>
      <c r="M1400" s="102">
        <v>0.73227138643067802</v>
      </c>
      <c r="N1400" s="105">
        <v>0.73227138643067802</v>
      </c>
      <c r="O1400" s="83"/>
    </row>
    <row r="1401" spans="1:15">
      <c r="A1401" s="79" t="s">
        <v>247</v>
      </c>
      <c r="B1401" s="100" t="s">
        <v>363</v>
      </c>
      <c r="C1401" s="81" t="str">
        <f>IFERROR(IF(B1401="No CAS","",INDEX('DEQ Pollutant List'!$C$7:$C$611,MATCH('3. Pollutant Emissions - EF'!B1401,'DEQ Pollutant List'!$B$7:$B$611,0))),"")</f>
        <v>Methanol</v>
      </c>
      <c r="D1401" s="115"/>
      <c r="E1401" s="101"/>
      <c r="F1401" s="102">
        <v>0.30952926859380236</v>
      </c>
      <c r="G1401" s="103">
        <v>0.61905853718760473</v>
      </c>
      <c r="H1401" s="83" t="s">
        <v>410</v>
      </c>
      <c r="I1401" s="104" t="s">
        <v>509</v>
      </c>
      <c r="J1401" s="102">
        <v>2711.4763928817088</v>
      </c>
      <c r="K1401" s="105">
        <v>2711.4763928817088</v>
      </c>
      <c r="L1401" s="83"/>
      <c r="M1401" s="102">
        <v>14.857404892502514</v>
      </c>
      <c r="N1401" s="105">
        <v>14.857404892502514</v>
      </c>
      <c r="O1401" s="83"/>
    </row>
    <row r="1402" spans="1:15">
      <c r="A1402" s="79" t="s">
        <v>247</v>
      </c>
      <c r="B1402" s="100" t="s">
        <v>366</v>
      </c>
      <c r="C1402" s="81" t="str">
        <f>IFERROR(IF(B1402="No CAS","",INDEX('DEQ Pollutant List'!$C$7:$C$611,MATCH('3. Pollutant Emissions - EF'!B1402,'DEQ Pollutant List'!$B$7:$B$611,0))),"")</f>
        <v>2-Butanone (methyl ethyl ketone)</v>
      </c>
      <c r="D1402" s="115"/>
      <c r="E1402" s="101"/>
      <c r="F1402" s="102">
        <v>2.7579851496499053E-2</v>
      </c>
      <c r="G1402" s="103">
        <v>5.5159702992998105E-2</v>
      </c>
      <c r="H1402" s="83" t="s">
        <v>410</v>
      </c>
      <c r="I1402" s="104" t="s">
        <v>507</v>
      </c>
      <c r="J1402" s="102">
        <v>241.5994991093317</v>
      </c>
      <c r="K1402" s="105">
        <v>241.5994991093317</v>
      </c>
      <c r="L1402" s="83"/>
      <c r="M1402" s="102">
        <v>1.3238328718319545</v>
      </c>
      <c r="N1402" s="105">
        <v>1.3238328718319545</v>
      </c>
      <c r="O1402" s="83"/>
    </row>
    <row r="1403" spans="1:15">
      <c r="A1403" s="79" t="s">
        <v>249</v>
      </c>
      <c r="B1403" s="100" t="s">
        <v>327</v>
      </c>
      <c r="C1403" s="81" t="str">
        <f>IFERROR(IF(B1403="No CAS","",INDEX('DEQ Pollutant List'!$C$7:$C$611,MATCH('3. Pollutant Emissions - EF'!B1403,'DEQ Pollutant List'!$B$7:$B$611,0))),"")</f>
        <v>Acetaldehyde</v>
      </c>
      <c r="D1403" s="115"/>
      <c r="E1403" s="101"/>
      <c r="F1403" s="102">
        <v>7.5398155170285197E-2</v>
      </c>
      <c r="G1403" s="103">
        <v>0.15079631034057039</v>
      </c>
      <c r="H1403" s="83" t="s">
        <v>410</v>
      </c>
      <c r="I1403" s="104" t="s">
        <v>507</v>
      </c>
      <c r="J1403" s="102">
        <v>660.48783929169838</v>
      </c>
      <c r="K1403" s="105">
        <v>660.48783929169838</v>
      </c>
      <c r="L1403" s="83"/>
      <c r="M1403" s="102">
        <v>3.6191114481736895</v>
      </c>
      <c r="N1403" s="105">
        <v>3.6191114481736895</v>
      </c>
      <c r="O1403" s="83"/>
    </row>
    <row r="1404" spans="1:15">
      <c r="A1404" s="79" t="s">
        <v>249</v>
      </c>
      <c r="B1404" s="100" t="s">
        <v>354</v>
      </c>
      <c r="C1404" s="81" t="str">
        <f>IFERROR(IF(B1404="No CAS","",INDEX('DEQ Pollutant List'!$C$7:$C$611,MATCH('3. Pollutant Emissions - EF'!B1404,'DEQ Pollutant List'!$B$7:$B$611,0))),"")</f>
        <v>Formaldehyde</v>
      </c>
      <c r="D1404" s="115"/>
      <c r="E1404" s="101"/>
      <c r="F1404" s="102">
        <v>4.0278488156757615E-4</v>
      </c>
      <c r="G1404" s="103">
        <v>8.055697631351523E-4</v>
      </c>
      <c r="H1404" s="83" t="s">
        <v>410</v>
      </c>
      <c r="I1404" s="104" t="s">
        <v>507</v>
      </c>
      <c r="J1404" s="102">
        <v>3.528395562531967</v>
      </c>
      <c r="K1404" s="105">
        <v>3.528395562531967</v>
      </c>
      <c r="L1404" s="83"/>
      <c r="M1404" s="102">
        <v>1.9333674315243656E-2</v>
      </c>
      <c r="N1404" s="105">
        <v>1.9333674315243656E-2</v>
      </c>
      <c r="O1404" s="83"/>
    </row>
    <row r="1405" spans="1:15">
      <c r="A1405" s="79" t="s">
        <v>249</v>
      </c>
      <c r="B1405" s="100" t="s">
        <v>357</v>
      </c>
      <c r="C1405" s="81" t="str">
        <f>IFERROR(IF(B1405="No CAS","",INDEX('DEQ Pollutant List'!$C$7:$C$611,MATCH('3. Pollutant Emissions - EF'!B1405,'DEQ Pollutant List'!$B$7:$B$611,0))),"")</f>
        <v>Hydrogen sulfide</v>
      </c>
      <c r="D1405" s="115"/>
      <c r="E1405" s="101"/>
      <c r="F1405" s="102">
        <v>0.12896755162241888</v>
      </c>
      <c r="G1405" s="103">
        <v>1.1499606686332349</v>
      </c>
      <c r="H1405" s="83" t="s">
        <v>410</v>
      </c>
      <c r="I1405" s="104" t="s">
        <v>510</v>
      </c>
      <c r="J1405" s="102">
        <v>1129.7557522123893</v>
      </c>
      <c r="K1405" s="105">
        <v>1129.7557522123893</v>
      </c>
      <c r="L1405" s="83"/>
      <c r="M1405" s="102">
        <v>27.599056047197635</v>
      </c>
      <c r="N1405" s="105">
        <v>27.599056047197635</v>
      </c>
      <c r="O1405" s="83"/>
    </row>
    <row r="1406" spans="1:15">
      <c r="A1406" s="79" t="s">
        <v>249</v>
      </c>
      <c r="B1406" s="100" t="s">
        <v>363</v>
      </c>
      <c r="C1406" s="81" t="str">
        <f>IFERROR(IF(B1406="No CAS","",INDEX('DEQ Pollutant List'!$C$7:$C$611,MATCH('3. Pollutant Emissions - EF'!B1406,'DEQ Pollutant List'!$B$7:$B$611,0))),"")</f>
        <v>Methanol</v>
      </c>
      <c r="D1406" s="115"/>
      <c r="E1406" s="101"/>
      <c r="F1406" s="102">
        <v>0.14682798638423961</v>
      </c>
      <c r="G1406" s="103">
        <v>0.29365597276847921</v>
      </c>
      <c r="H1406" s="83" t="s">
        <v>410</v>
      </c>
      <c r="I1406" s="104" t="s">
        <v>509</v>
      </c>
      <c r="J1406" s="102">
        <v>1286.2131607259389</v>
      </c>
      <c r="K1406" s="105">
        <v>1286.2131607259389</v>
      </c>
      <c r="L1406" s="83"/>
      <c r="M1406" s="102">
        <v>7.0477433464435011</v>
      </c>
      <c r="N1406" s="105">
        <v>7.0477433464435011</v>
      </c>
      <c r="O1406" s="83"/>
    </row>
    <row r="1407" spans="1:15">
      <c r="A1407" s="79" t="s">
        <v>249</v>
      </c>
      <c r="B1407" s="100" t="s">
        <v>366</v>
      </c>
      <c r="C1407" s="81" t="str">
        <f>IFERROR(IF(B1407="No CAS","",INDEX('DEQ Pollutant List'!$C$7:$C$611,MATCH('3. Pollutant Emissions - EF'!B1407,'DEQ Pollutant List'!$B$7:$B$611,0))),"")</f>
        <v>2-Butanone (methyl ethyl ketone)</v>
      </c>
      <c r="D1407" s="115"/>
      <c r="E1407" s="101"/>
      <c r="F1407" s="102">
        <v>7.5001322774652115E-2</v>
      </c>
      <c r="G1407" s="103">
        <v>0.15000264554930423</v>
      </c>
      <c r="H1407" s="83" t="s">
        <v>410</v>
      </c>
      <c r="I1407" s="104" t="s">
        <v>507</v>
      </c>
      <c r="J1407" s="102">
        <v>657.01158750595255</v>
      </c>
      <c r="K1407" s="105">
        <v>657.01158750595255</v>
      </c>
      <c r="L1407" s="83"/>
      <c r="M1407" s="102">
        <v>3.6000634931833018</v>
      </c>
      <c r="N1407" s="105">
        <v>3.6000634931833018</v>
      </c>
      <c r="O1407" s="83"/>
    </row>
    <row r="1408" spans="1:15">
      <c r="A1408" s="79" t="s">
        <v>251</v>
      </c>
      <c r="B1408" s="100" t="s">
        <v>327</v>
      </c>
      <c r="C1408" s="81" t="str">
        <f>IFERROR(IF(B1408="No CAS","",INDEX('DEQ Pollutant List'!$C$7:$C$611,MATCH('3. Pollutant Emissions - EF'!B1408,'DEQ Pollutant List'!$B$7:$B$611,0))),"")</f>
        <v>Acetaldehyde</v>
      </c>
      <c r="D1408" s="115"/>
      <c r="E1408" s="101"/>
      <c r="F1408" s="102">
        <v>5.2580292421383094E-3</v>
      </c>
      <c r="G1408" s="103">
        <v>1.0516058484276619E-2</v>
      </c>
      <c r="H1408" s="83" t="s">
        <v>410</v>
      </c>
      <c r="I1408" s="104" t="s">
        <v>507</v>
      </c>
      <c r="J1408" s="102">
        <v>46.060336161131588</v>
      </c>
      <c r="K1408" s="105">
        <v>46.060336161131588</v>
      </c>
      <c r="L1408" s="83"/>
      <c r="M1408" s="102">
        <v>0.25238540362263884</v>
      </c>
      <c r="N1408" s="105">
        <v>0.25238540362263884</v>
      </c>
      <c r="O1408" s="83"/>
    </row>
    <row r="1409" spans="1:15">
      <c r="A1409" s="79" t="s">
        <v>251</v>
      </c>
      <c r="B1409" s="100" t="s">
        <v>354</v>
      </c>
      <c r="C1409" s="81" t="str">
        <f>IFERROR(IF(B1409="No CAS","",INDEX('DEQ Pollutant List'!$C$7:$C$611,MATCH('3. Pollutant Emissions - EF'!B1409,'DEQ Pollutant List'!$B$7:$B$611,0))),"")</f>
        <v>Formaldehyde</v>
      </c>
      <c r="D1409" s="115"/>
      <c r="E1409" s="101"/>
      <c r="F1409" s="102">
        <v>4.742147127815305E-5</v>
      </c>
      <c r="G1409" s="103">
        <v>9.4842942556306101E-5</v>
      </c>
      <c r="H1409" s="83" t="s">
        <v>410</v>
      </c>
      <c r="I1409" s="104" t="s">
        <v>507</v>
      </c>
      <c r="J1409" s="102">
        <v>0.41541208839662075</v>
      </c>
      <c r="K1409" s="105">
        <v>0.41541208839662075</v>
      </c>
      <c r="L1409" s="83"/>
      <c r="M1409" s="102">
        <v>2.2762306213513464E-3</v>
      </c>
      <c r="N1409" s="105">
        <v>2.2762306213513464E-3</v>
      </c>
      <c r="O1409" s="83"/>
    </row>
    <row r="1410" spans="1:15">
      <c r="A1410" s="79" t="s">
        <v>251</v>
      </c>
      <c r="B1410" s="100" t="s">
        <v>357</v>
      </c>
      <c r="C1410" s="81" t="str">
        <f>IFERROR(IF(B1410="No CAS","",INDEX('DEQ Pollutant List'!$C$7:$C$611,MATCH('3. Pollutant Emissions - EF'!B1410,'DEQ Pollutant List'!$B$7:$B$611,0))),"")</f>
        <v>Hydrogen sulfide</v>
      </c>
      <c r="D1410" s="115"/>
      <c r="E1410" s="101"/>
      <c r="F1410" s="102">
        <v>2.9498525073746298E-2</v>
      </c>
      <c r="G1410" s="103">
        <v>0.26302851524090448</v>
      </c>
      <c r="H1410" s="83" t="s">
        <v>410</v>
      </c>
      <c r="I1410" s="104" t="s">
        <v>511</v>
      </c>
      <c r="J1410" s="102">
        <v>258.40707964601756</v>
      </c>
      <c r="K1410" s="105">
        <v>258.40707964601756</v>
      </c>
      <c r="L1410" s="83"/>
      <c r="M1410" s="102">
        <v>6.312684365781708</v>
      </c>
      <c r="N1410" s="105">
        <v>6.312684365781708</v>
      </c>
      <c r="O1410" s="83"/>
    </row>
    <row r="1411" spans="1:15">
      <c r="A1411" s="79" t="s">
        <v>251</v>
      </c>
      <c r="B1411" s="100" t="s">
        <v>363</v>
      </c>
      <c r="C1411" s="81" t="str">
        <f>IFERROR(IF(B1411="No CAS","",INDEX('DEQ Pollutant List'!$C$7:$C$611,MATCH('3. Pollutant Emissions - EF'!B1411,'DEQ Pollutant List'!$B$7:$B$611,0))),"")</f>
        <v>Methanol</v>
      </c>
      <c r="D1411" s="115"/>
      <c r="E1411" s="101"/>
      <c r="F1411" s="102">
        <v>5.3572373410465792E-4</v>
      </c>
      <c r="G1411" s="103">
        <v>1.0714474682093158E-3</v>
      </c>
      <c r="H1411" s="83" t="s">
        <v>410</v>
      </c>
      <c r="I1411" s="104" t="s">
        <v>507</v>
      </c>
      <c r="J1411" s="102">
        <v>4.6929399107568033</v>
      </c>
      <c r="K1411" s="105">
        <v>4.6929399107568033</v>
      </c>
      <c r="L1411" s="83"/>
      <c r="M1411" s="102">
        <v>2.5714739237023582E-2</v>
      </c>
      <c r="N1411" s="105">
        <v>2.5714739237023582E-2</v>
      </c>
      <c r="O1411" s="83"/>
    </row>
    <row r="1412" spans="1:15">
      <c r="A1412" s="79" t="s">
        <v>251</v>
      </c>
      <c r="B1412" s="100" t="s">
        <v>366</v>
      </c>
      <c r="C1412" s="81" t="str">
        <f>IFERROR(IF(B1412="No CAS","",INDEX('DEQ Pollutant List'!$C$7:$C$611,MATCH('3. Pollutant Emissions - EF'!B1412,'DEQ Pollutant List'!$B$7:$B$611,0))),"")</f>
        <v>2-Butanone (methyl ethyl ketone)</v>
      </c>
      <c r="D1412" s="115"/>
      <c r="E1412" s="101"/>
      <c r="F1412" s="102">
        <v>3.3532337430995261E-3</v>
      </c>
      <c r="G1412" s="103">
        <v>6.7064674861990522E-3</v>
      </c>
      <c r="H1412" s="83" t="s">
        <v>410</v>
      </c>
      <c r="I1412" s="104" t="s">
        <v>507</v>
      </c>
      <c r="J1412" s="102">
        <v>29.37432758955185</v>
      </c>
      <c r="K1412" s="105">
        <v>29.37432758955185</v>
      </c>
      <c r="L1412" s="83"/>
      <c r="M1412" s="102">
        <v>0.16095521966877724</v>
      </c>
      <c r="N1412" s="105">
        <v>0.16095521966877724</v>
      </c>
      <c r="O1412" s="83"/>
    </row>
    <row r="1413" spans="1:15">
      <c r="A1413" s="79" t="s">
        <v>253</v>
      </c>
      <c r="B1413" s="100" t="s">
        <v>327</v>
      </c>
      <c r="C1413" s="81" t="str">
        <f>IFERROR(IF(B1413="No CAS","",INDEX('DEQ Pollutant List'!$C$7:$C$611,MATCH('3. Pollutant Emissions - EF'!B1413,'DEQ Pollutant List'!$B$7:$B$611,0))),"")</f>
        <v>Acetaldehyde</v>
      </c>
      <c r="D1413" s="115"/>
      <c r="E1413" s="101"/>
      <c r="F1413" s="102">
        <v>8.1350641104781392E-4</v>
      </c>
      <c r="G1413" s="103">
        <v>1.6270128220956278E-3</v>
      </c>
      <c r="H1413" s="83" t="s">
        <v>410</v>
      </c>
      <c r="I1413" s="104" t="s">
        <v>507</v>
      </c>
      <c r="J1413" s="102">
        <v>7.1263161607788499</v>
      </c>
      <c r="K1413" s="105">
        <v>7.1263161607788499</v>
      </c>
      <c r="L1413" s="83"/>
      <c r="M1413" s="102">
        <v>3.9048307730295065E-2</v>
      </c>
      <c r="N1413" s="105">
        <v>3.9048307730295065E-2</v>
      </c>
      <c r="O1413" s="83"/>
    </row>
    <row r="1414" spans="1:15">
      <c r="A1414" s="79" t="s">
        <v>253</v>
      </c>
      <c r="B1414" s="100" t="s">
        <v>354</v>
      </c>
      <c r="C1414" s="81" t="str">
        <f>IFERROR(IF(B1414="No CAS","",INDEX('DEQ Pollutant List'!$C$7:$C$611,MATCH('3. Pollutant Emissions - EF'!B1414,'DEQ Pollutant List'!$B$7:$B$611,0))),"")</f>
        <v>Formaldehyde</v>
      </c>
      <c r="D1414" s="115"/>
      <c r="E1414" s="101"/>
      <c r="F1414" s="102">
        <v>5.35723734104658E-6</v>
      </c>
      <c r="G1414" s="103">
        <v>1.071447468209316E-5</v>
      </c>
      <c r="H1414" s="83" t="s">
        <v>410</v>
      </c>
      <c r="I1414" s="104" t="s">
        <v>507</v>
      </c>
      <c r="J1414" s="102">
        <v>4.6929399107568041E-2</v>
      </c>
      <c r="K1414" s="105">
        <v>4.6929399107568041E-2</v>
      </c>
      <c r="L1414" s="83"/>
      <c r="M1414" s="102">
        <v>2.5714739237023585E-4</v>
      </c>
      <c r="N1414" s="105">
        <v>2.5714739237023585E-4</v>
      </c>
      <c r="O1414" s="83"/>
    </row>
    <row r="1415" spans="1:15">
      <c r="A1415" s="79" t="s">
        <v>253</v>
      </c>
      <c r="B1415" s="100" t="s">
        <v>357</v>
      </c>
      <c r="C1415" s="81" t="str">
        <f>IFERROR(IF(B1415="No CAS","",INDEX('DEQ Pollutant List'!$C$7:$C$611,MATCH('3. Pollutant Emissions - EF'!B1415,'DEQ Pollutant List'!$B$7:$B$611,0))),"")</f>
        <v>Hydrogen sulfide</v>
      </c>
      <c r="D1415" s="115"/>
      <c r="E1415" s="101"/>
      <c r="F1415" s="102">
        <v>3.7758112094395266E-2</v>
      </c>
      <c r="G1415" s="103">
        <v>0.33667649950835776</v>
      </c>
      <c r="H1415" s="83" t="s">
        <v>410</v>
      </c>
      <c r="I1415" s="104" t="s">
        <v>512</v>
      </c>
      <c r="J1415" s="102">
        <v>330.76106194690254</v>
      </c>
      <c r="K1415" s="105">
        <v>330.76106194690254</v>
      </c>
      <c r="L1415" s="83"/>
      <c r="M1415" s="102">
        <v>8.0802359882005863</v>
      </c>
      <c r="N1415" s="105">
        <v>8.0802359882005863</v>
      </c>
      <c r="O1415" s="83"/>
    </row>
    <row r="1416" spans="1:15">
      <c r="A1416" s="79" t="s">
        <v>253</v>
      </c>
      <c r="B1416" s="100" t="s">
        <v>363</v>
      </c>
      <c r="C1416" s="81" t="str">
        <f>IFERROR(IF(B1416="No CAS","",INDEX('DEQ Pollutant List'!$C$7:$C$611,MATCH('3. Pollutant Emissions - EF'!B1416,'DEQ Pollutant List'!$B$7:$B$611,0))),"")</f>
        <v>Methanol</v>
      </c>
      <c r="D1416" s="115"/>
      <c r="E1416" s="101"/>
      <c r="F1416" s="102">
        <v>3.9683239563308E-2</v>
      </c>
      <c r="G1416" s="103">
        <v>7.9366479126615999E-2</v>
      </c>
      <c r="H1416" s="83" t="s">
        <v>410</v>
      </c>
      <c r="I1416" s="104" t="s">
        <v>509</v>
      </c>
      <c r="J1416" s="102">
        <v>347.62517857457806</v>
      </c>
      <c r="K1416" s="105">
        <v>347.62517857457806</v>
      </c>
      <c r="L1416" s="83"/>
      <c r="M1416" s="102">
        <v>1.9047954990387841</v>
      </c>
      <c r="N1416" s="105">
        <v>1.9047954990387841</v>
      </c>
      <c r="O1416" s="83"/>
    </row>
    <row r="1417" spans="1:15">
      <c r="A1417" s="79" t="s">
        <v>253</v>
      </c>
      <c r="B1417" s="100" t="s">
        <v>366</v>
      </c>
      <c r="C1417" s="81" t="str">
        <f>IFERROR(IF(B1417="No CAS","",INDEX('DEQ Pollutant List'!$C$7:$C$611,MATCH('3. Pollutant Emissions - EF'!B1417,'DEQ Pollutant List'!$B$7:$B$611,0))),"")</f>
        <v>2-Butanone (methyl ethyl ketone)</v>
      </c>
      <c r="D1417" s="115"/>
      <c r="E1417" s="101"/>
      <c r="F1417" s="102">
        <v>5.3572373410465792E-4</v>
      </c>
      <c r="G1417" s="103">
        <v>1.0714474682093158E-3</v>
      </c>
      <c r="H1417" s="83" t="s">
        <v>410</v>
      </c>
      <c r="I1417" s="104" t="s">
        <v>507</v>
      </c>
      <c r="J1417" s="102">
        <v>4.6929399107568033</v>
      </c>
      <c r="K1417" s="105">
        <v>4.6929399107568033</v>
      </c>
      <c r="L1417" s="83"/>
      <c r="M1417" s="102">
        <v>2.5714739237023582E-2</v>
      </c>
      <c r="N1417" s="105">
        <v>2.5714739237023582E-2</v>
      </c>
      <c r="O1417" s="83"/>
    </row>
    <row r="1418" spans="1:15">
      <c r="A1418" s="79" t="s">
        <v>255</v>
      </c>
      <c r="B1418" s="100" t="s">
        <v>357</v>
      </c>
      <c r="C1418" s="81" t="str">
        <f>IFERROR(IF(B1418="No CAS","",INDEX('DEQ Pollutant List'!$C$7:$C$611,MATCH('3. Pollutant Emissions - EF'!B1418,'DEQ Pollutant List'!$B$7:$B$611,0))),"")</f>
        <v>Hydrogen sulfide</v>
      </c>
      <c r="D1418" s="115"/>
      <c r="E1418" s="101"/>
      <c r="F1418" s="102">
        <v>3.5398230088495565E-4</v>
      </c>
      <c r="G1418" s="103">
        <v>3.1563421828908543E-3</v>
      </c>
      <c r="H1418" s="83" t="s">
        <v>410</v>
      </c>
      <c r="I1418" s="104" t="s">
        <v>513</v>
      </c>
      <c r="J1418" s="102">
        <v>3.1008849557522113</v>
      </c>
      <c r="K1418" s="105">
        <v>3.1008849557522113</v>
      </c>
      <c r="L1418" s="83"/>
      <c r="M1418" s="102">
        <v>7.5752212389380499E-2</v>
      </c>
      <c r="N1418" s="105">
        <v>7.5752212389380499E-2</v>
      </c>
      <c r="O1418" s="83"/>
    </row>
    <row r="1419" spans="1:15">
      <c r="A1419" s="79" t="s">
        <v>257</v>
      </c>
      <c r="B1419" s="100" t="s">
        <v>342</v>
      </c>
      <c r="C1419" s="81" t="str">
        <f>IFERROR(IF(B1419="No CAS","",INDEX('DEQ Pollutant List'!$C$7:$C$611,MATCH('3. Pollutant Emissions - EF'!B1419,'DEQ Pollutant List'!$B$7:$B$611,0))),"")</f>
        <v>1,3-Butadiene</v>
      </c>
      <c r="D1419" s="115"/>
      <c r="E1419" s="101"/>
      <c r="F1419" s="102">
        <v>0.21740000000000001</v>
      </c>
      <c r="G1419" s="103">
        <v>0.21740000000000001</v>
      </c>
      <c r="H1419" s="83" t="s">
        <v>514</v>
      </c>
      <c r="I1419" s="104" t="s">
        <v>515</v>
      </c>
      <c r="J1419" s="102">
        <v>4.7983015652173909E-2</v>
      </c>
      <c r="K1419" s="105">
        <v>1.0806985507246376</v>
      </c>
      <c r="L1419" s="83"/>
      <c r="M1419" s="102">
        <v>5.4034927536231875E-3</v>
      </c>
      <c r="N1419" s="105">
        <v>2.1613971014492754E-3</v>
      </c>
      <c r="O1419" s="83"/>
    </row>
    <row r="1420" spans="1:15">
      <c r="A1420" s="79" t="s">
        <v>257</v>
      </c>
      <c r="B1420" s="100" t="s">
        <v>327</v>
      </c>
      <c r="C1420" s="81" t="str">
        <f>IFERROR(IF(B1420="No CAS","",INDEX('DEQ Pollutant List'!$C$7:$C$611,MATCH('3. Pollutant Emissions - EF'!B1420,'DEQ Pollutant List'!$B$7:$B$611,0))),"")</f>
        <v>Acetaldehyde</v>
      </c>
      <c r="D1420" s="115"/>
      <c r="E1420" s="101"/>
      <c r="F1420" s="102">
        <v>0.7833</v>
      </c>
      <c r="G1420" s="103">
        <v>0.7833</v>
      </c>
      <c r="H1420" s="83" t="s">
        <v>514</v>
      </c>
      <c r="I1420" s="104" t="s">
        <v>515</v>
      </c>
      <c r="J1420" s="102">
        <v>0.17288452695652173</v>
      </c>
      <c r="K1420" s="105">
        <v>3.8937956521739125</v>
      </c>
      <c r="L1420" s="83"/>
      <c r="M1420" s="102">
        <v>1.9468978260869567E-2</v>
      </c>
      <c r="N1420" s="105">
        <v>7.7875913043478264E-3</v>
      </c>
      <c r="O1420" s="83"/>
    </row>
    <row r="1421" spans="1:15">
      <c r="A1421" s="79" t="s">
        <v>257</v>
      </c>
      <c r="B1421" s="100" t="s">
        <v>330</v>
      </c>
      <c r="C1421" s="81" t="str">
        <f>IFERROR(IF(B1421="No CAS","",INDEX('DEQ Pollutant List'!$C$7:$C$611,MATCH('3. Pollutant Emissions - EF'!B1421,'DEQ Pollutant List'!$B$7:$B$611,0))),"")</f>
        <v>Acrolein</v>
      </c>
      <c r="D1421" s="115"/>
      <c r="E1421" s="101"/>
      <c r="F1421" s="102">
        <v>3.39E-2</v>
      </c>
      <c r="G1421" s="103">
        <v>3.39E-2</v>
      </c>
      <c r="H1421" s="83" t="s">
        <v>514</v>
      </c>
      <c r="I1421" s="104" t="s">
        <v>515</v>
      </c>
      <c r="J1421" s="102">
        <v>7.4821721739130424E-3</v>
      </c>
      <c r="K1421" s="105">
        <v>0.16851739130434781</v>
      </c>
      <c r="L1421" s="83"/>
      <c r="M1421" s="102">
        <v>8.4258695652173897E-4</v>
      </c>
      <c r="N1421" s="105">
        <v>3.3703478260869568E-4</v>
      </c>
      <c r="O1421" s="83"/>
    </row>
    <row r="1422" spans="1:15">
      <c r="A1422" s="79" t="s">
        <v>257</v>
      </c>
      <c r="B1422" s="100" t="s">
        <v>425</v>
      </c>
      <c r="C1422" s="81" t="str">
        <f>IFERROR(IF(B1422="No CAS","",INDEX('DEQ Pollutant List'!$C$7:$C$611,MATCH('3. Pollutant Emissions - EF'!B1422,'DEQ Pollutant List'!$B$7:$B$611,0))),"")</f>
        <v>Ammonia</v>
      </c>
      <c r="D1422" s="115"/>
      <c r="E1422" s="101"/>
      <c r="F1422" s="102">
        <v>0.8</v>
      </c>
      <c r="G1422" s="103">
        <v>0.8</v>
      </c>
      <c r="H1422" s="83" t="s">
        <v>514</v>
      </c>
      <c r="I1422" s="104" t="s">
        <v>516</v>
      </c>
      <c r="J1422" s="102">
        <v>0.17657043478260873</v>
      </c>
      <c r="K1422" s="105">
        <v>3.9768115942028981</v>
      </c>
      <c r="L1422" s="83"/>
      <c r="M1422" s="102">
        <v>1.9884057971014491E-2</v>
      </c>
      <c r="N1422" s="105">
        <v>7.9536231884057961E-3</v>
      </c>
      <c r="O1422" s="83"/>
    </row>
    <row r="1423" spans="1:15">
      <c r="A1423" s="79" t="s">
        <v>257</v>
      </c>
      <c r="B1423" s="100" t="s">
        <v>337</v>
      </c>
      <c r="C1423" s="81" t="str">
        <f>IFERROR(IF(B1423="No CAS","",INDEX('DEQ Pollutant List'!$C$7:$C$611,MATCH('3. Pollutant Emissions - EF'!B1423,'DEQ Pollutant List'!$B$7:$B$611,0))),"")</f>
        <v>Antimony and compounds</v>
      </c>
      <c r="D1423" s="115"/>
      <c r="E1423" s="101"/>
      <c r="F1423" s="102">
        <v>3.1818727304855452E-4</v>
      </c>
      <c r="G1423" s="103">
        <v>3.1818727304855452E-4</v>
      </c>
      <c r="H1423" s="83" t="s">
        <v>514</v>
      </c>
      <c r="I1423" s="104" t="s">
        <v>515</v>
      </c>
      <c r="J1423" s="102">
        <v>7.0228081430594858E-5</v>
      </c>
      <c r="K1423" s="105">
        <v>1.5817135457341187E-3</v>
      </c>
      <c r="L1423" s="83"/>
      <c r="M1423" s="102">
        <v>7.9085677286705949E-6</v>
      </c>
      <c r="N1423" s="105">
        <v>3.1634270914682375E-6</v>
      </c>
      <c r="O1423" s="83"/>
    </row>
    <row r="1424" spans="1:15">
      <c r="A1424" s="79" t="s">
        <v>257</v>
      </c>
      <c r="B1424" s="100" t="s">
        <v>325</v>
      </c>
      <c r="C1424" s="81" t="str">
        <f>IFERROR(IF(B1424="No CAS","",INDEX('DEQ Pollutant List'!$C$7:$C$611,MATCH('3. Pollutant Emissions - EF'!B1424,'DEQ Pollutant List'!$B$7:$B$611,0))),"")</f>
        <v>Arsenic and compounds</v>
      </c>
      <c r="D1424" s="115"/>
      <c r="E1424" s="101"/>
      <c r="F1424" s="102">
        <v>1.6000000000000001E-3</v>
      </c>
      <c r="G1424" s="103">
        <v>1.6000000000000001E-3</v>
      </c>
      <c r="H1424" s="83" t="s">
        <v>514</v>
      </c>
      <c r="I1424" s="104" t="s">
        <v>515</v>
      </c>
      <c r="J1424" s="102">
        <v>3.5314086956521746E-4</v>
      </c>
      <c r="K1424" s="105">
        <v>7.9536231884057961E-3</v>
      </c>
      <c r="L1424" s="83"/>
      <c r="M1424" s="102">
        <v>3.9768115942028984E-5</v>
      </c>
      <c r="N1424" s="105">
        <v>1.5907246376811594E-5</v>
      </c>
      <c r="O1424" s="83"/>
    </row>
    <row r="1425" spans="1:15">
      <c r="A1425" s="79" t="s">
        <v>257</v>
      </c>
      <c r="B1425" s="100" t="s">
        <v>339</v>
      </c>
      <c r="C1425" s="81" t="str">
        <f>IFERROR(IF(B1425="No CAS","",INDEX('DEQ Pollutant List'!$C$7:$C$611,MATCH('3. Pollutant Emissions - EF'!B1425,'DEQ Pollutant List'!$B$7:$B$611,0))),"")</f>
        <v>Barium and compounds</v>
      </c>
      <c r="D1425" s="115"/>
      <c r="E1425" s="101"/>
      <c r="F1425" s="102">
        <v>3.7389334939055331E-4</v>
      </c>
      <c r="G1425" s="103">
        <v>3.7389334939055331E-4</v>
      </c>
      <c r="H1425" s="83" t="s">
        <v>514</v>
      </c>
      <c r="I1425" s="104" t="s">
        <v>515</v>
      </c>
      <c r="J1425" s="102">
        <v>8.2523139080269758E-5</v>
      </c>
      <c r="K1425" s="105">
        <v>1.8586292585646342E-3</v>
      </c>
      <c r="L1425" s="83"/>
      <c r="M1425" s="102">
        <v>9.2931462928231727E-6</v>
      </c>
      <c r="N1425" s="105">
        <v>3.7172585171292684E-6</v>
      </c>
      <c r="O1425" s="83"/>
    </row>
    <row r="1426" spans="1:15">
      <c r="A1426" s="79" t="s">
        <v>257</v>
      </c>
      <c r="B1426" s="100" t="s">
        <v>340</v>
      </c>
      <c r="C1426" s="81" t="str">
        <f>IFERROR(IF(B1426="No CAS","",INDEX('DEQ Pollutant List'!$C$7:$C$611,MATCH('3. Pollutant Emissions - EF'!B1426,'DEQ Pollutant List'!$B$7:$B$611,0))),"")</f>
        <v>Benzene</v>
      </c>
      <c r="D1426" s="115"/>
      <c r="E1426" s="101"/>
      <c r="F1426" s="102">
        <v>0.18629999999999999</v>
      </c>
      <c r="G1426" s="103">
        <v>0.18629999999999999</v>
      </c>
      <c r="H1426" s="83" t="s">
        <v>514</v>
      </c>
      <c r="I1426" s="104" t="s">
        <v>515</v>
      </c>
      <c r="J1426" s="102">
        <v>4.1118839999999997E-2</v>
      </c>
      <c r="K1426" s="105">
        <v>0.92609999999999981</v>
      </c>
      <c r="L1426" s="83"/>
      <c r="M1426" s="102">
        <v>4.6304999999999992E-3</v>
      </c>
      <c r="N1426" s="105">
        <v>1.8521999999999998E-3</v>
      </c>
      <c r="O1426" s="83"/>
    </row>
    <row r="1427" spans="1:15">
      <c r="A1427" s="79" t="s">
        <v>257</v>
      </c>
      <c r="B1427" s="100" t="s">
        <v>427</v>
      </c>
      <c r="C1427" s="81" t="str">
        <f>IFERROR(IF(B1427="No CAS","",INDEX('DEQ Pollutant List'!$C$7:$C$611,MATCH('3. Pollutant Emissions - EF'!B1427,'DEQ Pollutant List'!$B$7:$B$611,0))),"")</f>
        <v>Benzo[a]pyrene</v>
      </c>
      <c r="D1427" s="115"/>
      <c r="E1427" s="101"/>
      <c r="F1427" s="102">
        <v>3.5200000000000002E-5</v>
      </c>
      <c r="G1427" s="103">
        <v>3.5200000000000002E-5</v>
      </c>
      <c r="H1427" s="83" t="s">
        <v>514</v>
      </c>
      <c r="I1427" s="104" t="s">
        <v>515</v>
      </c>
      <c r="J1427" s="102">
        <v>7.7690991304347819E-6</v>
      </c>
      <c r="K1427" s="105">
        <v>1.7497971014492753E-4</v>
      </c>
      <c r="L1427" s="83"/>
      <c r="M1427" s="102">
        <v>8.7489855072463755E-7</v>
      </c>
      <c r="N1427" s="105">
        <v>3.4995942028985505E-7</v>
      </c>
      <c r="O1427" s="83"/>
    </row>
    <row r="1428" spans="1:15">
      <c r="A1428" s="79" t="s">
        <v>257</v>
      </c>
      <c r="B1428" s="100" t="s">
        <v>341</v>
      </c>
      <c r="C1428" s="81" t="str">
        <f>IFERROR(IF(B1428="No CAS","",INDEX('DEQ Pollutant List'!$C$7:$C$611,MATCH('3. Pollutant Emissions - EF'!B1428,'DEQ Pollutant List'!$B$7:$B$611,0))),"")</f>
        <v>Beryllium and compounds</v>
      </c>
      <c r="D1428" s="115"/>
      <c r="E1428" s="101"/>
      <c r="F1428" s="102">
        <v>4.7708462766464961E-6</v>
      </c>
      <c r="G1428" s="103">
        <v>4.7708462766464961E-6</v>
      </c>
      <c r="H1428" s="83" t="s">
        <v>514</v>
      </c>
      <c r="I1428" s="104" t="s">
        <v>515</v>
      </c>
      <c r="J1428" s="102">
        <v>1.0529880016855769E-6</v>
      </c>
      <c r="K1428" s="105">
        <v>2.3715945983909393E-5</v>
      </c>
      <c r="L1428" s="83"/>
      <c r="M1428" s="102">
        <v>1.1857972991954696E-7</v>
      </c>
      <c r="N1428" s="105">
        <v>4.7431891967818786E-8</v>
      </c>
      <c r="O1428" s="83"/>
    </row>
    <row r="1429" spans="1:15">
      <c r="A1429" s="79" t="s">
        <v>257</v>
      </c>
      <c r="B1429" s="100" t="s">
        <v>343</v>
      </c>
      <c r="C1429" s="81" t="str">
        <f>IFERROR(IF(B1429="No CAS","",INDEX('DEQ Pollutant List'!$C$7:$C$611,MATCH('3. Pollutant Emissions - EF'!B1429,'DEQ Pollutant List'!$B$7:$B$611,0))),"")</f>
        <v>Cadmium and compounds</v>
      </c>
      <c r="D1429" s="115"/>
      <c r="E1429" s="101"/>
      <c r="F1429" s="102">
        <v>1.5E-3</v>
      </c>
      <c r="G1429" s="103">
        <v>1.5E-3</v>
      </c>
      <c r="H1429" s="83" t="s">
        <v>514</v>
      </c>
      <c r="I1429" s="104" t="s">
        <v>515</v>
      </c>
      <c r="J1429" s="102">
        <v>3.3106956521739131E-4</v>
      </c>
      <c r="K1429" s="105">
        <v>7.4565217391304337E-3</v>
      </c>
      <c r="L1429" s="83"/>
      <c r="M1429" s="102">
        <v>3.7282608695652171E-5</v>
      </c>
      <c r="N1429" s="105">
        <v>1.4913043478260867E-5</v>
      </c>
      <c r="O1429" s="83"/>
    </row>
    <row r="1430" spans="1:15">
      <c r="A1430" s="79" t="s">
        <v>257</v>
      </c>
      <c r="B1430" s="100" t="s">
        <v>348</v>
      </c>
      <c r="C1430" s="81" t="str">
        <f>IFERROR(IF(B1430="No CAS","",INDEX('DEQ Pollutant List'!$C$7:$C$611,MATCH('3. Pollutant Emissions - EF'!B1430,'DEQ Pollutant List'!$B$7:$B$611,0))),"")</f>
        <v>Chromium VI, chromate and dichromate particulate</v>
      </c>
      <c r="D1430" s="115"/>
      <c r="E1430" s="101"/>
      <c r="F1430" s="102">
        <v>1E-4</v>
      </c>
      <c r="G1430" s="103">
        <v>1E-4</v>
      </c>
      <c r="H1430" s="83" t="s">
        <v>514</v>
      </c>
      <c r="I1430" s="104" t="s">
        <v>515</v>
      </c>
      <c r="J1430" s="102">
        <v>2.2071304347826091E-5</v>
      </c>
      <c r="K1430" s="105">
        <v>4.9710144927536226E-4</v>
      </c>
      <c r="L1430" s="83"/>
      <c r="M1430" s="102">
        <v>2.4855072463768115E-6</v>
      </c>
      <c r="N1430" s="105">
        <v>9.942028985507246E-7</v>
      </c>
      <c r="O1430" s="83"/>
    </row>
    <row r="1431" spans="1:15">
      <c r="A1431" s="79" t="s">
        <v>257</v>
      </c>
      <c r="B1431" s="100" t="s">
        <v>345</v>
      </c>
      <c r="C1431" s="81" t="str">
        <f>IFERROR(IF(B1431="No CAS","",INDEX('DEQ Pollutant List'!$C$7:$C$611,MATCH('3. Pollutant Emissions - EF'!B1431,'DEQ Pollutant List'!$B$7:$B$611,0))),"")</f>
        <v>Chlorobenzene</v>
      </c>
      <c r="D1431" s="115"/>
      <c r="E1431" s="101"/>
      <c r="F1431" s="102">
        <v>2.0000000000000001E-4</v>
      </c>
      <c r="G1431" s="103">
        <v>2.0000000000000001E-4</v>
      </c>
      <c r="H1431" s="83" t="s">
        <v>514</v>
      </c>
      <c r="I1431" s="104" t="s">
        <v>515</v>
      </c>
      <c r="J1431" s="102">
        <v>4.4142608695652183E-5</v>
      </c>
      <c r="K1431" s="105">
        <v>9.9420289855072451E-4</v>
      </c>
      <c r="L1431" s="83"/>
      <c r="M1431" s="102">
        <v>4.971014492753623E-6</v>
      </c>
      <c r="N1431" s="105">
        <v>1.9884057971014492E-6</v>
      </c>
      <c r="O1431" s="83"/>
    </row>
    <row r="1432" spans="1:15">
      <c r="A1432" s="79" t="s">
        <v>257</v>
      </c>
      <c r="B1432" s="100" t="s">
        <v>349</v>
      </c>
      <c r="C1432" s="81" t="str">
        <f>IFERROR(IF(B1432="No CAS","",INDEX('DEQ Pollutant List'!$C$7:$C$611,MATCH('3. Pollutant Emissions - EF'!B1432,'DEQ Pollutant List'!$B$7:$B$611,0))),"")</f>
        <v>Cobalt and compounds</v>
      </c>
      <c r="D1432" s="115"/>
      <c r="E1432" s="101"/>
      <c r="F1432" s="102">
        <v>1.5751137782235815E-5</v>
      </c>
      <c r="G1432" s="103">
        <v>1.5751137782235815E-5</v>
      </c>
      <c r="H1432" s="83" t="s">
        <v>514</v>
      </c>
      <c r="I1432" s="104" t="s">
        <v>515</v>
      </c>
      <c r="J1432" s="102">
        <v>3.4764815581626904E-6</v>
      </c>
      <c r="K1432" s="105">
        <v>7.8299134192853407E-5</v>
      </c>
      <c r="L1432" s="83"/>
      <c r="M1432" s="102">
        <v>3.9149567096426701E-7</v>
      </c>
      <c r="N1432" s="105">
        <v>1.5659826838570681E-7</v>
      </c>
      <c r="O1432" s="83"/>
    </row>
    <row r="1433" spans="1:15">
      <c r="A1433" s="79" t="s">
        <v>257</v>
      </c>
      <c r="B1433" s="100" t="s">
        <v>350</v>
      </c>
      <c r="C1433" s="81" t="str">
        <f>IFERROR(IF(B1433="No CAS","",INDEX('DEQ Pollutant List'!$C$7:$C$611,MATCH('3. Pollutant Emissions - EF'!B1433,'DEQ Pollutant List'!$B$7:$B$611,0))),"")</f>
        <v>Copper and compounds</v>
      </c>
      <c r="D1433" s="115"/>
      <c r="E1433" s="101"/>
      <c r="F1433" s="102">
        <v>4.1000000000000003E-3</v>
      </c>
      <c r="G1433" s="103">
        <v>4.1000000000000003E-3</v>
      </c>
      <c r="H1433" s="83" t="s">
        <v>514</v>
      </c>
      <c r="I1433" s="104" t="s">
        <v>515</v>
      </c>
      <c r="J1433" s="102">
        <v>9.0492347826086946E-4</v>
      </c>
      <c r="K1433" s="105">
        <v>2.0381159420289858E-2</v>
      </c>
      <c r="L1433" s="83"/>
      <c r="M1433" s="102">
        <v>1.0190579710144927E-4</v>
      </c>
      <c r="N1433" s="105">
        <v>4.0762318840579712E-5</v>
      </c>
      <c r="O1433" s="83"/>
    </row>
    <row r="1434" spans="1:15">
      <c r="A1434" s="79" t="s">
        <v>257</v>
      </c>
      <c r="B1434" s="100">
        <v>200</v>
      </c>
      <c r="C1434" s="81" t="str">
        <f>IFERROR(IF(B1434="No CAS","",INDEX('DEQ Pollutant List'!$C$7:$C$611,MATCH('3. Pollutant Emissions - EF'!B1434,'DEQ Pollutant List'!$B$7:$B$611,0))),"")</f>
        <v>Diesel particulate matter</v>
      </c>
      <c r="D1434" s="115"/>
      <c r="E1434" s="101"/>
      <c r="F1434" s="102">
        <v>33.5</v>
      </c>
      <c r="G1434" s="103">
        <v>33.5</v>
      </c>
      <c r="H1434" s="83" t="s">
        <v>514</v>
      </c>
      <c r="I1434" s="104" t="s">
        <v>515</v>
      </c>
      <c r="J1434" s="102">
        <v>7.3938869565217376</v>
      </c>
      <c r="K1434" s="105">
        <v>166.52898550724638</v>
      </c>
      <c r="L1434" s="83"/>
      <c r="M1434" s="102">
        <v>0.83264492753623187</v>
      </c>
      <c r="N1434" s="105">
        <v>0.33305797101449275</v>
      </c>
      <c r="O1434" s="83"/>
    </row>
    <row r="1435" spans="1:15">
      <c r="A1435" s="79" t="s">
        <v>257</v>
      </c>
      <c r="B1435" s="100" t="s">
        <v>352</v>
      </c>
      <c r="C1435" s="81" t="str">
        <f>IFERROR(IF(B1435="No CAS","",INDEX('DEQ Pollutant List'!$C$7:$C$611,MATCH('3. Pollutant Emissions - EF'!B1435,'DEQ Pollutant List'!$B$7:$B$611,0))),"")</f>
        <v>Ethyl benzene</v>
      </c>
      <c r="D1435" s="115"/>
      <c r="E1435" s="101"/>
      <c r="F1435" s="102">
        <v>1.09E-2</v>
      </c>
      <c r="G1435" s="103">
        <v>1.09E-2</v>
      </c>
      <c r="H1435" s="83" t="s">
        <v>514</v>
      </c>
      <c r="I1435" s="104" t="s">
        <v>515</v>
      </c>
      <c r="J1435" s="102">
        <v>2.4057721739130433E-3</v>
      </c>
      <c r="K1435" s="105">
        <v>5.4184057971014492E-2</v>
      </c>
      <c r="L1435" s="83"/>
      <c r="M1435" s="102">
        <v>2.7092028985507241E-4</v>
      </c>
      <c r="N1435" s="105">
        <v>1.0836811594202898E-4</v>
      </c>
      <c r="O1435" s="83"/>
    </row>
    <row r="1436" spans="1:15">
      <c r="A1436" s="79" t="s">
        <v>257</v>
      </c>
      <c r="B1436" s="100" t="s">
        <v>354</v>
      </c>
      <c r="C1436" s="81" t="str">
        <f>IFERROR(IF(B1436="No CAS","",INDEX('DEQ Pollutant List'!$C$7:$C$611,MATCH('3. Pollutant Emissions - EF'!B1436,'DEQ Pollutant List'!$B$7:$B$611,0))),"")</f>
        <v>Formaldehyde</v>
      </c>
      <c r="D1436" s="115"/>
      <c r="E1436" s="101"/>
      <c r="F1436" s="102">
        <v>1.7261</v>
      </c>
      <c r="G1436" s="103">
        <v>1.7261</v>
      </c>
      <c r="H1436" s="83" t="s">
        <v>514</v>
      </c>
      <c r="I1436" s="104" t="s">
        <v>515</v>
      </c>
      <c r="J1436" s="102">
        <v>0.38097278434782605</v>
      </c>
      <c r="K1436" s="105">
        <v>8.5804681159420273</v>
      </c>
      <c r="L1436" s="83"/>
      <c r="M1436" s="102">
        <v>4.2902340579710145E-2</v>
      </c>
      <c r="N1436" s="105">
        <v>1.7160936231884059E-2</v>
      </c>
      <c r="O1436" s="83"/>
    </row>
    <row r="1437" spans="1:15">
      <c r="A1437" s="79" t="s">
        <v>257</v>
      </c>
      <c r="B1437" s="100" t="s">
        <v>355</v>
      </c>
      <c r="C1437" s="81" t="str">
        <f>IFERROR(IF(B1437="No CAS","",INDEX('DEQ Pollutant List'!$C$7:$C$611,MATCH('3. Pollutant Emissions - EF'!B1437,'DEQ Pollutant List'!$B$7:$B$611,0))),"")</f>
        <v>Hexane</v>
      </c>
      <c r="D1437" s="115"/>
      <c r="E1437" s="101"/>
      <c r="F1437" s="102">
        <v>2.69E-2</v>
      </c>
      <c r="G1437" s="103">
        <v>2.69E-2</v>
      </c>
      <c r="H1437" s="83" t="s">
        <v>514</v>
      </c>
      <c r="I1437" s="104" t="s">
        <v>515</v>
      </c>
      <c r="J1437" s="102">
        <v>5.9371808695652169E-3</v>
      </c>
      <c r="K1437" s="105">
        <v>0.13372028985507245</v>
      </c>
      <c r="L1437" s="83"/>
      <c r="M1437" s="102">
        <v>6.6860144927536225E-4</v>
      </c>
      <c r="N1437" s="105">
        <v>2.6744057971014493E-4</v>
      </c>
      <c r="O1437" s="83"/>
    </row>
    <row r="1438" spans="1:15">
      <c r="A1438" s="79" t="s">
        <v>257</v>
      </c>
      <c r="B1438" s="100" t="s">
        <v>356</v>
      </c>
      <c r="C1438" s="81" t="str">
        <f>IFERROR(IF(B1438="No CAS","",INDEX('DEQ Pollutant List'!$C$7:$C$611,MATCH('3. Pollutant Emissions - EF'!B1438,'DEQ Pollutant List'!$B$7:$B$611,0))),"")</f>
        <v>Hydrochloric acid</v>
      </c>
      <c r="D1438" s="115"/>
      <c r="E1438" s="101"/>
      <c r="F1438" s="102">
        <v>0.18629999999999999</v>
      </c>
      <c r="G1438" s="103">
        <v>0.18629999999999999</v>
      </c>
      <c r="H1438" s="83" t="s">
        <v>514</v>
      </c>
      <c r="I1438" s="104" t="s">
        <v>515</v>
      </c>
      <c r="J1438" s="102">
        <v>4.1118839999999997E-2</v>
      </c>
      <c r="K1438" s="105">
        <v>0.92609999999999981</v>
      </c>
      <c r="L1438" s="83"/>
      <c r="M1438" s="102">
        <v>4.6304999999999992E-3</v>
      </c>
      <c r="N1438" s="105">
        <v>1.8521999999999998E-3</v>
      </c>
      <c r="O1438" s="83"/>
    </row>
    <row r="1439" spans="1:15">
      <c r="A1439" s="79" t="s">
        <v>257</v>
      </c>
      <c r="B1439" s="100" t="s">
        <v>360</v>
      </c>
      <c r="C1439" s="81" t="str">
        <f>IFERROR(IF(B1439="No CAS","",INDEX('DEQ Pollutant List'!$C$7:$C$611,MATCH('3. Pollutant Emissions - EF'!B1439,'DEQ Pollutant List'!$B$7:$B$611,0))),"")</f>
        <v>Lead and compounds</v>
      </c>
      <c r="D1439" s="115"/>
      <c r="E1439" s="101"/>
      <c r="F1439" s="102">
        <v>8.3000000000000001E-3</v>
      </c>
      <c r="G1439" s="103">
        <v>8.3000000000000001E-3</v>
      </c>
      <c r="H1439" s="83" t="s">
        <v>514</v>
      </c>
      <c r="I1439" s="104" t="s">
        <v>515</v>
      </c>
      <c r="J1439" s="102">
        <v>1.8319182608695654E-3</v>
      </c>
      <c r="K1439" s="105">
        <v>4.1259420289855082E-2</v>
      </c>
      <c r="L1439" s="83"/>
      <c r="M1439" s="102">
        <v>2.0629710144927534E-4</v>
      </c>
      <c r="N1439" s="105">
        <v>8.2518840579710152E-5</v>
      </c>
      <c r="O1439" s="83"/>
    </row>
    <row r="1440" spans="1:15">
      <c r="A1440" s="79" t="s">
        <v>257</v>
      </c>
      <c r="B1440" s="100" t="s">
        <v>361</v>
      </c>
      <c r="C1440" s="81" t="str">
        <f>IFERROR(IF(B1440="No CAS","",INDEX('DEQ Pollutant List'!$C$7:$C$611,MATCH('3. Pollutant Emissions - EF'!B1440,'DEQ Pollutant List'!$B$7:$B$611,0))),"")</f>
        <v>Manganese and compounds</v>
      </c>
      <c r="D1440" s="115"/>
      <c r="E1440" s="101"/>
      <c r="F1440" s="102">
        <v>3.0999999999999999E-3</v>
      </c>
      <c r="G1440" s="103">
        <v>3.0999999999999999E-3</v>
      </c>
      <c r="H1440" s="83" t="s">
        <v>514</v>
      </c>
      <c r="I1440" s="104" t="s">
        <v>515</v>
      </c>
      <c r="J1440" s="102">
        <v>6.8421043478260855E-4</v>
      </c>
      <c r="K1440" s="105">
        <v>1.5410144927536231E-2</v>
      </c>
      <c r="L1440" s="83"/>
      <c r="M1440" s="102">
        <v>7.7050724637681161E-5</v>
      </c>
      <c r="N1440" s="105">
        <v>3.0820289855072459E-5</v>
      </c>
      <c r="O1440" s="83"/>
    </row>
    <row r="1441" spans="1:15">
      <c r="A1441" s="79" t="s">
        <v>257</v>
      </c>
      <c r="B1441" s="100" t="s">
        <v>362</v>
      </c>
      <c r="C1441" s="81" t="str">
        <f>IFERROR(IF(B1441="No CAS","",INDEX('DEQ Pollutant List'!$C$7:$C$611,MATCH('3. Pollutant Emissions - EF'!B1441,'DEQ Pollutant List'!$B$7:$B$611,0))),"")</f>
        <v>Mercury and compounds</v>
      </c>
      <c r="D1441" s="115"/>
      <c r="E1441" s="101"/>
      <c r="F1441" s="102">
        <v>2E-3</v>
      </c>
      <c r="G1441" s="103">
        <v>2E-3</v>
      </c>
      <c r="H1441" s="83" t="s">
        <v>514</v>
      </c>
      <c r="I1441" s="104" t="s">
        <v>515</v>
      </c>
      <c r="J1441" s="102">
        <v>4.4142608695652171E-4</v>
      </c>
      <c r="K1441" s="105">
        <v>9.9420289855072456E-3</v>
      </c>
      <c r="L1441" s="83"/>
      <c r="M1441" s="102">
        <v>4.9710144927536223E-5</v>
      </c>
      <c r="N1441" s="105">
        <v>1.9884057971014492E-5</v>
      </c>
      <c r="O1441" s="83"/>
    </row>
    <row r="1442" spans="1:15">
      <c r="A1442" s="79" t="s">
        <v>257</v>
      </c>
      <c r="B1442" s="100" t="s">
        <v>370</v>
      </c>
      <c r="C1442" s="81" t="str">
        <f>IFERROR(IF(B1442="No CAS","",INDEX('DEQ Pollutant List'!$C$7:$C$611,MATCH('3. Pollutant Emissions - EF'!B1442,'DEQ Pollutant List'!$B$7:$B$611,0))),"")</f>
        <v>Naphthalene</v>
      </c>
      <c r="D1442" s="115"/>
      <c r="E1442" s="101"/>
      <c r="F1442" s="102">
        <v>1.9699999999999999E-2</v>
      </c>
      <c r="G1442" s="103">
        <v>1.9699999999999999E-2</v>
      </c>
      <c r="H1442" s="83" t="s">
        <v>514</v>
      </c>
      <c r="I1442" s="104" t="s">
        <v>515</v>
      </c>
      <c r="J1442" s="102">
        <v>4.3480469565217389E-3</v>
      </c>
      <c r="K1442" s="105">
        <v>9.7928985507246366E-2</v>
      </c>
      <c r="L1442" s="83"/>
      <c r="M1442" s="102">
        <v>4.8964492753623176E-4</v>
      </c>
      <c r="N1442" s="105">
        <v>1.9585797101449274E-4</v>
      </c>
      <c r="O1442" s="83"/>
    </row>
    <row r="1443" spans="1:15">
      <c r="A1443" s="79" t="s">
        <v>257</v>
      </c>
      <c r="B1443" s="100" t="s">
        <v>368</v>
      </c>
      <c r="C1443" s="81" t="str">
        <f>IFERROR(IF(B1443="No CAS","",INDEX('DEQ Pollutant List'!$C$7:$C$611,MATCH('3. Pollutant Emissions - EF'!B1443,'DEQ Pollutant List'!$B$7:$B$611,0))),"")</f>
        <v>Nickel and compounds</v>
      </c>
      <c r="D1443" s="115"/>
      <c r="E1443" s="101"/>
      <c r="F1443" s="102">
        <v>3.8999999999999998E-3</v>
      </c>
      <c r="G1443" s="103">
        <v>3.8999999999999998E-3</v>
      </c>
      <c r="H1443" s="83" t="s">
        <v>514</v>
      </c>
      <c r="I1443" s="104" t="s">
        <v>515</v>
      </c>
      <c r="J1443" s="102">
        <v>8.6078086956521715E-4</v>
      </c>
      <c r="K1443" s="105">
        <v>1.9386956521739128E-2</v>
      </c>
      <c r="L1443" s="83"/>
      <c r="M1443" s="102">
        <v>9.6934782608695653E-5</v>
      </c>
      <c r="N1443" s="105">
        <v>3.8773913043478256E-5</v>
      </c>
      <c r="O1443" s="83"/>
    </row>
    <row r="1444" spans="1:15">
      <c r="A1444" s="79" t="s">
        <v>257</v>
      </c>
      <c r="B1444" s="100">
        <v>401</v>
      </c>
      <c r="C1444" s="81" t="str">
        <f>IFERROR(IF(B1444="No CAS","",INDEX('DEQ Pollutant List'!$C$7:$C$611,MATCH('3. Pollutant Emissions - EF'!B1444,'DEQ Pollutant List'!$B$7:$B$611,0))),"")</f>
        <v>Polycyclic aromatic hydrocarbons (PAHs)</v>
      </c>
      <c r="D1444" s="115"/>
      <c r="E1444" s="101"/>
      <c r="F1444" s="102">
        <v>3.6200000000000003E-2</v>
      </c>
      <c r="G1444" s="103">
        <v>3.6200000000000003E-2</v>
      </c>
      <c r="H1444" s="83" t="s">
        <v>514</v>
      </c>
      <c r="I1444" s="104" t="s">
        <v>515</v>
      </c>
      <c r="J1444" s="102">
        <v>7.9898121739130426E-3</v>
      </c>
      <c r="K1444" s="105">
        <v>0.17995072463768119</v>
      </c>
      <c r="L1444" s="83"/>
      <c r="M1444" s="102">
        <v>8.9975362318840582E-4</v>
      </c>
      <c r="N1444" s="105">
        <v>3.5990144927536228E-4</v>
      </c>
      <c r="O1444" s="83"/>
    </row>
    <row r="1445" spans="1:15">
      <c r="A1445" s="79" t="s">
        <v>257</v>
      </c>
      <c r="B1445" s="100">
        <v>504</v>
      </c>
      <c r="C1445" s="81" t="str">
        <f>IFERROR(IF(B1445="No CAS","",INDEX('DEQ Pollutant List'!$C$7:$C$611,MATCH('3. Pollutant Emissions - EF'!B1445,'DEQ Pollutant List'!$B$7:$B$611,0))),"")</f>
        <v>Phosphorus and compounds</v>
      </c>
      <c r="D1445" s="115"/>
      <c r="E1445" s="101"/>
      <c r="F1445" s="102">
        <v>8.4039857312420349E-3</v>
      </c>
      <c r="G1445" s="103">
        <v>8.4039857312420349E-3</v>
      </c>
      <c r="H1445" s="83" t="s">
        <v>514</v>
      </c>
      <c r="I1445" s="104" t="s">
        <v>515</v>
      </c>
      <c r="J1445" s="102">
        <v>1.8548692680903068E-3</v>
      </c>
      <c r="K1445" s="105">
        <v>4.1776334866898808E-2</v>
      </c>
      <c r="L1445" s="83"/>
      <c r="M1445" s="102">
        <v>2.0888167433449404E-4</v>
      </c>
      <c r="N1445" s="105">
        <v>8.3552669733797611E-5</v>
      </c>
      <c r="O1445" s="83"/>
    </row>
    <row r="1446" spans="1:15">
      <c r="A1446" s="79" t="s">
        <v>257</v>
      </c>
      <c r="B1446" s="100" t="s">
        <v>517</v>
      </c>
      <c r="C1446" s="81" t="str">
        <f>IFERROR(IF(B1446="No CAS","",INDEX('DEQ Pollutant List'!$C$7:$C$611,MATCH('3. Pollutant Emissions - EF'!B1446,'DEQ Pollutant List'!$B$7:$B$611,0))),"")</f>
        <v>Propylene</v>
      </c>
      <c r="D1446" s="115"/>
      <c r="E1446" s="101"/>
      <c r="F1446" s="102">
        <v>0.47</v>
      </c>
      <c r="G1446" s="103">
        <v>0.47</v>
      </c>
      <c r="H1446" s="83" t="s">
        <v>514</v>
      </c>
      <c r="I1446" s="104" t="s">
        <v>515</v>
      </c>
      <c r="J1446" s="102">
        <v>0.10373513043478259</v>
      </c>
      <c r="K1446" s="105">
        <v>2.336376811594203</v>
      </c>
      <c r="L1446" s="83"/>
      <c r="M1446" s="102">
        <v>1.1681884057971013E-2</v>
      </c>
      <c r="N1446" s="105">
        <v>4.6727536231884045E-3</v>
      </c>
      <c r="O1446" s="83"/>
    </row>
    <row r="1447" spans="1:15">
      <c r="A1447" s="79" t="s">
        <v>257</v>
      </c>
      <c r="B1447" s="100" t="s">
        <v>390</v>
      </c>
      <c r="C1447" s="81" t="str">
        <f>IFERROR(IF(B1447="No CAS","",INDEX('DEQ Pollutant List'!$C$7:$C$611,MATCH('3. Pollutant Emissions - EF'!B1447,'DEQ Pollutant List'!$B$7:$B$611,0))),"")</f>
        <v>Selenium and compounds</v>
      </c>
      <c r="D1447" s="115"/>
      <c r="E1447" s="101"/>
      <c r="F1447" s="102">
        <v>2.2000000000000001E-3</v>
      </c>
      <c r="G1447" s="103">
        <v>2.2000000000000001E-3</v>
      </c>
      <c r="H1447" s="83" t="s">
        <v>514</v>
      </c>
      <c r="I1447" s="104" t="s">
        <v>515</v>
      </c>
      <c r="J1447" s="102">
        <v>4.8556869565217386E-4</v>
      </c>
      <c r="K1447" s="105">
        <v>1.0936231884057972E-2</v>
      </c>
      <c r="L1447" s="83"/>
      <c r="M1447" s="102">
        <v>5.4681159420289849E-5</v>
      </c>
      <c r="N1447" s="105">
        <v>2.1872463768115941E-5</v>
      </c>
      <c r="O1447" s="83"/>
    </row>
    <row r="1448" spans="1:15">
      <c r="A1448" s="79" t="s">
        <v>257</v>
      </c>
      <c r="B1448" s="100" t="s">
        <v>391</v>
      </c>
      <c r="C1448" s="81" t="str">
        <f>IFERROR(IF(B1448="No CAS","",INDEX('DEQ Pollutant List'!$C$7:$C$611,MATCH('3. Pollutant Emissions - EF'!B1448,'DEQ Pollutant List'!$B$7:$B$611,0))),"")</f>
        <v>Silver and compounds</v>
      </c>
      <c r="D1448" s="115"/>
      <c r="E1448" s="101"/>
      <c r="F1448" s="102">
        <v>4.8013014217323475E-5</v>
      </c>
      <c r="G1448" s="103">
        <v>4.8013014217323475E-5</v>
      </c>
      <c r="H1448" s="83" t="s">
        <v>514</v>
      </c>
      <c r="I1448" s="104" t="s">
        <v>515</v>
      </c>
      <c r="J1448" s="102">
        <v>1.059709849447047E-5</v>
      </c>
      <c r="K1448" s="105">
        <v>2.3867338951510077E-4</v>
      </c>
      <c r="L1448" s="83"/>
      <c r="M1448" s="102">
        <v>1.1933669475755038E-6</v>
      </c>
      <c r="N1448" s="105">
        <v>4.7734677903020153E-7</v>
      </c>
      <c r="O1448" s="83"/>
    </row>
    <row r="1449" spans="1:15">
      <c r="A1449" s="79" t="s">
        <v>257</v>
      </c>
      <c r="B1449" s="100" t="s">
        <v>336</v>
      </c>
      <c r="C1449" s="81" t="str">
        <f>IFERROR(IF(B1449="No CAS","",INDEX('DEQ Pollutant List'!$C$7:$C$611,MATCH('3. Pollutant Emissions - EF'!B1449,'DEQ Pollutant List'!$B$7:$B$611,0))),"")</f>
        <v>Thallium and compounds</v>
      </c>
      <c r="D1449" s="115"/>
      <c r="E1449" s="101"/>
      <c r="F1449" s="102">
        <v>2.4009368143584827E-4</v>
      </c>
      <c r="G1449" s="103">
        <v>2.4009368143584827E-4</v>
      </c>
      <c r="H1449" s="83" t="s">
        <v>514</v>
      </c>
      <c r="I1449" s="104" t="s">
        <v>515</v>
      </c>
      <c r="J1449" s="102">
        <v>5.2991807149606085E-5</v>
      </c>
      <c r="K1449" s="105">
        <v>1.1935091700361732E-3</v>
      </c>
      <c r="L1449" s="83"/>
      <c r="M1449" s="102">
        <v>5.9675458501808671E-6</v>
      </c>
      <c r="N1449" s="105">
        <v>2.3870183400723466E-6</v>
      </c>
      <c r="O1449" s="83"/>
    </row>
    <row r="1450" spans="1:15">
      <c r="A1450" s="79" t="s">
        <v>257</v>
      </c>
      <c r="B1450" s="100" t="s">
        <v>395</v>
      </c>
      <c r="C1450" s="81" t="str">
        <f>IFERROR(IF(B1450="No CAS","",INDEX('DEQ Pollutant List'!$C$7:$C$611,MATCH('3. Pollutant Emissions - EF'!B1450,'DEQ Pollutant List'!$B$7:$B$611,0))),"")</f>
        <v>Toluene</v>
      </c>
      <c r="D1450" s="115"/>
      <c r="E1450" s="101"/>
      <c r="F1450" s="102">
        <v>0.10539999999999999</v>
      </c>
      <c r="G1450" s="103">
        <v>0.10539999999999999</v>
      </c>
      <c r="H1450" s="83" t="s">
        <v>514</v>
      </c>
      <c r="I1450" s="104" t="s">
        <v>515</v>
      </c>
      <c r="J1450" s="102">
        <v>2.3263154782608694E-2</v>
      </c>
      <c r="K1450" s="105">
        <v>0.52394492753623167</v>
      </c>
      <c r="L1450" s="83"/>
      <c r="M1450" s="102">
        <v>2.6197246376811587E-3</v>
      </c>
      <c r="N1450" s="105">
        <v>1.0478898550724636E-3</v>
      </c>
      <c r="O1450" s="83"/>
    </row>
    <row r="1451" spans="1:15">
      <c r="A1451" s="79" t="s">
        <v>257</v>
      </c>
      <c r="B1451" s="100" t="s">
        <v>398</v>
      </c>
      <c r="C1451" s="81" t="str">
        <f>IFERROR(IF(B1451="No CAS","",INDEX('DEQ Pollutant List'!$C$7:$C$611,MATCH('3. Pollutant Emissions - EF'!B1451,'DEQ Pollutant List'!$B$7:$B$611,0))),"")</f>
        <v>Xylene (mixture), including m-xylene, o-xylene, p-xylene</v>
      </c>
      <c r="D1451" s="115"/>
      <c r="E1451" s="101"/>
      <c r="F1451" s="102">
        <v>4.24E-2</v>
      </c>
      <c r="G1451" s="103">
        <v>4.24E-2</v>
      </c>
      <c r="H1451" s="83" t="s">
        <v>514</v>
      </c>
      <c r="I1451" s="104" t="s">
        <v>515</v>
      </c>
      <c r="J1451" s="102">
        <v>9.3582330434782597E-3</v>
      </c>
      <c r="K1451" s="105">
        <v>0.21077101449275359</v>
      </c>
      <c r="L1451" s="83"/>
      <c r="M1451" s="102">
        <v>1.0538550724637681E-3</v>
      </c>
      <c r="N1451" s="105">
        <v>4.215420289855072E-4</v>
      </c>
      <c r="O1451" s="83"/>
    </row>
    <row r="1452" spans="1:15">
      <c r="A1452" s="79" t="s">
        <v>257</v>
      </c>
      <c r="B1452" s="100" t="s">
        <v>399</v>
      </c>
      <c r="C1452" s="81" t="str">
        <f>IFERROR(IF(B1452="No CAS","",INDEX('DEQ Pollutant List'!$C$7:$C$611,MATCH('3. Pollutant Emissions - EF'!B1452,'DEQ Pollutant List'!$B$7:$B$611,0))),"")</f>
        <v>Zinc and compounds</v>
      </c>
      <c r="D1452" s="115"/>
      <c r="E1452" s="101"/>
      <c r="F1452" s="102">
        <v>5.2261769021193245E-3</v>
      </c>
      <c r="G1452" s="103">
        <v>5.2261769021193245E-3</v>
      </c>
      <c r="H1452" s="83" t="s">
        <v>514</v>
      </c>
      <c r="I1452" s="104" t="s">
        <v>515</v>
      </c>
      <c r="J1452" s="102">
        <v>1.1534854098225449E-3</v>
      </c>
      <c r="K1452" s="105">
        <v>2.5979401122129396E-2</v>
      </c>
      <c r="L1452" s="83"/>
      <c r="M1452" s="102">
        <v>1.2989700561064695E-4</v>
      </c>
      <c r="N1452" s="105">
        <v>5.1958802244258783E-5</v>
      </c>
      <c r="O1452" s="83"/>
    </row>
    <row r="1453" spans="1:15">
      <c r="A1453" s="79" t="s">
        <v>261</v>
      </c>
      <c r="B1453" s="100" t="s">
        <v>342</v>
      </c>
      <c r="C1453" s="81" t="str">
        <f>IFERROR(IF(B1453="No CAS","",INDEX('DEQ Pollutant List'!$C$7:$C$611,MATCH('3. Pollutant Emissions - EF'!B1453,'DEQ Pollutant List'!$B$7:$B$611,0))),"")</f>
        <v>1,3-Butadiene</v>
      </c>
      <c r="D1453" s="115"/>
      <c r="E1453" s="101"/>
      <c r="F1453" s="102">
        <v>0.21740000000000001</v>
      </c>
      <c r="G1453" s="103">
        <v>0.21740000000000001</v>
      </c>
      <c r="H1453" s="83" t="s">
        <v>514</v>
      </c>
      <c r="I1453" s="104" t="s">
        <v>515</v>
      </c>
      <c r="J1453" s="102">
        <v>2.734167333333333E-2</v>
      </c>
      <c r="K1453" s="105">
        <v>1.0806985507246376</v>
      </c>
      <c r="L1453" s="83"/>
      <c r="M1453" s="102">
        <v>1.0806985507246377E-3</v>
      </c>
      <c r="N1453" s="105">
        <v>5.18735304347826E-2</v>
      </c>
      <c r="O1453" s="83"/>
    </row>
    <row r="1454" spans="1:15">
      <c r="A1454" s="79" t="s">
        <v>261</v>
      </c>
      <c r="B1454" s="100" t="s">
        <v>327</v>
      </c>
      <c r="C1454" s="81" t="str">
        <f>IFERROR(IF(B1454="No CAS","",INDEX('DEQ Pollutant List'!$C$7:$C$611,MATCH('3. Pollutant Emissions - EF'!B1454,'DEQ Pollutant List'!$B$7:$B$611,0))),"")</f>
        <v>Acetaldehyde</v>
      </c>
      <c r="D1454" s="115"/>
      <c r="E1454" s="101"/>
      <c r="F1454" s="102">
        <v>0.7833</v>
      </c>
      <c r="G1454" s="103">
        <v>0.7833</v>
      </c>
      <c r="H1454" s="83" t="s">
        <v>514</v>
      </c>
      <c r="I1454" s="104" t="s">
        <v>515</v>
      </c>
      <c r="J1454" s="102">
        <v>9.8513029999999988E-2</v>
      </c>
      <c r="K1454" s="105">
        <v>3.8937956521739125</v>
      </c>
      <c r="L1454" s="83"/>
      <c r="M1454" s="102">
        <v>3.8937956521739132E-3</v>
      </c>
      <c r="N1454" s="105">
        <v>0.18690219130434782</v>
      </c>
      <c r="O1454" s="83"/>
    </row>
    <row r="1455" spans="1:15">
      <c r="A1455" s="79" t="s">
        <v>261</v>
      </c>
      <c r="B1455" s="100" t="s">
        <v>330</v>
      </c>
      <c r="C1455" s="81" t="str">
        <f>IFERROR(IF(B1455="No CAS","",INDEX('DEQ Pollutant List'!$C$7:$C$611,MATCH('3. Pollutant Emissions - EF'!B1455,'DEQ Pollutant List'!$B$7:$B$611,0))),"")</f>
        <v>Acrolein</v>
      </c>
      <c r="D1455" s="115"/>
      <c r="E1455" s="101"/>
      <c r="F1455" s="102">
        <v>3.39E-2</v>
      </c>
      <c r="G1455" s="103">
        <v>3.39E-2</v>
      </c>
      <c r="H1455" s="83" t="s">
        <v>514</v>
      </c>
      <c r="I1455" s="104" t="s">
        <v>515</v>
      </c>
      <c r="J1455" s="102">
        <v>4.26349E-3</v>
      </c>
      <c r="K1455" s="105">
        <v>0.16851739130434781</v>
      </c>
      <c r="L1455" s="83"/>
      <c r="M1455" s="102">
        <v>1.6851739130434784E-4</v>
      </c>
      <c r="N1455" s="105">
        <v>8.0888347826086945E-3</v>
      </c>
      <c r="O1455" s="83"/>
    </row>
    <row r="1456" spans="1:15">
      <c r="A1456" s="79" t="s">
        <v>261</v>
      </c>
      <c r="B1456" s="100" t="s">
        <v>425</v>
      </c>
      <c r="C1456" s="81" t="str">
        <f>IFERROR(IF(B1456="No CAS","",INDEX('DEQ Pollutant List'!$C$7:$C$611,MATCH('3. Pollutant Emissions - EF'!B1456,'DEQ Pollutant List'!$B$7:$B$611,0))),"")</f>
        <v>Ammonia</v>
      </c>
      <c r="D1456" s="115"/>
      <c r="E1456" s="101"/>
      <c r="F1456" s="102">
        <v>0.8</v>
      </c>
      <c r="G1456" s="103">
        <v>0.8</v>
      </c>
      <c r="H1456" s="83" t="s">
        <v>514</v>
      </c>
      <c r="I1456" s="104" t="s">
        <v>516</v>
      </c>
      <c r="J1456" s="102">
        <v>0.10061333333333333</v>
      </c>
      <c r="K1456" s="105">
        <v>3.9768115942028981</v>
      </c>
      <c r="L1456" s="83"/>
      <c r="M1456" s="102">
        <v>3.9768115942028981E-3</v>
      </c>
      <c r="N1456" s="105">
        <v>0.19088695652173915</v>
      </c>
      <c r="O1456" s="83"/>
    </row>
    <row r="1457" spans="1:15">
      <c r="A1457" s="79" t="s">
        <v>261</v>
      </c>
      <c r="B1457" s="100" t="s">
        <v>337</v>
      </c>
      <c r="C1457" s="81" t="str">
        <f>IFERROR(IF(B1457="No CAS","",INDEX('DEQ Pollutant List'!$C$7:$C$611,MATCH('3. Pollutant Emissions - EF'!B1457,'DEQ Pollutant List'!$B$7:$B$611,0))),"")</f>
        <v>Antimony and compounds</v>
      </c>
      <c r="D1457" s="115"/>
      <c r="E1457" s="101"/>
      <c r="F1457" s="102">
        <v>3.1818727304855452E-4</v>
      </c>
      <c r="G1457" s="103">
        <v>3.1818727304855452E-4</v>
      </c>
      <c r="H1457" s="83" t="s">
        <v>514</v>
      </c>
      <c r="I1457" s="104" t="s">
        <v>515</v>
      </c>
      <c r="J1457" s="102">
        <v>4.0017352707073204E-5</v>
      </c>
      <c r="K1457" s="105">
        <v>1.5817135457341187E-3</v>
      </c>
      <c r="L1457" s="83"/>
      <c r="M1457" s="102">
        <v>1.5817135457341187E-6</v>
      </c>
      <c r="N1457" s="105">
        <v>7.5922250195237692E-5</v>
      </c>
      <c r="O1457" s="83"/>
    </row>
    <row r="1458" spans="1:15">
      <c r="A1458" s="79" t="s">
        <v>261</v>
      </c>
      <c r="B1458" s="100" t="s">
        <v>325</v>
      </c>
      <c r="C1458" s="81" t="str">
        <f>IFERROR(IF(B1458="No CAS","",INDEX('DEQ Pollutant List'!$C$7:$C$611,MATCH('3. Pollutant Emissions - EF'!B1458,'DEQ Pollutant List'!$B$7:$B$611,0))),"")</f>
        <v>Arsenic and compounds</v>
      </c>
      <c r="D1458" s="115"/>
      <c r="E1458" s="101"/>
      <c r="F1458" s="102">
        <v>1.6000000000000001E-3</v>
      </c>
      <c r="G1458" s="103">
        <v>1.6000000000000001E-3</v>
      </c>
      <c r="H1458" s="83" t="s">
        <v>514</v>
      </c>
      <c r="I1458" s="104" t="s">
        <v>515</v>
      </c>
      <c r="J1458" s="102">
        <v>2.0122666666666666E-4</v>
      </c>
      <c r="K1458" s="105">
        <v>7.9536231884057961E-3</v>
      </c>
      <c r="L1458" s="83"/>
      <c r="M1458" s="102">
        <v>7.9536231884057968E-6</v>
      </c>
      <c r="N1458" s="105">
        <v>3.8177391304347824E-4</v>
      </c>
      <c r="O1458" s="83"/>
    </row>
    <row r="1459" spans="1:15">
      <c r="A1459" s="79" t="s">
        <v>261</v>
      </c>
      <c r="B1459" s="100" t="s">
        <v>339</v>
      </c>
      <c r="C1459" s="81" t="str">
        <f>IFERROR(IF(B1459="No CAS","",INDEX('DEQ Pollutant List'!$C$7:$C$611,MATCH('3. Pollutant Emissions - EF'!B1459,'DEQ Pollutant List'!$B$7:$B$611,0))),"")</f>
        <v>Barium and compounds</v>
      </c>
      <c r="D1459" s="115"/>
      <c r="E1459" s="101"/>
      <c r="F1459" s="102">
        <v>3.7389334939055331E-4</v>
      </c>
      <c r="G1459" s="103">
        <v>3.7389334939055331E-4</v>
      </c>
      <c r="H1459" s="83" t="s">
        <v>514</v>
      </c>
      <c r="I1459" s="104" t="s">
        <v>515</v>
      </c>
      <c r="J1459" s="102">
        <v>4.7023320241685255E-5</v>
      </c>
      <c r="K1459" s="105">
        <v>1.8586292585646342E-3</v>
      </c>
      <c r="L1459" s="83"/>
      <c r="M1459" s="102">
        <v>1.8586292585646342E-6</v>
      </c>
      <c r="N1459" s="105">
        <v>8.9214204411102455E-5</v>
      </c>
      <c r="O1459" s="83"/>
    </row>
    <row r="1460" spans="1:15">
      <c r="A1460" s="79" t="s">
        <v>261</v>
      </c>
      <c r="B1460" s="100" t="s">
        <v>340</v>
      </c>
      <c r="C1460" s="81" t="str">
        <f>IFERROR(IF(B1460="No CAS","",INDEX('DEQ Pollutant List'!$C$7:$C$611,MATCH('3. Pollutant Emissions - EF'!B1460,'DEQ Pollutant List'!$B$7:$B$611,0))),"")</f>
        <v>Benzene</v>
      </c>
      <c r="D1460" s="115"/>
      <c r="E1460" s="101"/>
      <c r="F1460" s="102">
        <v>0.18629999999999999</v>
      </c>
      <c r="G1460" s="103">
        <v>0.18629999999999999</v>
      </c>
      <c r="H1460" s="83" t="s">
        <v>514</v>
      </c>
      <c r="I1460" s="104" t="s">
        <v>515</v>
      </c>
      <c r="J1460" s="102">
        <v>2.3430329999999996E-2</v>
      </c>
      <c r="K1460" s="105">
        <v>0.92609999999999981</v>
      </c>
      <c r="L1460" s="83"/>
      <c r="M1460" s="102">
        <v>9.2609999999999991E-4</v>
      </c>
      <c r="N1460" s="105">
        <v>4.4452799999999987E-2</v>
      </c>
      <c r="O1460" s="83"/>
    </row>
    <row r="1461" spans="1:15">
      <c r="A1461" s="79" t="s">
        <v>261</v>
      </c>
      <c r="B1461" s="100" t="s">
        <v>427</v>
      </c>
      <c r="C1461" s="81" t="str">
        <f>IFERROR(IF(B1461="No CAS","",INDEX('DEQ Pollutant List'!$C$7:$C$611,MATCH('3. Pollutant Emissions - EF'!B1461,'DEQ Pollutant List'!$B$7:$B$611,0))),"")</f>
        <v>Benzo[a]pyrene</v>
      </c>
      <c r="D1461" s="115"/>
      <c r="E1461" s="101"/>
      <c r="F1461" s="102">
        <v>3.5200000000000002E-5</v>
      </c>
      <c r="G1461" s="103">
        <v>3.5200000000000002E-5</v>
      </c>
      <c r="H1461" s="83" t="s">
        <v>514</v>
      </c>
      <c r="I1461" s="104" t="s">
        <v>515</v>
      </c>
      <c r="J1461" s="102">
        <v>4.4269866666666673E-6</v>
      </c>
      <c r="K1461" s="105">
        <v>1.7497971014492753E-4</v>
      </c>
      <c r="L1461" s="83"/>
      <c r="M1461" s="102">
        <v>1.7497971014492753E-7</v>
      </c>
      <c r="N1461" s="105">
        <v>8.3990260869565208E-6</v>
      </c>
      <c r="O1461" s="83"/>
    </row>
    <row r="1462" spans="1:15">
      <c r="A1462" s="79" t="s">
        <v>261</v>
      </c>
      <c r="B1462" s="100" t="s">
        <v>341</v>
      </c>
      <c r="C1462" s="81" t="str">
        <f>IFERROR(IF(B1462="No CAS","",INDEX('DEQ Pollutant List'!$C$7:$C$611,MATCH('3. Pollutant Emissions - EF'!B1462,'DEQ Pollutant List'!$B$7:$B$611,0))),"")</f>
        <v>Beryllium and compounds</v>
      </c>
      <c r="D1462" s="115"/>
      <c r="E1462" s="101"/>
      <c r="F1462" s="102">
        <v>4.7708462766464961E-6</v>
      </c>
      <c r="G1462" s="103">
        <v>4.7708462766464961E-6</v>
      </c>
      <c r="H1462" s="83" t="s">
        <v>514</v>
      </c>
      <c r="I1462" s="104" t="s">
        <v>515</v>
      </c>
      <c r="J1462" s="102">
        <v>6.0001343339290766E-7</v>
      </c>
      <c r="K1462" s="105">
        <v>2.3715945983909393E-5</v>
      </c>
      <c r="L1462" s="83"/>
      <c r="M1462" s="102">
        <v>2.3715945983909393E-8</v>
      </c>
      <c r="N1462" s="105">
        <v>1.1383654072276509E-6</v>
      </c>
      <c r="O1462" s="83"/>
    </row>
    <row r="1463" spans="1:15">
      <c r="A1463" s="79" t="s">
        <v>261</v>
      </c>
      <c r="B1463" s="100" t="s">
        <v>343</v>
      </c>
      <c r="C1463" s="81" t="str">
        <f>IFERROR(IF(B1463="No CAS","",INDEX('DEQ Pollutant List'!$C$7:$C$611,MATCH('3. Pollutant Emissions - EF'!B1463,'DEQ Pollutant List'!$B$7:$B$611,0))),"")</f>
        <v>Cadmium and compounds</v>
      </c>
      <c r="D1463" s="115"/>
      <c r="E1463" s="101"/>
      <c r="F1463" s="102">
        <v>1.5E-3</v>
      </c>
      <c r="G1463" s="103">
        <v>1.5E-3</v>
      </c>
      <c r="H1463" s="83" t="s">
        <v>514</v>
      </c>
      <c r="I1463" s="104" t="s">
        <v>515</v>
      </c>
      <c r="J1463" s="102">
        <v>1.8865E-4</v>
      </c>
      <c r="K1463" s="105">
        <v>7.4565217391304337E-3</v>
      </c>
      <c r="L1463" s="83"/>
      <c r="M1463" s="102">
        <v>7.4565217391304336E-6</v>
      </c>
      <c r="N1463" s="105">
        <v>3.5791304347826088E-4</v>
      </c>
      <c r="O1463" s="83"/>
    </row>
    <row r="1464" spans="1:15">
      <c r="A1464" s="79" t="s">
        <v>261</v>
      </c>
      <c r="B1464" s="100" t="s">
        <v>348</v>
      </c>
      <c r="C1464" s="81" t="str">
        <f>IFERROR(IF(B1464="No CAS","",INDEX('DEQ Pollutant List'!$C$7:$C$611,MATCH('3. Pollutant Emissions - EF'!B1464,'DEQ Pollutant List'!$B$7:$B$611,0))),"")</f>
        <v>Chromium VI, chromate and dichromate particulate</v>
      </c>
      <c r="D1464" s="115"/>
      <c r="E1464" s="101"/>
      <c r="F1464" s="102">
        <v>1E-4</v>
      </c>
      <c r="G1464" s="103">
        <v>1E-4</v>
      </c>
      <c r="H1464" s="83" t="s">
        <v>514</v>
      </c>
      <c r="I1464" s="104" t="s">
        <v>515</v>
      </c>
      <c r="J1464" s="102">
        <v>1.2576666666666666E-5</v>
      </c>
      <c r="K1464" s="105">
        <v>4.9710144927536226E-4</v>
      </c>
      <c r="L1464" s="83"/>
      <c r="M1464" s="102">
        <v>4.971014492753623E-7</v>
      </c>
      <c r="N1464" s="105">
        <v>2.386086956521739E-5</v>
      </c>
      <c r="O1464" s="83"/>
    </row>
    <row r="1465" spans="1:15">
      <c r="A1465" s="79" t="s">
        <v>261</v>
      </c>
      <c r="B1465" s="100" t="s">
        <v>345</v>
      </c>
      <c r="C1465" s="81" t="str">
        <f>IFERROR(IF(B1465="No CAS","",INDEX('DEQ Pollutant List'!$C$7:$C$611,MATCH('3. Pollutant Emissions - EF'!B1465,'DEQ Pollutant List'!$B$7:$B$611,0))),"")</f>
        <v>Chlorobenzene</v>
      </c>
      <c r="D1465" s="115"/>
      <c r="E1465" s="101"/>
      <c r="F1465" s="102">
        <v>2.0000000000000001E-4</v>
      </c>
      <c r="G1465" s="103">
        <v>2.0000000000000001E-4</v>
      </c>
      <c r="H1465" s="83" t="s">
        <v>514</v>
      </c>
      <c r="I1465" s="104" t="s">
        <v>515</v>
      </c>
      <c r="J1465" s="102">
        <v>2.5153333333333332E-5</v>
      </c>
      <c r="K1465" s="105">
        <v>9.9420289855072451E-4</v>
      </c>
      <c r="L1465" s="83"/>
      <c r="M1465" s="102">
        <v>9.942028985507246E-7</v>
      </c>
      <c r="N1465" s="105">
        <v>4.7721739130434781E-5</v>
      </c>
      <c r="O1465" s="83"/>
    </row>
    <row r="1466" spans="1:15">
      <c r="A1466" s="79" t="s">
        <v>261</v>
      </c>
      <c r="B1466" s="100" t="s">
        <v>349</v>
      </c>
      <c r="C1466" s="81" t="str">
        <f>IFERROR(IF(B1466="No CAS","",INDEX('DEQ Pollutant List'!$C$7:$C$611,MATCH('3. Pollutant Emissions - EF'!B1466,'DEQ Pollutant List'!$B$7:$B$611,0))),"")</f>
        <v>Cobalt and compounds</v>
      </c>
      <c r="D1466" s="115"/>
      <c r="E1466" s="101"/>
      <c r="F1466" s="102">
        <v>1.5751137782235815E-5</v>
      </c>
      <c r="G1466" s="103">
        <v>1.5751137782235815E-5</v>
      </c>
      <c r="H1466" s="83" t="s">
        <v>514</v>
      </c>
      <c r="I1466" s="104" t="s">
        <v>515</v>
      </c>
      <c r="J1466" s="102">
        <v>1.980968095079191E-6</v>
      </c>
      <c r="K1466" s="105">
        <v>7.8299134192853407E-5</v>
      </c>
      <c r="L1466" s="83"/>
      <c r="M1466" s="102">
        <v>7.8299134192853403E-8</v>
      </c>
      <c r="N1466" s="105">
        <v>3.7583584412569629E-6</v>
      </c>
      <c r="O1466" s="83"/>
    </row>
    <row r="1467" spans="1:15">
      <c r="A1467" s="79" t="s">
        <v>261</v>
      </c>
      <c r="B1467" s="100" t="s">
        <v>350</v>
      </c>
      <c r="C1467" s="81" t="str">
        <f>IFERROR(IF(B1467="No CAS","",INDEX('DEQ Pollutant List'!$C$7:$C$611,MATCH('3. Pollutant Emissions - EF'!B1467,'DEQ Pollutant List'!$B$7:$B$611,0))),"")</f>
        <v>Copper and compounds</v>
      </c>
      <c r="D1467" s="115"/>
      <c r="E1467" s="101"/>
      <c r="F1467" s="102">
        <v>4.1000000000000003E-3</v>
      </c>
      <c r="G1467" s="103">
        <v>4.1000000000000003E-3</v>
      </c>
      <c r="H1467" s="83" t="s">
        <v>514</v>
      </c>
      <c r="I1467" s="104" t="s">
        <v>515</v>
      </c>
      <c r="J1467" s="102">
        <v>5.1564333333333347E-4</v>
      </c>
      <c r="K1467" s="105">
        <v>2.0381159420289858E-2</v>
      </c>
      <c r="L1467" s="83"/>
      <c r="M1467" s="102">
        <v>2.0381159420289856E-5</v>
      </c>
      <c r="N1467" s="105">
        <v>9.7829565217391308E-4</v>
      </c>
      <c r="O1467" s="83"/>
    </row>
    <row r="1468" spans="1:15">
      <c r="A1468" s="79" t="s">
        <v>261</v>
      </c>
      <c r="B1468" s="100">
        <v>200</v>
      </c>
      <c r="C1468" s="81" t="str">
        <f>IFERROR(IF(B1468="No CAS","",INDEX('DEQ Pollutant List'!$C$7:$C$611,MATCH('3. Pollutant Emissions - EF'!B1468,'DEQ Pollutant List'!$B$7:$B$611,0))),"")</f>
        <v>Diesel particulate matter</v>
      </c>
      <c r="D1468" s="115"/>
      <c r="E1468" s="101"/>
      <c r="F1468" s="102">
        <v>33.5</v>
      </c>
      <c r="G1468" s="103">
        <v>33.5</v>
      </c>
      <c r="H1468" s="83" t="s">
        <v>514</v>
      </c>
      <c r="I1468" s="104" t="s">
        <v>515</v>
      </c>
      <c r="J1468" s="102">
        <v>4.2131833333333342</v>
      </c>
      <c r="K1468" s="105">
        <v>166.52898550724638</v>
      </c>
      <c r="L1468" s="83"/>
      <c r="M1468" s="102">
        <v>0.16652898550724637</v>
      </c>
      <c r="N1468" s="105">
        <v>7.9933913043478251</v>
      </c>
      <c r="O1468" s="83"/>
    </row>
    <row r="1469" spans="1:15">
      <c r="A1469" s="79" t="s">
        <v>261</v>
      </c>
      <c r="B1469" s="100" t="s">
        <v>352</v>
      </c>
      <c r="C1469" s="81" t="str">
        <f>IFERROR(IF(B1469="No CAS","",INDEX('DEQ Pollutant List'!$C$7:$C$611,MATCH('3. Pollutant Emissions - EF'!B1469,'DEQ Pollutant List'!$B$7:$B$611,0))),"")</f>
        <v>Ethyl benzene</v>
      </c>
      <c r="D1469" s="115"/>
      <c r="E1469" s="101"/>
      <c r="F1469" s="102">
        <v>1.09E-2</v>
      </c>
      <c r="G1469" s="103">
        <v>1.09E-2</v>
      </c>
      <c r="H1469" s="83" t="s">
        <v>514</v>
      </c>
      <c r="I1469" s="104" t="s">
        <v>515</v>
      </c>
      <c r="J1469" s="102">
        <v>1.3708566666666669E-3</v>
      </c>
      <c r="K1469" s="105">
        <v>5.4184057971014492E-2</v>
      </c>
      <c r="L1469" s="83"/>
      <c r="M1469" s="102">
        <v>5.4184057971014492E-5</v>
      </c>
      <c r="N1469" s="105">
        <v>2.6008347826086955E-3</v>
      </c>
      <c r="O1469" s="83"/>
    </row>
    <row r="1470" spans="1:15">
      <c r="A1470" s="79" t="s">
        <v>261</v>
      </c>
      <c r="B1470" s="100" t="s">
        <v>354</v>
      </c>
      <c r="C1470" s="81" t="str">
        <f>IFERROR(IF(B1470="No CAS","",INDEX('DEQ Pollutant List'!$C$7:$C$611,MATCH('3. Pollutant Emissions - EF'!B1470,'DEQ Pollutant List'!$B$7:$B$611,0))),"")</f>
        <v>Formaldehyde</v>
      </c>
      <c r="D1470" s="115"/>
      <c r="E1470" s="101"/>
      <c r="F1470" s="102">
        <v>1.7261</v>
      </c>
      <c r="G1470" s="103">
        <v>1.7261</v>
      </c>
      <c r="H1470" s="83" t="s">
        <v>514</v>
      </c>
      <c r="I1470" s="104" t="s">
        <v>515</v>
      </c>
      <c r="J1470" s="102">
        <v>0.21708584333333331</v>
      </c>
      <c r="K1470" s="105">
        <v>8.5804681159420273</v>
      </c>
      <c r="L1470" s="83"/>
      <c r="M1470" s="102">
        <v>8.5804681159420294E-3</v>
      </c>
      <c r="N1470" s="105">
        <v>0.41186246956521738</v>
      </c>
      <c r="O1470" s="83"/>
    </row>
    <row r="1471" spans="1:15">
      <c r="A1471" s="79" t="s">
        <v>261</v>
      </c>
      <c r="B1471" s="100" t="s">
        <v>355</v>
      </c>
      <c r="C1471" s="81" t="str">
        <f>IFERROR(IF(B1471="No CAS","",INDEX('DEQ Pollutant List'!$C$7:$C$611,MATCH('3. Pollutant Emissions - EF'!B1471,'DEQ Pollutant List'!$B$7:$B$611,0))),"")</f>
        <v>Hexane</v>
      </c>
      <c r="D1471" s="115"/>
      <c r="E1471" s="101"/>
      <c r="F1471" s="102">
        <v>2.69E-2</v>
      </c>
      <c r="G1471" s="103">
        <v>2.69E-2</v>
      </c>
      <c r="H1471" s="83" t="s">
        <v>514</v>
      </c>
      <c r="I1471" s="104" t="s">
        <v>515</v>
      </c>
      <c r="J1471" s="102">
        <v>3.3831233333333328E-3</v>
      </c>
      <c r="K1471" s="105">
        <v>0.13372028985507245</v>
      </c>
      <c r="L1471" s="83"/>
      <c r="M1471" s="102">
        <v>1.3372028985507247E-4</v>
      </c>
      <c r="N1471" s="105">
        <v>6.418573913043478E-3</v>
      </c>
      <c r="O1471" s="83"/>
    </row>
    <row r="1472" spans="1:15">
      <c r="A1472" s="79" t="s">
        <v>261</v>
      </c>
      <c r="B1472" s="100" t="s">
        <v>356</v>
      </c>
      <c r="C1472" s="81" t="str">
        <f>IFERROR(IF(B1472="No CAS","",INDEX('DEQ Pollutant List'!$C$7:$C$611,MATCH('3. Pollutant Emissions - EF'!B1472,'DEQ Pollutant List'!$B$7:$B$611,0))),"")</f>
        <v>Hydrochloric acid</v>
      </c>
      <c r="D1472" s="115"/>
      <c r="E1472" s="101"/>
      <c r="F1472" s="102">
        <v>0.18629999999999999</v>
      </c>
      <c r="G1472" s="103">
        <v>0.18629999999999999</v>
      </c>
      <c r="H1472" s="83" t="s">
        <v>514</v>
      </c>
      <c r="I1472" s="104" t="s">
        <v>515</v>
      </c>
      <c r="J1472" s="102">
        <v>2.3430329999999996E-2</v>
      </c>
      <c r="K1472" s="105">
        <v>0.92609999999999981</v>
      </c>
      <c r="L1472" s="83"/>
      <c r="M1472" s="102">
        <v>9.2609999999999991E-4</v>
      </c>
      <c r="N1472" s="105">
        <v>4.4452799999999987E-2</v>
      </c>
      <c r="O1472" s="83"/>
    </row>
    <row r="1473" spans="1:15">
      <c r="A1473" s="79" t="s">
        <v>261</v>
      </c>
      <c r="B1473" s="100" t="s">
        <v>360</v>
      </c>
      <c r="C1473" s="81" t="str">
        <f>IFERROR(IF(B1473="No CAS","",INDEX('DEQ Pollutant List'!$C$7:$C$611,MATCH('3. Pollutant Emissions - EF'!B1473,'DEQ Pollutant List'!$B$7:$B$611,0))),"")</f>
        <v>Lead and compounds</v>
      </c>
      <c r="D1473" s="115"/>
      <c r="E1473" s="101"/>
      <c r="F1473" s="102">
        <v>8.3000000000000001E-3</v>
      </c>
      <c r="G1473" s="103">
        <v>8.3000000000000001E-3</v>
      </c>
      <c r="H1473" s="83" t="s">
        <v>514</v>
      </c>
      <c r="I1473" s="104" t="s">
        <v>515</v>
      </c>
      <c r="J1473" s="102">
        <v>1.0438633333333331E-3</v>
      </c>
      <c r="K1473" s="105">
        <v>4.1259420289855082E-2</v>
      </c>
      <c r="L1473" s="83"/>
      <c r="M1473" s="102">
        <v>4.1259420289855076E-5</v>
      </c>
      <c r="N1473" s="105">
        <v>1.980452173913043E-3</v>
      </c>
      <c r="O1473" s="83"/>
    </row>
    <row r="1474" spans="1:15">
      <c r="A1474" s="79" t="s">
        <v>261</v>
      </c>
      <c r="B1474" s="100" t="s">
        <v>361</v>
      </c>
      <c r="C1474" s="81" t="str">
        <f>IFERROR(IF(B1474="No CAS","",INDEX('DEQ Pollutant List'!$C$7:$C$611,MATCH('3. Pollutant Emissions - EF'!B1474,'DEQ Pollutant List'!$B$7:$B$611,0))),"")</f>
        <v>Manganese and compounds</v>
      </c>
      <c r="D1474" s="115"/>
      <c r="E1474" s="101"/>
      <c r="F1474" s="102">
        <v>3.0999999999999999E-3</v>
      </c>
      <c r="G1474" s="103">
        <v>3.0999999999999999E-3</v>
      </c>
      <c r="H1474" s="83" t="s">
        <v>514</v>
      </c>
      <c r="I1474" s="104" t="s">
        <v>515</v>
      </c>
      <c r="J1474" s="102">
        <v>3.8987666666666663E-4</v>
      </c>
      <c r="K1474" s="105">
        <v>1.5410144927536231E-2</v>
      </c>
      <c r="L1474" s="83"/>
      <c r="M1474" s="102">
        <v>1.541014492753623E-5</v>
      </c>
      <c r="N1474" s="105">
        <v>7.3968695652173891E-4</v>
      </c>
      <c r="O1474" s="83"/>
    </row>
    <row r="1475" spans="1:15">
      <c r="A1475" s="79" t="s">
        <v>261</v>
      </c>
      <c r="B1475" s="100" t="s">
        <v>362</v>
      </c>
      <c r="C1475" s="81" t="str">
        <f>IFERROR(IF(B1475="No CAS","",INDEX('DEQ Pollutant List'!$C$7:$C$611,MATCH('3. Pollutant Emissions - EF'!B1475,'DEQ Pollutant List'!$B$7:$B$611,0))),"")</f>
        <v>Mercury and compounds</v>
      </c>
      <c r="D1475" s="115"/>
      <c r="E1475" s="101"/>
      <c r="F1475" s="102">
        <v>2E-3</v>
      </c>
      <c r="G1475" s="103">
        <v>2E-3</v>
      </c>
      <c r="H1475" s="83" t="s">
        <v>514</v>
      </c>
      <c r="I1475" s="104" t="s">
        <v>515</v>
      </c>
      <c r="J1475" s="102">
        <v>2.5153333333333329E-4</v>
      </c>
      <c r="K1475" s="105">
        <v>9.9420289855072456E-3</v>
      </c>
      <c r="L1475" s="83"/>
      <c r="M1475" s="102">
        <v>9.942028985507246E-6</v>
      </c>
      <c r="N1475" s="105">
        <v>4.7721739130434775E-4</v>
      </c>
      <c r="O1475" s="83"/>
    </row>
    <row r="1476" spans="1:15">
      <c r="A1476" s="79" t="s">
        <v>261</v>
      </c>
      <c r="B1476" s="100" t="s">
        <v>370</v>
      </c>
      <c r="C1476" s="81" t="str">
        <f>IFERROR(IF(B1476="No CAS","",INDEX('DEQ Pollutant List'!$C$7:$C$611,MATCH('3. Pollutant Emissions - EF'!B1476,'DEQ Pollutant List'!$B$7:$B$611,0))),"")</f>
        <v>Naphthalene</v>
      </c>
      <c r="D1476" s="115"/>
      <c r="E1476" s="101"/>
      <c r="F1476" s="102">
        <v>1.9699999999999999E-2</v>
      </c>
      <c r="G1476" s="103">
        <v>1.9699999999999999E-2</v>
      </c>
      <c r="H1476" s="83" t="s">
        <v>514</v>
      </c>
      <c r="I1476" s="104" t="s">
        <v>515</v>
      </c>
      <c r="J1476" s="102">
        <v>2.4776033333333328E-3</v>
      </c>
      <c r="K1476" s="105">
        <v>9.7928985507246366E-2</v>
      </c>
      <c r="L1476" s="83"/>
      <c r="M1476" s="102">
        <v>9.7928985507246368E-5</v>
      </c>
      <c r="N1476" s="105">
        <v>4.7005913043478252E-3</v>
      </c>
      <c r="O1476" s="83"/>
    </row>
    <row r="1477" spans="1:15">
      <c r="A1477" s="79" t="s">
        <v>261</v>
      </c>
      <c r="B1477" s="100" t="s">
        <v>368</v>
      </c>
      <c r="C1477" s="81" t="str">
        <f>IFERROR(IF(B1477="No CAS","",INDEX('DEQ Pollutant List'!$C$7:$C$611,MATCH('3. Pollutant Emissions - EF'!B1477,'DEQ Pollutant List'!$B$7:$B$611,0))),"")</f>
        <v>Nickel and compounds</v>
      </c>
      <c r="D1477" s="115"/>
      <c r="E1477" s="101"/>
      <c r="F1477" s="102">
        <v>3.8999999999999998E-3</v>
      </c>
      <c r="G1477" s="103">
        <v>3.8999999999999998E-3</v>
      </c>
      <c r="H1477" s="83" t="s">
        <v>514</v>
      </c>
      <c r="I1477" s="104" t="s">
        <v>515</v>
      </c>
      <c r="J1477" s="102">
        <v>4.9048999999999989E-4</v>
      </c>
      <c r="K1477" s="105">
        <v>1.9386956521739128E-2</v>
      </c>
      <c r="L1477" s="83"/>
      <c r="M1477" s="102">
        <v>1.9386956521739128E-5</v>
      </c>
      <c r="N1477" s="105">
        <v>9.3057391304347803E-4</v>
      </c>
      <c r="O1477" s="83"/>
    </row>
    <row r="1478" spans="1:15">
      <c r="A1478" s="79" t="s">
        <v>261</v>
      </c>
      <c r="B1478" s="100">
        <v>401</v>
      </c>
      <c r="C1478" s="81" t="str">
        <f>IFERROR(IF(B1478="No CAS","",INDEX('DEQ Pollutant List'!$C$7:$C$611,MATCH('3. Pollutant Emissions - EF'!B1478,'DEQ Pollutant List'!$B$7:$B$611,0))),"")</f>
        <v>Polycyclic aromatic hydrocarbons (PAHs)</v>
      </c>
      <c r="D1478" s="115"/>
      <c r="E1478" s="101"/>
      <c r="F1478" s="102">
        <v>3.6200000000000003E-2</v>
      </c>
      <c r="G1478" s="103">
        <v>3.6200000000000003E-2</v>
      </c>
      <c r="H1478" s="83" t="s">
        <v>514</v>
      </c>
      <c r="I1478" s="104" t="s">
        <v>515</v>
      </c>
      <c r="J1478" s="102">
        <v>4.5527533333333337E-3</v>
      </c>
      <c r="K1478" s="105">
        <v>0.17995072463768119</v>
      </c>
      <c r="L1478" s="83"/>
      <c r="M1478" s="102">
        <v>1.7995072463768114E-4</v>
      </c>
      <c r="N1478" s="105">
        <v>8.6376347826086931E-3</v>
      </c>
      <c r="O1478" s="83"/>
    </row>
    <row r="1479" spans="1:15">
      <c r="A1479" s="79" t="s">
        <v>261</v>
      </c>
      <c r="B1479" s="100">
        <v>504</v>
      </c>
      <c r="C1479" s="81" t="str">
        <f>IFERROR(IF(B1479="No CAS","",INDEX('DEQ Pollutant List'!$C$7:$C$611,MATCH('3. Pollutant Emissions - EF'!B1479,'DEQ Pollutant List'!$B$7:$B$611,0))),"")</f>
        <v>Phosphorus and compounds</v>
      </c>
      <c r="D1479" s="115"/>
      <c r="E1479" s="101"/>
      <c r="F1479" s="102">
        <v>8.4039857312420349E-3</v>
      </c>
      <c r="G1479" s="103">
        <v>8.4039857312420349E-3</v>
      </c>
      <c r="H1479" s="83" t="s">
        <v>514</v>
      </c>
      <c r="I1479" s="104" t="s">
        <v>515</v>
      </c>
      <c r="J1479" s="102">
        <v>1.0569412721325401E-3</v>
      </c>
      <c r="K1479" s="105">
        <v>4.1776334866898808E-2</v>
      </c>
      <c r="L1479" s="83"/>
      <c r="M1479" s="102">
        <v>4.1776334866898805E-5</v>
      </c>
      <c r="N1479" s="105">
        <v>2.0052640736111424E-3</v>
      </c>
      <c r="O1479" s="83"/>
    </row>
    <row r="1480" spans="1:15">
      <c r="A1480" s="79" t="s">
        <v>261</v>
      </c>
      <c r="B1480" s="100" t="s">
        <v>517</v>
      </c>
      <c r="C1480" s="81" t="str">
        <f>IFERROR(IF(B1480="No CAS","",INDEX('DEQ Pollutant List'!$C$7:$C$611,MATCH('3. Pollutant Emissions - EF'!B1480,'DEQ Pollutant List'!$B$7:$B$611,0))),"")</f>
        <v>Propylene</v>
      </c>
      <c r="D1480" s="115"/>
      <c r="E1480" s="101"/>
      <c r="F1480" s="102">
        <v>0.47</v>
      </c>
      <c r="G1480" s="103">
        <v>0.47</v>
      </c>
      <c r="H1480" s="83" t="s">
        <v>514</v>
      </c>
      <c r="I1480" s="104" t="s">
        <v>515</v>
      </c>
      <c r="J1480" s="102">
        <v>5.911033333333332E-2</v>
      </c>
      <c r="K1480" s="105">
        <v>2.336376811594203</v>
      </c>
      <c r="L1480" s="83"/>
      <c r="M1480" s="102">
        <v>2.3363768115942023E-3</v>
      </c>
      <c r="N1480" s="105">
        <v>0.11214608695652171</v>
      </c>
      <c r="O1480" s="83"/>
    </row>
    <row r="1481" spans="1:15">
      <c r="A1481" s="79" t="s">
        <v>261</v>
      </c>
      <c r="B1481" s="100" t="s">
        <v>390</v>
      </c>
      <c r="C1481" s="81" t="str">
        <f>IFERROR(IF(B1481="No CAS","",INDEX('DEQ Pollutant List'!$C$7:$C$611,MATCH('3. Pollutant Emissions - EF'!B1481,'DEQ Pollutant List'!$B$7:$B$611,0))),"")</f>
        <v>Selenium and compounds</v>
      </c>
      <c r="D1481" s="115"/>
      <c r="E1481" s="101"/>
      <c r="F1481" s="102">
        <v>2.2000000000000001E-3</v>
      </c>
      <c r="G1481" s="103">
        <v>2.2000000000000001E-3</v>
      </c>
      <c r="H1481" s="83" t="s">
        <v>514</v>
      </c>
      <c r="I1481" s="104" t="s">
        <v>515</v>
      </c>
      <c r="J1481" s="102">
        <v>2.766866666666667E-4</v>
      </c>
      <c r="K1481" s="105">
        <v>1.0936231884057972E-2</v>
      </c>
      <c r="L1481" s="83"/>
      <c r="M1481" s="102">
        <v>1.0936231884057971E-5</v>
      </c>
      <c r="N1481" s="105">
        <v>5.2493913043478253E-4</v>
      </c>
      <c r="O1481" s="83"/>
    </row>
    <row r="1482" spans="1:15">
      <c r="A1482" s="79" t="s">
        <v>261</v>
      </c>
      <c r="B1482" s="100" t="s">
        <v>391</v>
      </c>
      <c r="C1482" s="81" t="str">
        <f>IFERROR(IF(B1482="No CAS","",INDEX('DEQ Pollutant List'!$C$7:$C$611,MATCH('3. Pollutant Emissions - EF'!B1482,'DEQ Pollutant List'!$B$7:$B$611,0))),"")</f>
        <v>Silver and compounds</v>
      </c>
      <c r="D1482" s="115"/>
      <c r="E1482" s="101"/>
      <c r="F1482" s="102">
        <v>4.8013014217323475E-5</v>
      </c>
      <c r="G1482" s="103">
        <v>4.8013014217323475E-5</v>
      </c>
      <c r="H1482" s="83" t="s">
        <v>514</v>
      </c>
      <c r="I1482" s="104" t="s">
        <v>515</v>
      </c>
      <c r="J1482" s="102">
        <v>6.0384367547320488E-6</v>
      </c>
      <c r="K1482" s="105">
        <v>2.3867338951510077E-4</v>
      </c>
      <c r="L1482" s="83"/>
      <c r="M1482" s="102">
        <v>2.3867338951510076E-7</v>
      </c>
      <c r="N1482" s="105">
        <v>1.1456322696724838E-5</v>
      </c>
      <c r="O1482" s="83"/>
    </row>
    <row r="1483" spans="1:15">
      <c r="A1483" s="79" t="s">
        <v>261</v>
      </c>
      <c r="B1483" s="100" t="s">
        <v>336</v>
      </c>
      <c r="C1483" s="81" t="str">
        <f>IFERROR(IF(B1483="No CAS","",INDEX('DEQ Pollutant List'!$C$7:$C$611,MATCH('3. Pollutant Emissions - EF'!B1483,'DEQ Pollutant List'!$B$7:$B$611,0))),"")</f>
        <v>Thallium and compounds</v>
      </c>
      <c r="D1483" s="115"/>
      <c r="E1483" s="101"/>
      <c r="F1483" s="102">
        <v>2.4009368143584827E-4</v>
      </c>
      <c r="G1483" s="103">
        <v>2.4009368143584827E-4</v>
      </c>
      <c r="H1483" s="83" t="s">
        <v>514</v>
      </c>
      <c r="I1483" s="104" t="s">
        <v>515</v>
      </c>
      <c r="J1483" s="102">
        <v>3.0195782001915183E-5</v>
      </c>
      <c r="K1483" s="105">
        <v>1.1935091700361732E-3</v>
      </c>
      <c r="L1483" s="83"/>
      <c r="M1483" s="102">
        <v>1.1935091700361733E-6</v>
      </c>
      <c r="N1483" s="105">
        <v>5.7288440161736308E-5</v>
      </c>
      <c r="O1483" s="83"/>
    </row>
    <row r="1484" spans="1:15">
      <c r="A1484" s="79" t="s">
        <v>261</v>
      </c>
      <c r="B1484" s="100" t="s">
        <v>395</v>
      </c>
      <c r="C1484" s="81" t="str">
        <f>IFERROR(IF(B1484="No CAS","",INDEX('DEQ Pollutant List'!$C$7:$C$611,MATCH('3. Pollutant Emissions - EF'!B1484,'DEQ Pollutant List'!$B$7:$B$611,0))),"")</f>
        <v>Toluene</v>
      </c>
      <c r="D1484" s="115"/>
      <c r="E1484" s="101"/>
      <c r="F1484" s="102">
        <v>0.10539999999999999</v>
      </c>
      <c r="G1484" s="103">
        <v>0.10539999999999999</v>
      </c>
      <c r="H1484" s="83" t="s">
        <v>514</v>
      </c>
      <c r="I1484" s="104" t="s">
        <v>515</v>
      </c>
      <c r="J1484" s="102">
        <v>1.3255806666666665E-2</v>
      </c>
      <c r="K1484" s="105">
        <v>0.52394492753623167</v>
      </c>
      <c r="L1484" s="83"/>
      <c r="M1484" s="102">
        <v>5.2394492753623178E-4</v>
      </c>
      <c r="N1484" s="105">
        <v>2.5149356521739125E-2</v>
      </c>
      <c r="O1484" s="83"/>
    </row>
    <row r="1485" spans="1:15">
      <c r="A1485" s="79" t="s">
        <v>261</v>
      </c>
      <c r="B1485" s="100" t="s">
        <v>398</v>
      </c>
      <c r="C1485" s="81" t="str">
        <f>IFERROR(IF(B1485="No CAS","",INDEX('DEQ Pollutant List'!$C$7:$C$611,MATCH('3. Pollutant Emissions - EF'!B1485,'DEQ Pollutant List'!$B$7:$B$611,0))),"")</f>
        <v>Xylene (mixture), including m-xylene, o-xylene, p-xylene</v>
      </c>
      <c r="D1485" s="115"/>
      <c r="E1485" s="101"/>
      <c r="F1485" s="102">
        <v>4.24E-2</v>
      </c>
      <c r="G1485" s="103">
        <v>4.24E-2</v>
      </c>
      <c r="H1485" s="83" t="s">
        <v>514</v>
      </c>
      <c r="I1485" s="104" t="s">
        <v>515</v>
      </c>
      <c r="J1485" s="102">
        <v>5.3325066666666671E-3</v>
      </c>
      <c r="K1485" s="105">
        <v>0.21077101449275359</v>
      </c>
      <c r="L1485" s="83"/>
      <c r="M1485" s="102">
        <v>2.107710144927536E-4</v>
      </c>
      <c r="N1485" s="105">
        <v>1.0117008695652173E-2</v>
      </c>
      <c r="O1485" s="83"/>
    </row>
    <row r="1486" spans="1:15">
      <c r="A1486" s="79" t="s">
        <v>261</v>
      </c>
      <c r="B1486" s="100" t="s">
        <v>399</v>
      </c>
      <c r="C1486" s="81" t="str">
        <f>IFERROR(IF(B1486="No CAS","",INDEX('DEQ Pollutant List'!$C$7:$C$611,MATCH('3. Pollutant Emissions - EF'!B1486,'DEQ Pollutant List'!$B$7:$B$611,0))),"")</f>
        <v>Zinc and compounds</v>
      </c>
      <c r="D1486" s="115"/>
      <c r="E1486" s="101"/>
      <c r="F1486" s="102">
        <v>5.2261769021193245E-3</v>
      </c>
      <c r="G1486" s="103">
        <v>5.2261769021193245E-3</v>
      </c>
      <c r="H1486" s="83" t="s">
        <v>514</v>
      </c>
      <c r="I1486" s="104" t="s">
        <v>515</v>
      </c>
      <c r="J1486" s="102">
        <v>6.5727884838987373E-4</v>
      </c>
      <c r="K1486" s="105">
        <v>2.5979401122129396E-2</v>
      </c>
      <c r="L1486" s="83"/>
      <c r="M1486" s="102">
        <v>2.5979401122129391E-5</v>
      </c>
      <c r="N1486" s="105">
        <v>1.2470112538622109E-3</v>
      </c>
      <c r="O1486" s="83"/>
    </row>
    <row r="1487" spans="1:15">
      <c r="A1487" s="79" t="s">
        <v>263</v>
      </c>
      <c r="B1487" s="100" t="s">
        <v>342</v>
      </c>
      <c r="C1487" s="81" t="str">
        <f>IFERROR(IF(B1487="No CAS","",INDEX('DEQ Pollutant List'!$C$7:$C$611,MATCH('3. Pollutant Emissions - EF'!B1487,'DEQ Pollutant List'!$B$7:$B$611,0))),"")</f>
        <v>1,3-Butadiene</v>
      </c>
      <c r="D1487" s="115"/>
      <c r="E1487" s="101"/>
      <c r="F1487" s="102">
        <v>0.21740000000000001</v>
      </c>
      <c r="G1487" s="103">
        <v>0.21740000000000001</v>
      </c>
      <c r="H1487" s="83" t="s">
        <v>514</v>
      </c>
      <c r="I1487" s="104" t="s">
        <v>518</v>
      </c>
      <c r="J1487" s="102">
        <v>2.7706684782608693E-3</v>
      </c>
      <c r="K1487" s="105">
        <v>0.68922101449275353</v>
      </c>
      <c r="L1487" s="83"/>
      <c r="M1487" s="102">
        <v>2.7568840579710144E-4</v>
      </c>
      <c r="N1487" s="105">
        <v>1.3784420289855073E-3</v>
      </c>
      <c r="O1487" s="83"/>
    </row>
    <row r="1488" spans="1:15">
      <c r="A1488" s="79" t="s">
        <v>263</v>
      </c>
      <c r="B1488" s="100" t="s">
        <v>327</v>
      </c>
      <c r="C1488" s="81" t="str">
        <f>IFERROR(IF(B1488="No CAS","",INDEX('DEQ Pollutant List'!$C$7:$C$611,MATCH('3. Pollutant Emissions - EF'!B1488,'DEQ Pollutant List'!$B$7:$B$611,0))),"")</f>
        <v>Acetaldehyde</v>
      </c>
      <c r="D1488" s="115"/>
      <c r="E1488" s="101"/>
      <c r="F1488" s="102">
        <v>0.7833</v>
      </c>
      <c r="G1488" s="103">
        <v>0.7833</v>
      </c>
      <c r="H1488" s="83" t="s">
        <v>514</v>
      </c>
      <c r="I1488" s="104" t="s">
        <v>518</v>
      </c>
      <c r="J1488" s="102">
        <v>9.982817934782607E-3</v>
      </c>
      <c r="K1488" s="105">
        <v>2.4832880434782609</v>
      </c>
      <c r="L1488" s="83"/>
      <c r="M1488" s="102">
        <v>9.9331521739130443E-4</v>
      </c>
      <c r="N1488" s="105">
        <v>4.9665760869565222E-3</v>
      </c>
      <c r="O1488" s="83"/>
    </row>
    <row r="1489" spans="1:15">
      <c r="A1489" s="79" t="s">
        <v>263</v>
      </c>
      <c r="B1489" s="100" t="s">
        <v>330</v>
      </c>
      <c r="C1489" s="81" t="str">
        <f>IFERROR(IF(B1489="No CAS","",INDEX('DEQ Pollutant List'!$C$7:$C$611,MATCH('3. Pollutant Emissions - EF'!B1489,'DEQ Pollutant List'!$B$7:$B$611,0))),"")</f>
        <v>Acrolein</v>
      </c>
      <c r="D1489" s="115"/>
      <c r="E1489" s="101"/>
      <c r="F1489" s="102">
        <v>3.39E-2</v>
      </c>
      <c r="G1489" s="103">
        <v>3.39E-2</v>
      </c>
      <c r="H1489" s="83" t="s">
        <v>514</v>
      </c>
      <c r="I1489" s="104" t="s">
        <v>518</v>
      </c>
      <c r="J1489" s="102">
        <v>4.3204076086956512E-4</v>
      </c>
      <c r="K1489" s="105">
        <v>0.10747282608695652</v>
      </c>
      <c r="L1489" s="83"/>
      <c r="M1489" s="102">
        <v>4.2989130434782608E-5</v>
      </c>
      <c r="N1489" s="105">
        <v>2.1494565217391304E-4</v>
      </c>
      <c r="O1489" s="83"/>
    </row>
    <row r="1490" spans="1:15">
      <c r="A1490" s="79" t="s">
        <v>263</v>
      </c>
      <c r="B1490" s="100" t="s">
        <v>425</v>
      </c>
      <c r="C1490" s="81" t="str">
        <f>IFERROR(IF(B1490="No CAS","",INDEX('DEQ Pollutant List'!$C$7:$C$611,MATCH('3. Pollutant Emissions - EF'!B1490,'DEQ Pollutant List'!$B$7:$B$611,0))),"")</f>
        <v>Ammonia</v>
      </c>
      <c r="D1490" s="115"/>
      <c r="E1490" s="101"/>
      <c r="F1490" s="102">
        <v>0.8</v>
      </c>
      <c r="G1490" s="103">
        <v>0.8</v>
      </c>
      <c r="H1490" s="83" t="s">
        <v>514</v>
      </c>
      <c r="I1490" s="104" t="s">
        <v>519</v>
      </c>
      <c r="J1490" s="102">
        <v>1.0195652173913041E-2</v>
      </c>
      <c r="K1490" s="105">
        <v>2.5362318840579712</v>
      </c>
      <c r="L1490" s="83"/>
      <c r="M1490" s="102">
        <v>1.0144927536231887E-3</v>
      </c>
      <c r="N1490" s="105">
        <v>5.0724637681159417E-3</v>
      </c>
      <c r="O1490" s="83"/>
    </row>
    <row r="1491" spans="1:15">
      <c r="A1491" s="79" t="s">
        <v>263</v>
      </c>
      <c r="B1491" s="100" t="s">
        <v>337</v>
      </c>
      <c r="C1491" s="81" t="str">
        <f>IFERROR(IF(B1491="No CAS","",INDEX('DEQ Pollutant List'!$C$7:$C$611,MATCH('3. Pollutant Emissions - EF'!B1491,'DEQ Pollutant List'!$B$7:$B$611,0))),"")</f>
        <v>Antimony and compounds</v>
      </c>
      <c r="D1491" s="115"/>
      <c r="E1491" s="101"/>
      <c r="F1491" s="102">
        <v>3.1818727304855452E-4</v>
      </c>
      <c r="G1491" s="103">
        <v>3.1818727304855452E-4</v>
      </c>
      <c r="H1491" s="83" t="s">
        <v>514</v>
      </c>
      <c r="I1491" s="104" t="s">
        <v>518</v>
      </c>
      <c r="J1491" s="102">
        <v>4.055158452711197E-6</v>
      </c>
      <c r="K1491" s="105">
        <v>1.0087458837590045E-3</v>
      </c>
      <c r="L1491" s="83"/>
      <c r="M1491" s="102">
        <v>4.0349835350360173E-7</v>
      </c>
      <c r="N1491" s="105">
        <v>2.0174917675180086E-6</v>
      </c>
      <c r="O1491" s="83"/>
    </row>
    <row r="1492" spans="1:15">
      <c r="A1492" s="79" t="s">
        <v>263</v>
      </c>
      <c r="B1492" s="100" t="s">
        <v>325</v>
      </c>
      <c r="C1492" s="81" t="str">
        <f>IFERROR(IF(B1492="No CAS","",INDEX('DEQ Pollutant List'!$C$7:$C$611,MATCH('3. Pollutant Emissions - EF'!B1492,'DEQ Pollutant List'!$B$7:$B$611,0))),"")</f>
        <v>Arsenic and compounds</v>
      </c>
      <c r="D1492" s="115"/>
      <c r="E1492" s="101"/>
      <c r="F1492" s="102">
        <v>1.6000000000000001E-3</v>
      </c>
      <c r="G1492" s="103">
        <v>1.6000000000000001E-3</v>
      </c>
      <c r="H1492" s="83" t="s">
        <v>514</v>
      </c>
      <c r="I1492" s="104" t="s">
        <v>518</v>
      </c>
      <c r="J1492" s="102">
        <v>2.0391304347826087E-5</v>
      </c>
      <c r="K1492" s="105">
        <v>5.0724637681159417E-3</v>
      </c>
      <c r="L1492" s="83"/>
      <c r="M1492" s="102">
        <v>2.0289855072463765E-6</v>
      </c>
      <c r="N1492" s="105">
        <v>1.0144927536231884E-5</v>
      </c>
      <c r="O1492" s="83"/>
    </row>
    <row r="1493" spans="1:15">
      <c r="A1493" s="79" t="s">
        <v>263</v>
      </c>
      <c r="B1493" s="100" t="s">
        <v>339</v>
      </c>
      <c r="C1493" s="81" t="str">
        <f>IFERROR(IF(B1493="No CAS","",INDEX('DEQ Pollutant List'!$C$7:$C$611,MATCH('3. Pollutant Emissions - EF'!B1493,'DEQ Pollutant List'!$B$7:$B$611,0))),"")</f>
        <v>Barium and compounds</v>
      </c>
      <c r="D1493" s="115"/>
      <c r="E1493" s="101"/>
      <c r="F1493" s="102">
        <v>3.7389334939055331E-4</v>
      </c>
      <c r="G1493" s="103">
        <v>3.7389334939055331E-4</v>
      </c>
      <c r="H1493" s="83" t="s">
        <v>514</v>
      </c>
      <c r="I1493" s="104" t="s">
        <v>518</v>
      </c>
      <c r="J1493" s="102">
        <v>4.7651081756567775E-6</v>
      </c>
      <c r="K1493" s="105">
        <v>1.1853502924519352E-3</v>
      </c>
      <c r="L1493" s="83"/>
      <c r="M1493" s="102">
        <v>4.7414011698077419E-7</v>
      </c>
      <c r="N1493" s="105">
        <v>2.3707005849038701E-6</v>
      </c>
      <c r="O1493" s="83"/>
    </row>
    <row r="1494" spans="1:15">
      <c r="A1494" s="79" t="s">
        <v>263</v>
      </c>
      <c r="B1494" s="100" t="s">
        <v>340</v>
      </c>
      <c r="C1494" s="81" t="str">
        <f>IFERROR(IF(B1494="No CAS","",INDEX('DEQ Pollutant List'!$C$7:$C$611,MATCH('3. Pollutant Emissions - EF'!B1494,'DEQ Pollutant List'!$B$7:$B$611,0))),"")</f>
        <v>Benzene</v>
      </c>
      <c r="D1494" s="115"/>
      <c r="E1494" s="101"/>
      <c r="F1494" s="102">
        <v>0.18629999999999999</v>
      </c>
      <c r="G1494" s="103">
        <v>0.18629999999999999</v>
      </c>
      <c r="H1494" s="83" t="s">
        <v>514</v>
      </c>
      <c r="I1494" s="104" t="s">
        <v>518</v>
      </c>
      <c r="J1494" s="102">
        <v>2.3743124999999993E-3</v>
      </c>
      <c r="K1494" s="105">
        <v>0.59062499999999973</v>
      </c>
      <c r="L1494" s="83"/>
      <c r="M1494" s="102">
        <v>2.3625E-4</v>
      </c>
      <c r="N1494" s="105">
        <v>1.1812499999999998E-3</v>
      </c>
      <c r="O1494" s="83"/>
    </row>
    <row r="1495" spans="1:15">
      <c r="A1495" s="79" t="s">
        <v>263</v>
      </c>
      <c r="B1495" s="100" t="s">
        <v>427</v>
      </c>
      <c r="C1495" s="81" t="str">
        <f>IFERROR(IF(B1495="No CAS","",INDEX('DEQ Pollutant List'!$C$7:$C$611,MATCH('3. Pollutant Emissions - EF'!B1495,'DEQ Pollutant List'!$B$7:$B$611,0))),"")</f>
        <v>Benzo[a]pyrene</v>
      </c>
      <c r="D1495" s="115"/>
      <c r="E1495" s="101"/>
      <c r="F1495" s="102">
        <v>3.5200000000000002E-5</v>
      </c>
      <c r="G1495" s="103">
        <v>3.5200000000000002E-5</v>
      </c>
      <c r="H1495" s="83" t="s">
        <v>514</v>
      </c>
      <c r="I1495" s="104" t="s">
        <v>518</v>
      </c>
      <c r="J1495" s="102">
        <v>4.4860869565217378E-7</v>
      </c>
      <c r="K1495" s="105">
        <v>1.1159420289855073E-4</v>
      </c>
      <c r="L1495" s="83"/>
      <c r="M1495" s="102">
        <v>4.4637681159420289E-8</v>
      </c>
      <c r="N1495" s="105">
        <v>2.2318840579710145E-7</v>
      </c>
      <c r="O1495" s="83"/>
    </row>
    <row r="1496" spans="1:15">
      <c r="A1496" s="79" t="s">
        <v>263</v>
      </c>
      <c r="B1496" s="100" t="s">
        <v>341</v>
      </c>
      <c r="C1496" s="81" t="str">
        <f>IFERROR(IF(B1496="No CAS","",INDEX('DEQ Pollutant List'!$C$7:$C$611,MATCH('3. Pollutant Emissions - EF'!B1496,'DEQ Pollutant List'!$B$7:$B$611,0))),"")</f>
        <v>Beryllium and compounds</v>
      </c>
      <c r="D1496" s="115"/>
      <c r="E1496" s="101"/>
      <c r="F1496" s="102">
        <v>4.7708462766464961E-6</v>
      </c>
      <c r="G1496" s="103">
        <v>4.7708462766464961E-6</v>
      </c>
      <c r="H1496" s="83" t="s">
        <v>514</v>
      </c>
      <c r="I1496" s="104" t="s">
        <v>518</v>
      </c>
      <c r="J1496" s="102">
        <v>6.0802361514869748E-8</v>
      </c>
      <c r="K1496" s="105">
        <v>1.5124965550962624E-5</v>
      </c>
      <c r="L1496" s="83"/>
      <c r="M1496" s="102">
        <v>6.0499862203850483E-9</v>
      </c>
      <c r="N1496" s="105">
        <v>3.0249931101925239E-8</v>
      </c>
      <c r="O1496" s="83"/>
    </row>
    <row r="1497" spans="1:15">
      <c r="A1497" s="79" t="s">
        <v>263</v>
      </c>
      <c r="B1497" s="100" t="s">
        <v>343</v>
      </c>
      <c r="C1497" s="81" t="str">
        <f>IFERROR(IF(B1497="No CAS","",INDEX('DEQ Pollutant List'!$C$7:$C$611,MATCH('3. Pollutant Emissions - EF'!B1497,'DEQ Pollutant List'!$B$7:$B$611,0))),"")</f>
        <v>Cadmium and compounds</v>
      </c>
      <c r="D1497" s="115"/>
      <c r="E1497" s="101"/>
      <c r="F1497" s="102">
        <v>1.5E-3</v>
      </c>
      <c r="G1497" s="103">
        <v>1.5E-3</v>
      </c>
      <c r="H1497" s="83" t="s">
        <v>514</v>
      </c>
      <c r="I1497" s="104" t="s">
        <v>518</v>
      </c>
      <c r="J1497" s="102">
        <v>1.9116847826086952E-5</v>
      </c>
      <c r="K1497" s="105">
        <v>4.7554347826086951E-3</v>
      </c>
      <c r="L1497" s="83"/>
      <c r="M1497" s="102">
        <v>1.9021739130434783E-6</v>
      </c>
      <c r="N1497" s="105">
        <v>9.5108695652173922E-6</v>
      </c>
      <c r="O1497" s="83"/>
    </row>
    <row r="1498" spans="1:15">
      <c r="A1498" s="79" t="s">
        <v>263</v>
      </c>
      <c r="B1498" s="100" t="s">
        <v>348</v>
      </c>
      <c r="C1498" s="81" t="str">
        <f>IFERROR(IF(B1498="No CAS","",INDEX('DEQ Pollutant List'!$C$7:$C$611,MATCH('3. Pollutant Emissions - EF'!B1498,'DEQ Pollutant List'!$B$7:$B$611,0))),"")</f>
        <v>Chromium VI, chromate and dichromate particulate</v>
      </c>
      <c r="D1498" s="115"/>
      <c r="E1498" s="101"/>
      <c r="F1498" s="102">
        <v>1E-4</v>
      </c>
      <c r="G1498" s="103">
        <v>1E-4</v>
      </c>
      <c r="H1498" s="83" t="s">
        <v>514</v>
      </c>
      <c r="I1498" s="104" t="s">
        <v>518</v>
      </c>
      <c r="J1498" s="102">
        <v>1.2744565217391305E-6</v>
      </c>
      <c r="K1498" s="105">
        <v>3.1702898550724635E-4</v>
      </c>
      <c r="L1498" s="83"/>
      <c r="M1498" s="102">
        <v>1.2681159420289853E-7</v>
      </c>
      <c r="N1498" s="105">
        <v>6.3405797101449273E-7</v>
      </c>
      <c r="O1498" s="83"/>
    </row>
    <row r="1499" spans="1:15">
      <c r="A1499" s="79" t="s">
        <v>263</v>
      </c>
      <c r="B1499" s="100" t="s">
        <v>345</v>
      </c>
      <c r="C1499" s="81" t="str">
        <f>IFERROR(IF(B1499="No CAS","",INDEX('DEQ Pollutant List'!$C$7:$C$611,MATCH('3. Pollutant Emissions - EF'!B1499,'DEQ Pollutant List'!$B$7:$B$611,0))),"")</f>
        <v>Chlorobenzene</v>
      </c>
      <c r="D1499" s="115"/>
      <c r="E1499" s="101"/>
      <c r="F1499" s="102">
        <v>2.0000000000000001E-4</v>
      </c>
      <c r="G1499" s="103">
        <v>2.0000000000000001E-4</v>
      </c>
      <c r="H1499" s="83" t="s">
        <v>514</v>
      </c>
      <c r="I1499" s="104" t="s">
        <v>518</v>
      </c>
      <c r="J1499" s="102">
        <v>2.5489130434782609E-6</v>
      </c>
      <c r="K1499" s="105">
        <v>6.3405797101449271E-4</v>
      </c>
      <c r="L1499" s="83"/>
      <c r="M1499" s="102">
        <v>2.5362318840579706E-7</v>
      </c>
      <c r="N1499" s="105">
        <v>1.2681159420289855E-6</v>
      </c>
      <c r="O1499" s="83"/>
    </row>
    <row r="1500" spans="1:15">
      <c r="A1500" s="79" t="s">
        <v>263</v>
      </c>
      <c r="B1500" s="100" t="s">
        <v>349</v>
      </c>
      <c r="C1500" s="81" t="str">
        <f>IFERROR(IF(B1500="No CAS","",INDEX('DEQ Pollutant List'!$C$7:$C$611,MATCH('3. Pollutant Emissions - EF'!B1500,'DEQ Pollutant List'!$B$7:$B$611,0))),"")</f>
        <v>Cobalt and compounds</v>
      </c>
      <c r="D1500" s="115"/>
      <c r="E1500" s="101"/>
      <c r="F1500" s="102">
        <v>1.5751137782235815E-5</v>
      </c>
      <c r="G1500" s="103">
        <v>1.5751137782235815E-5</v>
      </c>
      <c r="H1500" s="83" t="s">
        <v>514</v>
      </c>
      <c r="I1500" s="104" t="s">
        <v>518</v>
      </c>
      <c r="J1500" s="102">
        <v>2.0074140271382057E-7</v>
      </c>
      <c r="K1500" s="105">
        <v>4.9935672316870784E-5</v>
      </c>
      <c r="L1500" s="83"/>
      <c r="M1500" s="102">
        <v>1.9974268926748317E-8</v>
      </c>
      <c r="N1500" s="105">
        <v>9.9871344633741579E-8</v>
      </c>
      <c r="O1500" s="83"/>
    </row>
    <row r="1501" spans="1:15">
      <c r="A1501" s="79" t="s">
        <v>263</v>
      </c>
      <c r="B1501" s="100" t="s">
        <v>350</v>
      </c>
      <c r="C1501" s="81" t="str">
        <f>IFERROR(IF(B1501="No CAS","",INDEX('DEQ Pollutant List'!$C$7:$C$611,MATCH('3. Pollutant Emissions - EF'!B1501,'DEQ Pollutant List'!$B$7:$B$611,0))),"")</f>
        <v>Copper and compounds</v>
      </c>
      <c r="D1501" s="115"/>
      <c r="E1501" s="101"/>
      <c r="F1501" s="102">
        <v>4.1000000000000003E-3</v>
      </c>
      <c r="G1501" s="103">
        <v>4.1000000000000003E-3</v>
      </c>
      <c r="H1501" s="83" t="s">
        <v>514</v>
      </c>
      <c r="I1501" s="104" t="s">
        <v>518</v>
      </c>
      <c r="J1501" s="102">
        <v>5.2252717391304348E-5</v>
      </c>
      <c r="K1501" s="105">
        <v>1.2998188405797103E-2</v>
      </c>
      <c r="L1501" s="83"/>
      <c r="M1501" s="102">
        <v>5.1992753623188407E-6</v>
      </c>
      <c r="N1501" s="105">
        <v>2.5996376811594202E-5</v>
      </c>
      <c r="O1501" s="83"/>
    </row>
    <row r="1502" spans="1:15">
      <c r="A1502" s="79" t="s">
        <v>263</v>
      </c>
      <c r="B1502" s="100">
        <v>200</v>
      </c>
      <c r="C1502" s="81" t="str">
        <f>IFERROR(IF(B1502="No CAS","",INDEX('DEQ Pollutant List'!$C$7:$C$611,MATCH('3. Pollutant Emissions - EF'!B1502,'DEQ Pollutant List'!$B$7:$B$611,0))),"")</f>
        <v>Diesel particulate matter</v>
      </c>
      <c r="D1502" s="115"/>
      <c r="E1502" s="101"/>
      <c r="F1502" s="102">
        <v>33.5</v>
      </c>
      <c r="G1502" s="103">
        <v>33.5</v>
      </c>
      <c r="H1502" s="83" t="s">
        <v>514</v>
      </c>
      <c r="I1502" s="104" t="s">
        <v>518</v>
      </c>
      <c r="J1502" s="102">
        <v>0.4269429347826087</v>
      </c>
      <c r="K1502" s="105">
        <v>106.20471014492752</v>
      </c>
      <c r="L1502" s="83"/>
      <c r="M1502" s="102">
        <v>4.2481884057971007E-2</v>
      </c>
      <c r="N1502" s="105">
        <v>0.21240942028985507</v>
      </c>
      <c r="O1502" s="83"/>
    </row>
    <row r="1503" spans="1:15">
      <c r="A1503" s="79" t="s">
        <v>263</v>
      </c>
      <c r="B1503" s="100" t="s">
        <v>352</v>
      </c>
      <c r="C1503" s="81" t="str">
        <f>IFERROR(IF(B1503="No CAS","",INDEX('DEQ Pollutant List'!$C$7:$C$611,MATCH('3. Pollutant Emissions - EF'!B1503,'DEQ Pollutant List'!$B$7:$B$611,0))),"")</f>
        <v>Ethyl benzene</v>
      </c>
      <c r="D1503" s="115"/>
      <c r="E1503" s="101"/>
      <c r="F1503" s="102">
        <v>1.09E-2</v>
      </c>
      <c r="G1503" s="103">
        <v>1.09E-2</v>
      </c>
      <c r="H1503" s="83" t="s">
        <v>514</v>
      </c>
      <c r="I1503" s="104" t="s">
        <v>518</v>
      </c>
      <c r="J1503" s="102">
        <v>1.389157608695652E-4</v>
      </c>
      <c r="K1503" s="105">
        <v>3.4556159420289854E-2</v>
      </c>
      <c r="L1503" s="83"/>
      <c r="M1503" s="102">
        <v>1.3822463768115942E-5</v>
      </c>
      <c r="N1503" s="105">
        <v>6.911231884057971E-5</v>
      </c>
      <c r="O1503" s="83"/>
    </row>
    <row r="1504" spans="1:15">
      <c r="A1504" s="79" t="s">
        <v>263</v>
      </c>
      <c r="B1504" s="100" t="s">
        <v>354</v>
      </c>
      <c r="C1504" s="81" t="str">
        <f>IFERROR(IF(B1504="No CAS","",INDEX('DEQ Pollutant List'!$C$7:$C$611,MATCH('3. Pollutant Emissions - EF'!B1504,'DEQ Pollutant List'!$B$7:$B$611,0))),"")</f>
        <v>Formaldehyde</v>
      </c>
      <c r="D1504" s="115"/>
      <c r="E1504" s="101"/>
      <c r="F1504" s="102">
        <v>1.7261</v>
      </c>
      <c r="G1504" s="103">
        <v>1.7261</v>
      </c>
      <c r="H1504" s="83" t="s">
        <v>514</v>
      </c>
      <c r="I1504" s="104" t="s">
        <v>518</v>
      </c>
      <c r="J1504" s="102">
        <v>2.1998394021739129E-2</v>
      </c>
      <c r="K1504" s="105">
        <v>5.4722373188405804</v>
      </c>
      <c r="L1504" s="83"/>
      <c r="M1504" s="102">
        <v>2.1888949275362317E-3</v>
      </c>
      <c r="N1504" s="105">
        <v>1.0944474637681159E-2</v>
      </c>
      <c r="O1504" s="83"/>
    </row>
    <row r="1505" spans="1:15">
      <c r="A1505" s="79" t="s">
        <v>263</v>
      </c>
      <c r="B1505" s="100" t="s">
        <v>355</v>
      </c>
      <c r="C1505" s="81" t="str">
        <f>IFERROR(IF(B1505="No CAS","",INDEX('DEQ Pollutant List'!$C$7:$C$611,MATCH('3. Pollutant Emissions - EF'!B1505,'DEQ Pollutant List'!$B$7:$B$611,0))),"")</f>
        <v>Hexane</v>
      </c>
      <c r="D1505" s="115"/>
      <c r="E1505" s="101"/>
      <c r="F1505" s="102">
        <v>2.69E-2</v>
      </c>
      <c r="G1505" s="103">
        <v>2.69E-2</v>
      </c>
      <c r="H1505" s="83" t="s">
        <v>514</v>
      </c>
      <c r="I1505" s="104" t="s">
        <v>518</v>
      </c>
      <c r="J1505" s="102">
        <v>3.4282880434782602E-4</v>
      </c>
      <c r="K1505" s="105">
        <v>8.5280797101449271E-2</v>
      </c>
      <c r="L1505" s="83"/>
      <c r="M1505" s="102">
        <v>3.4112318840579706E-5</v>
      </c>
      <c r="N1505" s="105">
        <v>1.7056159420289854E-4</v>
      </c>
      <c r="O1505" s="83"/>
    </row>
    <row r="1506" spans="1:15">
      <c r="A1506" s="79" t="s">
        <v>263</v>
      </c>
      <c r="B1506" s="100" t="s">
        <v>356</v>
      </c>
      <c r="C1506" s="81" t="str">
        <f>IFERROR(IF(B1506="No CAS","",INDEX('DEQ Pollutant List'!$C$7:$C$611,MATCH('3. Pollutant Emissions - EF'!B1506,'DEQ Pollutant List'!$B$7:$B$611,0))),"")</f>
        <v>Hydrochloric acid</v>
      </c>
      <c r="D1506" s="115"/>
      <c r="E1506" s="101"/>
      <c r="F1506" s="102">
        <v>0.18629999999999999</v>
      </c>
      <c r="G1506" s="103">
        <v>0.18629999999999999</v>
      </c>
      <c r="H1506" s="83" t="s">
        <v>514</v>
      </c>
      <c r="I1506" s="104" t="s">
        <v>518</v>
      </c>
      <c r="J1506" s="102">
        <v>2.3743124999999993E-3</v>
      </c>
      <c r="K1506" s="105">
        <v>0.59062499999999973</v>
      </c>
      <c r="L1506" s="83"/>
      <c r="M1506" s="102">
        <v>2.3625E-4</v>
      </c>
      <c r="N1506" s="105">
        <v>1.1812499999999998E-3</v>
      </c>
      <c r="O1506" s="83"/>
    </row>
    <row r="1507" spans="1:15">
      <c r="A1507" s="79" t="s">
        <v>263</v>
      </c>
      <c r="B1507" s="100" t="s">
        <v>360</v>
      </c>
      <c r="C1507" s="81" t="str">
        <f>IFERROR(IF(B1507="No CAS","",INDEX('DEQ Pollutant List'!$C$7:$C$611,MATCH('3. Pollutant Emissions - EF'!B1507,'DEQ Pollutant List'!$B$7:$B$611,0))),"")</f>
        <v>Lead and compounds</v>
      </c>
      <c r="D1507" s="115"/>
      <c r="E1507" s="101"/>
      <c r="F1507" s="102">
        <v>8.3000000000000001E-3</v>
      </c>
      <c r="G1507" s="103">
        <v>8.3000000000000001E-3</v>
      </c>
      <c r="H1507" s="83" t="s">
        <v>514</v>
      </c>
      <c r="I1507" s="104" t="s">
        <v>518</v>
      </c>
      <c r="J1507" s="102">
        <v>1.0577989130434781E-4</v>
      </c>
      <c r="K1507" s="105">
        <v>2.6313405797101449E-2</v>
      </c>
      <c r="L1507" s="83"/>
      <c r="M1507" s="102">
        <v>1.0525362318840579E-5</v>
      </c>
      <c r="N1507" s="105">
        <v>5.2626811594202895E-5</v>
      </c>
      <c r="O1507" s="83"/>
    </row>
    <row r="1508" spans="1:15">
      <c r="A1508" s="79" t="s">
        <v>263</v>
      </c>
      <c r="B1508" s="100" t="s">
        <v>361</v>
      </c>
      <c r="C1508" s="81" t="str">
        <f>IFERROR(IF(B1508="No CAS","",INDEX('DEQ Pollutant List'!$C$7:$C$611,MATCH('3. Pollutant Emissions - EF'!B1508,'DEQ Pollutant List'!$B$7:$B$611,0))),"")</f>
        <v>Manganese and compounds</v>
      </c>
      <c r="D1508" s="115"/>
      <c r="E1508" s="101"/>
      <c r="F1508" s="102">
        <v>3.0999999999999999E-3</v>
      </c>
      <c r="G1508" s="103">
        <v>3.0999999999999999E-3</v>
      </c>
      <c r="H1508" s="83" t="s">
        <v>514</v>
      </c>
      <c r="I1508" s="104" t="s">
        <v>518</v>
      </c>
      <c r="J1508" s="102">
        <v>3.9508152173913033E-5</v>
      </c>
      <c r="K1508" s="105">
        <v>9.8278985507246376E-3</v>
      </c>
      <c r="L1508" s="83"/>
      <c r="M1508" s="102">
        <v>3.931159420289855E-6</v>
      </c>
      <c r="N1508" s="105">
        <v>1.9655797101449276E-5</v>
      </c>
      <c r="O1508" s="83"/>
    </row>
    <row r="1509" spans="1:15">
      <c r="A1509" s="79" t="s">
        <v>263</v>
      </c>
      <c r="B1509" s="100" t="s">
        <v>362</v>
      </c>
      <c r="C1509" s="81" t="str">
        <f>IFERROR(IF(B1509="No CAS","",INDEX('DEQ Pollutant List'!$C$7:$C$611,MATCH('3. Pollutant Emissions - EF'!B1509,'DEQ Pollutant List'!$B$7:$B$611,0))),"")</f>
        <v>Mercury and compounds</v>
      </c>
      <c r="D1509" s="115"/>
      <c r="E1509" s="101"/>
      <c r="F1509" s="102">
        <v>2E-3</v>
      </c>
      <c r="G1509" s="103">
        <v>2E-3</v>
      </c>
      <c r="H1509" s="83" t="s">
        <v>514</v>
      </c>
      <c r="I1509" s="104" t="s">
        <v>518</v>
      </c>
      <c r="J1509" s="102">
        <v>2.54891304347826E-5</v>
      </c>
      <c r="K1509" s="105">
        <v>6.3405797101449271E-3</v>
      </c>
      <c r="L1509" s="83"/>
      <c r="M1509" s="102">
        <v>2.5362318840579709E-6</v>
      </c>
      <c r="N1509" s="105">
        <v>1.2681159420289853E-5</v>
      </c>
      <c r="O1509" s="83"/>
    </row>
    <row r="1510" spans="1:15">
      <c r="A1510" s="79" t="s">
        <v>263</v>
      </c>
      <c r="B1510" s="100" t="s">
        <v>370</v>
      </c>
      <c r="C1510" s="81" t="str">
        <f>IFERROR(IF(B1510="No CAS","",INDEX('DEQ Pollutant List'!$C$7:$C$611,MATCH('3. Pollutant Emissions - EF'!B1510,'DEQ Pollutant List'!$B$7:$B$611,0))),"")</f>
        <v>Naphthalene</v>
      </c>
      <c r="D1510" s="115"/>
      <c r="E1510" s="101"/>
      <c r="F1510" s="102">
        <v>1.9699999999999999E-2</v>
      </c>
      <c r="G1510" s="103">
        <v>1.9699999999999999E-2</v>
      </c>
      <c r="H1510" s="83" t="s">
        <v>514</v>
      </c>
      <c r="I1510" s="104" t="s">
        <v>518</v>
      </c>
      <c r="J1510" s="102">
        <v>2.5106793478260863E-4</v>
      </c>
      <c r="K1510" s="105">
        <v>6.2454710144927532E-2</v>
      </c>
      <c r="L1510" s="83"/>
      <c r="M1510" s="102">
        <v>2.4981884057971011E-5</v>
      </c>
      <c r="N1510" s="105">
        <v>1.2490942028985506E-4</v>
      </c>
      <c r="O1510" s="83"/>
    </row>
    <row r="1511" spans="1:15">
      <c r="A1511" s="79" t="s">
        <v>263</v>
      </c>
      <c r="B1511" s="100" t="s">
        <v>368</v>
      </c>
      <c r="C1511" s="81" t="str">
        <f>IFERROR(IF(B1511="No CAS","",INDEX('DEQ Pollutant List'!$C$7:$C$611,MATCH('3. Pollutant Emissions - EF'!B1511,'DEQ Pollutant List'!$B$7:$B$611,0))),"")</f>
        <v>Nickel and compounds</v>
      </c>
      <c r="D1511" s="115"/>
      <c r="E1511" s="101"/>
      <c r="F1511" s="102">
        <v>3.8999999999999998E-3</v>
      </c>
      <c r="G1511" s="103">
        <v>3.8999999999999998E-3</v>
      </c>
      <c r="H1511" s="83" t="s">
        <v>514</v>
      </c>
      <c r="I1511" s="104" t="s">
        <v>518</v>
      </c>
      <c r="J1511" s="102">
        <v>4.9703804347826078E-5</v>
      </c>
      <c r="K1511" s="105">
        <v>1.2364130434782607E-2</v>
      </c>
      <c r="L1511" s="83"/>
      <c r="M1511" s="102">
        <v>4.945652173913043E-6</v>
      </c>
      <c r="N1511" s="105">
        <v>2.4728260869565215E-5</v>
      </c>
      <c r="O1511" s="83"/>
    </row>
    <row r="1512" spans="1:15">
      <c r="A1512" s="79" t="s">
        <v>263</v>
      </c>
      <c r="B1512" s="100">
        <v>401</v>
      </c>
      <c r="C1512" s="81" t="str">
        <f>IFERROR(IF(B1512="No CAS","",INDEX('DEQ Pollutant List'!$C$7:$C$611,MATCH('3. Pollutant Emissions - EF'!B1512,'DEQ Pollutant List'!$B$7:$B$611,0))),"")</f>
        <v>Polycyclic aromatic hydrocarbons (PAHs)</v>
      </c>
      <c r="D1512" s="115"/>
      <c r="E1512" s="101"/>
      <c r="F1512" s="102">
        <v>3.6200000000000003E-2</v>
      </c>
      <c r="G1512" s="103">
        <v>3.6200000000000003E-2</v>
      </c>
      <c r="H1512" s="83" t="s">
        <v>514</v>
      </c>
      <c r="I1512" s="104" t="s">
        <v>518</v>
      </c>
      <c r="J1512" s="102">
        <v>4.6135326086956511E-4</v>
      </c>
      <c r="K1512" s="105">
        <v>0.11476449275362319</v>
      </c>
      <c r="L1512" s="83"/>
      <c r="M1512" s="102">
        <v>4.590579710144928E-5</v>
      </c>
      <c r="N1512" s="105">
        <v>2.2952898550724637E-4</v>
      </c>
      <c r="O1512" s="83"/>
    </row>
    <row r="1513" spans="1:15">
      <c r="A1513" s="79" t="s">
        <v>263</v>
      </c>
      <c r="B1513" s="100">
        <v>504</v>
      </c>
      <c r="C1513" s="81" t="str">
        <f>IFERROR(IF(B1513="No CAS","",INDEX('DEQ Pollutant List'!$C$7:$C$611,MATCH('3. Pollutant Emissions - EF'!B1513,'DEQ Pollutant List'!$B$7:$B$611,0))),"")</f>
        <v>Phosphorus and compounds</v>
      </c>
      <c r="D1513" s="115"/>
      <c r="E1513" s="101"/>
      <c r="F1513" s="102">
        <v>8.4039857312420349E-3</v>
      </c>
      <c r="G1513" s="103">
        <v>8.4039857312420349E-3</v>
      </c>
      <c r="H1513" s="83" t="s">
        <v>514</v>
      </c>
      <c r="I1513" s="104" t="s">
        <v>518</v>
      </c>
      <c r="J1513" s="102">
        <v>1.0710514423784004E-4</v>
      </c>
      <c r="K1513" s="105">
        <v>2.6643070705930364E-2</v>
      </c>
      <c r="L1513" s="83"/>
      <c r="M1513" s="102">
        <v>1.0657228282372145E-5</v>
      </c>
      <c r="N1513" s="105">
        <v>5.3286141411860721E-5</v>
      </c>
      <c r="O1513" s="83"/>
    </row>
    <row r="1514" spans="1:15">
      <c r="A1514" s="79" t="s">
        <v>263</v>
      </c>
      <c r="B1514" s="100" t="s">
        <v>517</v>
      </c>
      <c r="C1514" s="81" t="str">
        <f>IFERROR(IF(B1514="No CAS","",INDEX('DEQ Pollutant List'!$C$7:$C$611,MATCH('3. Pollutant Emissions - EF'!B1514,'DEQ Pollutant List'!$B$7:$B$611,0))),"")</f>
        <v>Propylene</v>
      </c>
      <c r="D1514" s="115"/>
      <c r="E1514" s="101"/>
      <c r="F1514" s="102">
        <v>0.47</v>
      </c>
      <c r="G1514" s="103">
        <v>0.47</v>
      </c>
      <c r="H1514" s="83" t="s">
        <v>514</v>
      </c>
      <c r="I1514" s="104" t="s">
        <v>518</v>
      </c>
      <c r="J1514" s="102">
        <v>5.9899456521739121E-3</v>
      </c>
      <c r="K1514" s="105">
        <v>1.4900362318840579</v>
      </c>
      <c r="L1514" s="83"/>
      <c r="M1514" s="102">
        <v>5.9601449275362313E-4</v>
      </c>
      <c r="N1514" s="105">
        <v>2.9800724637681158E-3</v>
      </c>
      <c r="O1514" s="83"/>
    </row>
    <row r="1515" spans="1:15">
      <c r="A1515" s="79" t="s">
        <v>263</v>
      </c>
      <c r="B1515" s="100" t="s">
        <v>390</v>
      </c>
      <c r="C1515" s="81" t="str">
        <f>IFERROR(IF(B1515="No CAS","",INDEX('DEQ Pollutant List'!$C$7:$C$611,MATCH('3. Pollutant Emissions - EF'!B1515,'DEQ Pollutant List'!$B$7:$B$611,0))),"")</f>
        <v>Selenium and compounds</v>
      </c>
      <c r="D1515" s="115"/>
      <c r="E1515" s="101"/>
      <c r="F1515" s="102">
        <v>2.2000000000000001E-3</v>
      </c>
      <c r="G1515" s="103">
        <v>2.2000000000000001E-3</v>
      </c>
      <c r="H1515" s="83" t="s">
        <v>514</v>
      </c>
      <c r="I1515" s="104" t="s">
        <v>518</v>
      </c>
      <c r="J1515" s="102">
        <v>2.8038043478260863E-5</v>
      </c>
      <c r="K1515" s="105">
        <v>6.9746376811594202E-3</v>
      </c>
      <c r="L1515" s="83"/>
      <c r="M1515" s="102">
        <v>2.7898550724637682E-6</v>
      </c>
      <c r="N1515" s="105">
        <v>1.3949275362318842E-5</v>
      </c>
      <c r="O1515" s="83"/>
    </row>
    <row r="1516" spans="1:15">
      <c r="A1516" s="79" t="s">
        <v>263</v>
      </c>
      <c r="B1516" s="100" t="s">
        <v>391</v>
      </c>
      <c r="C1516" s="81" t="str">
        <f>IFERROR(IF(B1516="No CAS","",INDEX('DEQ Pollutant List'!$C$7:$C$611,MATCH('3. Pollutant Emissions - EF'!B1516,'DEQ Pollutant List'!$B$7:$B$611,0))),"")</f>
        <v>Silver and compounds</v>
      </c>
      <c r="D1516" s="115"/>
      <c r="E1516" s="101"/>
      <c r="F1516" s="102">
        <v>4.8013014217323475E-5</v>
      </c>
      <c r="G1516" s="103">
        <v>4.8013014217323475E-5</v>
      </c>
      <c r="H1516" s="83" t="s">
        <v>514</v>
      </c>
      <c r="I1516" s="104" t="s">
        <v>518</v>
      </c>
      <c r="J1516" s="102">
        <v>6.119049909762147E-7</v>
      </c>
      <c r="K1516" s="105">
        <v>1.5221517188463058E-4</v>
      </c>
      <c r="L1516" s="83"/>
      <c r="M1516" s="102">
        <v>6.0886068753852244E-8</v>
      </c>
      <c r="N1516" s="105">
        <v>3.0443034376926119E-7</v>
      </c>
      <c r="O1516" s="83"/>
    </row>
    <row r="1517" spans="1:15">
      <c r="A1517" s="79" t="s">
        <v>263</v>
      </c>
      <c r="B1517" s="100" t="s">
        <v>336</v>
      </c>
      <c r="C1517" s="81" t="str">
        <f>IFERROR(IF(B1517="No CAS","",INDEX('DEQ Pollutant List'!$C$7:$C$611,MATCH('3. Pollutant Emissions - EF'!B1517,'DEQ Pollutant List'!$B$7:$B$611,0))),"")</f>
        <v>Thallium and compounds</v>
      </c>
      <c r="D1517" s="115"/>
      <c r="E1517" s="101"/>
      <c r="F1517" s="102">
        <v>2.4009368143584827E-4</v>
      </c>
      <c r="G1517" s="103">
        <v>2.4009368143584827E-4</v>
      </c>
      <c r="H1517" s="83" t="s">
        <v>514</v>
      </c>
      <c r="I1517" s="104" t="s">
        <v>518</v>
      </c>
      <c r="J1517" s="102">
        <v>3.0598895813427391E-6</v>
      </c>
      <c r="K1517" s="105">
        <v>7.6116656252306965E-4</v>
      </c>
      <c r="L1517" s="83"/>
      <c r="M1517" s="102">
        <v>3.0446662500922785E-7</v>
      </c>
      <c r="N1517" s="105">
        <v>1.5223331250461392E-6</v>
      </c>
      <c r="O1517" s="83"/>
    </row>
    <row r="1518" spans="1:15">
      <c r="A1518" s="79" t="s">
        <v>263</v>
      </c>
      <c r="B1518" s="100" t="s">
        <v>395</v>
      </c>
      <c r="C1518" s="81" t="str">
        <f>IFERROR(IF(B1518="No CAS","",INDEX('DEQ Pollutant List'!$C$7:$C$611,MATCH('3. Pollutant Emissions - EF'!B1518,'DEQ Pollutant List'!$B$7:$B$611,0))),"")</f>
        <v>Toluene</v>
      </c>
      <c r="D1518" s="115"/>
      <c r="E1518" s="101"/>
      <c r="F1518" s="102">
        <v>0.10539999999999999</v>
      </c>
      <c r="G1518" s="103">
        <v>0.10539999999999999</v>
      </c>
      <c r="H1518" s="83" t="s">
        <v>514</v>
      </c>
      <c r="I1518" s="104" t="s">
        <v>518</v>
      </c>
      <c r="J1518" s="102">
        <v>1.3432771739130432E-3</v>
      </c>
      <c r="K1518" s="105">
        <v>0.33414855072463756</v>
      </c>
      <c r="L1518" s="83"/>
      <c r="M1518" s="102">
        <v>1.3365942028985506E-4</v>
      </c>
      <c r="N1518" s="105">
        <v>6.6829710144927518E-4</v>
      </c>
      <c r="O1518" s="83"/>
    </row>
    <row r="1519" spans="1:15">
      <c r="A1519" s="79" t="s">
        <v>263</v>
      </c>
      <c r="B1519" s="100" t="s">
        <v>398</v>
      </c>
      <c r="C1519" s="81" t="str">
        <f>IFERROR(IF(B1519="No CAS","",INDEX('DEQ Pollutant List'!$C$7:$C$611,MATCH('3. Pollutant Emissions - EF'!B1519,'DEQ Pollutant List'!$B$7:$B$611,0))),"")</f>
        <v>Xylene (mixture), including m-xylene, o-xylene, p-xylene</v>
      </c>
      <c r="D1519" s="115"/>
      <c r="E1519" s="101"/>
      <c r="F1519" s="102">
        <v>4.24E-2</v>
      </c>
      <c r="G1519" s="103">
        <v>4.24E-2</v>
      </c>
      <c r="H1519" s="83" t="s">
        <v>514</v>
      </c>
      <c r="I1519" s="104" t="s">
        <v>518</v>
      </c>
      <c r="J1519" s="102">
        <v>5.4036956521739108E-4</v>
      </c>
      <c r="K1519" s="105">
        <v>0.13442028985507246</v>
      </c>
      <c r="L1519" s="83"/>
      <c r="M1519" s="102">
        <v>5.3768115942028979E-5</v>
      </c>
      <c r="N1519" s="105">
        <v>2.6884057971014491E-4</v>
      </c>
      <c r="O1519" s="83"/>
    </row>
    <row r="1520" spans="1:15">
      <c r="A1520" s="79" t="s">
        <v>263</v>
      </c>
      <c r="B1520" s="100" t="s">
        <v>399</v>
      </c>
      <c r="C1520" s="81" t="str">
        <f>IFERROR(IF(B1520="No CAS","",INDEX('DEQ Pollutant List'!$C$7:$C$611,MATCH('3. Pollutant Emissions - EF'!B1520,'DEQ Pollutant List'!$B$7:$B$611,0))),"")</f>
        <v>Zinc and compounds</v>
      </c>
      <c r="D1520" s="115"/>
      <c r="E1520" s="101"/>
      <c r="F1520" s="102">
        <v>5.2261769021193245E-3</v>
      </c>
      <c r="G1520" s="103">
        <v>5.2261769021193245E-3</v>
      </c>
      <c r="H1520" s="83" t="s">
        <v>514</v>
      </c>
      <c r="I1520" s="104" t="s">
        <v>518</v>
      </c>
      <c r="J1520" s="102">
        <v>6.6605352366683768E-5</v>
      </c>
      <c r="K1520" s="105">
        <v>1.6568495613602931E-2</v>
      </c>
      <c r="L1520" s="83"/>
      <c r="M1520" s="102">
        <v>6.6273982454411735E-6</v>
      </c>
      <c r="N1520" s="105">
        <v>3.3136991227205861E-5</v>
      </c>
      <c r="O1520" s="83"/>
    </row>
    <row r="1521" spans="1:15">
      <c r="A1521" s="79" t="s">
        <v>266</v>
      </c>
      <c r="B1521" s="100" t="s">
        <v>342</v>
      </c>
      <c r="C1521" s="81" t="str">
        <f>IFERROR(IF(B1521="No CAS","",INDEX('DEQ Pollutant List'!$C$7:$C$611,MATCH('3. Pollutant Emissions - EF'!B1521,'DEQ Pollutant List'!$B$7:$B$611,0))),"")</f>
        <v>1,3-Butadiene</v>
      </c>
      <c r="D1521" s="115"/>
      <c r="E1521" s="101"/>
      <c r="F1521" s="102">
        <v>0.21740000000000001</v>
      </c>
      <c r="G1521" s="103">
        <v>0.21740000000000001</v>
      </c>
      <c r="H1521" s="83" t="s">
        <v>514</v>
      </c>
      <c r="I1521" s="104" t="s">
        <v>520</v>
      </c>
      <c r="J1521" s="102">
        <v>8.8308510144927532E-3</v>
      </c>
      <c r="K1521" s="105">
        <v>0.57343188405797108</v>
      </c>
      <c r="L1521" s="83"/>
      <c r="M1521" s="102">
        <v>1.2615501449275361E-3</v>
      </c>
      <c r="N1521" s="105">
        <v>2.7524730434782606E-2</v>
      </c>
      <c r="O1521" s="83"/>
    </row>
    <row r="1522" spans="1:15">
      <c r="A1522" s="79" t="s">
        <v>266</v>
      </c>
      <c r="B1522" s="100" t="s">
        <v>327</v>
      </c>
      <c r="C1522" s="81" t="str">
        <f>IFERROR(IF(B1522="No CAS","",INDEX('DEQ Pollutant List'!$C$7:$C$611,MATCH('3. Pollutant Emissions - EF'!B1522,'DEQ Pollutant List'!$B$7:$B$611,0))),"")</f>
        <v>Acetaldehyde</v>
      </c>
      <c r="D1522" s="115"/>
      <c r="E1522" s="101"/>
      <c r="F1522" s="102">
        <v>0.7833</v>
      </c>
      <c r="G1522" s="103">
        <v>0.7833</v>
      </c>
      <c r="H1522" s="83" t="s">
        <v>514</v>
      </c>
      <c r="I1522" s="104" t="s">
        <v>520</v>
      </c>
      <c r="J1522" s="102">
        <v>3.1817873043478259E-2</v>
      </c>
      <c r="K1522" s="105">
        <v>2.0660956521739124</v>
      </c>
      <c r="L1522" s="83"/>
      <c r="M1522" s="102">
        <v>4.5454104347826098E-3</v>
      </c>
      <c r="N1522" s="105">
        <v>9.9172591304347801E-2</v>
      </c>
      <c r="O1522" s="83"/>
    </row>
    <row r="1523" spans="1:15">
      <c r="A1523" s="79" t="s">
        <v>266</v>
      </c>
      <c r="B1523" s="100" t="s">
        <v>330</v>
      </c>
      <c r="C1523" s="81" t="str">
        <f>IFERROR(IF(B1523="No CAS","",INDEX('DEQ Pollutant List'!$C$7:$C$611,MATCH('3. Pollutant Emissions - EF'!B1523,'DEQ Pollutant List'!$B$7:$B$611,0))),"")</f>
        <v>Acrolein</v>
      </c>
      <c r="D1523" s="115"/>
      <c r="E1523" s="101"/>
      <c r="F1523" s="102">
        <v>3.39E-2</v>
      </c>
      <c r="G1523" s="103">
        <v>3.39E-2</v>
      </c>
      <c r="H1523" s="83" t="s">
        <v>514</v>
      </c>
      <c r="I1523" s="104" t="s">
        <v>520</v>
      </c>
      <c r="J1523" s="102">
        <v>1.3770278260869565E-3</v>
      </c>
      <c r="K1523" s="105">
        <v>8.9417391304347837E-2</v>
      </c>
      <c r="L1523" s="83"/>
      <c r="M1523" s="102">
        <v>1.9671826086956523E-4</v>
      </c>
      <c r="N1523" s="105">
        <v>4.2920347826086959E-3</v>
      </c>
      <c r="O1523" s="83"/>
    </row>
    <row r="1524" spans="1:15">
      <c r="A1524" s="79" t="s">
        <v>266</v>
      </c>
      <c r="B1524" s="100" t="s">
        <v>425</v>
      </c>
      <c r="C1524" s="81" t="str">
        <f>IFERROR(IF(B1524="No CAS","",INDEX('DEQ Pollutant List'!$C$7:$C$611,MATCH('3. Pollutant Emissions - EF'!B1524,'DEQ Pollutant List'!$B$7:$B$611,0))),"")</f>
        <v>Ammonia</v>
      </c>
      <c r="D1524" s="115"/>
      <c r="E1524" s="101"/>
      <c r="F1524" s="102">
        <v>0.8</v>
      </c>
      <c r="G1524" s="103">
        <v>0.8</v>
      </c>
      <c r="H1524" s="83" t="s">
        <v>514</v>
      </c>
      <c r="I1524" s="104" t="s">
        <v>521</v>
      </c>
      <c r="J1524" s="102">
        <v>3.2496231884057966E-2</v>
      </c>
      <c r="K1524" s="105">
        <v>2.1101449275362314</v>
      </c>
      <c r="L1524" s="83"/>
      <c r="M1524" s="102">
        <v>4.6423188405797103E-3</v>
      </c>
      <c r="N1524" s="105">
        <v>0.10128695652173915</v>
      </c>
      <c r="O1524" s="83"/>
    </row>
    <row r="1525" spans="1:15">
      <c r="A1525" s="79" t="s">
        <v>266</v>
      </c>
      <c r="B1525" s="100" t="s">
        <v>337</v>
      </c>
      <c r="C1525" s="81" t="str">
        <f>IFERROR(IF(B1525="No CAS","",INDEX('DEQ Pollutant List'!$C$7:$C$611,MATCH('3. Pollutant Emissions - EF'!B1525,'DEQ Pollutant List'!$B$7:$B$611,0))),"")</f>
        <v>Antimony and compounds</v>
      </c>
      <c r="D1525" s="115"/>
      <c r="E1525" s="101"/>
      <c r="F1525" s="102">
        <v>3.1818727304855452E-4</v>
      </c>
      <c r="G1525" s="103">
        <v>3.1818727304855452E-4</v>
      </c>
      <c r="H1525" s="83" t="s">
        <v>514</v>
      </c>
      <c r="I1525" s="104" t="s">
        <v>520</v>
      </c>
      <c r="J1525" s="102">
        <v>1.2924859259427371E-5</v>
      </c>
      <c r="K1525" s="105">
        <v>8.3927657528749171E-4</v>
      </c>
      <c r="L1525" s="83"/>
      <c r="M1525" s="102">
        <v>1.8464084656324817E-6</v>
      </c>
      <c r="N1525" s="105">
        <v>4.0285275613799596E-5</v>
      </c>
      <c r="O1525" s="83"/>
    </row>
    <row r="1526" spans="1:15">
      <c r="A1526" s="79" t="s">
        <v>266</v>
      </c>
      <c r="B1526" s="100" t="s">
        <v>325</v>
      </c>
      <c r="C1526" s="81" t="str">
        <f>IFERROR(IF(B1526="No CAS","",INDEX('DEQ Pollutant List'!$C$7:$C$611,MATCH('3. Pollutant Emissions - EF'!B1526,'DEQ Pollutant List'!$B$7:$B$611,0))),"")</f>
        <v>Arsenic and compounds</v>
      </c>
      <c r="D1526" s="115"/>
      <c r="E1526" s="101"/>
      <c r="F1526" s="102">
        <v>1.6000000000000001E-3</v>
      </c>
      <c r="G1526" s="103">
        <v>1.6000000000000001E-3</v>
      </c>
      <c r="H1526" s="83" t="s">
        <v>514</v>
      </c>
      <c r="I1526" s="104" t="s">
        <v>520</v>
      </c>
      <c r="J1526" s="102">
        <v>6.4992463768115942E-5</v>
      </c>
      <c r="K1526" s="105">
        <v>4.2202898550724637E-3</v>
      </c>
      <c r="L1526" s="83"/>
      <c r="M1526" s="102">
        <v>9.2846376811594207E-6</v>
      </c>
      <c r="N1526" s="105">
        <v>2.0257391304347825E-4</v>
      </c>
      <c r="O1526" s="83"/>
    </row>
    <row r="1527" spans="1:15">
      <c r="A1527" s="79" t="s">
        <v>266</v>
      </c>
      <c r="B1527" s="100" t="s">
        <v>339</v>
      </c>
      <c r="C1527" s="81" t="str">
        <f>IFERROR(IF(B1527="No CAS","",INDEX('DEQ Pollutant List'!$C$7:$C$611,MATCH('3. Pollutant Emissions - EF'!B1527,'DEQ Pollutant List'!$B$7:$B$611,0))),"")</f>
        <v>Barium and compounds</v>
      </c>
      <c r="D1527" s="115"/>
      <c r="E1527" s="101"/>
      <c r="F1527" s="102">
        <v>3.7389334939055331E-4</v>
      </c>
      <c r="G1527" s="103">
        <v>3.7389334939055331E-4</v>
      </c>
      <c r="H1527" s="83" t="s">
        <v>514</v>
      </c>
      <c r="I1527" s="104" t="s">
        <v>520</v>
      </c>
      <c r="J1527" s="102">
        <v>1.5187656227128154E-5</v>
      </c>
      <c r="K1527" s="105">
        <v>9.8621144332001012E-4</v>
      </c>
      <c r="L1527" s="83"/>
      <c r="M1527" s="102">
        <v>2.1696651753040219E-6</v>
      </c>
      <c r="N1527" s="105">
        <v>4.7338149279360486E-5</v>
      </c>
      <c r="O1527" s="83"/>
    </row>
    <row r="1528" spans="1:15">
      <c r="A1528" s="79" t="s">
        <v>266</v>
      </c>
      <c r="B1528" s="100" t="s">
        <v>340</v>
      </c>
      <c r="C1528" s="81" t="str">
        <f>IFERROR(IF(B1528="No CAS","",INDEX('DEQ Pollutant List'!$C$7:$C$611,MATCH('3. Pollutant Emissions - EF'!B1528,'DEQ Pollutant List'!$B$7:$B$611,0))),"")</f>
        <v>Benzene</v>
      </c>
      <c r="D1528" s="115"/>
      <c r="E1528" s="101"/>
      <c r="F1528" s="102">
        <v>0.18629999999999999</v>
      </c>
      <c r="G1528" s="103">
        <v>0.18629999999999999</v>
      </c>
      <c r="H1528" s="83" t="s">
        <v>514</v>
      </c>
      <c r="I1528" s="104" t="s">
        <v>520</v>
      </c>
      <c r="J1528" s="102">
        <v>7.5675599999999992E-3</v>
      </c>
      <c r="K1528" s="105">
        <v>0.49139999999999978</v>
      </c>
      <c r="L1528" s="83"/>
      <c r="M1528" s="102">
        <v>1.0810799999999997E-3</v>
      </c>
      <c r="N1528" s="105">
        <v>2.3587199999999996E-2</v>
      </c>
      <c r="O1528" s="83"/>
    </row>
    <row r="1529" spans="1:15">
      <c r="A1529" s="79" t="s">
        <v>266</v>
      </c>
      <c r="B1529" s="100" t="s">
        <v>427</v>
      </c>
      <c r="C1529" s="81" t="str">
        <f>IFERROR(IF(B1529="No CAS","",INDEX('DEQ Pollutant List'!$C$7:$C$611,MATCH('3. Pollutant Emissions - EF'!B1529,'DEQ Pollutant List'!$B$7:$B$611,0))),"")</f>
        <v>Benzo[a]pyrene</v>
      </c>
      <c r="D1529" s="115"/>
      <c r="E1529" s="101"/>
      <c r="F1529" s="102">
        <v>3.5200000000000002E-5</v>
      </c>
      <c r="G1529" s="103">
        <v>3.5200000000000002E-5</v>
      </c>
      <c r="H1529" s="83" t="s">
        <v>514</v>
      </c>
      <c r="I1529" s="104" t="s">
        <v>520</v>
      </c>
      <c r="J1529" s="102">
        <v>1.4298342028985504E-6</v>
      </c>
      <c r="K1529" s="105">
        <v>9.28463768115942E-5</v>
      </c>
      <c r="L1529" s="83"/>
      <c r="M1529" s="102">
        <v>2.0426202898550722E-7</v>
      </c>
      <c r="N1529" s="105">
        <v>4.4566260869565219E-6</v>
      </c>
      <c r="O1529" s="83"/>
    </row>
    <row r="1530" spans="1:15">
      <c r="A1530" s="79" t="s">
        <v>266</v>
      </c>
      <c r="B1530" s="100" t="s">
        <v>341</v>
      </c>
      <c r="C1530" s="81" t="str">
        <f>IFERROR(IF(B1530="No CAS","",INDEX('DEQ Pollutant List'!$C$7:$C$611,MATCH('3. Pollutant Emissions - EF'!B1530,'DEQ Pollutant List'!$B$7:$B$611,0))),"")</f>
        <v>Beryllium and compounds</v>
      </c>
      <c r="D1530" s="115"/>
      <c r="E1530" s="101"/>
      <c r="F1530" s="102">
        <v>4.7708462766464961E-6</v>
      </c>
      <c r="G1530" s="103">
        <v>4.7708462766464961E-6</v>
      </c>
      <c r="H1530" s="83" t="s">
        <v>514</v>
      </c>
      <c r="I1530" s="104" t="s">
        <v>520</v>
      </c>
      <c r="J1530" s="102">
        <v>1.9379315861137389E-7</v>
      </c>
      <c r="K1530" s="105">
        <v>1.25839713384009E-5</v>
      </c>
      <c r="L1530" s="83"/>
      <c r="M1530" s="102">
        <v>2.7684736944481985E-8</v>
      </c>
      <c r="N1530" s="105">
        <v>6.0403062424324328E-7</v>
      </c>
      <c r="O1530" s="83"/>
    </row>
    <row r="1531" spans="1:15">
      <c r="A1531" s="79" t="s">
        <v>266</v>
      </c>
      <c r="B1531" s="100" t="s">
        <v>343</v>
      </c>
      <c r="C1531" s="81" t="str">
        <f>IFERROR(IF(B1531="No CAS","",INDEX('DEQ Pollutant List'!$C$7:$C$611,MATCH('3. Pollutant Emissions - EF'!B1531,'DEQ Pollutant List'!$B$7:$B$611,0))),"")</f>
        <v>Cadmium and compounds</v>
      </c>
      <c r="D1531" s="115"/>
      <c r="E1531" s="101"/>
      <c r="F1531" s="102">
        <v>1.5E-3</v>
      </c>
      <c r="G1531" s="103">
        <v>1.5E-3</v>
      </c>
      <c r="H1531" s="83" t="s">
        <v>514</v>
      </c>
      <c r="I1531" s="104" t="s">
        <v>520</v>
      </c>
      <c r="J1531" s="102">
        <v>6.0930434782608694E-5</v>
      </c>
      <c r="K1531" s="105">
        <v>3.956521739130435E-3</v>
      </c>
      <c r="L1531" s="83"/>
      <c r="M1531" s="102">
        <v>8.7043478260869584E-6</v>
      </c>
      <c r="N1531" s="105">
        <v>1.8991304347826089E-4</v>
      </c>
      <c r="O1531" s="83"/>
    </row>
    <row r="1532" spans="1:15">
      <c r="A1532" s="79" t="s">
        <v>266</v>
      </c>
      <c r="B1532" s="100" t="s">
        <v>348</v>
      </c>
      <c r="C1532" s="81" t="str">
        <f>IFERROR(IF(B1532="No CAS","",INDEX('DEQ Pollutant List'!$C$7:$C$611,MATCH('3. Pollutant Emissions - EF'!B1532,'DEQ Pollutant List'!$B$7:$B$611,0))),"")</f>
        <v>Chromium VI, chromate and dichromate particulate</v>
      </c>
      <c r="D1532" s="115"/>
      <c r="E1532" s="101"/>
      <c r="F1532" s="102">
        <v>1E-4</v>
      </c>
      <c r="G1532" s="103">
        <v>1E-4</v>
      </c>
      <c r="H1532" s="83" t="s">
        <v>514</v>
      </c>
      <c r="I1532" s="104" t="s">
        <v>520</v>
      </c>
      <c r="J1532" s="102">
        <v>4.0620289855072464E-6</v>
      </c>
      <c r="K1532" s="105">
        <v>2.6376811594202898E-4</v>
      </c>
      <c r="L1532" s="83"/>
      <c r="M1532" s="102">
        <v>5.8028985507246379E-7</v>
      </c>
      <c r="N1532" s="105">
        <v>1.2660869565217391E-5</v>
      </c>
      <c r="O1532" s="83"/>
    </row>
    <row r="1533" spans="1:15">
      <c r="A1533" s="79" t="s">
        <v>266</v>
      </c>
      <c r="B1533" s="100" t="s">
        <v>345</v>
      </c>
      <c r="C1533" s="81" t="str">
        <f>IFERROR(IF(B1533="No CAS","",INDEX('DEQ Pollutant List'!$C$7:$C$611,MATCH('3. Pollutant Emissions - EF'!B1533,'DEQ Pollutant List'!$B$7:$B$611,0))),"")</f>
        <v>Chlorobenzene</v>
      </c>
      <c r="D1533" s="115"/>
      <c r="E1533" s="101"/>
      <c r="F1533" s="102">
        <v>2.0000000000000001E-4</v>
      </c>
      <c r="G1533" s="103">
        <v>2.0000000000000001E-4</v>
      </c>
      <c r="H1533" s="83" t="s">
        <v>514</v>
      </c>
      <c r="I1533" s="104" t="s">
        <v>520</v>
      </c>
      <c r="J1533" s="102">
        <v>8.1240579710144927E-6</v>
      </c>
      <c r="K1533" s="105">
        <v>5.2753623188405796E-4</v>
      </c>
      <c r="L1533" s="83"/>
      <c r="M1533" s="102">
        <v>1.1605797101449276E-6</v>
      </c>
      <c r="N1533" s="105">
        <v>2.5321739130434782E-5</v>
      </c>
      <c r="O1533" s="83"/>
    </row>
    <row r="1534" spans="1:15">
      <c r="A1534" s="79" t="s">
        <v>266</v>
      </c>
      <c r="B1534" s="100" t="s">
        <v>349</v>
      </c>
      <c r="C1534" s="81" t="str">
        <f>IFERROR(IF(B1534="No CAS","",INDEX('DEQ Pollutant List'!$C$7:$C$611,MATCH('3. Pollutant Emissions - EF'!B1534,'DEQ Pollutant List'!$B$7:$B$611,0))),"")</f>
        <v>Cobalt and compounds</v>
      </c>
      <c r="D1534" s="115"/>
      <c r="E1534" s="101"/>
      <c r="F1534" s="102">
        <v>1.5751137782235815E-5</v>
      </c>
      <c r="G1534" s="103">
        <v>1.5751137782235815E-5</v>
      </c>
      <c r="H1534" s="83" t="s">
        <v>514</v>
      </c>
      <c r="I1534" s="104" t="s">
        <v>520</v>
      </c>
      <c r="J1534" s="102">
        <v>6.3981578226160196E-7</v>
      </c>
      <c r="K1534" s="105">
        <v>4.1546479367636492E-5</v>
      </c>
      <c r="L1534" s="83"/>
      <c r="M1534" s="102">
        <v>9.1402254608800294E-8</v>
      </c>
      <c r="N1534" s="105">
        <v>1.9942310096465513E-6</v>
      </c>
      <c r="O1534" s="83"/>
    </row>
    <row r="1535" spans="1:15">
      <c r="A1535" s="79" t="s">
        <v>266</v>
      </c>
      <c r="B1535" s="100" t="s">
        <v>350</v>
      </c>
      <c r="C1535" s="81" t="str">
        <f>IFERROR(IF(B1535="No CAS","",INDEX('DEQ Pollutant List'!$C$7:$C$611,MATCH('3. Pollutant Emissions - EF'!B1535,'DEQ Pollutant List'!$B$7:$B$611,0))),"")</f>
        <v>Copper and compounds</v>
      </c>
      <c r="D1535" s="115"/>
      <c r="E1535" s="101"/>
      <c r="F1535" s="102">
        <v>4.1000000000000003E-3</v>
      </c>
      <c r="G1535" s="103">
        <v>4.1000000000000003E-3</v>
      </c>
      <c r="H1535" s="83" t="s">
        <v>514</v>
      </c>
      <c r="I1535" s="104" t="s">
        <v>520</v>
      </c>
      <c r="J1535" s="102">
        <v>1.665431884057971E-4</v>
      </c>
      <c r="K1535" s="105">
        <v>1.0814492753623188E-2</v>
      </c>
      <c r="L1535" s="83"/>
      <c r="M1535" s="102">
        <v>2.3791884057971021E-5</v>
      </c>
      <c r="N1535" s="105">
        <v>5.1909565217391309E-4</v>
      </c>
      <c r="O1535" s="83"/>
    </row>
    <row r="1536" spans="1:15">
      <c r="A1536" s="79" t="s">
        <v>266</v>
      </c>
      <c r="B1536" s="100">
        <v>200</v>
      </c>
      <c r="C1536" s="81" t="str">
        <f>IFERROR(IF(B1536="No CAS","",INDEX('DEQ Pollutant List'!$C$7:$C$611,MATCH('3. Pollutant Emissions - EF'!B1536,'DEQ Pollutant List'!$B$7:$B$611,0))),"")</f>
        <v>Diesel particulate matter</v>
      </c>
      <c r="D1536" s="115"/>
      <c r="E1536" s="101"/>
      <c r="F1536" s="102">
        <v>33.5</v>
      </c>
      <c r="G1536" s="103">
        <v>33.5</v>
      </c>
      <c r="H1536" s="83" t="s">
        <v>514</v>
      </c>
      <c r="I1536" s="104" t="s">
        <v>520</v>
      </c>
      <c r="J1536" s="102">
        <v>1.3607797101449273</v>
      </c>
      <c r="K1536" s="105">
        <v>88.362318840579704</v>
      </c>
      <c r="L1536" s="83"/>
      <c r="M1536" s="102">
        <v>0.19439710144927533</v>
      </c>
      <c r="N1536" s="105">
        <v>4.2413913043478262</v>
      </c>
      <c r="O1536" s="83"/>
    </row>
    <row r="1537" spans="1:15">
      <c r="A1537" s="79" t="s">
        <v>266</v>
      </c>
      <c r="B1537" s="100" t="s">
        <v>352</v>
      </c>
      <c r="C1537" s="81" t="str">
        <f>IFERROR(IF(B1537="No CAS","",INDEX('DEQ Pollutant List'!$C$7:$C$611,MATCH('3. Pollutant Emissions - EF'!B1537,'DEQ Pollutant List'!$B$7:$B$611,0))),"")</f>
        <v>Ethyl benzene</v>
      </c>
      <c r="D1537" s="115"/>
      <c r="E1537" s="101"/>
      <c r="F1537" s="102">
        <v>1.09E-2</v>
      </c>
      <c r="G1537" s="103">
        <v>1.09E-2</v>
      </c>
      <c r="H1537" s="83" t="s">
        <v>514</v>
      </c>
      <c r="I1537" s="104" t="s">
        <v>520</v>
      </c>
      <c r="J1537" s="102">
        <v>4.4276115942028986E-4</v>
      </c>
      <c r="K1537" s="105">
        <v>2.875072463768116E-2</v>
      </c>
      <c r="L1537" s="83"/>
      <c r="M1537" s="102">
        <v>6.325159420289855E-5</v>
      </c>
      <c r="N1537" s="105">
        <v>1.3800347826086955E-3</v>
      </c>
      <c r="O1537" s="83"/>
    </row>
    <row r="1538" spans="1:15">
      <c r="A1538" s="79" t="s">
        <v>266</v>
      </c>
      <c r="B1538" s="100" t="s">
        <v>354</v>
      </c>
      <c r="C1538" s="81" t="str">
        <f>IFERROR(IF(B1538="No CAS","",INDEX('DEQ Pollutant List'!$C$7:$C$611,MATCH('3. Pollutant Emissions - EF'!B1538,'DEQ Pollutant List'!$B$7:$B$611,0))),"")</f>
        <v>Formaldehyde</v>
      </c>
      <c r="D1538" s="115"/>
      <c r="E1538" s="101"/>
      <c r="F1538" s="102">
        <v>1.7261</v>
      </c>
      <c r="G1538" s="103">
        <v>1.7261</v>
      </c>
      <c r="H1538" s="83" t="s">
        <v>514</v>
      </c>
      <c r="I1538" s="104" t="s">
        <v>520</v>
      </c>
      <c r="J1538" s="102">
        <v>7.0114682318840577E-2</v>
      </c>
      <c r="K1538" s="105">
        <v>4.5529014492753612</v>
      </c>
      <c r="L1538" s="83"/>
      <c r="M1538" s="102">
        <v>1.0016383188405796E-2</v>
      </c>
      <c r="N1538" s="105">
        <v>0.21853926956521741</v>
      </c>
      <c r="O1538" s="83"/>
    </row>
    <row r="1539" spans="1:15">
      <c r="A1539" s="79" t="s">
        <v>266</v>
      </c>
      <c r="B1539" s="100" t="s">
        <v>355</v>
      </c>
      <c r="C1539" s="81" t="str">
        <f>IFERROR(IF(B1539="No CAS","",INDEX('DEQ Pollutant List'!$C$7:$C$611,MATCH('3. Pollutant Emissions - EF'!B1539,'DEQ Pollutant List'!$B$7:$B$611,0))),"")</f>
        <v>Hexane</v>
      </c>
      <c r="D1539" s="115"/>
      <c r="E1539" s="101"/>
      <c r="F1539" s="102">
        <v>2.69E-2</v>
      </c>
      <c r="G1539" s="103">
        <v>2.69E-2</v>
      </c>
      <c r="H1539" s="83" t="s">
        <v>514</v>
      </c>
      <c r="I1539" s="104" t="s">
        <v>520</v>
      </c>
      <c r="J1539" s="102">
        <v>1.0926857971014492E-3</v>
      </c>
      <c r="K1539" s="105">
        <v>7.0953623188405798E-2</v>
      </c>
      <c r="L1539" s="83"/>
      <c r="M1539" s="102">
        <v>1.5609797101449275E-4</v>
      </c>
      <c r="N1539" s="105">
        <v>3.405773913043478E-3</v>
      </c>
      <c r="O1539" s="83"/>
    </row>
    <row r="1540" spans="1:15">
      <c r="A1540" s="79" t="s">
        <v>266</v>
      </c>
      <c r="B1540" s="100" t="s">
        <v>356</v>
      </c>
      <c r="C1540" s="81" t="str">
        <f>IFERROR(IF(B1540="No CAS","",INDEX('DEQ Pollutant List'!$C$7:$C$611,MATCH('3. Pollutant Emissions - EF'!B1540,'DEQ Pollutant List'!$B$7:$B$611,0))),"")</f>
        <v>Hydrochloric acid</v>
      </c>
      <c r="D1540" s="115"/>
      <c r="E1540" s="101"/>
      <c r="F1540" s="102">
        <v>0.18629999999999999</v>
      </c>
      <c r="G1540" s="103">
        <v>0.18629999999999999</v>
      </c>
      <c r="H1540" s="83" t="s">
        <v>514</v>
      </c>
      <c r="I1540" s="104" t="s">
        <v>520</v>
      </c>
      <c r="J1540" s="102">
        <v>7.5675599999999992E-3</v>
      </c>
      <c r="K1540" s="105">
        <v>0.49139999999999978</v>
      </c>
      <c r="L1540" s="83"/>
      <c r="M1540" s="102">
        <v>1.0810799999999997E-3</v>
      </c>
      <c r="N1540" s="105">
        <v>2.3587199999999996E-2</v>
      </c>
      <c r="O1540" s="83"/>
    </row>
    <row r="1541" spans="1:15">
      <c r="A1541" s="79" t="s">
        <v>266</v>
      </c>
      <c r="B1541" s="100" t="s">
        <v>360</v>
      </c>
      <c r="C1541" s="81" t="str">
        <f>IFERROR(IF(B1541="No CAS","",INDEX('DEQ Pollutant List'!$C$7:$C$611,MATCH('3. Pollutant Emissions - EF'!B1541,'DEQ Pollutant List'!$B$7:$B$611,0))),"")</f>
        <v>Lead and compounds</v>
      </c>
      <c r="D1541" s="115"/>
      <c r="E1541" s="101"/>
      <c r="F1541" s="102">
        <v>8.3000000000000001E-3</v>
      </c>
      <c r="G1541" s="103">
        <v>8.3000000000000001E-3</v>
      </c>
      <c r="H1541" s="83" t="s">
        <v>514</v>
      </c>
      <c r="I1541" s="104" t="s">
        <v>520</v>
      </c>
      <c r="J1541" s="102">
        <v>3.3714840579710144E-4</v>
      </c>
      <c r="K1541" s="105">
        <v>2.1892753623188405E-2</v>
      </c>
      <c r="L1541" s="83"/>
      <c r="M1541" s="102">
        <v>4.8164057971014499E-5</v>
      </c>
      <c r="N1541" s="105">
        <v>1.0508521739130434E-3</v>
      </c>
      <c r="O1541" s="83"/>
    </row>
    <row r="1542" spans="1:15">
      <c r="A1542" s="79" t="s">
        <v>266</v>
      </c>
      <c r="B1542" s="100" t="s">
        <v>361</v>
      </c>
      <c r="C1542" s="81" t="str">
        <f>IFERROR(IF(B1542="No CAS","",INDEX('DEQ Pollutant List'!$C$7:$C$611,MATCH('3. Pollutant Emissions - EF'!B1542,'DEQ Pollutant List'!$B$7:$B$611,0))),"")</f>
        <v>Manganese and compounds</v>
      </c>
      <c r="D1542" s="115"/>
      <c r="E1542" s="101"/>
      <c r="F1542" s="102">
        <v>3.0999999999999999E-3</v>
      </c>
      <c r="G1542" s="103">
        <v>3.0999999999999999E-3</v>
      </c>
      <c r="H1542" s="83" t="s">
        <v>514</v>
      </c>
      <c r="I1542" s="104" t="s">
        <v>520</v>
      </c>
      <c r="J1542" s="102">
        <v>1.2592289855072462E-4</v>
      </c>
      <c r="K1542" s="105">
        <v>8.1768115942028995E-3</v>
      </c>
      <c r="L1542" s="83"/>
      <c r="M1542" s="102">
        <v>1.7988985507246377E-5</v>
      </c>
      <c r="N1542" s="105">
        <v>3.9248695652173904E-4</v>
      </c>
      <c r="O1542" s="83"/>
    </row>
    <row r="1543" spans="1:15">
      <c r="A1543" s="79" t="s">
        <v>266</v>
      </c>
      <c r="B1543" s="100" t="s">
        <v>362</v>
      </c>
      <c r="C1543" s="81" t="str">
        <f>IFERROR(IF(B1543="No CAS","",INDEX('DEQ Pollutant List'!$C$7:$C$611,MATCH('3. Pollutant Emissions - EF'!B1543,'DEQ Pollutant List'!$B$7:$B$611,0))),"")</f>
        <v>Mercury and compounds</v>
      </c>
      <c r="D1543" s="115"/>
      <c r="E1543" s="101"/>
      <c r="F1543" s="102">
        <v>2E-3</v>
      </c>
      <c r="G1543" s="103">
        <v>2E-3</v>
      </c>
      <c r="H1543" s="83" t="s">
        <v>514</v>
      </c>
      <c r="I1543" s="104" t="s">
        <v>520</v>
      </c>
      <c r="J1543" s="102">
        <v>8.124057971014492E-5</v>
      </c>
      <c r="K1543" s="105">
        <v>5.2753623188405794E-3</v>
      </c>
      <c r="L1543" s="83"/>
      <c r="M1543" s="102">
        <v>1.1605797101449275E-5</v>
      </c>
      <c r="N1543" s="105">
        <v>2.5321739130434784E-4</v>
      </c>
      <c r="O1543" s="83"/>
    </row>
    <row r="1544" spans="1:15">
      <c r="A1544" s="79" t="s">
        <v>266</v>
      </c>
      <c r="B1544" s="100" t="s">
        <v>370</v>
      </c>
      <c r="C1544" s="81" t="str">
        <f>IFERROR(IF(B1544="No CAS","",INDEX('DEQ Pollutant List'!$C$7:$C$611,MATCH('3. Pollutant Emissions - EF'!B1544,'DEQ Pollutant List'!$B$7:$B$611,0))),"")</f>
        <v>Naphthalene</v>
      </c>
      <c r="D1544" s="115"/>
      <c r="E1544" s="101"/>
      <c r="F1544" s="102">
        <v>1.9699999999999999E-2</v>
      </c>
      <c r="G1544" s="103">
        <v>1.9699999999999999E-2</v>
      </c>
      <c r="H1544" s="83" t="s">
        <v>514</v>
      </c>
      <c r="I1544" s="104" t="s">
        <v>520</v>
      </c>
      <c r="J1544" s="102">
        <v>8.0021971014492747E-4</v>
      </c>
      <c r="K1544" s="105">
        <v>5.1962318840579697E-2</v>
      </c>
      <c r="L1544" s="83"/>
      <c r="M1544" s="102">
        <v>1.1431710144927536E-4</v>
      </c>
      <c r="N1544" s="105">
        <v>2.4941913043478254E-3</v>
      </c>
      <c r="O1544" s="83"/>
    </row>
    <row r="1545" spans="1:15">
      <c r="A1545" s="79" t="s">
        <v>266</v>
      </c>
      <c r="B1545" s="100" t="s">
        <v>368</v>
      </c>
      <c r="C1545" s="81" t="str">
        <f>IFERROR(IF(B1545="No CAS","",INDEX('DEQ Pollutant List'!$C$7:$C$611,MATCH('3. Pollutant Emissions - EF'!B1545,'DEQ Pollutant List'!$B$7:$B$611,0))),"")</f>
        <v>Nickel and compounds</v>
      </c>
      <c r="D1545" s="115"/>
      <c r="E1545" s="101"/>
      <c r="F1545" s="102">
        <v>3.8999999999999998E-3</v>
      </c>
      <c r="G1545" s="103">
        <v>3.8999999999999998E-3</v>
      </c>
      <c r="H1545" s="83" t="s">
        <v>514</v>
      </c>
      <c r="I1545" s="104" t="s">
        <v>520</v>
      </c>
      <c r="J1545" s="102">
        <v>1.5841913043478255E-4</v>
      </c>
      <c r="K1545" s="105">
        <v>1.0286956521739127E-2</v>
      </c>
      <c r="L1545" s="83"/>
      <c r="M1545" s="102">
        <v>2.2631304347826089E-5</v>
      </c>
      <c r="N1545" s="105">
        <v>4.9377391304347815E-4</v>
      </c>
      <c r="O1545" s="83"/>
    </row>
    <row r="1546" spans="1:15">
      <c r="A1546" s="79" t="s">
        <v>266</v>
      </c>
      <c r="B1546" s="100">
        <v>401</v>
      </c>
      <c r="C1546" s="81" t="str">
        <f>IFERROR(IF(B1546="No CAS","",INDEX('DEQ Pollutant List'!$C$7:$C$611,MATCH('3. Pollutant Emissions - EF'!B1546,'DEQ Pollutant List'!$B$7:$B$611,0))),"")</f>
        <v>Polycyclic aromatic hydrocarbons (PAHs)</v>
      </c>
      <c r="D1546" s="115"/>
      <c r="E1546" s="101"/>
      <c r="F1546" s="102">
        <v>3.6200000000000003E-2</v>
      </c>
      <c r="G1546" s="103">
        <v>3.6200000000000003E-2</v>
      </c>
      <c r="H1546" s="83" t="s">
        <v>514</v>
      </c>
      <c r="I1546" s="104" t="s">
        <v>520</v>
      </c>
      <c r="J1546" s="102">
        <v>1.4704544927536232E-3</v>
      </c>
      <c r="K1546" s="105">
        <v>9.5484057971014474E-2</v>
      </c>
      <c r="L1546" s="83"/>
      <c r="M1546" s="102">
        <v>2.1006492753623194E-4</v>
      </c>
      <c r="N1546" s="105">
        <v>4.5832347826086951E-3</v>
      </c>
      <c r="O1546" s="83"/>
    </row>
    <row r="1547" spans="1:15">
      <c r="A1547" s="79" t="s">
        <v>266</v>
      </c>
      <c r="B1547" s="100">
        <v>504</v>
      </c>
      <c r="C1547" s="81" t="str">
        <f>IFERROR(IF(B1547="No CAS","",INDEX('DEQ Pollutant List'!$C$7:$C$611,MATCH('3. Pollutant Emissions - EF'!B1547,'DEQ Pollutant List'!$B$7:$B$611,0))),"")</f>
        <v>Phosphorus and compounds</v>
      </c>
      <c r="D1547" s="115"/>
      <c r="E1547" s="101"/>
      <c r="F1547" s="102">
        <v>8.4039857312420349E-3</v>
      </c>
      <c r="G1547" s="103">
        <v>8.4039857312420349E-3</v>
      </c>
      <c r="H1547" s="83" t="s">
        <v>514</v>
      </c>
      <c r="I1547" s="104" t="s">
        <v>520</v>
      </c>
      <c r="J1547" s="102">
        <v>3.4137233634094462E-4</v>
      </c>
      <c r="K1547" s="105">
        <v>2.2167034827334058E-2</v>
      </c>
      <c r="L1547" s="83"/>
      <c r="M1547" s="102">
        <v>4.8767476620134936E-5</v>
      </c>
      <c r="N1547" s="105">
        <v>1.0640176717120352E-3</v>
      </c>
      <c r="O1547" s="83"/>
    </row>
    <row r="1548" spans="1:15">
      <c r="A1548" s="79" t="s">
        <v>266</v>
      </c>
      <c r="B1548" s="100" t="s">
        <v>517</v>
      </c>
      <c r="C1548" s="81" t="str">
        <f>IFERROR(IF(B1548="No CAS","",INDEX('DEQ Pollutant List'!$C$7:$C$611,MATCH('3. Pollutant Emissions - EF'!B1548,'DEQ Pollutant List'!$B$7:$B$611,0))),"")</f>
        <v>Propylene</v>
      </c>
      <c r="D1548" s="115"/>
      <c r="E1548" s="101"/>
      <c r="F1548" s="102">
        <v>0.47</v>
      </c>
      <c r="G1548" s="103">
        <v>0.47</v>
      </c>
      <c r="H1548" s="83" t="s">
        <v>514</v>
      </c>
      <c r="I1548" s="104" t="s">
        <v>520</v>
      </c>
      <c r="J1548" s="102">
        <v>1.9091536231884056E-2</v>
      </c>
      <c r="K1548" s="105">
        <v>1.2397101449275363</v>
      </c>
      <c r="L1548" s="83"/>
      <c r="M1548" s="102">
        <v>2.7273623188405795E-3</v>
      </c>
      <c r="N1548" s="105">
        <v>5.950608695652173E-2</v>
      </c>
      <c r="O1548" s="83"/>
    </row>
    <row r="1549" spans="1:15">
      <c r="A1549" s="79" t="s">
        <v>266</v>
      </c>
      <c r="B1549" s="100" t="s">
        <v>390</v>
      </c>
      <c r="C1549" s="81" t="str">
        <f>IFERROR(IF(B1549="No CAS","",INDEX('DEQ Pollutant List'!$C$7:$C$611,MATCH('3. Pollutant Emissions - EF'!B1549,'DEQ Pollutant List'!$B$7:$B$611,0))),"")</f>
        <v>Selenium and compounds</v>
      </c>
      <c r="D1549" s="115"/>
      <c r="E1549" s="101"/>
      <c r="F1549" s="102">
        <v>2.2000000000000001E-3</v>
      </c>
      <c r="G1549" s="103">
        <v>2.2000000000000001E-3</v>
      </c>
      <c r="H1549" s="83" t="s">
        <v>514</v>
      </c>
      <c r="I1549" s="104" t="s">
        <v>520</v>
      </c>
      <c r="J1549" s="102">
        <v>8.9364637681159403E-5</v>
      </c>
      <c r="K1549" s="105">
        <v>5.8028985507246368E-3</v>
      </c>
      <c r="L1549" s="83"/>
      <c r="M1549" s="102">
        <v>1.2766376811594203E-5</v>
      </c>
      <c r="N1549" s="105">
        <v>2.7853913043478261E-4</v>
      </c>
      <c r="O1549" s="83"/>
    </row>
    <row r="1550" spans="1:15">
      <c r="A1550" s="79" t="s">
        <v>266</v>
      </c>
      <c r="B1550" s="100" t="s">
        <v>391</v>
      </c>
      <c r="C1550" s="81" t="str">
        <f>IFERROR(IF(B1550="No CAS","",INDEX('DEQ Pollutant List'!$C$7:$C$611,MATCH('3. Pollutant Emissions - EF'!B1550,'DEQ Pollutant List'!$B$7:$B$611,0))),"")</f>
        <v>Silver and compounds</v>
      </c>
      <c r="D1550" s="115"/>
      <c r="E1550" s="101"/>
      <c r="F1550" s="102">
        <v>4.8013014217323475E-5</v>
      </c>
      <c r="G1550" s="103">
        <v>4.8013014217323475E-5</v>
      </c>
      <c r="H1550" s="83" t="s">
        <v>514</v>
      </c>
      <c r="I1550" s="104" t="s">
        <v>520</v>
      </c>
      <c r="J1550" s="102">
        <v>1.9503025543233946E-6</v>
      </c>
      <c r="K1550" s="105">
        <v>1.2664302300801264E-4</v>
      </c>
      <c r="L1550" s="83"/>
      <c r="M1550" s="102">
        <v>2.786146506176278E-7</v>
      </c>
      <c r="N1550" s="105">
        <v>6.0788651043846072E-6</v>
      </c>
      <c r="O1550" s="83"/>
    </row>
    <row r="1551" spans="1:15">
      <c r="A1551" s="79" t="s">
        <v>266</v>
      </c>
      <c r="B1551" s="100" t="s">
        <v>336</v>
      </c>
      <c r="C1551" s="81" t="str">
        <f>IFERROR(IF(B1551="No CAS","",INDEX('DEQ Pollutant List'!$C$7:$C$611,MATCH('3. Pollutant Emissions - EF'!B1551,'DEQ Pollutant List'!$B$7:$B$611,0))),"")</f>
        <v>Thallium and compounds</v>
      </c>
      <c r="D1551" s="115"/>
      <c r="E1551" s="101"/>
      <c r="F1551" s="102">
        <v>2.4009368143584827E-4</v>
      </c>
      <c r="G1551" s="103">
        <v>2.4009368143584827E-4</v>
      </c>
      <c r="H1551" s="83" t="s">
        <v>514</v>
      </c>
      <c r="I1551" s="104" t="s">
        <v>520</v>
      </c>
      <c r="J1551" s="102">
        <v>9.7526749322955848E-6</v>
      </c>
      <c r="K1551" s="105">
        <v>6.3329058001919403E-4</v>
      </c>
      <c r="L1551" s="83"/>
      <c r="M1551" s="102">
        <v>1.3932392760422272E-6</v>
      </c>
      <c r="N1551" s="105">
        <v>3.0397947840921307E-5</v>
      </c>
      <c r="O1551" s="83"/>
    </row>
    <row r="1552" spans="1:15">
      <c r="A1552" s="79" t="s">
        <v>266</v>
      </c>
      <c r="B1552" s="100" t="s">
        <v>395</v>
      </c>
      <c r="C1552" s="81" t="str">
        <f>IFERROR(IF(B1552="No CAS","",INDEX('DEQ Pollutant List'!$C$7:$C$611,MATCH('3. Pollutant Emissions - EF'!B1552,'DEQ Pollutant List'!$B$7:$B$611,0))),"")</f>
        <v>Toluene</v>
      </c>
      <c r="D1552" s="115"/>
      <c r="E1552" s="101"/>
      <c r="F1552" s="102">
        <v>0.10539999999999999</v>
      </c>
      <c r="G1552" s="103">
        <v>0.10539999999999999</v>
      </c>
      <c r="H1552" s="83" t="s">
        <v>514</v>
      </c>
      <c r="I1552" s="104" t="s">
        <v>520</v>
      </c>
      <c r="J1552" s="102">
        <v>4.2813785507246366E-3</v>
      </c>
      <c r="K1552" s="105">
        <v>0.2780115942028985</v>
      </c>
      <c r="L1552" s="83"/>
      <c r="M1552" s="102">
        <v>6.1162550724637682E-4</v>
      </c>
      <c r="N1552" s="105">
        <v>1.3344556521739128E-2</v>
      </c>
      <c r="O1552" s="83"/>
    </row>
    <row r="1553" spans="1:15">
      <c r="A1553" s="79" t="s">
        <v>266</v>
      </c>
      <c r="B1553" s="100" t="s">
        <v>398</v>
      </c>
      <c r="C1553" s="81" t="str">
        <f>IFERROR(IF(B1553="No CAS","",INDEX('DEQ Pollutant List'!$C$7:$C$611,MATCH('3. Pollutant Emissions - EF'!B1553,'DEQ Pollutant List'!$B$7:$B$611,0))),"")</f>
        <v>Xylene (mixture), including m-xylene, o-xylene, p-xylene</v>
      </c>
      <c r="D1553" s="115"/>
      <c r="E1553" s="101"/>
      <c r="F1553" s="102">
        <v>4.24E-2</v>
      </c>
      <c r="G1553" s="103">
        <v>4.24E-2</v>
      </c>
      <c r="H1553" s="83" t="s">
        <v>514</v>
      </c>
      <c r="I1553" s="104" t="s">
        <v>520</v>
      </c>
      <c r="J1553" s="102">
        <v>1.7223002898550722E-3</v>
      </c>
      <c r="K1553" s="105">
        <v>0.11183768115942028</v>
      </c>
      <c r="L1553" s="83"/>
      <c r="M1553" s="102">
        <v>2.4604289855072463E-4</v>
      </c>
      <c r="N1553" s="105">
        <v>5.3682086956521741E-3</v>
      </c>
      <c r="O1553" s="83"/>
    </row>
    <row r="1554" spans="1:15">
      <c r="A1554" s="79" t="s">
        <v>266</v>
      </c>
      <c r="B1554" s="100" t="s">
        <v>399</v>
      </c>
      <c r="C1554" s="81" t="str">
        <f>IFERROR(IF(B1554="No CAS","",INDEX('DEQ Pollutant List'!$C$7:$C$611,MATCH('3. Pollutant Emissions - EF'!B1554,'DEQ Pollutant List'!$B$7:$B$611,0))),"")</f>
        <v>Zinc and compounds</v>
      </c>
      <c r="D1554" s="115"/>
      <c r="E1554" s="101"/>
      <c r="F1554" s="102">
        <v>5.2261769021193245E-3</v>
      </c>
      <c r="G1554" s="103">
        <v>5.2261769021193245E-3</v>
      </c>
      <c r="H1554" s="83" t="s">
        <v>514</v>
      </c>
      <c r="I1554" s="104" t="s">
        <v>520</v>
      </c>
      <c r="J1554" s="102">
        <v>2.1228882059797164E-4</v>
      </c>
      <c r="K1554" s="105">
        <v>1.3784988350517639E-2</v>
      </c>
      <c r="L1554" s="83"/>
      <c r="M1554" s="102">
        <v>3.0326974371138804E-5</v>
      </c>
      <c r="N1554" s="105">
        <v>6.6167944082484666E-4</v>
      </c>
      <c r="O1554" s="83"/>
    </row>
    <row r="1555" spans="1:15">
      <c r="A1555" s="79" t="s">
        <v>269</v>
      </c>
      <c r="B1555" s="100" t="s">
        <v>522</v>
      </c>
      <c r="C1555" s="81" t="str">
        <f>IFERROR(IF(B1555="No CAS","",INDEX('DEQ Pollutant List'!$C$7:$C$611,MATCH('3. Pollutant Emissions - EF'!B1555,'DEQ Pollutant List'!$B$7:$B$611,0))),"")</f>
        <v>1,2,4-Trimethylbenzene</v>
      </c>
      <c r="D1555" s="115"/>
      <c r="E1555" s="101"/>
      <c r="F1555" s="102">
        <v>1.3940999999999999</v>
      </c>
      <c r="G1555" s="103">
        <v>1.3940999999999999</v>
      </c>
      <c r="H1555" s="83" t="s">
        <v>514</v>
      </c>
      <c r="I1555" s="104" t="s">
        <v>523</v>
      </c>
      <c r="J1555" s="102">
        <v>5.5507485599999996E-2</v>
      </c>
      <c r="K1555" s="105">
        <v>1.4052528</v>
      </c>
      <c r="L1555" s="83"/>
      <c r="M1555" s="102">
        <v>3.6302363999999997E-2</v>
      </c>
      <c r="N1555" s="105">
        <v>5.6210112E-2</v>
      </c>
      <c r="O1555" s="83"/>
    </row>
    <row r="1556" spans="1:15">
      <c r="A1556" s="79" t="s">
        <v>269</v>
      </c>
      <c r="B1556" s="100" t="s">
        <v>342</v>
      </c>
      <c r="C1556" s="81" t="str">
        <f>IFERROR(IF(B1556="No CAS","",INDEX('DEQ Pollutant List'!$C$7:$C$611,MATCH('3. Pollutant Emissions - EF'!B1556,'DEQ Pollutant List'!$B$7:$B$611,0))),"")</f>
        <v>1,3-Butadiene</v>
      </c>
      <c r="D1556" s="115"/>
      <c r="E1556" s="101"/>
      <c r="F1556" s="102">
        <v>0.91830000000000001</v>
      </c>
      <c r="G1556" s="103">
        <v>0.91830000000000001</v>
      </c>
      <c r="H1556" s="83" t="s">
        <v>514</v>
      </c>
      <c r="I1556" s="104" t="s">
        <v>523</v>
      </c>
      <c r="J1556" s="102">
        <v>3.6563032799999992E-2</v>
      </c>
      <c r="K1556" s="105">
        <v>0.92564640000000009</v>
      </c>
      <c r="L1556" s="83"/>
      <c r="M1556" s="102">
        <v>2.3912532E-2</v>
      </c>
      <c r="N1556" s="105">
        <v>3.7025855999999996E-2</v>
      </c>
      <c r="O1556" s="83"/>
    </row>
    <row r="1557" spans="1:15">
      <c r="A1557" s="79" t="s">
        <v>269</v>
      </c>
      <c r="B1557" s="100" t="s">
        <v>366</v>
      </c>
      <c r="C1557" s="81" t="str">
        <f>IFERROR(IF(B1557="No CAS","",INDEX('DEQ Pollutant List'!$C$7:$C$611,MATCH('3. Pollutant Emissions - EF'!B1557,'DEQ Pollutant List'!$B$7:$B$611,0))),"")</f>
        <v>2-Butanone (methyl ethyl ketone)</v>
      </c>
      <c r="D1557" s="115"/>
      <c r="E1557" s="101"/>
      <c r="F1557" s="102">
        <v>6.6400000000000001E-2</v>
      </c>
      <c r="G1557" s="103">
        <v>6.6400000000000001E-2</v>
      </c>
      <c r="H1557" s="83" t="s">
        <v>514</v>
      </c>
      <c r="I1557" s="104" t="s">
        <v>523</v>
      </c>
      <c r="J1557" s="102">
        <v>2.6437824E-3</v>
      </c>
      <c r="K1557" s="105">
        <v>6.693120000000001E-2</v>
      </c>
      <c r="L1557" s="83"/>
      <c r="M1557" s="102">
        <v>1.7290560000000001E-3</v>
      </c>
      <c r="N1557" s="105">
        <v>2.6772480000000001E-3</v>
      </c>
      <c r="O1557" s="83"/>
    </row>
    <row r="1558" spans="1:15">
      <c r="A1558" s="79" t="s">
        <v>269</v>
      </c>
      <c r="B1558" s="100" t="s">
        <v>327</v>
      </c>
      <c r="C1558" s="81" t="str">
        <f>IFERROR(IF(B1558="No CAS","",INDEX('DEQ Pollutant List'!$C$7:$C$611,MATCH('3. Pollutant Emissions - EF'!B1558,'DEQ Pollutant List'!$B$7:$B$611,0))),"")</f>
        <v>Acetaldehyde</v>
      </c>
      <c r="D1558" s="115"/>
      <c r="E1558" s="101"/>
      <c r="F1558" s="102">
        <v>0.82979999999999998</v>
      </c>
      <c r="G1558" s="103">
        <v>0.82979999999999998</v>
      </c>
      <c r="H1558" s="83" t="s">
        <v>514</v>
      </c>
      <c r="I1558" s="104" t="s">
        <v>523</v>
      </c>
      <c r="J1558" s="102">
        <v>3.3039316799999996E-2</v>
      </c>
      <c r="K1558" s="105">
        <v>0.83643840000000003</v>
      </c>
      <c r="L1558" s="83"/>
      <c r="M1558" s="102">
        <v>2.1607991999999999E-2</v>
      </c>
      <c r="N1558" s="105">
        <v>3.3457535999999996E-2</v>
      </c>
      <c r="O1558" s="83"/>
    </row>
    <row r="1559" spans="1:15">
      <c r="A1559" s="79" t="s">
        <v>269</v>
      </c>
      <c r="B1559" s="100" t="s">
        <v>330</v>
      </c>
      <c r="C1559" s="81" t="str">
        <f>IFERROR(IF(B1559="No CAS","",INDEX('DEQ Pollutant List'!$C$7:$C$611,MATCH('3. Pollutant Emissions - EF'!B1559,'DEQ Pollutant List'!$B$7:$B$611,0))),"")</f>
        <v>Acrolein</v>
      </c>
      <c r="D1559" s="115"/>
      <c r="E1559" s="101"/>
      <c r="F1559" s="102">
        <v>0.19919999999999999</v>
      </c>
      <c r="G1559" s="103">
        <v>0.19919999999999999</v>
      </c>
      <c r="H1559" s="83" t="s">
        <v>514</v>
      </c>
      <c r="I1559" s="104" t="s">
        <v>523</v>
      </c>
      <c r="J1559" s="102">
        <v>7.9313471999999993E-3</v>
      </c>
      <c r="K1559" s="105">
        <v>0.20079359999999999</v>
      </c>
      <c r="L1559" s="83"/>
      <c r="M1559" s="102">
        <v>5.1871679999999989E-3</v>
      </c>
      <c r="N1559" s="105">
        <v>8.0317440000000004E-3</v>
      </c>
      <c r="O1559" s="83"/>
    </row>
    <row r="1560" spans="1:15">
      <c r="A1560" s="79" t="s">
        <v>269</v>
      </c>
      <c r="B1560" s="100" t="s">
        <v>340</v>
      </c>
      <c r="C1560" s="81" t="str">
        <f>IFERROR(IF(B1560="No CAS","",INDEX('DEQ Pollutant List'!$C$7:$C$611,MATCH('3. Pollutant Emissions - EF'!B1560,'DEQ Pollutant List'!$B$7:$B$611,0))),"")</f>
        <v>Benzene</v>
      </c>
      <c r="D1560" s="115"/>
      <c r="E1560" s="101"/>
      <c r="F1560" s="102">
        <v>3.8060999999999998</v>
      </c>
      <c r="G1560" s="103">
        <v>3.8060999999999998</v>
      </c>
      <c r="H1560" s="83" t="s">
        <v>514</v>
      </c>
      <c r="I1560" s="104" t="s">
        <v>523</v>
      </c>
      <c r="J1560" s="102">
        <v>0.15154367759999998</v>
      </c>
      <c r="K1560" s="105">
        <v>3.8365487999999996</v>
      </c>
      <c r="L1560" s="83"/>
      <c r="M1560" s="102">
        <v>9.9110844000000003E-2</v>
      </c>
      <c r="N1560" s="105">
        <v>0.15346195199999998</v>
      </c>
      <c r="O1560" s="83"/>
    </row>
    <row r="1561" spans="1:15">
      <c r="A1561" s="79" t="s">
        <v>269</v>
      </c>
      <c r="B1561" s="100" t="s">
        <v>524</v>
      </c>
      <c r="C1561" s="81" t="str">
        <f>IFERROR(IF(B1561="No CAS","",INDEX('DEQ Pollutant List'!$C$7:$C$611,MATCH('3. Pollutant Emissions - EF'!B1561,'DEQ Pollutant List'!$B$7:$B$611,0))),"")</f>
        <v>Chlorine</v>
      </c>
      <c r="D1561" s="115"/>
      <c r="E1561" s="101"/>
      <c r="F1561" s="102">
        <v>0.45500000000000002</v>
      </c>
      <c r="G1561" s="103">
        <v>0.45500000000000002</v>
      </c>
      <c r="H1561" s="83" t="s">
        <v>514</v>
      </c>
      <c r="I1561" s="104" t="s">
        <v>523</v>
      </c>
      <c r="J1561" s="102">
        <v>1.8116279999999998E-2</v>
      </c>
      <c r="K1561" s="105">
        <v>0.45863999999999999</v>
      </c>
      <c r="L1561" s="83"/>
      <c r="M1561" s="102">
        <v>1.1848200000000001E-2</v>
      </c>
      <c r="N1561" s="105">
        <v>1.83456E-2</v>
      </c>
      <c r="O1561" s="83"/>
    </row>
    <row r="1562" spans="1:15">
      <c r="A1562" s="79" t="s">
        <v>269</v>
      </c>
      <c r="B1562" s="100" t="s">
        <v>350</v>
      </c>
      <c r="C1562" s="81" t="str">
        <f>IFERROR(IF(B1562="No CAS","",INDEX('DEQ Pollutant List'!$C$7:$C$611,MATCH('3. Pollutant Emissions - EF'!B1562,'DEQ Pollutant List'!$B$7:$B$611,0))),"")</f>
        <v>Copper and compounds</v>
      </c>
      <c r="D1562" s="115"/>
      <c r="E1562" s="101"/>
      <c r="F1562" s="102">
        <v>3.3E-3</v>
      </c>
      <c r="G1562" s="103">
        <v>3.3E-3</v>
      </c>
      <c r="H1562" s="83" t="s">
        <v>514</v>
      </c>
      <c r="I1562" s="104" t="s">
        <v>523</v>
      </c>
      <c r="J1562" s="102">
        <v>1.3139280000000001E-4</v>
      </c>
      <c r="K1562" s="105">
        <v>3.3264000000000002E-3</v>
      </c>
      <c r="L1562" s="83"/>
      <c r="M1562" s="102">
        <v>8.593199999999999E-5</v>
      </c>
      <c r="N1562" s="105">
        <v>1.3305599999999999E-4</v>
      </c>
      <c r="O1562" s="83"/>
    </row>
    <row r="1563" spans="1:15">
      <c r="A1563" s="79" t="s">
        <v>269</v>
      </c>
      <c r="B1563" s="100" t="s">
        <v>352</v>
      </c>
      <c r="C1563" s="81" t="str">
        <f>IFERROR(IF(B1563="No CAS","",INDEX('DEQ Pollutant List'!$C$7:$C$611,MATCH('3. Pollutant Emissions - EF'!B1563,'DEQ Pollutant List'!$B$7:$B$611,0))),"")</f>
        <v>Ethyl benzene</v>
      </c>
      <c r="D1563" s="115"/>
      <c r="E1563" s="101"/>
      <c r="F1563" s="102">
        <v>1.6596</v>
      </c>
      <c r="G1563" s="103">
        <v>1.6596</v>
      </c>
      <c r="H1563" s="83" t="s">
        <v>514</v>
      </c>
      <c r="I1563" s="104" t="s">
        <v>523</v>
      </c>
      <c r="J1563" s="102">
        <v>6.6078633599999992E-2</v>
      </c>
      <c r="K1563" s="105">
        <v>1.6728768000000001</v>
      </c>
      <c r="L1563" s="83"/>
      <c r="M1563" s="102">
        <v>4.3215983999999999E-2</v>
      </c>
      <c r="N1563" s="105">
        <v>6.6915071999999992E-2</v>
      </c>
      <c r="O1563" s="83"/>
    </row>
    <row r="1564" spans="1:15">
      <c r="A1564" s="79" t="s">
        <v>269</v>
      </c>
      <c r="B1564" s="100" t="s">
        <v>354</v>
      </c>
      <c r="C1564" s="81" t="str">
        <f>IFERROR(IF(B1564="No CAS","",INDEX('DEQ Pollutant List'!$C$7:$C$611,MATCH('3. Pollutant Emissions - EF'!B1564,'DEQ Pollutant List'!$B$7:$B$611,0))),"")</f>
        <v>Formaldehyde</v>
      </c>
      <c r="D1564" s="115"/>
      <c r="E1564" s="101"/>
      <c r="F1564" s="102">
        <v>3.452</v>
      </c>
      <c r="G1564" s="103">
        <v>3.452</v>
      </c>
      <c r="H1564" s="83" t="s">
        <v>514</v>
      </c>
      <c r="I1564" s="104" t="s">
        <v>523</v>
      </c>
      <c r="J1564" s="102">
        <v>0.13744483199999999</v>
      </c>
      <c r="K1564" s="105">
        <v>3.4796159999999996</v>
      </c>
      <c r="L1564" s="83"/>
      <c r="M1564" s="102">
        <v>8.9890079999999997E-2</v>
      </c>
      <c r="N1564" s="105">
        <v>0.13918464</v>
      </c>
      <c r="O1564" s="83"/>
    </row>
    <row r="1565" spans="1:15">
      <c r="A1565" s="79" t="s">
        <v>269</v>
      </c>
      <c r="B1565" s="100" t="s">
        <v>355</v>
      </c>
      <c r="C1565" s="81" t="str">
        <f>IFERROR(IF(B1565="No CAS","",INDEX('DEQ Pollutant List'!$C$7:$C$611,MATCH('3. Pollutant Emissions - EF'!B1565,'DEQ Pollutant List'!$B$7:$B$611,0))),"")</f>
        <v>Hexane</v>
      </c>
      <c r="D1565" s="115"/>
      <c r="E1565" s="101"/>
      <c r="F1565" s="102">
        <v>1.4494</v>
      </c>
      <c r="G1565" s="103">
        <v>1.4494</v>
      </c>
      <c r="H1565" s="83" t="s">
        <v>514</v>
      </c>
      <c r="I1565" s="104" t="s">
        <v>523</v>
      </c>
      <c r="J1565" s="102">
        <v>5.7709310399999998E-2</v>
      </c>
      <c r="K1565" s="105">
        <v>1.4609952000000002</v>
      </c>
      <c r="L1565" s="83"/>
      <c r="M1565" s="102">
        <v>3.7742376000000001E-2</v>
      </c>
      <c r="N1565" s="105">
        <v>5.8439807999999996E-2</v>
      </c>
      <c r="O1565" s="83"/>
    </row>
    <row r="1566" spans="1:15">
      <c r="A1566" s="79" t="s">
        <v>269</v>
      </c>
      <c r="B1566" s="100" t="s">
        <v>361</v>
      </c>
      <c r="C1566" s="81" t="str">
        <f>IFERROR(IF(B1566="No CAS","",INDEX('DEQ Pollutant List'!$C$7:$C$611,MATCH('3. Pollutant Emissions - EF'!B1566,'DEQ Pollutant List'!$B$7:$B$611,0))),"")</f>
        <v>Manganese and compounds</v>
      </c>
      <c r="D1566" s="115"/>
      <c r="E1566" s="101"/>
      <c r="F1566" s="102">
        <v>3.3E-3</v>
      </c>
      <c r="G1566" s="103">
        <v>3.3E-3</v>
      </c>
      <c r="H1566" s="83" t="s">
        <v>514</v>
      </c>
      <c r="I1566" s="104" t="s">
        <v>523</v>
      </c>
      <c r="J1566" s="102">
        <v>1.3139280000000001E-4</v>
      </c>
      <c r="K1566" s="105">
        <v>3.3264000000000002E-3</v>
      </c>
      <c r="L1566" s="83"/>
      <c r="M1566" s="102">
        <v>8.593199999999999E-5</v>
      </c>
      <c r="N1566" s="105">
        <v>1.3305599999999999E-4</v>
      </c>
      <c r="O1566" s="83"/>
    </row>
    <row r="1567" spans="1:15">
      <c r="A1567" s="79" t="s">
        <v>269</v>
      </c>
      <c r="B1567" s="100" t="s">
        <v>363</v>
      </c>
      <c r="C1567" s="81" t="str">
        <f>IFERROR(IF(B1567="No CAS","",INDEX('DEQ Pollutant List'!$C$7:$C$611,MATCH('3. Pollutant Emissions - EF'!B1567,'DEQ Pollutant List'!$B$7:$B$611,0))),"")</f>
        <v>Methanol</v>
      </c>
      <c r="D1567" s="115"/>
      <c r="E1567" s="101"/>
      <c r="F1567" s="102">
        <v>0.77449999999999997</v>
      </c>
      <c r="G1567" s="103">
        <v>0.77449999999999997</v>
      </c>
      <c r="H1567" s="83" t="s">
        <v>514</v>
      </c>
      <c r="I1567" s="104" t="s">
        <v>523</v>
      </c>
      <c r="J1567" s="102">
        <v>3.0837492000000001E-2</v>
      </c>
      <c r="K1567" s="105">
        <v>0.78069600000000006</v>
      </c>
      <c r="L1567" s="83"/>
      <c r="M1567" s="102">
        <v>2.0167979999999999E-2</v>
      </c>
      <c r="N1567" s="105">
        <v>3.122784E-2</v>
      </c>
      <c r="O1567" s="83"/>
    </row>
    <row r="1568" spans="1:15">
      <c r="A1568" s="79" t="s">
        <v>269</v>
      </c>
      <c r="B1568" s="100" t="s">
        <v>525</v>
      </c>
      <c r="C1568" s="81" t="str">
        <f>IFERROR(IF(B1568="No CAS","",INDEX('DEQ Pollutant List'!$C$7:$C$611,MATCH('3. Pollutant Emissions - EF'!B1568,'DEQ Pollutant List'!$B$7:$B$611,0))),"")</f>
        <v>Methyl tert-butyl ether</v>
      </c>
      <c r="D1568" s="115"/>
      <c r="E1568" s="101"/>
      <c r="F1568" s="102">
        <v>2.0579000000000001</v>
      </c>
      <c r="G1568" s="103">
        <v>2.0579000000000001</v>
      </c>
      <c r="H1568" s="83" t="s">
        <v>514</v>
      </c>
      <c r="I1568" s="104" t="s">
        <v>523</v>
      </c>
      <c r="J1568" s="102">
        <v>8.19373464E-2</v>
      </c>
      <c r="K1568" s="105">
        <v>2.0743631999999996</v>
      </c>
      <c r="L1568" s="83"/>
      <c r="M1568" s="102">
        <v>5.3587716000000001E-2</v>
      </c>
      <c r="N1568" s="105">
        <v>8.2974528000000006E-2</v>
      </c>
      <c r="O1568" s="83"/>
    </row>
    <row r="1569" spans="1:15">
      <c r="A1569" s="79" t="s">
        <v>269</v>
      </c>
      <c r="B1569" s="100" t="s">
        <v>526</v>
      </c>
      <c r="C1569" s="81" t="str">
        <f>IFERROR(IF(B1569="No CAS","",INDEX('DEQ Pollutant List'!$C$7:$C$611,MATCH('3. Pollutant Emissions - EF'!B1569,'DEQ Pollutant List'!$B$7:$B$611,0))),"")</f>
        <v>m-Xylene</v>
      </c>
      <c r="D1569" s="115"/>
      <c r="E1569" s="101"/>
      <c r="F1569" s="102">
        <v>4.9234999999999998</v>
      </c>
      <c r="G1569" s="103">
        <v>4.9234999999999998</v>
      </c>
      <c r="H1569" s="83" t="s">
        <v>514</v>
      </c>
      <c r="I1569" s="104" t="s">
        <v>523</v>
      </c>
      <c r="J1569" s="102">
        <v>0.196034076</v>
      </c>
      <c r="K1569" s="105">
        <v>4.9628879999999995</v>
      </c>
      <c r="L1569" s="83"/>
      <c r="M1569" s="102">
        <v>0.12820794000000002</v>
      </c>
      <c r="N1569" s="105">
        <v>0.19851551999999997</v>
      </c>
      <c r="O1569" s="83"/>
    </row>
    <row r="1570" spans="1:15">
      <c r="A1570" s="79" t="s">
        <v>269</v>
      </c>
      <c r="B1570" s="100" t="s">
        <v>370</v>
      </c>
      <c r="C1570" s="81" t="str">
        <f>IFERROR(IF(B1570="No CAS","",INDEX('DEQ Pollutant List'!$C$7:$C$611,MATCH('3. Pollutant Emissions - EF'!B1570,'DEQ Pollutant List'!$B$7:$B$611,0))),"")</f>
        <v>Naphthalene</v>
      </c>
      <c r="D1570" s="115"/>
      <c r="E1570" s="101"/>
      <c r="F1570" s="102">
        <v>0.14380000000000001</v>
      </c>
      <c r="G1570" s="103">
        <v>0.14380000000000001</v>
      </c>
      <c r="H1570" s="83" t="s">
        <v>514</v>
      </c>
      <c r="I1570" s="104" t="s">
        <v>523</v>
      </c>
      <c r="J1570" s="102">
        <v>5.7255408000000006E-3</v>
      </c>
      <c r="K1570" s="105">
        <v>0.14495040000000001</v>
      </c>
      <c r="L1570" s="83"/>
      <c r="M1570" s="102">
        <v>3.7445520000000004E-3</v>
      </c>
      <c r="N1570" s="105">
        <v>5.7980159999999996E-3</v>
      </c>
      <c r="O1570" s="83"/>
    </row>
    <row r="1571" spans="1:15">
      <c r="A1571" s="79" t="s">
        <v>269</v>
      </c>
      <c r="B1571" s="100">
        <v>365</v>
      </c>
      <c r="C1571" s="81" t="str">
        <f>IFERROR(IF(B1571="No CAS","",INDEX('DEQ Pollutant List'!$C$7:$C$611,MATCH('3. Pollutant Emissions - EF'!B1571,'DEQ Pollutant List'!$B$7:$B$611,0))),"")</f>
        <v>Nickel compounds, insoluble</v>
      </c>
      <c r="D1571" s="115"/>
      <c r="E1571" s="101"/>
      <c r="F1571" s="102">
        <v>3.3E-3</v>
      </c>
      <c r="G1571" s="103">
        <v>3.3E-3</v>
      </c>
      <c r="H1571" s="83" t="s">
        <v>514</v>
      </c>
      <c r="I1571" s="104" t="s">
        <v>523</v>
      </c>
      <c r="J1571" s="102">
        <v>1.3139280000000001E-4</v>
      </c>
      <c r="K1571" s="105">
        <v>3.3264000000000002E-3</v>
      </c>
      <c r="L1571" s="83"/>
      <c r="M1571" s="102">
        <v>8.593199999999999E-5</v>
      </c>
      <c r="N1571" s="105">
        <v>1.3305599999999999E-4</v>
      </c>
      <c r="O1571" s="83"/>
    </row>
    <row r="1572" spans="1:15">
      <c r="A1572" s="79" t="s">
        <v>269</v>
      </c>
      <c r="B1572" s="100" t="s">
        <v>527</v>
      </c>
      <c r="C1572" s="81" t="str">
        <f>IFERROR(IF(B1572="No CAS","",INDEX('DEQ Pollutant List'!$C$7:$C$611,MATCH('3. Pollutant Emissions - EF'!B1572,'DEQ Pollutant List'!$B$7:$B$611,0))),"")</f>
        <v>o-Xylene</v>
      </c>
      <c r="D1572" s="115"/>
      <c r="E1572" s="101"/>
      <c r="F1572" s="102">
        <v>1.7149000000000001</v>
      </c>
      <c r="G1572" s="103">
        <v>1.7149000000000001</v>
      </c>
      <c r="H1572" s="83" t="s">
        <v>514</v>
      </c>
      <c r="I1572" s="104" t="s">
        <v>523</v>
      </c>
      <c r="J1572" s="102">
        <v>6.828045839999998E-2</v>
      </c>
      <c r="K1572" s="105">
        <v>1.7286192</v>
      </c>
      <c r="L1572" s="83"/>
      <c r="M1572" s="102">
        <v>4.4655996000000003E-2</v>
      </c>
      <c r="N1572" s="105">
        <v>6.9144767999999995E-2</v>
      </c>
      <c r="O1572" s="83"/>
    </row>
    <row r="1573" spans="1:15">
      <c r="A1573" s="79" t="s">
        <v>269</v>
      </c>
      <c r="B1573" s="100" t="s">
        <v>392</v>
      </c>
      <c r="C1573" s="81" t="str">
        <f>IFERROR(IF(B1573="No CAS","",INDEX('DEQ Pollutant List'!$C$7:$C$611,MATCH('3. Pollutant Emissions - EF'!B1573,'DEQ Pollutant List'!$B$7:$B$611,0))),"")</f>
        <v>Styrene</v>
      </c>
      <c r="D1573" s="115"/>
      <c r="E1573" s="101"/>
      <c r="F1573" s="102">
        <v>0.14380000000000001</v>
      </c>
      <c r="G1573" s="103">
        <v>0.14380000000000001</v>
      </c>
      <c r="H1573" s="83" t="s">
        <v>514</v>
      </c>
      <c r="I1573" s="104" t="s">
        <v>523</v>
      </c>
      <c r="J1573" s="102">
        <v>5.7255408000000006E-3</v>
      </c>
      <c r="K1573" s="105">
        <v>0.14495040000000001</v>
      </c>
      <c r="L1573" s="83"/>
      <c r="M1573" s="102">
        <v>3.7445520000000004E-3</v>
      </c>
      <c r="N1573" s="105">
        <v>5.7980159999999996E-3</v>
      </c>
      <c r="O1573" s="83"/>
    </row>
    <row r="1574" spans="1:15">
      <c r="A1574" s="79" t="s">
        <v>269</v>
      </c>
      <c r="B1574" s="100" t="s">
        <v>395</v>
      </c>
      <c r="C1574" s="81" t="str">
        <f>IFERROR(IF(B1574="No CAS","",INDEX('DEQ Pollutant List'!$C$7:$C$611,MATCH('3. Pollutant Emissions - EF'!B1574,'DEQ Pollutant List'!$B$7:$B$611,0))),"")</f>
        <v>Toluene</v>
      </c>
      <c r="D1574" s="115"/>
      <c r="E1574" s="101"/>
      <c r="F1574" s="102">
        <v>7.5125000000000002</v>
      </c>
      <c r="G1574" s="103">
        <v>7.5125000000000002</v>
      </c>
      <c r="H1574" s="83" t="s">
        <v>514</v>
      </c>
      <c r="I1574" s="104" t="s">
        <v>523</v>
      </c>
      <c r="J1574" s="102">
        <v>0.29911769999999999</v>
      </c>
      <c r="K1574" s="105">
        <v>7.5726000000000004</v>
      </c>
      <c r="L1574" s="83"/>
      <c r="M1574" s="102">
        <v>0.19562550000000001</v>
      </c>
      <c r="N1574" s="105">
        <v>0.30290400000000001</v>
      </c>
      <c r="O1574" s="83"/>
    </row>
    <row r="1575" spans="1:15">
      <c r="A1575" s="79" t="s">
        <v>272</v>
      </c>
      <c r="B1575" s="100" t="s">
        <v>522</v>
      </c>
      <c r="C1575" s="81" t="str">
        <f>IFERROR(IF(B1575="No CAS","",INDEX('DEQ Pollutant List'!$C$7:$C$611,MATCH('3. Pollutant Emissions - EF'!B1575,'DEQ Pollutant List'!$B$7:$B$611,0))),"")</f>
        <v>1,2,4-Trimethylbenzene</v>
      </c>
      <c r="D1575" s="115"/>
      <c r="E1575" s="101"/>
      <c r="F1575" s="102">
        <v>1.3940999999999999</v>
      </c>
      <c r="G1575" s="103">
        <v>1.3940999999999999</v>
      </c>
      <c r="H1575" s="83" t="s">
        <v>514</v>
      </c>
      <c r="I1575" s="104" t="s">
        <v>523</v>
      </c>
      <c r="J1575" s="102">
        <v>1.4052528E-2</v>
      </c>
      <c r="K1575" s="105">
        <v>1.4052528</v>
      </c>
      <c r="L1575" s="83"/>
      <c r="M1575" s="102">
        <v>9.8367695999999998E-3</v>
      </c>
      <c r="N1575" s="105">
        <v>5.6210112E-2</v>
      </c>
      <c r="O1575" s="83"/>
    </row>
    <row r="1576" spans="1:15">
      <c r="A1576" s="79" t="s">
        <v>272</v>
      </c>
      <c r="B1576" s="100" t="s">
        <v>342</v>
      </c>
      <c r="C1576" s="81" t="str">
        <f>IFERROR(IF(B1576="No CAS","",INDEX('DEQ Pollutant List'!$C$7:$C$611,MATCH('3. Pollutant Emissions - EF'!B1576,'DEQ Pollutant List'!$B$7:$B$611,0))),"")</f>
        <v>1,3-Butadiene</v>
      </c>
      <c r="D1576" s="115"/>
      <c r="E1576" s="101"/>
      <c r="F1576" s="102">
        <v>0.91830000000000001</v>
      </c>
      <c r="G1576" s="103">
        <v>0.91830000000000001</v>
      </c>
      <c r="H1576" s="83" t="s">
        <v>514</v>
      </c>
      <c r="I1576" s="104" t="s">
        <v>523</v>
      </c>
      <c r="J1576" s="102">
        <v>9.256463999999999E-3</v>
      </c>
      <c r="K1576" s="105">
        <v>0.92564640000000009</v>
      </c>
      <c r="L1576" s="83"/>
      <c r="M1576" s="102">
        <v>6.4795248000000007E-3</v>
      </c>
      <c r="N1576" s="105">
        <v>3.7025855999999996E-2</v>
      </c>
      <c r="O1576" s="83"/>
    </row>
    <row r="1577" spans="1:15">
      <c r="A1577" s="79" t="s">
        <v>272</v>
      </c>
      <c r="B1577" s="100" t="s">
        <v>366</v>
      </c>
      <c r="C1577" s="81" t="str">
        <f>IFERROR(IF(B1577="No CAS","",INDEX('DEQ Pollutant List'!$C$7:$C$611,MATCH('3. Pollutant Emissions - EF'!B1577,'DEQ Pollutant List'!$B$7:$B$611,0))),"")</f>
        <v>2-Butanone (methyl ethyl ketone)</v>
      </c>
      <c r="D1577" s="115"/>
      <c r="E1577" s="101"/>
      <c r="F1577" s="102">
        <v>6.6400000000000001E-2</v>
      </c>
      <c r="G1577" s="103">
        <v>6.6400000000000001E-2</v>
      </c>
      <c r="H1577" s="83" t="s">
        <v>514</v>
      </c>
      <c r="I1577" s="104" t="s">
        <v>523</v>
      </c>
      <c r="J1577" s="102">
        <v>6.6931200000000003E-4</v>
      </c>
      <c r="K1577" s="105">
        <v>6.693120000000001E-2</v>
      </c>
      <c r="L1577" s="83"/>
      <c r="M1577" s="102">
        <v>4.6851839999999999E-4</v>
      </c>
      <c r="N1577" s="105">
        <v>2.6772480000000001E-3</v>
      </c>
      <c r="O1577" s="83"/>
    </row>
    <row r="1578" spans="1:15">
      <c r="A1578" s="79" t="s">
        <v>272</v>
      </c>
      <c r="B1578" s="100" t="s">
        <v>327</v>
      </c>
      <c r="C1578" s="81" t="str">
        <f>IFERROR(IF(B1578="No CAS","",INDEX('DEQ Pollutant List'!$C$7:$C$611,MATCH('3. Pollutant Emissions - EF'!B1578,'DEQ Pollutant List'!$B$7:$B$611,0))),"")</f>
        <v>Acetaldehyde</v>
      </c>
      <c r="D1578" s="115"/>
      <c r="E1578" s="101"/>
      <c r="F1578" s="102">
        <v>0.82979999999999998</v>
      </c>
      <c r="G1578" s="103">
        <v>0.82979999999999998</v>
      </c>
      <c r="H1578" s="83" t="s">
        <v>514</v>
      </c>
      <c r="I1578" s="104" t="s">
        <v>523</v>
      </c>
      <c r="J1578" s="102">
        <v>8.364383999999999E-3</v>
      </c>
      <c r="K1578" s="105">
        <v>0.83643840000000003</v>
      </c>
      <c r="L1578" s="83"/>
      <c r="M1578" s="102">
        <v>5.8550688E-3</v>
      </c>
      <c r="N1578" s="105">
        <v>3.3457535999999996E-2</v>
      </c>
      <c r="O1578" s="83"/>
    </row>
    <row r="1579" spans="1:15">
      <c r="A1579" s="79" t="s">
        <v>272</v>
      </c>
      <c r="B1579" s="100" t="s">
        <v>330</v>
      </c>
      <c r="C1579" s="81" t="str">
        <f>IFERROR(IF(B1579="No CAS","",INDEX('DEQ Pollutant List'!$C$7:$C$611,MATCH('3. Pollutant Emissions - EF'!B1579,'DEQ Pollutant List'!$B$7:$B$611,0))),"")</f>
        <v>Acrolein</v>
      </c>
      <c r="D1579" s="115"/>
      <c r="E1579" s="101"/>
      <c r="F1579" s="102">
        <v>0.19919999999999999</v>
      </c>
      <c r="G1579" s="103">
        <v>0.19919999999999999</v>
      </c>
      <c r="H1579" s="83" t="s">
        <v>514</v>
      </c>
      <c r="I1579" s="104" t="s">
        <v>523</v>
      </c>
      <c r="J1579" s="102">
        <v>2.0079360000000001E-3</v>
      </c>
      <c r="K1579" s="105">
        <v>0.20079359999999999</v>
      </c>
      <c r="L1579" s="83"/>
      <c r="M1579" s="102">
        <v>1.4055552E-3</v>
      </c>
      <c r="N1579" s="105">
        <v>8.0317440000000004E-3</v>
      </c>
      <c r="O1579" s="83"/>
    </row>
    <row r="1580" spans="1:15">
      <c r="A1580" s="79" t="s">
        <v>272</v>
      </c>
      <c r="B1580" s="100" t="s">
        <v>340</v>
      </c>
      <c r="C1580" s="81" t="str">
        <f>IFERROR(IF(B1580="No CAS","",INDEX('DEQ Pollutant List'!$C$7:$C$611,MATCH('3. Pollutant Emissions - EF'!B1580,'DEQ Pollutant List'!$B$7:$B$611,0))),"")</f>
        <v>Benzene</v>
      </c>
      <c r="D1580" s="115"/>
      <c r="E1580" s="101"/>
      <c r="F1580" s="102">
        <v>3.8060999999999998</v>
      </c>
      <c r="G1580" s="103">
        <v>3.8060999999999998</v>
      </c>
      <c r="H1580" s="83" t="s">
        <v>514</v>
      </c>
      <c r="I1580" s="104" t="s">
        <v>523</v>
      </c>
      <c r="J1580" s="102">
        <v>3.8365487999999996E-2</v>
      </c>
      <c r="K1580" s="105">
        <v>3.8365487999999996</v>
      </c>
      <c r="L1580" s="83"/>
      <c r="M1580" s="102">
        <v>2.6855841599999999E-2</v>
      </c>
      <c r="N1580" s="105">
        <v>0.15346195199999998</v>
      </c>
      <c r="O1580" s="83"/>
    </row>
    <row r="1581" spans="1:15">
      <c r="A1581" s="79" t="s">
        <v>272</v>
      </c>
      <c r="B1581" s="100" t="s">
        <v>524</v>
      </c>
      <c r="C1581" s="81" t="str">
        <f>IFERROR(IF(B1581="No CAS","",INDEX('DEQ Pollutant List'!$C$7:$C$611,MATCH('3. Pollutant Emissions - EF'!B1581,'DEQ Pollutant List'!$B$7:$B$611,0))),"")</f>
        <v>Chlorine</v>
      </c>
      <c r="D1581" s="115"/>
      <c r="E1581" s="101"/>
      <c r="F1581" s="102">
        <v>0.45500000000000002</v>
      </c>
      <c r="G1581" s="103">
        <v>0.45500000000000002</v>
      </c>
      <c r="H1581" s="83" t="s">
        <v>514</v>
      </c>
      <c r="I1581" s="104" t="s">
        <v>523</v>
      </c>
      <c r="J1581" s="102">
        <v>4.5864E-3</v>
      </c>
      <c r="K1581" s="105">
        <v>0.45863999999999999</v>
      </c>
      <c r="L1581" s="83"/>
      <c r="M1581" s="102">
        <v>3.2104800000000004E-3</v>
      </c>
      <c r="N1581" s="105">
        <v>1.83456E-2</v>
      </c>
      <c r="O1581" s="83"/>
    </row>
    <row r="1582" spans="1:15">
      <c r="A1582" s="79" t="s">
        <v>272</v>
      </c>
      <c r="B1582" s="100" t="s">
        <v>350</v>
      </c>
      <c r="C1582" s="81" t="str">
        <f>IFERROR(IF(B1582="No CAS","",INDEX('DEQ Pollutant List'!$C$7:$C$611,MATCH('3. Pollutant Emissions - EF'!B1582,'DEQ Pollutant List'!$B$7:$B$611,0))),"")</f>
        <v>Copper and compounds</v>
      </c>
      <c r="D1582" s="115"/>
      <c r="E1582" s="101"/>
      <c r="F1582" s="102">
        <v>3.3E-3</v>
      </c>
      <c r="G1582" s="103">
        <v>3.3E-3</v>
      </c>
      <c r="H1582" s="83" t="s">
        <v>514</v>
      </c>
      <c r="I1582" s="104" t="s">
        <v>523</v>
      </c>
      <c r="J1582" s="102">
        <v>3.3263999999999999E-5</v>
      </c>
      <c r="K1582" s="105">
        <v>3.3264000000000002E-3</v>
      </c>
      <c r="L1582" s="83"/>
      <c r="M1582" s="102">
        <v>2.3284799999999998E-5</v>
      </c>
      <c r="N1582" s="105">
        <v>1.3305599999999999E-4</v>
      </c>
      <c r="O1582" s="83"/>
    </row>
    <row r="1583" spans="1:15">
      <c r="A1583" s="79" t="s">
        <v>272</v>
      </c>
      <c r="B1583" s="100" t="s">
        <v>352</v>
      </c>
      <c r="C1583" s="81" t="str">
        <f>IFERROR(IF(B1583="No CAS","",INDEX('DEQ Pollutant List'!$C$7:$C$611,MATCH('3. Pollutant Emissions - EF'!B1583,'DEQ Pollutant List'!$B$7:$B$611,0))),"")</f>
        <v>Ethyl benzene</v>
      </c>
      <c r="D1583" s="115"/>
      <c r="E1583" s="101"/>
      <c r="F1583" s="102">
        <v>1.6596</v>
      </c>
      <c r="G1583" s="103">
        <v>1.6596</v>
      </c>
      <c r="H1583" s="83" t="s">
        <v>514</v>
      </c>
      <c r="I1583" s="104" t="s">
        <v>523</v>
      </c>
      <c r="J1583" s="102">
        <v>1.6728767999999998E-2</v>
      </c>
      <c r="K1583" s="105">
        <v>1.6728768000000001</v>
      </c>
      <c r="L1583" s="83"/>
      <c r="M1583" s="102">
        <v>1.17101376E-2</v>
      </c>
      <c r="N1583" s="105">
        <v>6.6915071999999992E-2</v>
      </c>
      <c r="O1583" s="83"/>
    </row>
    <row r="1584" spans="1:15">
      <c r="A1584" s="79" t="s">
        <v>272</v>
      </c>
      <c r="B1584" s="100" t="s">
        <v>354</v>
      </c>
      <c r="C1584" s="81" t="str">
        <f>IFERROR(IF(B1584="No CAS","",INDEX('DEQ Pollutant List'!$C$7:$C$611,MATCH('3. Pollutant Emissions - EF'!B1584,'DEQ Pollutant List'!$B$7:$B$611,0))),"")</f>
        <v>Formaldehyde</v>
      </c>
      <c r="D1584" s="115"/>
      <c r="E1584" s="101"/>
      <c r="F1584" s="102">
        <v>3.452</v>
      </c>
      <c r="G1584" s="103">
        <v>3.452</v>
      </c>
      <c r="H1584" s="83" t="s">
        <v>514</v>
      </c>
      <c r="I1584" s="104" t="s">
        <v>523</v>
      </c>
      <c r="J1584" s="102">
        <v>3.479616E-2</v>
      </c>
      <c r="K1584" s="105">
        <v>3.4796159999999996</v>
      </c>
      <c r="L1584" s="83"/>
      <c r="M1584" s="102">
        <v>2.4357311999999999E-2</v>
      </c>
      <c r="N1584" s="105">
        <v>0.13918464</v>
      </c>
      <c r="O1584" s="83"/>
    </row>
    <row r="1585" spans="1:15">
      <c r="A1585" s="79" t="s">
        <v>272</v>
      </c>
      <c r="B1585" s="100" t="s">
        <v>355</v>
      </c>
      <c r="C1585" s="81" t="str">
        <f>IFERROR(IF(B1585="No CAS","",INDEX('DEQ Pollutant List'!$C$7:$C$611,MATCH('3. Pollutant Emissions - EF'!B1585,'DEQ Pollutant List'!$B$7:$B$611,0))),"")</f>
        <v>Hexane</v>
      </c>
      <c r="D1585" s="115"/>
      <c r="E1585" s="101"/>
      <c r="F1585" s="102">
        <v>1.4494</v>
      </c>
      <c r="G1585" s="103">
        <v>1.4494</v>
      </c>
      <c r="H1585" s="83" t="s">
        <v>514</v>
      </c>
      <c r="I1585" s="104" t="s">
        <v>523</v>
      </c>
      <c r="J1585" s="102">
        <v>1.4609951999999999E-2</v>
      </c>
      <c r="K1585" s="105">
        <v>1.4609952000000002</v>
      </c>
      <c r="L1585" s="83"/>
      <c r="M1585" s="102">
        <v>1.0226966400000001E-2</v>
      </c>
      <c r="N1585" s="105">
        <v>5.8439807999999996E-2</v>
      </c>
      <c r="O1585" s="83"/>
    </row>
    <row r="1586" spans="1:15">
      <c r="A1586" s="79" t="s">
        <v>272</v>
      </c>
      <c r="B1586" s="100" t="s">
        <v>361</v>
      </c>
      <c r="C1586" s="81" t="str">
        <f>IFERROR(IF(B1586="No CAS","",INDEX('DEQ Pollutant List'!$C$7:$C$611,MATCH('3. Pollutant Emissions - EF'!B1586,'DEQ Pollutant List'!$B$7:$B$611,0))),"")</f>
        <v>Manganese and compounds</v>
      </c>
      <c r="D1586" s="115"/>
      <c r="E1586" s="101"/>
      <c r="F1586" s="102">
        <v>3.3E-3</v>
      </c>
      <c r="G1586" s="103">
        <v>3.3E-3</v>
      </c>
      <c r="H1586" s="83" t="s">
        <v>514</v>
      </c>
      <c r="I1586" s="104" t="s">
        <v>523</v>
      </c>
      <c r="J1586" s="102">
        <v>3.3263999999999999E-5</v>
      </c>
      <c r="K1586" s="105">
        <v>3.3264000000000002E-3</v>
      </c>
      <c r="L1586" s="83"/>
      <c r="M1586" s="102">
        <v>2.3284799999999998E-5</v>
      </c>
      <c r="N1586" s="105">
        <v>1.3305599999999999E-4</v>
      </c>
      <c r="O1586" s="83"/>
    </row>
    <row r="1587" spans="1:15">
      <c r="A1587" s="79" t="s">
        <v>272</v>
      </c>
      <c r="B1587" s="100" t="s">
        <v>363</v>
      </c>
      <c r="C1587" s="81" t="str">
        <f>IFERROR(IF(B1587="No CAS","",INDEX('DEQ Pollutant List'!$C$7:$C$611,MATCH('3. Pollutant Emissions - EF'!B1587,'DEQ Pollutant List'!$B$7:$B$611,0))),"")</f>
        <v>Methanol</v>
      </c>
      <c r="D1587" s="115"/>
      <c r="E1587" s="101"/>
      <c r="F1587" s="102">
        <v>0.77449999999999997</v>
      </c>
      <c r="G1587" s="103">
        <v>0.77449999999999997</v>
      </c>
      <c r="H1587" s="83" t="s">
        <v>514</v>
      </c>
      <c r="I1587" s="104" t="s">
        <v>523</v>
      </c>
      <c r="J1587" s="102">
        <v>7.8069599999999999E-3</v>
      </c>
      <c r="K1587" s="105">
        <v>0.78069600000000006</v>
      </c>
      <c r="L1587" s="83"/>
      <c r="M1587" s="102">
        <v>5.464872E-3</v>
      </c>
      <c r="N1587" s="105">
        <v>3.122784E-2</v>
      </c>
      <c r="O1587" s="83"/>
    </row>
    <row r="1588" spans="1:15">
      <c r="A1588" s="79" t="s">
        <v>272</v>
      </c>
      <c r="B1588" s="100" t="s">
        <v>525</v>
      </c>
      <c r="C1588" s="81" t="str">
        <f>IFERROR(IF(B1588="No CAS","",INDEX('DEQ Pollutant List'!$C$7:$C$611,MATCH('3. Pollutant Emissions - EF'!B1588,'DEQ Pollutant List'!$B$7:$B$611,0))),"")</f>
        <v>Methyl tert-butyl ether</v>
      </c>
      <c r="D1588" s="115"/>
      <c r="E1588" s="101"/>
      <c r="F1588" s="102">
        <v>2.0579000000000001</v>
      </c>
      <c r="G1588" s="103">
        <v>2.0579000000000001</v>
      </c>
      <c r="H1588" s="83" t="s">
        <v>514</v>
      </c>
      <c r="I1588" s="104" t="s">
        <v>523</v>
      </c>
      <c r="J1588" s="102">
        <v>2.0743632000000001E-2</v>
      </c>
      <c r="K1588" s="105">
        <v>2.0743631999999996</v>
      </c>
      <c r="L1588" s="83"/>
      <c r="M1588" s="102">
        <v>1.4520542400000001E-2</v>
      </c>
      <c r="N1588" s="105">
        <v>8.2974528000000006E-2</v>
      </c>
      <c r="O1588" s="83"/>
    </row>
    <row r="1589" spans="1:15">
      <c r="A1589" s="79" t="s">
        <v>272</v>
      </c>
      <c r="B1589" s="100" t="s">
        <v>526</v>
      </c>
      <c r="C1589" s="81" t="str">
        <f>IFERROR(IF(B1589="No CAS","",INDEX('DEQ Pollutant List'!$C$7:$C$611,MATCH('3. Pollutant Emissions - EF'!B1589,'DEQ Pollutant List'!$B$7:$B$611,0))),"")</f>
        <v>m-Xylene</v>
      </c>
      <c r="D1589" s="115"/>
      <c r="E1589" s="101"/>
      <c r="F1589" s="102">
        <v>4.9234999999999998</v>
      </c>
      <c r="G1589" s="103">
        <v>4.9234999999999998</v>
      </c>
      <c r="H1589" s="83" t="s">
        <v>514</v>
      </c>
      <c r="I1589" s="104" t="s">
        <v>523</v>
      </c>
      <c r="J1589" s="102">
        <v>4.9628879999999993E-2</v>
      </c>
      <c r="K1589" s="105">
        <v>4.9628879999999995</v>
      </c>
      <c r="L1589" s="83"/>
      <c r="M1589" s="102">
        <v>3.4740215999999997E-2</v>
      </c>
      <c r="N1589" s="105">
        <v>0.19851551999999997</v>
      </c>
      <c r="O1589" s="83"/>
    </row>
    <row r="1590" spans="1:15">
      <c r="A1590" s="79" t="s">
        <v>272</v>
      </c>
      <c r="B1590" s="100" t="s">
        <v>370</v>
      </c>
      <c r="C1590" s="81" t="str">
        <f>IFERROR(IF(B1590="No CAS","",INDEX('DEQ Pollutant List'!$C$7:$C$611,MATCH('3. Pollutant Emissions - EF'!B1590,'DEQ Pollutant List'!$B$7:$B$611,0))),"")</f>
        <v>Naphthalene</v>
      </c>
      <c r="D1590" s="115"/>
      <c r="E1590" s="101"/>
      <c r="F1590" s="102">
        <v>0.14380000000000001</v>
      </c>
      <c r="G1590" s="103">
        <v>0.14380000000000001</v>
      </c>
      <c r="H1590" s="83" t="s">
        <v>514</v>
      </c>
      <c r="I1590" s="104" t="s">
        <v>523</v>
      </c>
      <c r="J1590" s="102">
        <v>1.4495039999999999E-3</v>
      </c>
      <c r="K1590" s="105">
        <v>0.14495040000000001</v>
      </c>
      <c r="L1590" s="83"/>
      <c r="M1590" s="102">
        <v>1.0146528000000001E-3</v>
      </c>
      <c r="N1590" s="105">
        <v>5.7980159999999996E-3</v>
      </c>
      <c r="O1590" s="83"/>
    </row>
    <row r="1591" spans="1:15">
      <c r="A1591" s="79" t="s">
        <v>272</v>
      </c>
      <c r="B1591" s="100">
        <v>365</v>
      </c>
      <c r="C1591" s="81" t="str">
        <f>IFERROR(IF(B1591="No CAS","",INDEX('DEQ Pollutant List'!$C$7:$C$611,MATCH('3. Pollutant Emissions - EF'!B1591,'DEQ Pollutant List'!$B$7:$B$611,0))),"")</f>
        <v>Nickel compounds, insoluble</v>
      </c>
      <c r="D1591" s="115"/>
      <c r="E1591" s="101"/>
      <c r="F1591" s="102">
        <v>3.3E-3</v>
      </c>
      <c r="G1591" s="103">
        <v>3.3E-3</v>
      </c>
      <c r="H1591" s="83" t="s">
        <v>514</v>
      </c>
      <c r="I1591" s="104" t="s">
        <v>523</v>
      </c>
      <c r="J1591" s="102">
        <v>3.3263999999999999E-5</v>
      </c>
      <c r="K1591" s="105">
        <v>3.3264000000000002E-3</v>
      </c>
      <c r="L1591" s="83"/>
      <c r="M1591" s="102">
        <v>2.3284799999999998E-5</v>
      </c>
      <c r="N1591" s="105">
        <v>1.3305599999999999E-4</v>
      </c>
      <c r="O1591" s="83"/>
    </row>
    <row r="1592" spans="1:15">
      <c r="A1592" s="79" t="s">
        <v>272</v>
      </c>
      <c r="B1592" s="100" t="s">
        <v>527</v>
      </c>
      <c r="C1592" s="81" t="str">
        <f>IFERROR(IF(B1592="No CAS","",INDEX('DEQ Pollutant List'!$C$7:$C$611,MATCH('3. Pollutant Emissions - EF'!B1592,'DEQ Pollutant List'!$B$7:$B$611,0))),"")</f>
        <v>o-Xylene</v>
      </c>
      <c r="D1592" s="115"/>
      <c r="E1592" s="101"/>
      <c r="F1592" s="102">
        <v>1.7149000000000001</v>
      </c>
      <c r="G1592" s="103">
        <v>1.7149000000000001</v>
      </c>
      <c r="H1592" s="83" t="s">
        <v>514</v>
      </c>
      <c r="I1592" s="104" t="s">
        <v>523</v>
      </c>
      <c r="J1592" s="102">
        <v>1.7286191999999999E-2</v>
      </c>
      <c r="K1592" s="105">
        <v>1.7286192</v>
      </c>
      <c r="L1592" s="83"/>
      <c r="M1592" s="102">
        <v>1.2100334400000003E-2</v>
      </c>
      <c r="N1592" s="105">
        <v>6.9144767999999995E-2</v>
      </c>
      <c r="O1592" s="83"/>
    </row>
    <row r="1593" spans="1:15">
      <c r="A1593" s="79" t="s">
        <v>272</v>
      </c>
      <c r="B1593" s="100" t="s">
        <v>392</v>
      </c>
      <c r="C1593" s="81" t="str">
        <f>IFERROR(IF(B1593="No CAS","",INDEX('DEQ Pollutant List'!$C$7:$C$611,MATCH('3. Pollutant Emissions - EF'!B1593,'DEQ Pollutant List'!$B$7:$B$611,0))),"")</f>
        <v>Styrene</v>
      </c>
      <c r="D1593" s="115"/>
      <c r="E1593" s="101"/>
      <c r="F1593" s="102">
        <v>0.14380000000000001</v>
      </c>
      <c r="G1593" s="103">
        <v>0.14380000000000001</v>
      </c>
      <c r="H1593" s="83" t="s">
        <v>514</v>
      </c>
      <c r="I1593" s="104" t="s">
        <v>523</v>
      </c>
      <c r="J1593" s="102">
        <v>1.4495039999999999E-3</v>
      </c>
      <c r="K1593" s="105">
        <v>0.14495040000000001</v>
      </c>
      <c r="L1593" s="83"/>
      <c r="M1593" s="102">
        <v>1.0146528000000001E-3</v>
      </c>
      <c r="N1593" s="105">
        <v>5.7980159999999996E-3</v>
      </c>
      <c r="O1593" s="83"/>
    </row>
    <row r="1594" spans="1:15">
      <c r="A1594" s="79" t="s">
        <v>272</v>
      </c>
      <c r="B1594" s="100" t="s">
        <v>395</v>
      </c>
      <c r="C1594" s="81" t="str">
        <f>IFERROR(IF(B1594="No CAS","",INDEX('DEQ Pollutant List'!$C$7:$C$611,MATCH('3. Pollutant Emissions - EF'!B1594,'DEQ Pollutant List'!$B$7:$B$611,0))),"")</f>
        <v>Toluene</v>
      </c>
      <c r="D1594" s="115"/>
      <c r="E1594" s="101"/>
      <c r="F1594" s="102">
        <v>7.5125000000000002</v>
      </c>
      <c r="G1594" s="103">
        <v>7.5125000000000002</v>
      </c>
      <c r="H1594" s="83" t="s">
        <v>514</v>
      </c>
      <c r="I1594" s="104" t="s">
        <v>523</v>
      </c>
      <c r="J1594" s="102">
        <v>7.5726000000000002E-2</v>
      </c>
      <c r="K1594" s="105">
        <v>7.5726000000000004</v>
      </c>
      <c r="L1594" s="83"/>
      <c r="M1594" s="102">
        <v>5.3008200000000005E-2</v>
      </c>
      <c r="N1594" s="105">
        <v>0.30290400000000001</v>
      </c>
      <c r="O1594" s="83"/>
    </row>
    <row r="1595" spans="1:15">
      <c r="A1595" s="79" t="s">
        <v>274</v>
      </c>
      <c r="B1595" s="100" t="s">
        <v>522</v>
      </c>
      <c r="C1595" s="81" t="str">
        <f>IFERROR(IF(B1595="No CAS","",INDEX('DEQ Pollutant List'!$C$7:$C$611,MATCH('3. Pollutant Emissions - EF'!B1595,'DEQ Pollutant List'!$B$7:$B$611,0))),"")</f>
        <v>1,2,4-Trimethylbenzene</v>
      </c>
      <c r="D1595" s="115"/>
      <c r="E1595" s="101"/>
      <c r="F1595" s="102">
        <v>1.3940999999999999</v>
      </c>
      <c r="G1595" s="103">
        <v>1.3940999999999999</v>
      </c>
      <c r="H1595" s="83" t="s">
        <v>514</v>
      </c>
      <c r="I1595" s="104" t="s">
        <v>523</v>
      </c>
      <c r="J1595" s="102">
        <v>0.43234944479999993</v>
      </c>
      <c r="K1595" s="105">
        <v>1.4052528</v>
      </c>
      <c r="L1595" s="83"/>
      <c r="M1595" s="102">
        <v>5.6210112E-2</v>
      </c>
      <c r="N1595" s="105">
        <v>5.6210112E-2</v>
      </c>
      <c r="O1595" s="83"/>
    </row>
    <row r="1596" spans="1:15">
      <c r="A1596" s="79" t="s">
        <v>274</v>
      </c>
      <c r="B1596" s="100" t="s">
        <v>342</v>
      </c>
      <c r="C1596" s="81" t="str">
        <f>IFERROR(IF(B1596="No CAS","",INDEX('DEQ Pollutant List'!$C$7:$C$611,MATCH('3. Pollutant Emissions - EF'!B1596,'DEQ Pollutant List'!$B$7:$B$611,0))),"")</f>
        <v>1,3-Butadiene</v>
      </c>
      <c r="D1596" s="115"/>
      <c r="E1596" s="101"/>
      <c r="F1596" s="102">
        <v>0.91830000000000001</v>
      </c>
      <c r="G1596" s="103">
        <v>0.91830000000000001</v>
      </c>
      <c r="H1596" s="83" t="s">
        <v>514</v>
      </c>
      <c r="I1596" s="104" t="s">
        <v>523</v>
      </c>
      <c r="J1596" s="102">
        <v>0.28479054240000001</v>
      </c>
      <c r="K1596" s="105">
        <v>0.92564640000000009</v>
      </c>
      <c r="L1596" s="83"/>
      <c r="M1596" s="102">
        <v>3.7025855999999996E-2</v>
      </c>
      <c r="N1596" s="105">
        <v>3.7025855999999996E-2</v>
      </c>
      <c r="O1596" s="83"/>
    </row>
    <row r="1597" spans="1:15">
      <c r="A1597" s="79" t="s">
        <v>274</v>
      </c>
      <c r="B1597" s="100" t="s">
        <v>366</v>
      </c>
      <c r="C1597" s="81" t="str">
        <f>IFERROR(IF(B1597="No CAS","",INDEX('DEQ Pollutant List'!$C$7:$C$611,MATCH('3. Pollutant Emissions - EF'!B1597,'DEQ Pollutant List'!$B$7:$B$611,0))),"")</f>
        <v>2-Butanone (methyl ethyl ketone)</v>
      </c>
      <c r="D1597" s="115"/>
      <c r="E1597" s="101"/>
      <c r="F1597" s="102">
        <v>6.6400000000000001E-2</v>
      </c>
      <c r="G1597" s="103">
        <v>6.6400000000000001E-2</v>
      </c>
      <c r="H1597" s="83" t="s">
        <v>514</v>
      </c>
      <c r="I1597" s="104" t="s">
        <v>523</v>
      </c>
      <c r="J1597" s="102">
        <v>2.0592499199999999E-2</v>
      </c>
      <c r="K1597" s="105">
        <v>6.693120000000001E-2</v>
      </c>
      <c r="L1597" s="83"/>
      <c r="M1597" s="102">
        <v>2.6772480000000001E-3</v>
      </c>
      <c r="N1597" s="105">
        <v>2.6772480000000001E-3</v>
      </c>
      <c r="O1597" s="83"/>
    </row>
    <row r="1598" spans="1:15">
      <c r="A1598" s="79" t="s">
        <v>274</v>
      </c>
      <c r="B1598" s="100" t="s">
        <v>327</v>
      </c>
      <c r="C1598" s="81" t="str">
        <f>IFERROR(IF(B1598="No CAS","",INDEX('DEQ Pollutant List'!$C$7:$C$611,MATCH('3. Pollutant Emissions - EF'!B1598,'DEQ Pollutant List'!$B$7:$B$611,0))),"")</f>
        <v>Acetaldehyde</v>
      </c>
      <c r="D1598" s="115"/>
      <c r="E1598" s="101"/>
      <c r="F1598" s="102">
        <v>0.82979999999999998</v>
      </c>
      <c r="G1598" s="103">
        <v>0.82979999999999998</v>
      </c>
      <c r="H1598" s="83" t="s">
        <v>514</v>
      </c>
      <c r="I1598" s="104" t="s">
        <v>523</v>
      </c>
      <c r="J1598" s="102">
        <v>0.25734421439999999</v>
      </c>
      <c r="K1598" s="105">
        <v>0.83643840000000003</v>
      </c>
      <c r="L1598" s="83"/>
      <c r="M1598" s="102">
        <v>3.3457535999999996E-2</v>
      </c>
      <c r="N1598" s="105">
        <v>3.3457535999999996E-2</v>
      </c>
      <c r="O1598" s="83"/>
    </row>
    <row r="1599" spans="1:15">
      <c r="A1599" s="79" t="s">
        <v>274</v>
      </c>
      <c r="B1599" s="100" t="s">
        <v>330</v>
      </c>
      <c r="C1599" s="81" t="str">
        <f>IFERROR(IF(B1599="No CAS","",INDEX('DEQ Pollutant List'!$C$7:$C$611,MATCH('3. Pollutant Emissions - EF'!B1599,'DEQ Pollutant List'!$B$7:$B$611,0))),"")</f>
        <v>Acrolein</v>
      </c>
      <c r="D1599" s="115"/>
      <c r="E1599" s="101"/>
      <c r="F1599" s="102">
        <v>0.19919999999999999</v>
      </c>
      <c r="G1599" s="103">
        <v>0.19919999999999999</v>
      </c>
      <c r="H1599" s="83" t="s">
        <v>514</v>
      </c>
      <c r="I1599" s="104" t="s">
        <v>523</v>
      </c>
      <c r="J1599" s="102">
        <v>6.1777497599999988E-2</v>
      </c>
      <c r="K1599" s="105">
        <v>0.20079359999999999</v>
      </c>
      <c r="L1599" s="83"/>
      <c r="M1599" s="102">
        <v>8.0317440000000004E-3</v>
      </c>
      <c r="N1599" s="105">
        <v>8.0317440000000004E-3</v>
      </c>
      <c r="O1599" s="83"/>
    </row>
    <row r="1600" spans="1:15">
      <c r="A1600" s="79" t="s">
        <v>274</v>
      </c>
      <c r="B1600" s="100" t="s">
        <v>340</v>
      </c>
      <c r="C1600" s="81" t="str">
        <f>IFERROR(IF(B1600="No CAS","",INDEX('DEQ Pollutant List'!$C$7:$C$611,MATCH('3. Pollutant Emissions - EF'!B1600,'DEQ Pollutant List'!$B$7:$B$611,0))),"")</f>
        <v>Benzene</v>
      </c>
      <c r="D1600" s="115"/>
      <c r="E1600" s="101"/>
      <c r="F1600" s="102">
        <v>3.8060999999999998</v>
      </c>
      <c r="G1600" s="103">
        <v>3.8060999999999998</v>
      </c>
      <c r="H1600" s="83" t="s">
        <v>514</v>
      </c>
      <c r="I1600" s="104" t="s">
        <v>523</v>
      </c>
      <c r="J1600" s="102">
        <v>1.1803781807999998</v>
      </c>
      <c r="K1600" s="105">
        <v>3.8365487999999996</v>
      </c>
      <c r="L1600" s="83"/>
      <c r="M1600" s="102">
        <v>0.15346195199999998</v>
      </c>
      <c r="N1600" s="105">
        <v>0.15346195199999998</v>
      </c>
      <c r="O1600" s="83"/>
    </row>
    <row r="1601" spans="1:15">
      <c r="A1601" s="79" t="s">
        <v>274</v>
      </c>
      <c r="B1601" s="100" t="s">
        <v>524</v>
      </c>
      <c r="C1601" s="81" t="str">
        <f>IFERROR(IF(B1601="No CAS","",INDEX('DEQ Pollutant List'!$C$7:$C$611,MATCH('3. Pollutant Emissions - EF'!B1601,'DEQ Pollutant List'!$B$7:$B$611,0))),"")</f>
        <v>Chlorine</v>
      </c>
      <c r="D1601" s="115"/>
      <c r="E1601" s="101"/>
      <c r="F1601" s="102">
        <v>0.45500000000000002</v>
      </c>
      <c r="G1601" s="103">
        <v>0.45500000000000002</v>
      </c>
      <c r="H1601" s="83" t="s">
        <v>514</v>
      </c>
      <c r="I1601" s="104" t="s">
        <v>523</v>
      </c>
      <c r="J1601" s="102">
        <v>0.14110824</v>
      </c>
      <c r="K1601" s="105">
        <v>0.45863999999999999</v>
      </c>
      <c r="L1601" s="83"/>
      <c r="M1601" s="102">
        <v>1.83456E-2</v>
      </c>
      <c r="N1601" s="105">
        <v>1.83456E-2</v>
      </c>
      <c r="O1601" s="83"/>
    </row>
    <row r="1602" spans="1:15">
      <c r="A1602" s="79" t="s">
        <v>274</v>
      </c>
      <c r="B1602" s="100" t="s">
        <v>350</v>
      </c>
      <c r="C1602" s="81" t="str">
        <f>IFERROR(IF(B1602="No CAS","",INDEX('DEQ Pollutant List'!$C$7:$C$611,MATCH('3. Pollutant Emissions - EF'!B1602,'DEQ Pollutant List'!$B$7:$B$611,0))),"")</f>
        <v>Copper and compounds</v>
      </c>
      <c r="D1602" s="115"/>
      <c r="E1602" s="101"/>
      <c r="F1602" s="102">
        <v>3.3E-3</v>
      </c>
      <c r="G1602" s="103">
        <v>3.3E-3</v>
      </c>
      <c r="H1602" s="83" t="s">
        <v>514</v>
      </c>
      <c r="I1602" s="104" t="s">
        <v>523</v>
      </c>
      <c r="J1602" s="102">
        <v>1.0234223999999999E-3</v>
      </c>
      <c r="K1602" s="105">
        <v>3.3264000000000002E-3</v>
      </c>
      <c r="L1602" s="83"/>
      <c r="M1602" s="102">
        <v>1.3305599999999999E-4</v>
      </c>
      <c r="N1602" s="105">
        <v>1.3305599999999999E-4</v>
      </c>
      <c r="O1602" s="83"/>
    </row>
    <row r="1603" spans="1:15">
      <c r="A1603" s="79" t="s">
        <v>274</v>
      </c>
      <c r="B1603" s="100" t="s">
        <v>352</v>
      </c>
      <c r="C1603" s="81" t="str">
        <f>IFERROR(IF(B1603="No CAS","",INDEX('DEQ Pollutant List'!$C$7:$C$611,MATCH('3. Pollutant Emissions - EF'!B1603,'DEQ Pollutant List'!$B$7:$B$611,0))),"")</f>
        <v>Ethyl benzene</v>
      </c>
      <c r="D1603" s="115"/>
      <c r="E1603" s="101"/>
      <c r="F1603" s="102">
        <v>1.6596</v>
      </c>
      <c r="G1603" s="103">
        <v>1.6596</v>
      </c>
      <c r="H1603" s="83" t="s">
        <v>514</v>
      </c>
      <c r="I1603" s="104" t="s">
        <v>523</v>
      </c>
      <c r="J1603" s="102">
        <v>0.51468842879999999</v>
      </c>
      <c r="K1603" s="105">
        <v>1.6728768000000001</v>
      </c>
      <c r="L1603" s="83"/>
      <c r="M1603" s="102">
        <v>6.6915071999999992E-2</v>
      </c>
      <c r="N1603" s="105">
        <v>6.6915071999999992E-2</v>
      </c>
      <c r="O1603" s="83"/>
    </row>
    <row r="1604" spans="1:15">
      <c r="A1604" s="79" t="s">
        <v>274</v>
      </c>
      <c r="B1604" s="100" t="s">
        <v>354</v>
      </c>
      <c r="C1604" s="81" t="str">
        <f>IFERROR(IF(B1604="No CAS","",INDEX('DEQ Pollutant List'!$C$7:$C$611,MATCH('3. Pollutant Emissions - EF'!B1604,'DEQ Pollutant List'!$B$7:$B$611,0))),"")</f>
        <v>Formaldehyde</v>
      </c>
      <c r="D1604" s="115"/>
      <c r="E1604" s="101"/>
      <c r="F1604" s="102">
        <v>3.452</v>
      </c>
      <c r="G1604" s="103">
        <v>3.452</v>
      </c>
      <c r="H1604" s="83" t="s">
        <v>514</v>
      </c>
      <c r="I1604" s="104" t="s">
        <v>523</v>
      </c>
      <c r="J1604" s="102">
        <v>1.0705618560000001</v>
      </c>
      <c r="K1604" s="105">
        <v>3.4796159999999996</v>
      </c>
      <c r="L1604" s="83"/>
      <c r="M1604" s="102">
        <v>0.13918464</v>
      </c>
      <c r="N1604" s="105">
        <v>0.13918464</v>
      </c>
      <c r="O1604" s="83"/>
    </row>
    <row r="1605" spans="1:15">
      <c r="A1605" s="79" t="s">
        <v>274</v>
      </c>
      <c r="B1605" s="100" t="s">
        <v>355</v>
      </c>
      <c r="C1605" s="81" t="str">
        <f>IFERROR(IF(B1605="No CAS","",INDEX('DEQ Pollutant List'!$C$7:$C$611,MATCH('3. Pollutant Emissions - EF'!B1605,'DEQ Pollutant List'!$B$7:$B$611,0))),"")</f>
        <v>Hexane</v>
      </c>
      <c r="D1605" s="115"/>
      <c r="E1605" s="101"/>
      <c r="F1605" s="102">
        <v>1.4494</v>
      </c>
      <c r="G1605" s="103">
        <v>1.4494</v>
      </c>
      <c r="H1605" s="83" t="s">
        <v>514</v>
      </c>
      <c r="I1605" s="104" t="s">
        <v>523</v>
      </c>
      <c r="J1605" s="102">
        <v>0.44949952319999997</v>
      </c>
      <c r="K1605" s="105">
        <v>1.4609952000000002</v>
      </c>
      <c r="L1605" s="83"/>
      <c r="M1605" s="102">
        <v>5.8439807999999996E-2</v>
      </c>
      <c r="N1605" s="105">
        <v>5.8439807999999996E-2</v>
      </c>
      <c r="O1605" s="83"/>
    </row>
    <row r="1606" spans="1:15">
      <c r="A1606" s="79" t="s">
        <v>274</v>
      </c>
      <c r="B1606" s="100" t="s">
        <v>361</v>
      </c>
      <c r="C1606" s="81" t="str">
        <f>IFERROR(IF(B1606="No CAS","",INDEX('DEQ Pollutant List'!$C$7:$C$611,MATCH('3. Pollutant Emissions - EF'!B1606,'DEQ Pollutant List'!$B$7:$B$611,0))),"")</f>
        <v>Manganese and compounds</v>
      </c>
      <c r="D1606" s="115"/>
      <c r="E1606" s="101"/>
      <c r="F1606" s="102">
        <v>3.3E-3</v>
      </c>
      <c r="G1606" s="103">
        <v>3.3E-3</v>
      </c>
      <c r="H1606" s="83" t="s">
        <v>514</v>
      </c>
      <c r="I1606" s="104" t="s">
        <v>523</v>
      </c>
      <c r="J1606" s="102">
        <v>1.0234223999999999E-3</v>
      </c>
      <c r="K1606" s="105">
        <v>3.3264000000000002E-3</v>
      </c>
      <c r="L1606" s="83"/>
      <c r="M1606" s="102">
        <v>1.3305599999999999E-4</v>
      </c>
      <c r="N1606" s="105">
        <v>1.3305599999999999E-4</v>
      </c>
      <c r="O1606" s="83"/>
    </row>
    <row r="1607" spans="1:15">
      <c r="A1607" s="79" t="s">
        <v>274</v>
      </c>
      <c r="B1607" s="100" t="s">
        <v>363</v>
      </c>
      <c r="C1607" s="81" t="str">
        <f>IFERROR(IF(B1607="No CAS","",INDEX('DEQ Pollutant List'!$C$7:$C$611,MATCH('3. Pollutant Emissions - EF'!B1607,'DEQ Pollutant List'!$B$7:$B$611,0))),"")</f>
        <v>Methanol</v>
      </c>
      <c r="D1607" s="115"/>
      <c r="E1607" s="101"/>
      <c r="F1607" s="102">
        <v>0.77449999999999997</v>
      </c>
      <c r="G1607" s="103">
        <v>0.77449999999999997</v>
      </c>
      <c r="H1607" s="83" t="s">
        <v>514</v>
      </c>
      <c r="I1607" s="104" t="s">
        <v>523</v>
      </c>
      <c r="J1607" s="102">
        <v>0.24019413600000003</v>
      </c>
      <c r="K1607" s="105">
        <v>0.78069600000000006</v>
      </c>
      <c r="L1607" s="83"/>
      <c r="M1607" s="102">
        <v>3.122784E-2</v>
      </c>
      <c r="N1607" s="105">
        <v>3.122784E-2</v>
      </c>
      <c r="O1607" s="83"/>
    </row>
    <row r="1608" spans="1:15">
      <c r="A1608" s="79" t="s">
        <v>274</v>
      </c>
      <c r="B1608" s="100" t="s">
        <v>525</v>
      </c>
      <c r="C1608" s="81" t="str">
        <f>IFERROR(IF(B1608="No CAS","",INDEX('DEQ Pollutant List'!$C$7:$C$611,MATCH('3. Pollutant Emissions - EF'!B1608,'DEQ Pollutant List'!$B$7:$B$611,0))),"")</f>
        <v>Methyl tert-butyl ether</v>
      </c>
      <c r="D1608" s="115"/>
      <c r="E1608" s="101"/>
      <c r="F1608" s="102">
        <v>2.0579000000000001</v>
      </c>
      <c r="G1608" s="103">
        <v>2.0579000000000001</v>
      </c>
      <c r="H1608" s="83" t="s">
        <v>514</v>
      </c>
      <c r="I1608" s="104" t="s">
        <v>523</v>
      </c>
      <c r="J1608" s="102">
        <v>0.63821241120000005</v>
      </c>
      <c r="K1608" s="105">
        <v>2.0743631999999996</v>
      </c>
      <c r="L1608" s="83"/>
      <c r="M1608" s="102">
        <v>8.2974528000000006E-2</v>
      </c>
      <c r="N1608" s="105">
        <v>8.2974528000000006E-2</v>
      </c>
      <c r="O1608" s="83"/>
    </row>
    <row r="1609" spans="1:15">
      <c r="A1609" s="79" t="s">
        <v>274</v>
      </c>
      <c r="B1609" s="100" t="s">
        <v>526</v>
      </c>
      <c r="C1609" s="81" t="str">
        <f>IFERROR(IF(B1609="No CAS","",INDEX('DEQ Pollutant List'!$C$7:$C$611,MATCH('3. Pollutant Emissions - EF'!B1609,'DEQ Pollutant List'!$B$7:$B$611,0))),"")</f>
        <v>m-Xylene</v>
      </c>
      <c r="D1609" s="115"/>
      <c r="E1609" s="101"/>
      <c r="F1609" s="102">
        <v>4.9234999999999998</v>
      </c>
      <c r="G1609" s="103">
        <v>4.9234999999999998</v>
      </c>
      <c r="H1609" s="83" t="s">
        <v>514</v>
      </c>
      <c r="I1609" s="104" t="s">
        <v>523</v>
      </c>
      <c r="J1609" s="102">
        <v>1.5269152079999997</v>
      </c>
      <c r="K1609" s="105">
        <v>4.9628879999999995</v>
      </c>
      <c r="L1609" s="83"/>
      <c r="M1609" s="102">
        <v>0.19851551999999997</v>
      </c>
      <c r="N1609" s="105">
        <v>0.19851551999999997</v>
      </c>
      <c r="O1609" s="83"/>
    </row>
    <row r="1610" spans="1:15">
      <c r="A1610" s="79" t="s">
        <v>274</v>
      </c>
      <c r="B1610" s="100" t="s">
        <v>370</v>
      </c>
      <c r="C1610" s="81" t="str">
        <f>IFERROR(IF(B1610="No CAS","",INDEX('DEQ Pollutant List'!$C$7:$C$611,MATCH('3. Pollutant Emissions - EF'!B1610,'DEQ Pollutant List'!$B$7:$B$611,0))),"")</f>
        <v>Naphthalene</v>
      </c>
      <c r="D1610" s="115"/>
      <c r="E1610" s="101"/>
      <c r="F1610" s="102">
        <v>0.14380000000000001</v>
      </c>
      <c r="G1610" s="103">
        <v>0.14380000000000001</v>
      </c>
      <c r="H1610" s="83" t="s">
        <v>514</v>
      </c>
      <c r="I1610" s="104" t="s">
        <v>523</v>
      </c>
      <c r="J1610" s="102">
        <v>4.4596406400000004E-2</v>
      </c>
      <c r="K1610" s="105">
        <v>0.14495040000000001</v>
      </c>
      <c r="L1610" s="83"/>
      <c r="M1610" s="102">
        <v>5.7980159999999996E-3</v>
      </c>
      <c r="N1610" s="105">
        <v>5.7980159999999996E-3</v>
      </c>
      <c r="O1610" s="83"/>
    </row>
    <row r="1611" spans="1:15">
      <c r="A1611" s="79" t="s">
        <v>274</v>
      </c>
      <c r="B1611" s="100">
        <v>365</v>
      </c>
      <c r="C1611" s="81" t="str">
        <f>IFERROR(IF(B1611="No CAS","",INDEX('DEQ Pollutant List'!$C$7:$C$611,MATCH('3. Pollutant Emissions - EF'!B1611,'DEQ Pollutant List'!$B$7:$B$611,0))),"")</f>
        <v>Nickel compounds, insoluble</v>
      </c>
      <c r="D1611" s="115"/>
      <c r="E1611" s="101"/>
      <c r="F1611" s="102">
        <v>3.3E-3</v>
      </c>
      <c r="G1611" s="103">
        <v>3.3E-3</v>
      </c>
      <c r="H1611" s="83" t="s">
        <v>514</v>
      </c>
      <c r="I1611" s="104" t="s">
        <v>523</v>
      </c>
      <c r="J1611" s="102">
        <v>1.0234223999999999E-3</v>
      </c>
      <c r="K1611" s="105">
        <v>3.3264000000000002E-3</v>
      </c>
      <c r="L1611" s="83"/>
      <c r="M1611" s="102">
        <v>1.3305599999999999E-4</v>
      </c>
      <c r="N1611" s="105">
        <v>1.3305599999999999E-4</v>
      </c>
      <c r="O1611" s="83"/>
    </row>
    <row r="1612" spans="1:15">
      <c r="A1612" s="79" t="s">
        <v>274</v>
      </c>
      <c r="B1612" s="100" t="s">
        <v>527</v>
      </c>
      <c r="C1612" s="81" t="str">
        <f>IFERROR(IF(B1612="No CAS","",INDEX('DEQ Pollutant List'!$C$7:$C$611,MATCH('3. Pollutant Emissions - EF'!B1612,'DEQ Pollutant List'!$B$7:$B$611,0))),"")</f>
        <v>o-Xylene</v>
      </c>
      <c r="D1612" s="115"/>
      <c r="E1612" s="101"/>
      <c r="F1612" s="102">
        <v>1.7149000000000001</v>
      </c>
      <c r="G1612" s="103">
        <v>1.7149000000000001</v>
      </c>
      <c r="H1612" s="83" t="s">
        <v>514</v>
      </c>
      <c r="I1612" s="104" t="s">
        <v>523</v>
      </c>
      <c r="J1612" s="102">
        <v>0.53183850720000014</v>
      </c>
      <c r="K1612" s="105">
        <v>1.7286192</v>
      </c>
      <c r="L1612" s="83"/>
      <c r="M1612" s="102">
        <v>6.9144767999999995E-2</v>
      </c>
      <c r="N1612" s="105">
        <v>6.9144767999999995E-2</v>
      </c>
      <c r="O1612" s="83"/>
    </row>
    <row r="1613" spans="1:15">
      <c r="A1613" s="79" t="s">
        <v>274</v>
      </c>
      <c r="B1613" s="100" t="s">
        <v>392</v>
      </c>
      <c r="C1613" s="81" t="str">
        <f>IFERROR(IF(B1613="No CAS","",INDEX('DEQ Pollutant List'!$C$7:$C$611,MATCH('3. Pollutant Emissions - EF'!B1613,'DEQ Pollutant List'!$B$7:$B$611,0))),"")</f>
        <v>Styrene</v>
      </c>
      <c r="D1613" s="115"/>
      <c r="E1613" s="101"/>
      <c r="F1613" s="102">
        <v>0.14380000000000001</v>
      </c>
      <c r="G1613" s="103">
        <v>0.14380000000000001</v>
      </c>
      <c r="H1613" s="83" t="s">
        <v>514</v>
      </c>
      <c r="I1613" s="104" t="s">
        <v>523</v>
      </c>
      <c r="J1613" s="102">
        <v>4.4596406400000004E-2</v>
      </c>
      <c r="K1613" s="105">
        <v>0.14495040000000001</v>
      </c>
      <c r="L1613" s="83"/>
      <c r="M1613" s="102">
        <v>5.7980159999999996E-3</v>
      </c>
      <c r="N1613" s="105">
        <v>5.7980159999999996E-3</v>
      </c>
      <c r="O1613" s="83"/>
    </row>
    <row r="1614" spans="1:15">
      <c r="A1614" s="79" t="s">
        <v>274</v>
      </c>
      <c r="B1614" s="100" t="s">
        <v>395</v>
      </c>
      <c r="C1614" s="81" t="str">
        <f>IFERROR(IF(B1614="No CAS","",INDEX('DEQ Pollutant List'!$C$7:$C$611,MATCH('3. Pollutant Emissions - EF'!B1614,'DEQ Pollutant List'!$B$7:$B$611,0))),"")</f>
        <v>Toluene</v>
      </c>
      <c r="D1614" s="115"/>
      <c r="E1614" s="101"/>
      <c r="F1614" s="102">
        <v>7.5125000000000002</v>
      </c>
      <c r="G1614" s="103">
        <v>7.5125000000000002</v>
      </c>
      <c r="H1614" s="83" t="s">
        <v>514</v>
      </c>
      <c r="I1614" s="104" t="s">
        <v>523</v>
      </c>
      <c r="J1614" s="102">
        <v>2.3298366000000001</v>
      </c>
      <c r="K1614" s="105">
        <v>7.5726000000000004</v>
      </c>
      <c r="L1614" s="83"/>
      <c r="M1614" s="102">
        <v>0.30290400000000001</v>
      </c>
      <c r="N1614" s="105">
        <v>0.30290400000000001</v>
      </c>
      <c r="O1614" s="83"/>
    </row>
    <row r="1615" spans="1:15">
      <c r="A1615" s="79" t="s">
        <v>276</v>
      </c>
      <c r="B1615" s="100" t="s">
        <v>522</v>
      </c>
      <c r="C1615" s="81" t="str">
        <f>IFERROR(IF(B1615="No CAS","",INDEX('DEQ Pollutant List'!$C$7:$C$611,MATCH('3. Pollutant Emissions - EF'!B1615,'DEQ Pollutant List'!$B$7:$B$611,0))),"")</f>
        <v>1,2,4-Trimethylbenzene</v>
      </c>
      <c r="D1615" s="115"/>
      <c r="E1615" s="101"/>
      <c r="F1615" s="102">
        <v>1.3940999999999999</v>
      </c>
      <c r="G1615" s="103">
        <v>1.3940999999999999</v>
      </c>
      <c r="H1615" s="83" t="s">
        <v>514</v>
      </c>
      <c r="I1615" s="104" t="s">
        <v>528</v>
      </c>
      <c r="J1615" s="102">
        <v>7.3775771999999989E-3</v>
      </c>
      <c r="K1615" s="105">
        <v>0.98367696000000004</v>
      </c>
      <c r="L1615" s="83"/>
      <c r="M1615" s="102">
        <v>8.1973080000000002E-4</v>
      </c>
      <c r="N1615" s="105">
        <v>3.9347078399999999E-2</v>
      </c>
      <c r="O1615" s="83"/>
    </row>
    <row r="1616" spans="1:15">
      <c r="A1616" s="79" t="s">
        <v>276</v>
      </c>
      <c r="B1616" s="100" t="s">
        <v>342</v>
      </c>
      <c r="C1616" s="81" t="str">
        <f>IFERROR(IF(B1616="No CAS","",INDEX('DEQ Pollutant List'!$C$7:$C$611,MATCH('3. Pollutant Emissions - EF'!B1616,'DEQ Pollutant List'!$B$7:$B$611,0))),"")</f>
        <v>1,3-Butadiene</v>
      </c>
      <c r="D1616" s="115"/>
      <c r="E1616" s="101"/>
      <c r="F1616" s="102">
        <v>0.91830000000000001</v>
      </c>
      <c r="G1616" s="103">
        <v>0.91830000000000001</v>
      </c>
      <c r="H1616" s="83" t="s">
        <v>514</v>
      </c>
      <c r="I1616" s="104" t="s">
        <v>528</v>
      </c>
      <c r="J1616" s="102">
        <v>4.8596435999999996E-3</v>
      </c>
      <c r="K1616" s="105">
        <v>0.64795248000000005</v>
      </c>
      <c r="L1616" s="83"/>
      <c r="M1616" s="102">
        <v>5.3996040000000006E-4</v>
      </c>
      <c r="N1616" s="105">
        <v>2.5918099200000003E-2</v>
      </c>
      <c r="O1616" s="83"/>
    </row>
    <row r="1617" spans="1:15">
      <c r="A1617" s="79" t="s">
        <v>276</v>
      </c>
      <c r="B1617" s="100" t="s">
        <v>366</v>
      </c>
      <c r="C1617" s="81" t="str">
        <f>IFERROR(IF(B1617="No CAS","",INDEX('DEQ Pollutant List'!$C$7:$C$611,MATCH('3. Pollutant Emissions - EF'!B1617,'DEQ Pollutant List'!$B$7:$B$611,0))),"")</f>
        <v>2-Butanone (methyl ethyl ketone)</v>
      </c>
      <c r="D1617" s="115"/>
      <c r="E1617" s="101"/>
      <c r="F1617" s="102">
        <v>6.6400000000000001E-2</v>
      </c>
      <c r="G1617" s="103">
        <v>6.6400000000000001E-2</v>
      </c>
      <c r="H1617" s="83" t="s">
        <v>514</v>
      </c>
      <c r="I1617" s="104" t="s">
        <v>528</v>
      </c>
      <c r="J1617" s="102">
        <v>3.5138880000000001E-4</v>
      </c>
      <c r="K1617" s="105">
        <v>4.6851840000000013E-2</v>
      </c>
      <c r="L1617" s="83"/>
      <c r="M1617" s="102">
        <v>3.9043200000000006E-5</v>
      </c>
      <c r="N1617" s="105">
        <v>1.8740735999999995E-3</v>
      </c>
      <c r="O1617" s="83"/>
    </row>
    <row r="1618" spans="1:15">
      <c r="A1618" s="79" t="s">
        <v>276</v>
      </c>
      <c r="B1618" s="100" t="s">
        <v>327</v>
      </c>
      <c r="C1618" s="81" t="str">
        <f>IFERROR(IF(B1618="No CAS","",INDEX('DEQ Pollutant List'!$C$7:$C$611,MATCH('3. Pollutant Emissions - EF'!B1618,'DEQ Pollutant List'!$B$7:$B$611,0))),"")</f>
        <v>Acetaldehyde</v>
      </c>
      <c r="D1618" s="115"/>
      <c r="E1618" s="101"/>
      <c r="F1618" s="102">
        <v>0.82979999999999998</v>
      </c>
      <c r="G1618" s="103">
        <v>0.82979999999999998</v>
      </c>
      <c r="H1618" s="83" t="s">
        <v>514</v>
      </c>
      <c r="I1618" s="104" t="s">
        <v>528</v>
      </c>
      <c r="J1618" s="102">
        <v>4.3913015999999996E-3</v>
      </c>
      <c r="K1618" s="105">
        <v>0.58550688000000006</v>
      </c>
      <c r="L1618" s="83"/>
      <c r="M1618" s="102">
        <v>4.8792239999999998E-4</v>
      </c>
      <c r="N1618" s="105">
        <v>2.34202752E-2</v>
      </c>
      <c r="O1618" s="83"/>
    </row>
    <row r="1619" spans="1:15">
      <c r="A1619" s="79" t="s">
        <v>276</v>
      </c>
      <c r="B1619" s="100" t="s">
        <v>330</v>
      </c>
      <c r="C1619" s="81" t="str">
        <f>IFERROR(IF(B1619="No CAS","",INDEX('DEQ Pollutant List'!$C$7:$C$611,MATCH('3. Pollutant Emissions - EF'!B1619,'DEQ Pollutant List'!$B$7:$B$611,0))),"")</f>
        <v>Acrolein</v>
      </c>
      <c r="D1619" s="115"/>
      <c r="E1619" s="101"/>
      <c r="F1619" s="102">
        <v>0.19919999999999999</v>
      </c>
      <c r="G1619" s="103">
        <v>0.19919999999999999</v>
      </c>
      <c r="H1619" s="83" t="s">
        <v>514</v>
      </c>
      <c r="I1619" s="104" t="s">
        <v>528</v>
      </c>
      <c r="J1619" s="102">
        <v>1.0541664000000002E-3</v>
      </c>
      <c r="K1619" s="105">
        <v>0.14055551999999999</v>
      </c>
      <c r="L1619" s="83"/>
      <c r="M1619" s="102">
        <v>1.1712959999999997E-4</v>
      </c>
      <c r="N1619" s="105">
        <v>5.6222207999999992E-3</v>
      </c>
      <c r="O1619" s="83"/>
    </row>
    <row r="1620" spans="1:15">
      <c r="A1620" s="79" t="s">
        <v>276</v>
      </c>
      <c r="B1620" s="100" t="s">
        <v>340</v>
      </c>
      <c r="C1620" s="81" t="str">
        <f>IFERROR(IF(B1620="No CAS","",INDEX('DEQ Pollutant List'!$C$7:$C$611,MATCH('3. Pollutant Emissions - EF'!B1620,'DEQ Pollutant List'!$B$7:$B$611,0))),"")</f>
        <v>Benzene</v>
      </c>
      <c r="D1620" s="115"/>
      <c r="E1620" s="101"/>
      <c r="F1620" s="102">
        <v>3.8060999999999998</v>
      </c>
      <c r="G1620" s="103">
        <v>3.8060999999999998</v>
      </c>
      <c r="H1620" s="83" t="s">
        <v>514</v>
      </c>
      <c r="I1620" s="104" t="s">
        <v>528</v>
      </c>
      <c r="J1620" s="102">
        <v>2.01418812E-2</v>
      </c>
      <c r="K1620" s="105">
        <v>2.6855841599999999</v>
      </c>
      <c r="L1620" s="83"/>
      <c r="M1620" s="102">
        <v>2.2379867999999998E-3</v>
      </c>
      <c r="N1620" s="105">
        <v>0.1074233664</v>
      </c>
      <c r="O1620" s="83"/>
    </row>
    <row r="1621" spans="1:15">
      <c r="A1621" s="79" t="s">
        <v>276</v>
      </c>
      <c r="B1621" s="100" t="s">
        <v>524</v>
      </c>
      <c r="C1621" s="81" t="str">
        <f>IFERROR(IF(B1621="No CAS","",INDEX('DEQ Pollutant List'!$C$7:$C$611,MATCH('3. Pollutant Emissions - EF'!B1621,'DEQ Pollutant List'!$B$7:$B$611,0))),"")</f>
        <v>Chlorine</v>
      </c>
      <c r="D1621" s="115"/>
      <c r="E1621" s="101"/>
      <c r="F1621" s="102">
        <v>0.45500000000000002</v>
      </c>
      <c r="G1621" s="103">
        <v>0.45500000000000002</v>
      </c>
      <c r="H1621" s="83" t="s">
        <v>514</v>
      </c>
      <c r="I1621" s="104" t="s">
        <v>528</v>
      </c>
      <c r="J1621" s="102">
        <v>2.4078599999999995E-3</v>
      </c>
      <c r="K1621" s="105">
        <v>0.321048</v>
      </c>
      <c r="L1621" s="83"/>
      <c r="M1621" s="102">
        <v>2.6753999999999998E-4</v>
      </c>
      <c r="N1621" s="105">
        <v>1.284192E-2</v>
      </c>
      <c r="O1621" s="83"/>
    </row>
    <row r="1622" spans="1:15">
      <c r="A1622" s="79" t="s">
        <v>276</v>
      </c>
      <c r="B1622" s="100" t="s">
        <v>350</v>
      </c>
      <c r="C1622" s="81" t="str">
        <f>IFERROR(IF(B1622="No CAS","",INDEX('DEQ Pollutant List'!$C$7:$C$611,MATCH('3. Pollutant Emissions - EF'!B1622,'DEQ Pollutant List'!$B$7:$B$611,0))),"")</f>
        <v>Copper and compounds</v>
      </c>
      <c r="D1622" s="115"/>
      <c r="E1622" s="101"/>
      <c r="F1622" s="102">
        <v>3.3E-3</v>
      </c>
      <c r="G1622" s="103">
        <v>3.3E-3</v>
      </c>
      <c r="H1622" s="83" t="s">
        <v>514</v>
      </c>
      <c r="I1622" s="104" t="s">
        <v>528</v>
      </c>
      <c r="J1622" s="102">
        <v>1.7463600000000003E-5</v>
      </c>
      <c r="K1622" s="105">
        <v>2.32848E-3</v>
      </c>
      <c r="L1622" s="83"/>
      <c r="M1622" s="102">
        <v>1.9404000000000001E-6</v>
      </c>
      <c r="N1622" s="105">
        <v>9.3139199999999977E-5</v>
      </c>
      <c r="O1622" s="83"/>
    </row>
    <row r="1623" spans="1:15">
      <c r="A1623" s="79" t="s">
        <v>276</v>
      </c>
      <c r="B1623" s="100" t="s">
        <v>352</v>
      </c>
      <c r="C1623" s="81" t="str">
        <f>IFERROR(IF(B1623="No CAS","",INDEX('DEQ Pollutant List'!$C$7:$C$611,MATCH('3. Pollutant Emissions - EF'!B1623,'DEQ Pollutant List'!$B$7:$B$611,0))),"")</f>
        <v>Ethyl benzene</v>
      </c>
      <c r="D1623" s="115"/>
      <c r="E1623" s="101"/>
      <c r="F1623" s="102">
        <v>1.6596</v>
      </c>
      <c r="G1623" s="103">
        <v>1.6596</v>
      </c>
      <c r="H1623" s="83" t="s">
        <v>514</v>
      </c>
      <c r="I1623" s="104" t="s">
        <v>528</v>
      </c>
      <c r="J1623" s="102">
        <v>8.7826031999999991E-3</v>
      </c>
      <c r="K1623" s="105">
        <v>1.1710137600000001</v>
      </c>
      <c r="L1623" s="83"/>
      <c r="M1623" s="102">
        <v>9.7584479999999996E-4</v>
      </c>
      <c r="N1623" s="105">
        <v>4.68405504E-2</v>
      </c>
      <c r="O1623" s="83"/>
    </row>
    <row r="1624" spans="1:15">
      <c r="A1624" s="79" t="s">
        <v>276</v>
      </c>
      <c r="B1624" s="100" t="s">
        <v>354</v>
      </c>
      <c r="C1624" s="81" t="str">
        <f>IFERROR(IF(B1624="No CAS","",INDEX('DEQ Pollutant List'!$C$7:$C$611,MATCH('3. Pollutant Emissions - EF'!B1624,'DEQ Pollutant List'!$B$7:$B$611,0))),"")</f>
        <v>Formaldehyde</v>
      </c>
      <c r="D1624" s="115"/>
      <c r="E1624" s="101"/>
      <c r="F1624" s="102">
        <v>3.452</v>
      </c>
      <c r="G1624" s="103">
        <v>3.452</v>
      </c>
      <c r="H1624" s="83" t="s">
        <v>514</v>
      </c>
      <c r="I1624" s="104" t="s">
        <v>528</v>
      </c>
      <c r="J1624" s="102">
        <v>1.8267983999999998E-2</v>
      </c>
      <c r="K1624" s="105">
        <v>2.4357312000000002</v>
      </c>
      <c r="L1624" s="83"/>
      <c r="M1624" s="102">
        <v>2.0297760000000001E-3</v>
      </c>
      <c r="N1624" s="105">
        <v>9.7429247999999996E-2</v>
      </c>
      <c r="O1624" s="83"/>
    </row>
    <row r="1625" spans="1:15">
      <c r="A1625" s="79" t="s">
        <v>276</v>
      </c>
      <c r="B1625" s="100" t="s">
        <v>355</v>
      </c>
      <c r="C1625" s="81" t="str">
        <f>IFERROR(IF(B1625="No CAS","",INDEX('DEQ Pollutant List'!$C$7:$C$611,MATCH('3. Pollutant Emissions - EF'!B1625,'DEQ Pollutant List'!$B$7:$B$611,0))),"")</f>
        <v>Hexane</v>
      </c>
      <c r="D1625" s="115"/>
      <c r="E1625" s="101"/>
      <c r="F1625" s="102">
        <v>1.4494</v>
      </c>
      <c r="G1625" s="103">
        <v>1.4494</v>
      </c>
      <c r="H1625" s="83" t="s">
        <v>514</v>
      </c>
      <c r="I1625" s="104" t="s">
        <v>528</v>
      </c>
      <c r="J1625" s="102">
        <v>7.6702248000000001E-3</v>
      </c>
      <c r="K1625" s="105">
        <v>1.0226966399999999</v>
      </c>
      <c r="L1625" s="83"/>
      <c r="M1625" s="102">
        <v>8.5224719999999995E-4</v>
      </c>
      <c r="N1625" s="105">
        <v>4.0907865600000003E-2</v>
      </c>
      <c r="O1625" s="83"/>
    </row>
    <row r="1626" spans="1:15">
      <c r="A1626" s="79" t="s">
        <v>276</v>
      </c>
      <c r="B1626" s="100" t="s">
        <v>361</v>
      </c>
      <c r="C1626" s="81" t="str">
        <f>IFERROR(IF(B1626="No CAS","",INDEX('DEQ Pollutant List'!$C$7:$C$611,MATCH('3. Pollutant Emissions - EF'!B1626,'DEQ Pollutant List'!$B$7:$B$611,0))),"")</f>
        <v>Manganese and compounds</v>
      </c>
      <c r="D1626" s="115"/>
      <c r="E1626" s="101"/>
      <c r="F1626" s="102">
        <v>3.3E-3</v>
      </c>
      <c r="G1626" s="103">
        <v>3.3E-3</v>
      </c>
      <c r="H1626" s="83" t="s">
        <v>514</v>
      </c>
      <c r="I1626" s="104" t="s">
        <v>528</v>
      </c>
      <c r="J1626" s="102">
        <v>1.7463600000000003E-5</v>
      </c>
      <c r="K1626" s="105">
        <v>2.32848E-3</v>
      </c>
      <c r="L1626" s="83"/>
      <c r="M1626" s="102">
        <v>1.9404000000000001E-6</v>
      </c>
      <c r="N1626" s="105">
        <v>9.3139199999999977E-5</v>
      </c>
      <c r="O1626" s="83"/>
    </row>
    <row r="1627" spans="1:15">
      <c r="A1627" s="79" t="s">
        <v>276</v>
      </c>
      <c r="B1627" s="100" t="s">
        <v>363</v>
      </c>
      <c r="C1627" s="81" t="str">
        <f>IFERROR(IF(B1627="No CAS","",INDEX('DEQ Pollutant List'!$C$7:$C$611,MATCH('3. Pollutant Emissions - EF'!B1627,'DEQ Pollutant List'!$B$7:$B$611,0))),"")</f>
        <v>Methanol</v>
      </c>
      <c r="D1627" s="115"/>
      <c r="E1627" s="101"/>
      <c r="F1627" s="102">
        <v>0.77449999999999997</v>
      </c>
      <c r="G1627" s="103">
        <v>0.77449999999999997</v>
      </c>
      <c r="H1627" s="83" t="s">
        <v>514</v>
      </c>
      <c r="I1627" s="104" t="s">
        <v>528</v>
      </c>
      <c r="J1627" s="102">
        <v>4.0986540000000002E-3</v>
      </c>
      <c r="K1627" s="105">
        <v>0.54648719999999995</v>
      </c>
      <c r="L1627" s="83"/>
      <c r="M1627" s="102">
        <v>4.5540599999999994E-4</v>
      </c>
      <c r="N1627" s="105">
        <v>2.1859488E-2</v>
      </c>
      <c r="O1627" s="83"/>
    </row>
    <row r="1628" spans="1:15">
      <c r="A1628" s="79" t="s">
        <v>276</v>
      </c>
      <c r="B1628" s="100" t="s">
        <v>525</v>
      </c>
      <c r="C1628" s="81" t="str">
        <f>IFERROR(IF(B1628="No CAS","",INDEX('DEQ Pollutant List'!$C$7:$C$611,MATCH('3. Pollutant Emissions - EF'!B1628,'DEQ Pollutant List'!$B$7:$B$611,0))),"")</f>
        <v>Methyl tert-butyl ether</v>
      </c>
      <c r="D1628" s="115"/>
      <c r="E1628" s="101"/>
      <c r="F1628" s="102">
        <v>2.0579000000000001</v>
      </c>
      <c r="G1628" s="103">
        <v>2.0579000000000001</v>
      </c>
      <c r="H1628" s="83" t="s">
        <v>514</v>
      </c>
      <c r="I1628" s="104" t="s">
        <v>528</v>
      </c>
      <c r="J1628" s="102">
        <v>1.08904068E-2</v>
      </c>
      <c r="K1628" s="105">
        <v>1.4520542399999998</v>
      </c>
      <c r="L1628" s="83"/>
      <c r="M1628" s="102">
        <v>1.2100452000000002E-3</v>
      </c>
      <c r="N1628" s="105">
        <v>5.8082169600000004E-2</v>
      </c>
      <c r="O1628" s="83"/>
    </row>
    <row r="1629" spans="1:15">
      <c r="A1629" s="79" t="s">
        <v>276</v>
      </c>
      <c r="B1629" s="100" t="s">
        <v>526</v>
      </c>
      <c r="C1629" s="81" t="str">
        <f>IFERROR(IF(B1629="No CAS","",INDEX('DEQ Pollutant List'!$C$7:$C$611,MATCH('3. Pollutant Emissions - EF'!B1629,'DEQ Pollutant List'!$B$7:$B$611,0))),"")</f>
        <v>m-Xylene</v>
      </c>
      <c r="D1629" s="115"/>
      <c r="E1629" s="101"/>
      <c r="F1629" s="102">
        <v>4.9234999999999998</v>
      </c>
      <c r="G1629" s="103">
        <v>4.9234999999999998</v>
      </c>
      <c r="H1629" s="83" t="s">
        <v>514</v>
      </c>
      <c r="I1629" s="104" t="s">
        <v>528</v>
      </c>
      <c r="J1629" s="102">
        <v>2.6055161999999996E-2</v>
      </c>
      <c r="K1629" s="105">
        <v>3.4740215999999999</v>
      </c>
      <c r="L1629" s="83"/>
      <c r="M1629" s="102">
        <v>2.8950179999999996E-3</v>
      </c>
      <c r="N1629" s="105">
        <v>0.13896086399999996</v>
      </c>
      <c r="O1629" s="83"/>
    </row>
    <row r="1630" spans="1:15">
      <c r="A1630" s="79" t="s">
        <v>276</v>
      </c>
      <c r="B1630" s="100" t="s">
        <v>370</v>
      </c>
      <c r="C1630" s="81" t="str">
        <f>IFERROR(IF(B1630="No CAS","",INDEX('DEQ Pollutant List'!$C$7:$C$611,MATCH('3. Pollutant Emissions - EF'!B1630,'DEQ Pollutant List'!$B$7:$B$611,0))),"")</f>
        <v>Naphthalene</v>
      </c>
      <c r="D1630" s="115"/>
      <c r="E1630" s="101"/>
      <c r="F1630" s="102">
        <v>0.14380000000000001</v>
      </c>
      <c r="G1630" s="103">
        <v>0.14380000000000001</v>
      </c>
      <c r="H1630" s="83" t="s">
        <v>514</v>
      </c>
      <c r="I1630" s="104" t="s">
        <v>528</v>
      </c>
      <c r="J1630" s="102">
        <v>7.6098959999999988E-4</v>
      </c>
      <c r="K1630" s="105">
        <v>0.10146528</v>
      </c>
      <c r="L1630" s="83"/>
      <c r="M1630" s="102">
        <v>8.4554399999999991E-5</v>
      </c>
      <c r="N1630" s="105">
        <v>4.0586112000000002E-3</v>
      </c>
      <c r="O1630" s="83"/>
    </row>
    <row r="1631" spans="1:15">
      <c r="A1631" s="79" t="s">
        <v>276</v>
      </c>
      <c r="B1631" s="100">
        <v>365</v>
      </c>
      <c r="C1631" s="81" t="str">
        <f>IFERROR(IF(B1631="No CAS","",INDEX('DEQ Pollutant List'!$C$7:$C$611,MATCH('3. Pollutant Emissions - EF'!B1631,'DEQ Pollutant List'!$B$7:$B$611,0))),"")</f>
        <v>Nickel compounds, insoluble</v>
      </c>
      <c r="D1631" s="115"/>
      <c r="E1631" s="101"/>
      <c r="F1631" s="102">
        <v>3.3E-3</v>
      </c>
      <c r="G1631" s="103">
        <v>3.3E-3</v>
      </c>
      <c r="H1631" s="83" t="s">
        <v>514</v>
      </c>
      <c r="I1631" s="104" t="s">
        <v>528</v>
      </c>
      <c r="J1631" s="102">
        <v>1.7463600000000003E-5</v>
      </c>
      <c r="K1631" s="105">
        <v>2.32848E-3</v>
      </c>
      <c r="L1631" s="83"/>
      <c r="M1631" s="102">
        <v>1.9404000000000001E-6</v>
      </c>
      <c r="N1631" s="105">
        <v>9.3139199999999977E-5</v>
      </c>
      <c r="O1631" s="83"/>
    </row>
    <row r="1632" spans="1:15">
      <c r="A1632" s="79" t="s">
        <v>276</v>
      </c>
      <c r="B1632" s="100" t="s">
        <v>527</v>
      </c>
      <c r="C1632" s="81" t="str">
        <f>IFERROR(IF(B1632="No CAS","",INDEX('DEQ Pollutant List'!$C$7:$C$611,MATCH('3. Pollutant Emissions - EF'!B1632,'DEQ Pollutant List'!$B$7:$B$611,0))),"")</f>
        <v>o-Xylene</v>
      </c>
      <c r="D1632" s="115"/>
      <c r="E1632" s="101"/>
      <c r="F1632" s="102">
        <v>1.7149000000000001</v>
      </c>
      <c r="G1632" s="103">
        <v>1.7149000000000001</v>
      </c>
      <c r="H1632" s="83" t="s">
        <v>514</v>
      </c>
      <c r="I1632" s="104" t="s">
        <v>528</v>
      </c>
      <c r="J1632" s="102">
        <v>9.0752508000000003E-3</v>
      </c>
      <c r="K1632" s="105">
        <v>1.2100334399999999</v>
      </c>
      <c r="L1632" s="83"/>
      <c r="M1632" s="102">
        <v>1.0083612000000002E-3</v>
      </c>
      <c r="N1632" s="105">
        <v>4.8401337599999997E-2</v>
      </c>
      <c r="O1632" s="83"/>
    </row>
    <row r="1633" spans="1:15">
      <c r="A1633" s="79" t="s">
        <v>276</v>
      </c>
      <c r="B1633" s="100" t="s">
        <v>392</v>
      </c>
      <c r="C1633" s="81" t="str">
        <f>IFERROR(IF(B1633="No CAS","",INDEX('DEQ Pollutant List'!$C$7:$C$611,MATCH('3. Pollutant Emissions - EF'!B1633,'DEQ Pollutant List'!$B$7:$B$611,0))),"")</f>
        <v>Styrene</v>
      </c>
      <c r="D1633" s="115"/>
      <c r="E1633" s="101"/>
      <c r="F1633" s="102">
        <v>0.14380000000000001</v>
      </c>
      <c r="G1633" s="103">
        <v>0.14380000000000001</v>
      </c>
      <c r="H1633" s="83" t="s">
        <v>514</v>
      </c>
      <c r="I1633" s="104" t="s">
        <v>528</v>
      </c>
      <c r="J1633" s="102">
        <v>7.6098959999999988E-4</v>
      </c>
      <c r="K1633" s="105">
        <v>0.10146528</v>
      </c>
      <c r="L1633" s="83"/>
      <c r="M1633" s="102">
        <v>8.4554399999999991E-5</v>
      </c>
      <c r="N1633" s="105">
        <v>4.0586112000000002E-3</v>
      </c>
      <c r="O1633" s="83"/>
    </row>
    <row r="1634" spans="1:15">
      <c r="A1634" s="79" t="s">
        <v>276</v>
      </c>
      <c r="B1634" s="100" t="s">
        <v>395</v>
      </c>
      <c r="C1634" s="81" t="str">
        <f>IFERROR(IF(B1634="No CAS","",INDEX('DEQ Pollutant List'!$C$7:$C$611,MATCH('3. Pollutant Emissions - EF'!B1634,'DEQ Pollutant List'!$B$7:$B$611,0))),"")</f>
        <v>Toluene</v>
      </c>
      <c r="D1634" s="115"/>
      <c r="E1634" s="101"/>
      <c r="F1634" s="102">
        <v>7.5125000000000002</v>
      </c>
      <c r="G1634" s="103">
        <v>7.5125000000000002</v>
      </c>
      <c r="H1634" s="83" t="s">
        <v>514</v>
      </c>
      <c r="I1634" s="104" t="s">
        <v>528</v>
      </c>
      <c r="J1634" s="102">
        <v>3.9756149999999997E-2</v>
      </c>
      <c r="K1634" s="105">
        <v>5.3008199999999999</v>
      </c>
      <c r="L1634" s="83"/>
      <c r="M1634" s="102">
        <v>4.4173500000000004E-3</v>
      </c>
      <c r="N1634" s="105">
        <v>0.21203280000000002</v>
      </c>
      <c r="O1634" s="83"/>
    </row>
    <row r="1635" spans="1:15">
      <c r="A1635" s="79" t="s">
        <v>279</v>
      </c>
      <c r="B1635" s="100" t="s">
        <v>522</v>
      </c>
      <c r="C1635" s="81" t="str">
        <f>IFERROR(IF(B1635="No CAS","",INDEX('DEQ Pollutant List'!$C$7:$C$611,MATCH('3. Pollutant Emissions - EF'!B1635,'DEQ Pollutant List'!$B$7:$B$611,0))),"")</f>
        <v>1,2,4-Trimethylbenzene</v>
      </c>
      <c r="D1635" s="115"/>
      <c r="E1635" s="101"/>
      <c r="F1635" s="102">
        <v>1.3940999999999999</v>
      </c>
      <c r="G1635" s="103">
        <v>1.3940999999999999</v>
      </c>
      <c r="H1635" s="83" t="s">
        <v>514</v>
      </c>
      <c r="I1635" s="104" t="s">
        <v>528</v>
      </c>
      <c r="J1635" s="102">
        <v>1.852591608E-2</v>
      </c>
      <c r="K1635" s="105">
        <v>0.20493270000000002</v>
      </c>
      <c r="L1635" s="83"/>
      <c r="M1635" s="102">
        <v>1.4755154399999998E-2</v>
      </c>
      <c r="N1635" s="105">
        <v>3.9347078399999999E-2</v>
      </c>
      <c r="O1635" s="83"/>
    </row>
    <row r="1636" spans="1:15">
      <c r="A1636" s="79" t="s">
        <v>279</v>
      </c>
      <c r="B1636" s="100" t="s">
        <v>342</v>
      </c>
      <c r="C1636" s="81" t="str">
        <f>IFERROR(IF(B1636="No CAS","",INDEX('DEQ Pollutant List'!$C$7:$C$611,MATCH('3. Pollutant Emissions - EF'!B1636,'DEQ Pollutant List'!$B$7:$B$611,0))),"")</f>
        <v>1,3-Butadiene</v>
      </c>
      <c r="D1636" s="115"/>
      <c r="E1636" s="101"/>
      <c r="F1636" s="102">
        <v>0.91830000000000001</v>
      </c>
      <c r="G1636" s="103">
        <v>0.91830000000000001</v>
      </c>
      <c r="H1636" s="83" t="s">
        <v>514</v>
      </c>
      <c r="I1636" s="104" t="s">
        <v>528</v>
      </c>
      <c r="J1636" s="102">
        <v>1.220310504E-2</v>
      </c>
      <c r="K1636" s="105">
        <v>0.1349901</v>
      </c>
      <c r="L1636" s="83"/>
      <c r="M1636" s="102">
        <v>9.7192871999999993E-3</v>
      </c>
      <c r="N1636" s="105">
        <v>2.5918099200000003E-2</v>
      </c>
      <c r="O1636" s="83"/>
    </row>
    <row r="1637" spans="1:15">
      <c r="A1637" s="79" t="s">
        <v>279</v>
      </c>
      <c r="B1637" s="100" t="s">
        <v>366</v>
      </c>
      <c r="C1637" s="81" t="str">
        <f>IFERROR(IF(B1637="No CAS","",INDEX('DEQ Pollutant List'!$C$7:$C$611,MATCH('3. Pollutant Emissions - EF'!B1637,'DEQ Pollutant List'!$B$7:$B$611,0))),"")</f>
        <v>2-Butanone (methyl ethyl ketone)</v>
      </c>
      <c r="D1637" s="115"/>
      <c r="E1637" s="101"/>
      <c r="F1637" s="102">
        <v>6.6400000000000001E-2</v>
      </c>
      <c r="G1637" s="103">
        <v>6.6400000000000001E-2</v>
      </c>
      <c r="H1637" s="83" t="s">
        <v>514</v>
      </c>
      <c r="I1637" s="104" t="s">
        <v>528</v>
      </c>
      <c r="J1637" s="102">
        <v>8.8237632000000006E-4</v>
      </c>
      <c r="K1637" s="105">
        <v>9.7608E-3</v>
      </c>
      <c r="L1637" s="83"/>
      <c r="M1637" s="102">
        <v>7.0277760000000001E-4</v>
      </c>
      <c r="N1637" s="105">
        <v>1.8740735999999995E-3</v>
      </c>
      <c r="O1637" s="83"/>
    </row>
    <row r="1638" spans="1:15">
      <c r="A1638" s="79" t="s">
        <v>279</v>
      </c>
      <c r="B1638" s="100" t="s">
        <v>327</v>
      </c>
      <c r="C1638" s="81" t="str">
        <f>IFERROR(IF(B1638="No CAS","",INDEX('DEQ Pollutant List'!$C$7:$C$611,MATCH('3. Pollutant Emissions - EF'!B1638,'DEQ Pollutant List'!$B$7:$B$611,0))),"")</f>
        <v>Acetaldehyde</v>
      </c>
      <c r="D1638" s="115"/>
      <c r="E1638" s="101"/>
      <c r="F1638" s="102">
        <v>0.82979999999999998</v>
      </c>
      <c r="G1638" s="103">
        <v>0.82979999999999998</v>
      </c>
      <c r="H1638" s="83" t="s">
        <v>514</v>
      </c>
      <c r="I1638" s="104" t="s">
        <v>528</v>
      </c>
      <c r="J1638" s="102">
        <v>1.1027046240000001E-2</v>
      </c>
      <c r="K1638" s="105">
        <v>0.12198059999999999</v>
      </c>
      <c r="L1638" s="83"/>
      <c r="M1638" s="102">
        <v>8.7826031999999991E-3</v>
      </c>
      <c r="N1638" s="105">
        <v>2.34202752E-2</v>
      </c>
      <c r="O1638" s="83"/>
    </row>
    <row r="1639" spans="1:15">
      <c r="A1639" s="79" t="s">
        <v>279</v>
      </c>
      <c r="B1639" s="100" t="s">
        <v>330</v>
      </c>
      <c r="C1639" s="81" t="str">
        <f>IFERROR(IF(B1639="No CAS","",INDEX('DEQ Pollutant List'!$C$7:$C$611,MATCH('3. Pollutant Emissions - EF'!B1639,'DEQ Pollutant List'!$B$7:$B$611,0))),"")</f>
        <v>Acrolein</v>
      </c>
      <c r="D1639" s="115"/>
      <c r="E1639" s="101"/>
      <c r="F1639" s="102">
        <v>0.19919999999999999</v>
      </c>
      <c r="G1639" s="103">
        <v>0.19919999999999999</v>
      </c>
      <c r="H1639" s="83" t="s">
        <v>514</v>
      </c>
      <c r="I1639" s="104" t="s">
        <v>528</v>
      </c>
      <c r="J1639" s="102">
        <v>2.6471289600000004E-3</v>
      </c>
      <c r="K1639" s="105">
        <v>2.92824E-2</v>
      </c>
      <c r="L1639" s="83"/>
      <c r="M1639" s="102">
        <v>2.1083328000000004E-3</v>
      </c>
      <c r="N1639" s="105">
        <v>5.6222207999999992E-3</v>
      </c>
      <c r="O1639" s="83"/>
    </row>
    <row r="1640" spans="1:15">
      <c r="A1640" s="79" t="s">
        <v>279</v>
      </c>
      <c r="B1640" s="100" t="s">
        <v>340</v>
      </c>
      <c r="C1640" s="81" t="str">
        <f>IFERROR(IF(B1640="No CAS","",INDEX('DEQ Pollutant List'!$C$7:$C$611,MATCH('3. Pollutant Emissions - EF'!B1640,'DEQ Pollutant List'!$B$7:$B$611,0))),"")</f>
        <v>Benzene</v>
      </c>
      <c r="D1640" s="115"/>
      <c r="E1640" s="101"/>
      <c r="F1640" s="102">
        <v>3.8060999999999998</v>
      </c>
      <c r="G1640" s="103">
        <v>3.8060999999999998</v>
      </c>
      <c r="H1640" s="83" t="s">
        <v>514</v>
      </c>
      <c r="I1640" s="104" t="s">
        <v>528</v>
      </c>
      <c r="J1640" s="102">
        <v>5.0578501680000006E-2</v>
      </c>
      <c r="K1640" s="105">
        <v>0.55949669999999996</v>
      </c>
      <c r="L1640" s="83"/>
      <c r="M1640" s="102">
        <v>4.0283762399999999E-2</v>
      </c>
      <c r="N1640" s="105">
        <v>0.1074233664</v>
      </c>
      <c r="O1640" s="83"/>
    </row>
    <row r="1641" spans="1:15">
      <c r="A1641" s="79" t="s">
        <v>279</v>
      </c>
      <c r="B1641" s="100" t="s">
        <v>524</v>
      </c>
      <c r="C1641" s="81" t="str">
        <f>IFERROR(IF(B1641="No CAS","",INDEX('DEQ Pollutant List'!$C$7:$C$611,MATCH('3. Pollutant Emissions - EF'!B1641,'DEQ Pollutant List'!$B$7:$B$611,0))),"")</f>
        <v>Chlorine</v>
      </c>
      <c r="D1641" s="115"/>
      <c r="E1641" s="101"/>
      <c r="F1641" s="102">
        <v>0.45500000000000002</v>
      </c>
      <c r="G1641" s="103">
        <v>0.45500000000000002</v>
      </c>
      <c r="H1641" s="83" t="s">
        <v>514</v>
      </c>
      <c r="I1641" s="104" t="s">
        <v>528</v>
      </c>
      <c r="J1641" s="102">
        <v>6.0464040000000009E-3</v>
      </c>
      <c r="K1641" s="105">
        <v>6.6885E-2</v>
      </c>
      <c r="L1641" s="83"/>
      <c r="M1641" s="102">
        <v>4.815719999999999E-3</v>
      </c>
      <c r="N1641" s="105">
        <v>1.284192E-2</v>
      </c>
      <c r="O1641" s="83"/>
    </row>
    <row r="1642" spans="1:15">
      <c r="A1642" s="79" t="s">
        <v>279</v>
      </c>
      <c r="B1642" s="100" t="s">
        <v>350</v>
      </c>
      <c r="C1642" s="81" t="str">
        <f>IFERROR(IF(B1642="No CAS","",INDEX('DEQ Pollutant List'!$C$7:$C$611,MATCH('3. Pollutant Emissions - EF'!B1642,'DEQ Pollutant List'!$B$7:$B$611,0))),"")</f>
        <v>Copper and compounds</v>
      </c>
      <c r="D1642" s="115"/>
      <c r="E1642" s="101"/>
      <c r="F1642" s="102">
        <v>3.3E-3</v>
      </c>
      <c r="G1642" s="103">
        <v>3.3E-3</v>
      </c>
      <c r="H1642" s="83" t="s">
        <v>514</v>
      </c>
      <c r="I1642" s="104" t="s">
        <v>528</v>
      </c>
      <c r="J1642" s="102">
        <v>4.3853040000000005E-5</v>
      </c>
      <c r="K1642" s="105">
        <v>4.8509999999999997E-4</v>
      </c>
      <c r="L1642" s="83"/>
      <c r="M1642" s="102">
        <v>3.4927200000000007E-5</v>
      </c>
      <c r="N1642" s="105">
        <v>9.3139199999999977E-5</v>
      </c>
      <c r="O1642" s="83"/>
    </row>
    <row r="1643" spans="1:15">
      <c r="A1643" s="79" t="s">
        <v>279</v>
      </c>
      <c r="B1643" s="100" t="s">
        <v>352</v>
      </c>
      <c r="C1643" s="81" t="str">
        <f>IFERROR(IF(B1643="No CAS","",INDEX('DEQ Pollutant List'!$C$7:$C$611,MATCH('3. Pollutant Emissions - EF'!B1643,'DEQ Pollutant List'!$B$7:$B$611,0))),"")</f>
        <v>Ethyl benzene</v>
      </c>
      <c r="D1643" s="115"/>
      <c r="E1643" s="101"/>
      <c r="F1643" s="102">
        <v>1.6596</v>
      </c>
      <c r="G1643" s="103">
        <v>1.6596</v>
      </c>
      <c r="H1643" s="83" t="s">
        <v>514</v>
      </c>
      <c r="I1643" s="104" t="s">
        <v>528</v>
      </c>
      <c r="J1643" s="102">
        <v>2.2054092480000002E-2</v>
      </c>
      <c r="K1643" s="105">
        <v>0.24396119999999999</v>
      </c>
      <c r="L1643" s="83"/>
      <c r="M1643" s="102">
        <v>1.7565206399999998E-2</v>
      </c>
      <c r="N1643" s="105">
        <v>4.68405504E-2</v>
      </c>
      <c r="O1643" s="83"/>
    </row>
    <row r="1644" spans="1:15">
      <c r="A1644" s="79" t="s">
        <v>279</v>
      </c>
      <c r="B1644" s="100" t="s">
        <v>354</v>
      </c>
      <c r="C1644" s="81" t="str">
        <f>IFERROR(IF(B1644="No CAS","",INDEX('DEQ Pollutant List'!$C$7:$C$611,MATCH('3. Pollutant Emissions - EF'!B1644,'DEQ Pollutant List'!$B$7:$B$611,0))),"")</f>
        <v>Formaldehyde</v>
      </c>
      <c r="D1644" s="115"/>
      <c r="E1644" s="101"/>
      <c r="F1644" s="102">
        <v>3.452</v>
      </c>
      <c r="G1644" s="103">
        <v>3.452</v>
      </c>
      <c r="H1644" s="83" t="s">
        <v>514</v>
      </c>
      <c r="I1644" s="104" t="s">
        <v>528</v>
      </c>
      <c r="J1644" s="102">
        <v>4.5872937600000004E-2</v>
      </c>
      <c r="K1644" s="105">
        <v>0.50744400000000001</v>
      </c>
      <c r="L1644" s="83"/>
      <c r="M1644" s="102">
        <v>3.6535967999999995E-2</v>
      </c>
      <c r="N1644" s="105">
        <v>9.7429247999999996E-2</v>
      </c>
      <c r="O1644" s="83"/>
    </row>
    <row r="1645" spans="1:15">
      <c r="A1645" s="79" t="s">
        <v>279</v>
      </c>
      <c r="B1645" s="100" t="s">
        <v>355</v>
      </c>
      <c r="C1645" s="81" t="str">
        <f>IFERROR(IF(B1645="No CAS","",INDEX('DEQ Pollutant List'!$C$7:$C$611,MATCH('3. Pollutant Emissions - EF'!B1645,'DEQ Pollutant List'!$B$7:$B$611,0))),"")</f>
        <v>Hexane</v>
      </c>
      <c r="D1645" s="115"/>
      <c r="E1645" s="101"/>
      <c r="F1645" s="102">
        <v>1.4494</v>
      </c>
      <c r="G1645" s="103">
        <v>1.4494</v>
      </c>
      <c r="H1645" s="83" t="s">
        <v>514</v>
      </c>
      <c r="I1645" s="104" t="s">
        <v>528</v>
      </c>
      <c r="J1645" s="102">
        <v>1.9260786720000003E-2</v>
      </c>
      <c r="K1645" s="105">
        <v>0.2130618</v>
      </c>
      <c r="L1645" s="83"/>
      <c r="M1645" s="102">
        <v>1.53404496E-2</v>
      </c>
      <c r="N1645" s="105">
        <v>4.0907865600000003E-2</v>
      </c>
      <c r="O1645" s="83"/>
    </row>
    <row r="1646" spans="1:15">
      <c r="A1646" s="79" t="s">
        <v>279</v>
      </c>
      <c r="B1646" s="100" t="s">
        <v>361</v>
      </c>
      <c r="C1646" s="81" t="str">
        <f>IFERROR(IF(B1646="No CAS","",INDEX('DEQ Pollutant List'!$C$7:$C$611,MATCH('3. Pollutant Emissions - EF'!B1646,'DEQ Pollutant List'!$B$7:$B$611,0))),"")</f>
        <v>Manganese and compounds</v>
      </c>
      <c r="D1646" s="115"/>
      <c r="E1646" s="101"/>
      <c r="F1646" s="102">
        <v>3.3E-3</v>
      </c>
      <c r="G1646" s="103">
        <v>3.3E-3</v>
      </c>
      <c r="H1646" s="83" t="s">
        <v>514</v>
      </c>
      <c r="I1646" s="104" t="s">
        <v>528</v>
      </c>
      <c r="J1646" s="102">
        <v>4.3853040000000005E-5</v>
      </c>
      <c r="K1646" s="105">
        <v>4.8509999999999997E-4</v>
      </c>
      <c r="L1646" s="83"/>
      <c r="M1646" s="102">
        <v>3.4927200000000007E-5</v>
      </c>
      <c r="N1646" s="105">
        <v>9.3139199999999977E-5</v>
      </c>
      <c r="O1646" s="83"/>
    </row>
    <row r="1647" spans="1:15">
      <c r="A1647" s="79" t="s">
        <v>279</v>
      </c>
      <c r="B1647" s="100" t="s">
        <v>363</v>
      </c>
      <c r="C1647" s="81" t="str">
        <f>IFERROR(IF(B1647="No CAS","",INDEX('DEQ Pollutant List'!$C$7:$C$611,MATCH('3. Pollutant Emissions - EF'!B1647,'DEQ Pollutant List'!$B$7:$B$611,0))),"")</f>
        <v>Methanol</v>
      </c>
      <c r="D1647" s="115"/>
      <c r="E1647" s="101"/>
      <c r="F1647" s="102">
        <v>0.77449999999999997</v>
      </c>
      <c r="G1647" s="103">
        <v>0.77449999999999997</v>
      </c>
      <c r="H1647" s="83" t="s">
        <v>514</v>
      </c>
      <c r="I1647" s="104" t="s">
        <v>528</v>
      </c>
      <c r="J1647" s="102">
        <v>1.0292175600000002E-2</v>
      </c>
      <c r="K1647" s="105">
        <v>0.11385150000000001</v>
      </c>
      <c r="L1647" s="83"/>
      <c r="M1647" s="102">
        <v>8.1973080000000004E-3</v>
      </c>
      <c r="N1647" s="105">
        <v>2.1859488E-2</v>
      </c>
      <c r="O1647" s="83"/>
    </row>
    <row r="1648" spans="1:15">
      <c r="A1648" s="79" t="s">
        <v>279</v>
      </c>
      <c r="B1648" s="100" t="s">
        <v>525</v>
      </c>
      <c r="C1648" s="81" t="str">
        <f>IFERROR(IF(B1648="No CAS","",INDEX('DEQ Pollutant List'!$C$7:$C$611,MATCH('3. Pollutant Emissions - EF'!B1648,'DEQ Pollutant List'!$B$7:$B$611,0))),"")</f>
        <v>Methyl tert-butyl ether</v>
      </c>
      <c r="D1648" s="115"/>
      <c r="E1648" s="101"/>
      <c r="F1648" s="102">
        <v>2.0579000000000001</v>
      </c>
      <c r="G1648" s="103">
        <v>2.0579000000000001</v>
      </c>
      <c r="H1648" s="83" t="s">
        <v>514</v>
      </c>
      <c r="I1648" s="104" t="s">
        <v>528</v>
      </c>
      <c r="J1648" s="102">
        <v>2.7347021519999997E-2</v>
      </c>
      <c r="K1648" s="105">
        <v>0.30251129999999998</v>
      </c>
      <c r="L1648" s="83"/>
      <c r="M1648" s="102">
        <v>2.1780813600000001E-2</v>
      </c>
      <c r="N1648" s="105">
        <v>5.8082169600000004E-2</v>
      </c>
      <c r="O1648" s="83"/>
    </row>
    <row r="1649" spans="1:15">
      <c r="A1649" s="79" t="s">
        <v>279</v>
      </c>
      <c r="B1649" s="100" t="s">
        <v>526</v>
      </c>
      <c r="C1649" s="81" t="str">
        <f>IFERROR(IF(B1649="No CAS","",INDEX('DEQ Pollutant List'!$C$7:$C$611,MATCH('3. Pollutant Emissions - EF'!B1649,'DEQ Pollutant List'!$B$7:$B$611,0))),"")</f>
        <v>m-Xylene</v>
      </c>
      <c r="D1649" s="115"/>
      <c r="E1649" s="101"/>
      <c r="F1649" s="102">
        <v>4.9234999999999998</v>
      </c>
      <c r="G1649" s="103">
        <v>4.9234999999999998</v>
      </c>
      <c r="H1649" s="83" t="s">
        <v>514</v>
      </c>
      <c r="I1649" s="104" t="s">
        <v>528</v>
      </c>
      <c r="J1649" s="102">
        <v>6.5427406800000004E-2</v>
      </c>
      <c r="K1649" s="105">
        <v>0.72375449999999997</v>
      </c>
      <c r="L1649" s="83"/>
      <c r="M1649" s="102">
        <v>5.2110323999999993E-2</v>
      </c>
      <c r="N1649" s="105">
        <v>0.13896086399999996</v>
      </c>
      <c r="O1649" s="83"/>
    </row>
    <row r="1650" spans="1:15">
      <c r="A1650" s="79" t="s">
        <v>279</v>
      </c>
      <c r="B1650" s="100" t="s">
        <v>370</v>
      </c>
      <c r="C1650" s="81" t="str">
        <f>IFERROR(IF(B1650="No CAS","",INDEX('DEQ Pollutant List'!$C$7:$C$611,MATCH('3. Pollutant Emissions - EF'!B1650,'DEQ Pollutant List'!$B$7:$B$611,0))),"")</f>
        <v>Naphthalene</v>
      </c>
      <c r="D1650" s="115"/>
      <c r="E1650" s="101"/>
      <c r="F1650" s="102">
        <v>0.14380000000000001</v>
      </c>
      <c r="G1650" s="103">
        <v>0.14380000000000001</v>
      </c>
      <c r="H1650" s="83" t="s">
        <v>514</v>
      </c>
      <c r="I1650" s="104" t="s">
        <v>528</v>
      </c>
      <c r="J1650" s="102">
        <v>1.91092944E-3</v>
      </c>
      <c r="K1650" s="105">
        <v>2.11386E-2</v>
      </c>
      <c r="L1650" s="83"/>
      <c r="M1650" s="102">
        <v>1.5219791999999998E-3</v>
      </c>
      <c r="N1650" s="105">
        <v>4.0586112000000002E-3</v>
      </c>
      <c r="O1650" s="83"/>
    </row>
    <row r="1651" spans="1:15">
      <c r="A1651" s="79" t="s">
        <v>279</v>
      </c>
      <c r="B1651" s="100">
        <v>365</v>
      </c>
      <c r="C1651" s="81" t="str">
        <f>IFERROR(IF(B1651="No CAS","",INDEX('DEQ Pollutant List'!$C$7:$C$611,MATCH('3. Pollutant Emissions - EF'!B1651,'DEQ Pollutant List'!$B$7:$B$611,0))),"")</f>
        <v>Nickel compounds, insoluble</v>
      </c>
      <c r="D1651" s="115"/>
      <c r="E1651" s="101"/>
      <c r="F1651" s="102">
        <v>3.3E-3</v>
      </c>
      <c r="G1651" s="103">
        <v>3.3E-3</v>
      </c>
      <c r="H1651" s="83" t="s">
        <v>514</v>
      </c>
      <c r="I1651" s="104" t="s">
        <v>528</v>
      </c>
      <c r="J1651" s="102">
        <v>4.3853040000000005E-5</v>
      </c>
      <c r="K1651" s="105">
        <v>4.8509999999999997E-4</v>
      </c>
      <c r="L1651" s="83"/>
      <c r="M1651" s="102">
        <v>3.4927200000000007E-5</v>
      </c>
      <c r="N1651" s="105">
        <v>9.3139199999999977E-5</v>
      </c>
      <c r="O1651" s="83"/>
    </row>
    <row r="1652" spans="1:15">
      <c r="A1652" s="79" t="s">
        <v>279</v>
      </c>
      <c r="B1652" s="100" t="s">
        <v>527</v>
      </c>
      <c r="C1652" s="81" t="str">
        <f>IFERROR(IF(B1652="No CAS","",INDEX('DEQ Pollutant List'!$C$7:$C$611,MATCH('3. Pollutant Emissions - EF'!B1652,'DEQ Pollutant List'!$B$7:$B$611,0))),"")</f>
        <v>o-Xylene</v>
      </c>
      <c r="D1652" s="115"/>
      <c r="E1652" s="101"/>
      <c r="F1652" s="102">
        <v>1.7149000000000001</v>
      </c>
      <c r="G1652" s="103">
        <v>1.7149000000000001</v>
      </c>
      <c r="H1652" s="83" t="s">
        <v>514</v>
      </c>
      <c r="I1652" s="104" t="s">
        <v>528</v>
      </c>
      <c r="J1652" s="102">
        <v>2.2788963120000005E-2</v>
      </c>
      <c r="K1652" s="105">
        <v>0.25209029999999999</v>
      </c>
      <c r="L1652" s="83"/>
      <c r="M1652" s="102">
        <v>1.8150501600000001E-2</v>
      </c>
      <c r="N1652" s="105">
        <v>4.8401337599999997E-2</v>
      </c>
      <c r="O1652" s="83"/>
    </row>
    <row r="1653" spans="1:15">
      <c r="A1653" s="79" t="s">
        <v>279</v>
      </c>
      <c r="B1653" s="100" t="s">
        <v>392</v>
      </c>
      <c r="C1653" s="81" t="str">
        <f>IFERROR(IF(B1653="No CAS","",INDEX('DEQ Pollutant List'!$C$7:$C$611,MATCH('3. Pollutant Emissions - EF'!B1653,'DEQ Pollutant List'!$B$7:$B$611,0))),"")</f>
        <v>Styrene</v>
      </c>
      <c r="D1653" s="115"/>
      <c r="E1653" s="101"/>
      <c r="F1653" s="102">
        <v>0.14380000000000001</v>
      </c>
      <c r="G1653" s="103">
        <v>0.14380000000000001</v>
      </c>
      <c r="H1653" s="83" t="s">
        <v>514</v>
      </c>
      <c r="I1653" s="104" t="s">
        <v>528</v>
      </c>
      <c r="J1653" s="102">
        <v>1.91092944E-3</v>
      </c>
      <c r="K1653" s="105">
        <v>2.11386E-2</v>
      </c>
      <c r="L1653" s="83"/>
      <c r="M1653" s="102">
        <v>1.5219791999999998E-3</v>
      </c>
      <c r="N1653" s="105">
        <v>4.0586112000000002E-3</v>
      </c>
      <c r="O1653" s="83"/>
    </row>
    <row r="1654" spans="1:15">
      <c r="A1654" s="79" t="s">
        <v>279</v>
      </c>
      <c r="B1654" s="100" t="s">
        <v>395</v>
      </c>
      <c r="C1654" s="81" t="str">
        <f>IFERROR(IF(B1654="No CAS","",INDEX('DEQ Pollutant List'!$C$7:$C$611,MATCH('3. Pollutant Emissions - EF'!B1654,'DEQ Pollutant List'!$B$7:$B$611,0))),"")</f>
        <v>Toluene</v>
      </c>
      <c r="D1654" s="115"/>
      <c r="E1654" s="101"/>
      <c r="F1654" s="102">
        <v>7.5125000000000002</v>
      </c>
      <c r="G1654" s="103">
        <v>7.5125000000000002</v>
      </c>
      <c r="H1654" s="83" t="s">
        <v>514</v>
      </c>
      <c r="I1654" s="104" t="s">
        <v>528</v>
      </c>
      <c r="J1654" s="102">
        <v>9.9832110000000029E-2</v>
      </c>
      <c r="K1654" s="105">
        <v>1.1043375000000002</v>
      </c>
      <c r="L1654" s="83"/>
      <c r="M1654" s="102">
        <v>7.9512299999999994E-2</v>
      </c>
      <c r="N1654" s="105">
        <v>0.21203280000000002</v>
      </c>
      <c r="O1654" s="83"/>
    </row>
    <row r="1655" spans="1:15">
      <c r="A1655" s="79" t="s">
        <v>281</v>
      </c>
      <c r="B1655" s="100" t="s">
        <v>522</v>
      </c>
      <c r="C1655" s="81" t="str">
        <f>IFERROR(IF(B1655="No CAS","",INDEX('DEQ Pollutant List'!$C$7:$C$611,MATCH('3. Pollutant Emissions - EF'!B1655,'DEQ Pollutant List'!$B$7:$B$611,0))),"")</f>
        <v>1,2,4-Trimethylbenzene</v>
      </c>
      <c r="D1655" s="115"/>
      <c r="E1655" s="101"/>
      <c r="F1655" s="102">
        <v>1.3940999999999999</v>
      </c>
      <c r="G1655" s="103">
        <v>1.3940999999999999</v>
      </c>
      <c r="H1655" s="83" t="s">
        <v>514</v>
      </c>
      <c r="I1655" s="104" t="s">
        <v>529</v>
      </c>
      <c r="J1655" s="102">
        <v>0</v>
      </c>
      <c r="K1655" s="105">
        <v>0.60894287999999996</v>
      </c>
      <c r="L1655" s="83"/>
      <c r="M1655" s="102">
        <v>0</v>
      </c>
      <c r="N1655" s="105">
        <v>2.4357715199999994E-2</v>
      </c>
      <c r="O1655" s="83"/>
    </row>
    <row r="1656" spans="1:15">
      <c r="A1656" s="79" t="s">
        <v>281</v>
      </c>
      <c r="B1656" s="100" t="s">
        <v>342</v>
      </c>
      <c r="C1656" s="81" t="str">
        <f>IFERROR(IF(B1656="No CAS","",INDEX('DEQ Pollutant List'!$C$7:$C$611,MATCH('3. Pollutant Emissions - EF'!B1656,'DEQ Pollutant List'!$B$7:$B$611,0))),"")</f>
        <v>1,3-Butadiene</v>
      </c>
      <c r="D1656" s="115"/>
      <c r="E1656" s="101"/>
      <c r="F1656" s="102">
        <v>0.91830000000000001</v>
      </c>
      <c r="G1656" s="103">
        <v>0.91830000000000001</v>
      </c>
      <c r="H1656" s="83" t="s">
        <v>514</v>
      </c>
      <c r="I1656" s="104" t="s">
        <v>529</v>
      </c>
      <c r="J1656" s="102">
        <v>0</v>
      </c>
      <c r="K1656" s="105">
        <v>0.40111344000000004</v>
      </c>
      <c r="L1656" s="83"/>
      <c r="M1656" s="102">
        <v>0</v>
      </c>
      <c r="N1656" s="105">
        <v>1.6044537600000002E-2</v>
      </c>
      <c r="O1656" s="83"/>
    </row>
    <row r="1657" spans="1:15">
      <c r="A1657" s="79" t="s">
        <v>281</v>
      </c>
      <c r="B1657" s="100" t="s">
        <v>366</v>
      </c>
      <c r="C1657" s="81" t="str">
        <f>IFERROR(IF(B1657="No CAS","",INDEX('DEQ Pollutant List'!$C$7:$C$611,MATCH('3. Pollutant Emissions - EF'!B1657,'DEQ Pollutant List'!$B$7:$B$611,0))),"")</f>
        <v>2-Butanone (methyl ethyl ketone)</v>
      </c>
      <c r="D1657" s="115"/>
      <c r="E1657" s="101"/>
      <c r="F1657" s="102">
        <v>6.6400000000000001E-2</v>
      </c>
      <c r="G1657" s="103">
        <v>6.6400000000000001E-2</v>
      </c>
      <c r="H1657" s="83" t="s">
        <v>514</v>
      </c>
      <c r="I1657" s="104" t="s">
        <v>529</v>
      </c>
      <c r="J1657" s="102">
        <v>0</v>
      </c>
      <c r="K1657" s="105">
        <v>2.9003520000000005E-2</v>
      </c>
      <c r="L1657" s="83"/>
      <c r="M1657" s="102">
        <v>0</v>
      </c>
      <c r="N1657" s="105">
        <v>1.1601407999999999E-3</v>
      </c>
      <c r="O1657" s="83"/>
    </row>
    <row r="1658" spans="1:15">
      <c r="A1658" s="79" t="s">
        <v>281</v>
      </c>
      <c r="B1658" s="100" t="s">
        <v>327</v>
      </c>
      <c r="C1658" s="81" t="str">
        <f>IFERROR(IF(B1658="No CAS","",INDEX('DEQ Pollutant List'!$C$7:$C$611,MATCH('3. Pollutant Emissions - EF'!B1658,'DEQ Pollutant List'!$B$7:$B$611,0))),"")</f>
        <v>Acetaldehyde</v>
      </c>
      <c r="D1658" s="115"/>
      <c r="E1658" s="101"/>
      <c r="F1658" s="102">
        <v>0.82979999999999998</v>
      </c>
      <c r="G1658" s="103">
        <v>0.82979999999999998</v>
      </c>
      <c r="H1658" s="83" t="s">
        <v>514</v>
      </c>
      <c r="I1658" s="104" t="s">
        <v>529</v>
      </c>
      <c r="J1658" s="102">
        <v>0</v>
      </c>
      <c r="K1658" s="105">
        <v>0.36245664</v>
      </c>
      <c r="L1658" s="83"/>
      <c r="M1658" s="102">
        <v>0</v>
      </c>
      <c r="N1658" s="105">
        <v>1.4498265600000001E-2</v>
      </c>
      <c r="O1658" s="83"/>
    </row>
    <row r="1659" spans="1:15">
      <c r="A1659" s="79" t="s">
        <v>281</v>
      </c>
      <c r="B1659" s="100" t="s">
        <v>330</v>
      </c>
      <c r="C1659" s="81" t="str">
        <f>IFERROR(IF(B1659="No CAS","",INDEX('DEQ Pollutant List'!$C$7:$C$611,MATCH('3. Pollutant Emissions - EF'!B1659,'DEQ Pollutant List'!$B$7:$B$611,0))),"")</f>
        <v>Acrolein</v>
      </c>
      <c r="D1659" s="115"/>
      <c r="E1659" s="101"/>
      <c r="F1659" s="102">
        <v>0.19919999999999999</v>
      </c>
      <c r="G1659" s="103">
        <v>0.19919999999999999</v>
      </c>
      <c r="H1659" s="83" t="s">
        <v>514</v>
      </c>
      <c r="I1659" s="104" t="s">
        <v>529</v>
      </c>
      <c r="J1659" s="102">
        <v>0</v>
      </c>
      <c r="K1659" s="105">
        <v>8.7010560000000001E-2</v>
      </c>
      <c r="L1659" s="83"/>
      <c r="M1659" s="102">
        <v>0</v>
      </c>
      <c r="N1659" s="105">
        <v>3.4804223999999992E-3</v>
      </c>
      <c r="O1659" s="83"/>
    </row>
    <row r="1660" spans="1:15">
      <c r="A1660" s="79" t="s">
        <v>281</v>
      </c>
      <c r="B1660" s="100" t="s">
        <v>340</v>
      </c>
      <c r="C1660" s="81" t="str">
        <f>IFERROR(IF(B1660="No CAS","",INDEX('DEQ Pollutant List'!$C$7:$C$611,MATCH('3. Pollutant Emissions - EF'!B1660,'DEQ Pollutant List'!$B$7:$B$611,0))),"")</f>
        <v>Benzene</v>
      </c>
      <c r="D1660" s="115"/>
      <c r="E1660" s="101"/>
      <c r="F1660" s="102">
        <v>3.8060999999999998</v>
      </c>
      <c r="G1660" s="103">
        <v>3.8060999999999998</v>
      </c>
      <c r="H1660" s="83" t="s">
        <v>514</v>
      </c>
      <c r="I1660" s="104" t="s">
        <v>529</v>
      </c>
      <c r="J1660" s="102">
        <v>0</v>
      </c>
      <c r="K1660" s="105">
        <v>1.66250448</v>
      </c>
      <c r="L1660" s="83"/>
      <c r="M1660" s="102">
        <v>0</v>
      </c>
      <c r="N1660" s="105">
        <v>6.6500179199999995E-2</v>
      </c>
      <c r="O1660" s="83"/>
    </row>
    <row r="1661" spans="1:15">
      <c r="A1661" s="79" t="s">
        <v>281</v>
      </c>
      <c r="B1661" s="100" t="s">
        <v>524</v>
      </c>
      <c r="C1661" s="81" t="str">
        <f>IFERROR(IF(B1661="No CAS","",INDEX('DEQ Pollutant List'!$C$7:$C$611,MATCH('3. Pollutant Emissions - EF'!B1661,'DEQ Pollutant List'!$B$7:$B$611,0))),"")</f>
        <v>Chlorine</v>
      </c>
      <c r="D1661" s="115"/>
      <c r="E1661" s="101"/>
      <c r="F1661" s="102">
        <v>0.45500000000000002</v>
      </c>
      <c r="G1661" s="103">
        <v>0.45500000000000002</v>
      </c>
      <c r="H1661" s="83" t="s">
        <v>514</v>
      </c>
      <c r="I1661" s="104" t="s">
        <v>529</v>
      </c>
      <c r="J1661" s="102">
        <v>0</v>
      </c>
      <c r="K1661" s="105">
        <v>0.198744</v>
      </c>
      <c r="L1661" s="83"/>
      <c r="M1661" s="102">
        <v>0</v>
      </c>
      <c r="N1661" s="105">
        <v>7.9497600000000002E-3</v>
      </c>
      <c r="O1661" s="83"/>
    </row>
    <row r="1662" spans="1:15">
      <c r="A1662" s="79" t="s">
        <v>281</v>
      </c>
      <c r="B1662" s="100" t="s">
        <v>350</v>
      </c>
      <c r="C1662" s="81" t="str">
        <f>IFERROR(IF(B1662="No CAS","",INDEX('DEQ Pollutant List'!$C$7:$C$611,MATCH('3. Pollutant Emissions - EF'!B1662,'DEQ Pollutant List'!$B$7:$B$611,0))),"")</f>
        <v>Copper and compounds</v>
      </c>
      <c r="D1662" s="115"/>
      <c r="E1662" s="101"/>
      <c r="F1662" s="102">
        <v>3.3E-3</v>
      </c>
      <c r="G1662" s="103">
        <v>3.3E-3</v>
      </c>
      <c r="H1662" s="83" t="s">
        <v>514</v>
      </c>
      <c r="I1662" s="104" t="s">
        <v>529</v>
      </c>
      <c r="J1662" s="102">
        <v>0</v>
      </c>
      <c r="K1662" s="105">
        <v>1.44144E-3</v>
      </c>
      <c r="L1662" s="83"/>
      <c r="M1662" s="102">
        <v>0</v>
      </c>
      <c r="N1662" s="105">
        <v>5.7657599999999988E-5</v>
      </c>
      <c r="O1662" s="83"/>
    </row>
    <row r="1663" spans="1:15">
      <c r="A1663" s="79" t="s">
        <v>281</v>
      </c>
      <c r="B1663" s="100" t="s">
        <v>352</v>
      </c>
      <c r="C1663" s="81" t="str">
        <f>IFERROR(IF(B1663="No CAS","",INDEX('DEQ Pollutant List'!$C$7:$C$611,MATCH('3. Pollutant Emissions - EF'!B1663,'DEQ Pollutant List'!$B$7:$B$611,0))),"")</f>
        <v>Ethyl benzene</v>
      </c>
      <c r="D1663" s="115"/>
      <c r="E1663" s="101"/>
      <c r="F1663" s="102">
        <v>1.6596</v>
      </c>
      <c r="G1663" s="103">
        <v>1.6596</v>
      </c>
      <c r="H1663" s="83" t="s">
        <v>514</v>
      </c>
      <c r="I1663" s="104" t="s">
        <v>529</v>
      </c>
      <c r="J1663" s="102">
        <v>0</v>
      </c>
      <c r="K1663" s="105">
        <v>0.72491327999999999</v>
      </c>
      <c r="L1663" s="83"/>
      <c r="M1663" s="102">
        <v>0</v>
      </c>
      <c r="N1663" s="105">
        <v>2.8996531200000002E-2</v>
      </c>
      <c r="O1663" s="83"/>
    </row>
    <row r="1664" spans="1:15">
      <c r="A1664" s="79" t="s">
        <v>281</v>
      </c>
      <c r="B1664" s="100" t="s">
        <v>354</v>
      </c>
      <c r="C1664" s="81" t="str">
        <f>IFERROR(IF(B1664="No CAS","",INDEX('DEQ Pollutant List'!$C$7:$C$611,MATCH('3. Pollutant Emissions - EF'!B1664,'DEQ Pollutant List'!$B$7:$B$611,0))),"")</f>
        <v>Formaldehyde</v>
      </c>
      <c r="D1664" s="115"/>
      <c r="E1664" s="101"/>
      <c r="F1664" s="102">
        <v>3.452</v>
      </c>
      <c r="G1664" s="103">
        <v>3.452</v>
      </c>
      <c r="H1664" s="83" t="s">
        <v>514</v>
      </c>
      <c r="I1664" s="104" t="s">
        <v>529</v>
      </c>
      <c r="J1664" s="102">
        <v>0</v>
      </c>
      <c r="K1664" s="105">
        <v>1.5078335999999999</v>
      </c>
      <c r="L1664" s="83"/>
      <c r="M1664" s="102">
        <v>0</v>
      </c>
      <c r="N1664" s="105">
        <v>6.0313343999999991E-2</v>
      </c>
      <c r="O1664" s="83"/>
    </row>
    <row r="1665" spans="1:15">
      <c r="A1665" s="79" t="s">
        <v>281</v>
      </c>
      <c r="B1665" s="100" t="s">
        <v>355</v>
      </c>
      <c r="C1665" s="81" t="str">
        <f>IFERROR(IF(B1665="No CAS","",INDEX('DEQ Pollutant List'!$C$7:$C$611,MATCH('3. Pollutant Emissions - EF'!B1665,'DEQ Pollutant List'!$B$7:$B$611,0))),"")</f>
        <v>Hexane</v>
      </c>
      <c r="D1665" s="115"/>
      <c r="E1665" s="101"/>
      <c r="F1665" s="102">
        <v>1.4494</v>
      </c>
      <c r="G1665" s="103">
        <v>1.4494</v>
      </c>
      <c r="H1665" s="83" t="s">
        <v>514</v>
      </c>
      <c r="I1665" s="104" t="s">
        <v>529</v>
      </c>
      <c r="J1665" s="102">
        <v>0</v>
      </c>
      <c r="K1665" s="105">
        <v>0.63309792000000009</v>
      </c>
      <c r="L1665" s="83"/>
      <c r="M1665" s="102">
        <v>0</v>
      </c>
      <c r="N1665" s="105">
        <v>2.5323916799999999E-2</v>
      </c>
      <c r="O1665" s="83"/>
    </row>
    <row r="1666" spans="1:15">
      <c r="A1666" s="79" t="s">
        <v>281</v>
      </c>
      <c r="B1666" s="100" t="s">
        <v>361</v>
      </c>
      <c r="C1666" s="81" t="str">
        <f>IFERROR(IF(B1666="No CAS","",INDEX('DEQ Pollutant List'!$C$7:$C$611,MATCH('3. Pollutant Emissions - EF'!B1666,'DEQ Pollutant List'!$B$7:$B$611,0))),"")</f>
        <v>Manganese and compounds</v>
      </c>
      <c r="D1666" s="115"/>
      <c r="E1666" s="101"/>
      <c r="F1666" s="102">
        <v>3.3E-3</v>
      </c>
      <c r="G1666" s="103">
        <v>3.3E-3</v>
      </c>
      <c r="H1666" s="83" t="s">
        <v>514</v>
      </c>
      <c r="I1666" s="104" t="s">
        <v>529</v>
      </c>
      <c r="J1666" s="102">
        <v>0</v>
      </c>
      <c r="K1666" s="105">
        <v>1.44144E-3</v>
      </c>
      <c r="L1666" s="83"/>
      <c r="M1666" s="102">
        <v>0</v>
      </c>
      <c r="N1666" s="105">
        <v>5.7657599999999988E-5</v>
      </c>
      <c r="O1666" s="83"/>
    </row>
    <row r="1667" spans="1:15">
      <c r="A1667" s="79" t="s">
        <v>281</v>
      </c>
      <c r="B1667" s="100" t="s">
        <v>363</v>
      </c>
      <c r="C1667" s="81" t="str">
        <f>IFERROR(IF(B1667="No CAS","",INDEX('DEQ Pollutant List'!$C$7:$C$611,MATCH('3. Pollutant Emissions - EF'!B1667,'DEQ Pollutant List'!$B$7:$B$611,0))),"")</f>
        <v>Methanol</v>
      </c>
      <c r="D1667" s="115"/>
      <c r="E1667" s="101"/>
      <c r="F1667" s="102">
        <v>0.77449999999999997</v>
      </c>
      <c r="G1667" s="103">
        <v>0.77449999999999997</v>
      </c>
      <c r="H1667" s="83" t="s">
        <v>514</v>
      </c>
      <c r="I1667" s="104" t="s">
        <v>529</v>
      </c>
      <c r="J1667" s="102">
        <v>0</v>
      </c>
      <c r="K1667" s="105">
        <v>0.33830159999999992</v>
      </c>
      <c r="L1667" s="83"/>
      <c r="M1667" s="102">
        <v>0</v>
      </c>
      <c r="N1667" s="105">
        <v>1.3532064E-2</v>
      </c>
      <c r="O1667" s="83"/>
    </row>
    <row r="1668" spans="1:15">
      <c r="A1668" s="79" t="s">
        <v>281</v>
      </c>
      <c r="B1668" s="100" t="s">
        <v>525</v>
      </c>
      <c r="C1668" s="81" t="str">
        <f>IFERROR(IF(B1668="No CAS","",INDEX('DEQ Pollutant List'!$C$7:$C$611,MATCH('3. Pollutant Emissions - EF'!B1668,'DEQ Pollutant List'!$B$7:$B$611,0))),"")</f>
        <v>Methyl tert-butyl ether</v>
      </c>
      <c r="D1668" s="115"/>
      <c r="E1668" s="101"/>
      <c r="F1668" s="102">
        <v>2.0579000000000001</v>
      </c>
      <c r="G1668" s="103">
        <v>2.0579000000000001</v>
      </c>
      <c r="H1668" s="83" t="s">
        <v>514</v>
      </c>
      <c r="I1668" s="104" t="s">
        <v>529</v>
      </c>
      <c r="J1668" s="102">
        <v>0</v>
      </c>
      <c r="K1668" s="105">
        <v>0.89889072000000003</v>
      </c>
      <c r="L1668" s="83"/>
      <c r="M1668" s="102">
        <v>0</v>
      </c>
      <c r="N1668" s="105">
        <v>3.59556288E-2</v>
      </c>
      <c r="O1668" s="83"/>
    </row>
    <row r="1669" spans="1:15">
      <c r="A1669" s="79" t="s">
        <v>281</v>
      </c>
      <c r="B1669" s="100" t="s">
        <v>526</v>
      </c>
      <c r="C1669" s="81" t="str">
        <f>IFERROR(IF(B1669="No CAS","",INDEX('DEQ Pollutant List'!$C$7:$C$611,MATCH('3. Pollutant Emissions - EF'!B1669,'DEQ Pollutant List'!$B$7:$B$611,0))),"")</f>
        <v>m-Xylene</v>
      </c>
      <c r="D1669" s="115"/>
      <c r="E1669" s="101"/>
      <c r="F1669" s="102">
        <v>4.9234999999999998</v>
      </c>
      <c r="G1669" s="103">
        <v>4.9234999999999998</v>
      </c>
      <c r="H1669" s="83" t="s">
        <v>514</v>
      </c>
      <c r="I1669" s="104" t="s">
        <v>529</v>
      </c>
      <c r="J1669" s="102">
        <v>0</v>
      </c>
      <c r="K1669" s="105">
        <v>2.1505847999999999</v>
      </c>
      <c r="L1669" s="83"/>
      <c r="M1669" s="102">
        <v>0</v>
      </c>
      <c r="N1669" s="105">
        <v>8.602339199999999E-2</v>
      </c>
      <c r="O1669" s="83"/>
    </row>
    <row r="1670" spans="1:15">
      <c r="A1670" s="79" t="s">
        <v>281</v>
      </c>
      <c r="B1670" s="100" t="s">
        <v>370</v>
      </c>
      <c r="C1670" s="81" t="str">
        <f>IFERROR(IF(B1670="No CAS","",INDEX('DEQ Pollutant List'!$C$7:$C$611,MATCH('3. Pollutant Emissions - EF'!B1670,'DEQ Pollutant List'!$B$7:$B$611,0))),"")</f>
        <v>Naphthalene</v>
      </c>
      <c r="D1670" s="115"/>
      <c r="E1670" s="101"/>
      <c r="F1670" s="102">
        <v>0.14380000000000001</v>
      </c>
      <c r="G1670" s="103">
        <v>0.14380000000000001</v>
      </c>
      <c r="H1670" s="83" t="s">
        <v>514</v>
      </c>
      <c r="I1670" s="104" t="s">
        <v>529</v>
      </c>
      <c r="J1670" s="102">
        <v>0</v>
      </c>
      <c r="K1670" s="105">
        <v>6.2811840000000008E-2</v>
      </c>
      <c r="L1670" s="83"/>
      <c r="M1670" s="102">
        <v>0</v>
      </c>
      <c r="N1670" s="105">
        <v>2.5124736000000005E-3</v>
      </c>
      <c r="O1670" s="83"/>
    </row>
    <row r="1671" spans="1:15">
      <c r="A1671" s="79" t="s">
        <v>281</v>
      </c>
      <c r="B1671" s="100">
        <v>365</v>
      </c>
      <c r="C1671" s="81" t="str">
        <f>IFERROR(IF(B1671="No CAS","",INDEX('DEQ Pollutant List'!$C$7:$C$611,MATCH('3. Pollutant Emissions - EF'!B1671,'DEQ Pollutant List'!$B$7:$B$611,0))),"")</f>
        <v>Nickel compounds, insoluble</v>
      </c>
      <c r="D1671" s="115"/>
      <c r="E1671" s="101"/>
      <c r="F1671" s="102">
        <v>3.3E-3</v>
      </c>
      <c r="G1671" s="103">
        <v>3.3E-3</v>
      </c>
      <c r="H1671" s="83" t="s">
        <v>514</v>
      </c>
      <c r="I1671" s="104" t="s">
        <v>529</v>
      </c>
      <c r="J1671" s="102">
        <v>0</v>
      </c>
      <c r="K1671" s="105">
        <v>1.44144E-3</v>
      </c>
      <c r="L1671" s="83"/>
      <c r="M1671" s="102">
        <v>0</v>
      </c>
      <c r="N1671" s="105">
        <v>5.7657599999999988E-5</v>
      </c>
      <c r="O1671" s="83"/>
    </row>
    <row r="1672" spans="1:15">
      <c r="A1672" s="79" t="s">
        <v>281</v>
      </c>
      <c r="B1672" s="100" t="s">
        <v>527</v>
      </c>
      <c r="C1672" s="81" t="str">
        <f>IFERROR(IF(B1672="No CAS","",INDEX('DEQ Pollutant List'!$C$7:$C$611,MATCH('3. Pollutant Emissions - EF'!B1672,'DEQ Pollutant List'!$B$7:$B$611,0))),"")</f>
        <v>o-Xylene</v>
      </c>
      <c r="D1672" s="115"/>
      <c r="E1672" s="101"/>
      <c r="F1672" s="102">
        <v>1.7149000000000001</v>
      </c>
      <c r="G1672" s="103">
        <v>1.7149000000000001</v>
      </c>
      <c r="H1672" s="83" t="s">
        <v>514</v>
      </c>
      <c r="I1672" s="104" t="s">
        <v>529</v>
      </c>
      <c r="J1672" s="102">
        <v>0</v>
      </c>
      <c r="K1672" s="105">
        <v>0.74906832000000012</v>
      </c>
      <c r="L1672" s="83"/>
      <c r="M1672" s="102">
        <v>0</v>
      </c>
      <c r="N1672" s="105">
        <v>2.9962732800000003E-2</v>
      </c>
      <c r="O1672" s="83"/>
    </row>
    <row r="1673" spans="1:15">
      <c r="A1673" s="79" t="s">
        <v>281</v>
      </c>
      <c r="B1673" s="100" t="s">
        <v>392</v>
      </c>
      <c r="C1673" s="81" t="str">
        <f>IFERROR(IF(B1673="No CAS","",INDEX('DEQ Pollutant List'!$C$7:$C$611,MATCH('3. Pollutant Emissions - EF'!B1673,'DEQ Pollutant List'!$B$7:$B$611,0))),"")</f>
        <v>Styrene</v>
      </c>
      <c r="D1673" s="115"/>
      <c r="E1673" s="101"/>
      <c r="F1673" s="102">
        <v>0.14380000000000001</v>
      </c>
      <c r="G1673" s="103">
        <v>0.14380000000000001</v>
      </c>
      <c r="H1673" s="83" t="s">
        <v>514</v>
      </c>
      <c r="I1673" s="104" t="s">
        <v>529</v>
      </c>
      <c r="J1673" s="102">
        <v>0</v>
      </c>
      <c r="K1673" s="105">
        <v>6.2811840000000008E-2</v>
      </c>
      <c r="L1673" s="83"/>
      <c r="M1673" s="102">
        <v>0</v>
      </c>
      <c r="N1673" s="105">
        <v>2.5124736000000005E-3</v>
      </c>
      <c r="O1673" s="83"/>
    </row>
    <row r="1674" spans="1:15">
      <c r="A1674" s="79" t="s">
        <v>281</v>
      </c>
      <c r="B1674" s="100" t="s">
        <v>395</v>
      </c>
      <c r="C1674" s="81" t="str">
        <f>IFERROR(IF(B1674="No CAS","",INDEX('DEQ Pollutant List'!$C$7:$C$611,MATCH('3. Pollutant Emissions - EF'!B1674,'DEQ Pollutant List'!$B$7:$B$611,0))),"")</f>
        <v>Toluene</v>
      </c>
      <c r="D1674" s="115"/>
      <c r="E1674" s="101"/>
      <c r="F1674" s="102">
        <v>7.5125000000000002</v>
      </c>
      <c r="G1674" s="103">
        <v>7.5125000000000002</v>
      </c>
      <c r="H1674" s="83" t="s">
        <v>514</v>
      </c>
      <c r="I1674" s="104" t="s">
        <v>529</v>
      </c>
      <c r="J1674" s="102">
        <v>0</v>
      </c>
      <c r="K1674" s="105">
        <v>3.28146</v>
      </c>
      <c r="L1674" s="83"/>
      <c r="M1674" s="102">
        <v>0</v>
      </c>
      <c r="N1674" s="105">
        <v>0.1312584</v>
      </c>
      <c r="O1674" s="83"/>
    </row>
    <row r="1675" spans="1:15">
      <c r="A1675" s="79" t="s">
        <v>284</v>
      </c>
      <c r="B1675" s="100" t="s">
        <v>363</v>
      </c>
      <c r="C1675" s="81" t="str">
        <f>IFERROR(IF(B1675="No CAS","",INDEX('DEQ Pollutant List'!$C$7:$C$611,MATCH('3. Pollutant Emissions - EF'!B1675,'DEQ Pollutant List'!$B$7:$B$611,0))),"")</f>
        <v>Methanol</v>
      </c>
      <c r="D1675" s="115"/>
      <c r="E1675" s="101"/>
      <c r="F1675" s="102">
        <v>1.4E-2</v>
      </c>
      <c r="G1675" s="103">
        <v>1.4E-2</v>
      </c>
      <c r="H1675" s="83" t="s">
        <v>323</v>
      </c>
      <c r="I1675" s="104" t="s">
        <v>530</v>
      </c>
      <c r="J1675" s="102">
        <v>276.815</v>
      </c>
      <c r="K1675" s="105">
        <v>1686.3</v>
      </c>
      <c r="L1675" s="83"/>
      <c r="M1675" s="102">
        <v>4.62</v>
      </c>
      <c r="N1675" s="105">
        <v>4.62</v>
      </c>
      <c r="O1675" s="83"/>
    </row>
    <row r="1676" spans="1:15">
      <c r="A1676" s="79" t="s">
        <v>284</v>
      </c>
      <c r="B1676" s="100" t="s">
        <v>354</v>
      </c>
      <c r="C1676" s="81" t="str">
        <f>IFERROR(IF(B1676="No CAS","",INDEX('DEQ Pollutant List'!$C$7:$C$611,MATCH('3. Pollutant Emissions - EF'!B1676,'DEQ Pollutant List'!$B$7:$B$611,0))),"")</f>
        <v>Formaldehyde</v>
      </c>
      <c r="D1676" s="115"/>
      <c r="E1676" s="101"/>
      <c r="F1676" s="102">
        <v>6.2700000000000006E-5</v>
      </c>
      <c r="G1676" s="103">
        <v>6.2700000000000006E-5</v>
      </c>
      <c r="H1676" s="83" t="s">
        <v>323</v>
      </c>
      <c r="I1676" s="104" t="s">
        <v>530</v>
      </c>
      <c r="J1676" s="102">
        <v>1.2397357500000001</v>
      </c>
      <c r="K1676" s="105">
        <v>7.5522150000000003</v>
      </c>
      <c r="L1676" s="83"/>
      <c r="M1676" s="102">
        <v>2.0691000000000001E-2</v>
      </c>
      <c r="N1676" s="105">
        <v>2.0691000000000001E-2</v>
      </c>
      <c r="O1676" s="83"/>
    </row>
    <row r="1677" spans="1:15">
      <c r="A1677" s="79" t="s">
        <v>284</v>
      </c>
      <c r="B1677" s="100" t="s">
        <v>373</v>
      </c>
      <c r="C1677" s="81" t="str">
        <f>IFERROR(IF(B1677="No CAS","",INDEX('DEQ Pollutant List'!$C$7:$C$611,MATCH('3. Pollutant Emissions - EF'!B1677,'DEQ Pollutant List'!$B$7:$B$611,0))),"")</f>
        <v>Phenol</v>
      </c>
      <c r="D1677" s="115"/>
      <c r="E1677" s="101"/>
      <c r="F1677" s="102">
        <v>5.2999999999999998E-4</v>
      </c>
      <c r="G1677" s="103">
        <v>5.2999999999999998E-4</v>
      </c>
      <c r="H1677" s="83" t="s">
        <v>323</v>
      </c>
      <c r="I1677" s="104" t="s">
        <v>530</v>
      </c>
      <c r="J1677" s="102">
        <v>10.479424999999999</v>
      </c>
      <c r="K1677" s="105">
        <v>63.838499999999996</v>
      </c>
      <c r="L1677" s="83"/>
      <c r="M1677" s="102">
        <v>0.1749</v>
      </c>
      <c r="N1677" s="105">
        <v>0.1749</v>
      </c>
      <c r="O1677" s="83"/>
    </row>
    <row r="1678" spans="1:15">
      <c r="A1678" s="79" t="s">
        <v>284</v>
      </c>
      <c r="B1678" s="100" t="s">
        <v>327</v>
      </c>
      <c r="C1678" s="81" t="str">
        <f>IFERROR(IF(B1678="No CAS","",INDEX('DEQ Pollutant List'!$C$7:$C$611,MATCH('3. Pollutant Emissions - EF'!B1678,'DEQ Pollutant List'!$B$7:$B$611,0))),"")</f>
        <v>Acetaldehyde</v>
      </c>
      <c r="D1678" s="115"/>
      <c r="E1678" s="101"/>
      <c r="F1678" s="102">
        <v>1.06E-2</v>
      </c>
      <c r="G1678" s="103">
        <v>1.06E-2</v>
      </c>
      <c r="H1678" s="83" t="s">
        <v>323</v>
      </c>
      <c r="I1678" s="104" t="s">
        <v>530</v>
      </c>
      <c r="J1678" s="102">
        <v>209.58850000000001</v>
      </c>
      <c r="K1678" s="105">
        <v>1276.77</v>
      </c>
      <c r="L1678" s="83"/>
      <c r="M1678" s="102">
        <v>3.4980000000000002</v>
      </c>
      <c r="N1678" s="105">
        <v>3.4980000000000002</v>
      </c>
      <c r="O1678" s="83"/>
    </row>
    <row r="1679" spans="1:15">
      <c r="A1679" s="79" t="s">
        <v>284</v>
      </c>
      <c r="B1679" s="100" t="s">
        <v>330</v>
      </c>
      <c r="C1679" s="81" t="str">
        <f>IFERROR(IF(B1679="No CAS","",INDEX('DEQ Pollutant List'!$C$7:$C$611,MATCH('3. Pollutant Emissions - EF'!B1679,'DEQ Pollutant List'!$B$7:$B$611,0))),"")</f>
        <v>Acrolein</v>
      </c>
      <c r="D1679" s="115"/>
      <c r="E1679" s="101"/>
      <c r="F1679" s="102">
        <v>1.91E-5</v>
      </c>
      <c r="G1679" s="103">
        <v>1.91E-5</v>
      </c>
      <c r="H1679" s="83" t="s">
        <v>323</v>
      </c>
      <c r="I1679" s="104" t="s">
        <v>530</v>
      </c>
      <c r="J1679" s="102">
        <v>0.37765474999999998</v>
      </c>
      <c r="K1679" s="105">
        <v>2.3005949999999999</v>
      </c>
      <c r="L1679" s="83"/>
      <c r="M1679" s="102">
        <v>6.3030000000000004E-3</v>
      </c>
      <c r="N1679" s="105">
        <v>6.3030000000000004E-3</v>
      </c>
      <c r="O1679" s="83"/>
    </row>
    <row r="1680" spans="1:15">
      <c r="A1680" s="79" t="s">
        <v>284</v>
      </c>
      <c r="B1680" s="100" t="s">
        <v>389</v>
      </c>
      <c r="C1680" s="81" t="str">
        <f>IFERROR(IF(B1680="No CAS","",INDEX('DEQ Pollutant List'!$C$7:$C$611,MATCH('3. Pollutant Emissions - EF'!B1680,'DEQ Pollutant List'!$B$7:$B$611,0))),"")</f>
        <v>Propionaldehyde</v>
      </c>
      <c r="D1680" s="115"/>
      <c r="E1680" s="101"/>
      <c r="F1680" s="102">
        <v>3.3599999999999997E-5</v>
      </c>
      <c r="G1680" s="103">
        <v>3.3599999999999997E-5</v>
      </c>
      <c r="H1680" s="83" t="s">
        <v>323</v>
      </c>
      <c r="I1680" s="104" t="s">
        <v>530</v>
      </c>
      <c r="J1680" s="102">
        <v>0.66435599999999995</v>
      </c>
      <c r="K1680" s="105">
        <v>4.0471199999999996</v>
      </c>
      <c r="L1680" s="83"/>
      <c r="M1680" s="102">
        <v>1.1087999999999999E-2</v>
      </c>
      <c r="N1680" s="105">
        <v>1.1087999999999999E-2</v>
      </c>
      <c r="O1680" s="83"/>
    </row>
    <row r="1681" spans="1:15">
      <c r="A1681" s="79" t="s">
        <v>287</v>
      </c>
      <c r="B1681" s="100" t="s">
        <v>342</v>
      </c>
      <c r="C1681" s="81" t="str">
        <f>IFERROR(IF(B1681="No CAS","",INDEX('DEQ Pollutant List'!$C$7:$C$611,MATCH('3. Pollutant Emissions - EF'!B1681,'DEQ Pollutant List'!$B$7:$B$611,0))),"")</f>
        <v>1,3-Butadiene</v>
      </c>
      <c r="D1681" s="115"/>
      <c r="E1681" s="101"/>
      <c r="F1681" s="102">
        <v>0.21740000000000001</v>
      </c>
      <c r="G1681" s="103">
        <v>0.21740000000000001</v>
      </c>
      <c r="H1681" s="83" t="s">
        <v>514</v>
      </c>
      <c r="I1681" s="104" t="s">
        <v>531</v>
      </c>
      <c r="J1681" s="102">
        <v>0</v>
      </c>
      <c r="K1681" s="105">
        <v>0.95388188405797114</v>
      </c>
      <c r="L1681" s="83"/>
      <c r="M1681" s="102">
        <v>0</v>
      </c>
      <c r="N1681" s="105">
        <v>4.5786330434782606E-2</v>
      </c>
      <c r="O1681" s="83"/>
    </row>
    <row r="1682" spans="1:15">
      <c r="A1682" s="79" t="s">
        <v>287</v>
      </c>
      <c r="B1682" s="100" t="s">
        <v>327</v>
      </c>
      <c r="C1682" s="81" t="str">
        <f>IFERROR(IF(B1682="No CAS","",INDEX('DEQ Pollutant List'!$C$7:$C$611,MATCH('3. Pollutant Emissions - EF'!B1682,'DEQ Pollutant List'!$B$7:$B$611,0))),"")</f>
        <v>Acetaldehyde</v>
      </c>
      <c r="D1682" s="115"/>
      <c r="E1682" s="101"/>
      <c r="F1682" s="102">
        <v>0.7833</v>
      </c>
      <c r="G1682" s="103">
        <v>0.7833</v>
      </c>
      <c r="H1682" s="83" t="s">
        <v>514</v>
      </c>
      <c r="I1682" s="104" t="s">
        <v>531</v>
      </c>
      <c r="J1682" s="102">
        <v>0</v>
      </c>
      <c r="K1682" s="105">
        <v>3.4368706521739125</v>
      </c>
      <c r="L1682" s="83"/>
      <c r="M1682" s="102">
        <v>0</v>
      </c>
      <c r="N1682" s="105">
        <v>0.1649697913043478</v>
      </c>
      <c r="O1682" s="83"/>
    </row>
    <row r="1683" spans="1:15">
      <c r="A1683" s="79" t="s">
        <v>287</v>
      </c>
      <c r="B1683" s="100" t="s">
        <v>330</v>
      </c>
      <c r="C1683" s="81" t="str">
        <f>IFERROR(IF(B1683="No CAS","",INDEX('DEQ Pollutant List'!$C$7:$C$611,MATCH('3. Pollutant Emissions - EF'!B1683,'DEQ Pollutant List'!$B$7:$B$611,0))),"")</f>
        <v>Acrolein</v>
      </c>
      <c r="D1683" s="115"/>
      <c r="E1683" s="101"/>
      <c r="F1683" s="102">
        <v>3.39E-2</v>
      </c>
      <c r="G1683" s="103">
        <v>3.39E-2</v>
      </c>
      <c r="H1683" s="83" t="s">
        <v>514</v>
      </c>
      <c r="I1683" s="104" t="s">
        <v>531</v>
      </c>
      <c r="J1683" s="102">
        <v>0</v>
      </c>
      <c r="K1683" s="105">
        <v>0.14874239130434783</v>
      </c>
      <c r="L1683" s="83"/>
      <c r="M1683" s="102">
        <v>0</v>
      </c>
      <c r="N1683" s="105">
        <v>7.1396347826086955E-3</v>
      </c>
      <c r="O1683" s="83"/>
    </row>
    <row r="1684" spans="1:15">
      <c r="A1684" s="79" t="s">
        <v>287</v>
      </c>
      <c r="B1684" s="100" t="s">
        <v>425</v>
      </c>
      <c r="C1684" s="81" t="str">
        <f>IFERROR(IF(B1684="No CAS","",INDEX('DEQ Pollutant List'!$C$7:$C$611,MATCH('3. Pollutant Emissions - EF'!B1684,'DEQ Pollutant List'!$B$7:$B$611,0))),"")</f>
        <v>Ammonia</v>
      </c>
      <c r="D1684" s="115"/>
      <c r="E1684" s="101"/>
      <c r="F1684" s="102">
        <v>0.8</v>
      </c>
      <c r="G1684" s="103">
        <v>0.8</v>
      </c>
      <c r="H1684" s="83" t="s">
        <v>514</v>
      </c>
      <c r="I1684" s="104" t="s">
        <v>532</v>
      </c>
      <c r="J1684" s="102">
        <v>0</v>
      </c>
      <c r="K1684" s="105">
        <v>3.5101449275362318</v>
      </c>
      <c r="L1684" s="83"/>
      <c r="M1684" s="102">
        <v>0</v>
      </c>
      <c r="N1684" s="105">
        <v>0.16848695652173917</v>
      </c>
      <c r="O1684" s="83"/>
    </row>
    <row r="1685" spans="1:15">
      <c r="A1685" s="79" t="s">
        <v>287</v>
      </c>
      <c r="B1685" s="100" t="s">
        <v>337</v>
      </c>
      <c r="C1685" s="81" t="str">
        <f>IFERROR(IF(B1685="No CAS","",INDEX('DEQ Pollutant List'!$C$7:$C$611,MATCH('3. Pollutant Emissions - EF'!B1685,'DEQ Pollutant List'!$B$7:$B$611,0))),"")</f>
        <v>Antimony and compounds</v>
      </c>
      <c r="D1685" s="115"/>
      <c r="E1685" s="101"/>
      <c r="F1685" s="102">
        <v>3.1818727304855452E-4</v>
      </c>
      <c r="G1685" s="103">
        <v>3.1818727304855452E-4</v>
      </c>
      <c r="H1685" s="83" t="s">
        <v>514</v>
      </c>
      <c r="I1685" s="104" t="s">
        <v>531</v>
      </c>
      <c r="J1685" s="102">
        <v>0</v>
      </c>
      <c r="K1685" s="105">
        <v>1.3961043031224618E-3</v>
      </c>
      <c r="L1685" s="83"/>
      <c r="M1685" s="102">
        <v>0</v>
      </c>
      <c r="N1685" s="105">
        <v>6.701300654987817E-5</v>
      </c>
      <c r="O1685" s="83"/>
    </row>
    <row r="1686" spans="1:15">
      <c r="A1686" s="79" t="s">
        <v>287</v>
      </c>
      <c r="B1686" s="100" t="s">
        <v>325</v>
      </c>
      <c r="C1686" s="81" t="str">
        <f>IFERROR(IF(B1686="No CAS","",INDEX('DEQ Pollutant List'!$C$7:$C$611,MATCH('3. Pollutant Emissions - EF'!B1686,'DEQ Pollutant List'!$B$7:$B$611,0))),"")</f>
        <v>Arsenic and compounds</v>
      </c>
      <c r="D1686" s="115"/>
      <c r="E1686" s="101"/>
      <c r="F1686" s="102">
        <v>1.6000000000000001E-3</v>
      </c>
      <c r="G1686" s="103">
        <v>1.6000000000000001E-3</v>
      </c>
      <c r="H1686" s="83" t="s">
        <v>514</v>
      </c>
      <c r="I1686" s="104" t="s">
        <v>531</v>
      </c>
      <c r="J1686" s="102">
        <v>0</v>
      </c>
      <c r="K1686" s="105">
        <v>7.0202898550724632E-3</v>
      </c>
      <c r="L1686" s="83"/>
      <c r="M1686" s="102">
        <v>0</v>
      </c>
      <c r="N1686" s="105">
        <v>3.3697391304347824E-4</v>
      </c>
      <c r="O1686" s="83"/>
    </row>
    <row r="1687" spans="1:15">
      <c r="A1687" s="79" t="s">
        <v>287</v>
      </c>
      <c r="B1687" s="100" t="s">
        <v>339</v>
      </c>
      <c r="C1687" s="81" t="str">
        <f>IFERROR(IF(B1687="No CAS","",INDEX('DEQ Pollutant List'!$C$7:$C$611,MATCH('3. Pollutant Emissions - EF'!B1687,'DEQ Pollutant List'!$B$7:$B$611,0))),"")</f>
        <v>Barium and compounds</v>
      </c>
      <c r="D1687" s="115"/>
      <c r="E1687" s="101"/>
      <c r="F1687" s="102">
        <v>3.7389334939055331E-4</v>
      </c>
      <c r="G1687" s="103">
        <v>3.7389334939055331E-4</v>
      </c>
      <c r="H1687" s="83" t="s">
        <v>514</v>
      </c>
      <c r="I1687" s="104" t="s">
        <v>531</v>
      </c>
      <c r="J1687" s="102">
        <v>0</v>
      </c>
      <c r="K1687" s="105">
        <v>1.6405248047534785E-3</v>
      </c>
      <c r="L1687" s="83"/>
      <c r="M1687" s="102">
        <v>0</v>
      </c>
      <c r="N1687" s="105">
        <v>7.8745190628166958E-5</v>
      </c>
      <c r="O1687" s="83"/>
    </row>
    <row r="1688" spans="1:15">
      <c r="A1688" s="79" t="s">
        <v>287</v>
      </c>
      <c r="B1688" s="100" t="s">
        <v>340</v>
      </c>
      <c r="C1688" s="81" t="str">
        <f>IFERROR(IF(B1688="No CAS","",INDEX('DEQ Pollutant List'!$C$7:$C$611,MATCH('3. Pollutant Emissions - EF'!B1688,'DEQ Pollutant List'!$B$7:$B$611,0))),"")</f>
        <v>Benzene</v>
      </c>
      <c r="D1688" s="115"/>
      <c r="E1688" s="101"/>
      <c r="F1688" s="102">
        <v>0.18629999999999999</v>
      </c>
      <c r="G1688" s="103">
        <v>0.18629999999999999</v>
      </c>
      <c r="H1688" s="83" t="s">
        <v>514</v>
      </c>
      <c r="I1688" s="104" t="s">
        <v>531</v>
      </c>
      <c r="J1688" s="102">
        <v>0</v>
      </c>
      <c r="K1688" s="105">
        <v>0.81742499999999985</v>
      </c>
      <c r="L1688" s="83"/>
      <c r="M1688" s="102">
        <v>0</v>
      </c>
      <c r="N1688" s="105">
        <v>3.9236399999999991E-2</v>
      </c>
      <c r="O1688" s="83"/>
    </row>
    <row r="1689" spans="1:15">
      <c r="A1689" s="79" t="s">
        <v>287</v>
      </c>
      <c r="B1689" s="100" t="s">
        <v>427</v>
      </c>
      <c r="C1689" s="81" t="str">
        <f>IFERROR(IF(B1689="No CAS","",INDEX('DEQ Pollutant List'!$C$7:$C$611,MATCH('3. Pollutant Emissions - EF'!B1689,'DEQ Pollutant List'!$B$7:$B$611,0))),"")</f>
        <v>Benzo[a]pyrene</v>
      </c>
      <c r="D1689" s="115"/>
      <c r="E1689" s="101"/>
      <c r="F1689" s="102">
        <v>3.5200000000000002E-5</v>
      </c>
      <c r="G1689" s="103">
        <v>3.5200000000000002E-5</v>
      </c>
      <c r="H1689" s="83" t="s">
        <v>514</v>
      </c>
      <c r="I1689" s="104" t="s">
        <v>531</v>
      </c>
      <c r="J1689" s="102">
        <v>0</v>
      </c>
      <c r="K1689" s="105">
        <v>1.5444637681159419E-4</v>
      </c>
      <c r="L1689" s="83"/>
      <c r="M1689" s="102">
        <v>0</v>
      </c>
      <c r="N1689" s="105">
        <v>7.4134260869565221E-6</v>
      </c>
      <c r="O1689" s="83"/>
    </row>
    <row r="1690" spans="1:15">
      <c r="A1690" s="79" t="s">
        <v>287</v>
      </c>
      <c r="B1690" s="100" t="s">
        <v>341</v>
      </c>
      <c r="C1690" s="81" t="str">
        <f>IFERROR(IF(B1690="No CAS","",INDEX('DEQ Pollutant List'!$C$7:$C$611,MATCH('3. Pollutant Emissions - EF'!B1690,'DEQ Pollutant List'!$B$7:$B$611,0))),"")</f>
        <v>Beryllium and compounds</v>
      </c>
      <c r="D1690" s="115"/>
      <c r="E1690" s="101"/>
      <c r="F1690" s="102">
        <v>4.7708462766464961E-6</v>
      </c>
      <c r="G1690" s="103">
        <v>4.7708462766464961E-6</v>
      </c>
      <c r="H1690" s="83" t="s">
        <v>514</v>
      </c>
      <c r="I1690" s="104" t="s">
        <v>531</v>
      </c>
      <c r="J1690" s="102">
        <v>0</v>
      </c>
      <c r="K1690" s="105">
        <v>2.0932952322532274E-5</v>
      </c>
      <c r="L1690" s="83"/>
      <c r="M1690" s="102">
        <v>0</v>
      </c>
      <c r="N1690" s="105">
        <v>1.004781711481549E-6</v>
      </c>
      <c r="O1690" s="83"/>
    </row>
    <row r="1691" spans="1:15">
      <c r="A1691" s="79" t="s">
        <v>287</v>
      </c>
      <c r="B1691" s="100" t="s">
        <v>343</v>
      </c>
      <c r="C1691" s="81" t="str">
        <f>IFERROR(IF(B1691="No CAS","",INDEX('DEQ Pollutant List'!$C$7:$C$611,MATCH('3. Pollutant Emissions - EF'!B1691,'DEQ Pollutant List'!$B$7:$B$611,0))),"")</f>
        <v>Cadmium and compounds</v>
      </c>
      <c r="D1691" s="115"/>
      <c r="E1691" s="101"/>
      <c r="F1691" s="102">
        <v>1.5E-3</v>
      </c>
      <c r="G1691" s="103">
        <v>1.5E-3</v>
      </c>
      <c r="H1691" s="83" t="s">
        <v>514</v>
      </c>
      <c r="I1691" s="104" t="s">
        <v>531</v>
      </c>
      <c r="J1691" s="102">
        <v>0</v>
      </c>
      <c r="K1691" s="105">
        <v>6.5815217391304347E-3</v>
      </c>
      <c r="L1691" s="83"/>
      <c r="M1691" s="102">
        <v>0</v>
      </c>
      <c r="N1691" s="105">
        <v>3.1591304347826094E-4</v>
      </c>
      <c r="O1691" s="83"/>
    </row>
    <row r="1692" spans="1:15">
      <c r="A1692" s="79" t="s">
        <v>287</v>
      </c>
      <c r="B1692" s="100" t="s">
        <v>348</v>
      </c>
      <c r="C1692" s="81" t="str">
        <f>IFERROR(IF(B1692="No CAS","",INDEX('DEQ Pollutant List'!$C$7:$C$611,MATCH('3. Pollutant Emissions - EF'!B1692,'DEQ Pollutant List'!$B$7:$B$611,0))),"")</f>
        <v>Chromium VI, chromate and dichromate particulate</v>
      </c>
      <c r="D1692" s="115"/>
      <c r="E1692" s="101"/>
      <c r="F1692" s="102">
        <v>1E-4</v>
      </c>
      <c r="G1692" s="103">
        <v>1E-4</v>
      </c>
      <c r="H1692" s="83" t="s">
        <v>514</v>
      </c>
      <c r="I1692" s="104" t="s">
        <v>531</v>
      </c>
      <c r="J1692" s="102">
        <v>0</v>
      </c>
      <c r="K1692" s="105">
        <v>4.3876811594202895E-4</v>
      </c>
      <c r="L1692" s="83"/>
      <c r="M1692" s="102">
        <v>0</v>
      </c>
      <c r="N1692" s="105">
        <v>2.106086956521739E-5</v>
      </c>
      <c r="O1692" s="83"/>
    </row>
    <row r="1693" spans="1:15">
      <c r="A1693" s="79" t="s">
        <v>287</v>
      </c>
      <c r="B1693" s="100" t="s">
        <v>345</v>
      </c>
      <c r="C1693" s="81" t="str">
        <f>IFERROR(IF(B1693="No CAS","",INDEX('DEQ Pollutant List'!$C$7:$C$611,MATCH('3. Pollutant Emissions - EF'!B1693,'DEQ Pollutant List'!$B$7:$B$611,0))),"")</f>
        <v>Chlorobenzene</v>
      </c>
      <c r="D1693" s="115"/>
      <c r="E1693" s="101"/>
      <c r="F1693" s="102">
        <v>2.0000000000000001E-4</v>
      </c>
      <c r="G1693" s="103">
        <v>2.0000000000000001E-4</v>
      </c>
      <c r="H1693" s="83" t="s">
        <v>514</v>
      </c>
      <c r="I1693" s="104" t="s">
        <v>531</v>
      </c>
      <c r="J1693" s="102">
        <v>0</v>
      </c>
      <c r="K1693" s="105">
        <v>8.775362318840579E-4</v>
      </c>
      <c r="L1693" s="83"/>
      <c r="M1693" s="102">
        <v>0</v>
      </c>
      <c r="N1693" s="105">
        <v>4.212173913043478E-5</v>
      </c>
      <c r="O1693" s="83"/>
    </row>
    <row r="1694" spans="1:15">
      <c r="A1694" s="79" t="s">
        <v>287</v>
      </c>
      <c r="B1694" s="100" t="s">
        <v>349</v>
      </c>
      <c r="C1694" s="81" t="str">
        <f>IFERROR(IF(B1694="No CAS","",INDEX('DEQ Pollutant List'!$C$7:$C$611,MATCH('3. Pollutant Emissions - EF'!B1694,'DEQ Pollutant List'!$B$7:$B$611,0))),"")</f>
        <v>Cobalt and compounds</v>
      </c>
      <c r="D1694" s="115"/>
      <c r="E1694" s="101"/>
      <c r="F1694" s="102">
        <v>1.5751137782235815E-5</v>
      </c>
      <c r="G1694" s="103">
        <v>1.5751137782235815E-5</v>
      </c>
      <c r="H1694" s="83" t="s">
        <v>514</v>
      </c>
      <c r="I1694" s="104" t="s">
        <v>531</v>
      </c>
      <c r="J1694" s="102">
        <v>0</v>
      </c>
      <c r="K1694" s="105">
        <v>6.911097048654919E-5</v>
      </c>
      <c r="L1694" s="83"/>
      <c r="M1694" s="102">
        <v>0</v>
      </c>
      <c r="N1694" s="105">
        <v>3.3173265833543604E-6</v>
      </c>
      <c r="O1694" s="83"/>
    </row>
    <row r="1695" spans="1:15">
      <c r="A1695" s="79" t="s">
        <v>287</v>
      </c>
      <c r="B1695" s="100" t="s">
        <v>350</v>
      </c>
      <c r="C1695" s="81" t="str">
        <f>IFERROR(IF(B1695="No CAS","",INDEX('DEQ Pollutant List'!$C$7:$C$611,MATCH('3. Pollutant Emissions - EF'!B1695,'DEQ Pollutant List'!$B$7:$B$611,0))),"")</f>
        <v>Copper and compounds</v>
      </c>
      <c r="D1695" s="115"/>
      <c r="E1695" s="101"/>
      <c r="F1695" s="102">
        <v>4.1000000000000003E-3</v>
      </c>
      <c r="G1695" s="103">
        <v>4.1000000000000003E-3</v>
      </c>
      <c r="H1695" s="83" t="s">
        <v>514</v>
      </c>
      <c r="I1695" s="104" t="s">
        <v>531</v>
      </c>
      <c r="J1695" s="102">
        <v>0</v>
      </c>
      <c r="K1695" s="105">
        <v>1.7989492753623187E-2</v>
      </c>
      <c r="L1695" s="83"/>
      <c r="M1695" s="102">
        <v>0</v>
      </c>
      <c r="N1695" s="105">
        <v>8.6349565217391322E-4</v>
      </c>
      <c r="O1695" s="83"/>
    </row>
    <row r="1696" spans="1:15">
      <c r="A1696" s="79" t="s">
        <v>287</v>
      </c>
      <c r="B1696" s="100">
        <v>200</v>
      </c>
      <c r="C1696" s="81" t="str">
        <f>IFERROR(IF(B1696="No CAS","",INDEX('DEQ Pollutant List'!$C$7:$C$611,MATCH('3. Pollutant Emissions - EF'!B1696,'DEQ Pollutant List'!$B$7:$B$611,0))),"")</f>
        <v>Diesel particulate matter</v>
      </c>
      <c r="D1696" s="115"/>
      <c r="E1696" s="101"/>
      <c r="F1696" s="102">
        <v>33.5</v>
      </c>
      <c r="G1696" s="103">
        <v>33.5</v>
      </c>
      <c r="H1696" s="83" t="s">
        <v>514</v>
      </c>
      <c r="I1696" s="104" t="s">
        <v>531</v>
      </c>
      <c r="J1696" s="102">
        <v>0</v>
      </c>
      <c r="K1696" s="105">
        <v>146.98731884057972</v>
      </c>
      <c r="L1696" s="83"/>
      <c r="M1696" s="102">
        <v>0</v>
      </c>
      <c r="N1696" s="105">
        <v>7.0553913043478254</v>
      </c>
      <c r="O1696" s="83"/>
    </row>
    <row r="1697" spans="1:15">
      <c r="A1697" s="79" t="s">
        <v>287</v>
      </c>
      <c r="B1697" s="100" t="s">
        <v>352</v>
      </c>
      <c r="C1697" s="81" t="str">
        <f>IFERROR(IF(B1697="No CAS","",INDEX('DEQ Pollutant List'!$C$7:$C$611,MATCH('3. Pollutant Emissions - EF'!B1697,'DEQ Pollutant List'!$B$7:$B$611,0))),"")</f>
        <v>Ethyl benzene</v>
      </c>
      <c r="D1697" s="115"/>
      <c r="E1697" s="101"/>
      <c r="F1697" s="102">
        <v>1.09E-2</v>
      </c>
      <c r="G1697" s="103">
        <v>1.09E-2</v>
      </c>
      <c r="H1697" s="83" t="s">
        <v>514</v>
      </c>
      <c r="I1697" s="104" t="s">
        <v>531</v>
      </c>
      <c r="J1697" s="102">
        <v>0</v>
      </c>
      <c r="K1697" s="105">
        <v>4.7825724637681158E-2</v>
      </c>
      <c r="L1697" s="83"/>
      <c r="M1697" s="102">
        <v>0</v>
      </c>
      <c r="N1697" s="105">
        <v>2.2956347826086953E-3</v>
      </c>
      <c r="O1697" s="83"/>
    </row>
    <row r="1698" spans="1:15">
      <c r="A1698" s="79" t="s">
        <v>287</v>
      </c>
      <c r="B1698" s="100" t="s">
        <v>354</v>
      </c>
      <c r="C1698" s="81" t="str">
        <f>IFERROR(IF(B1698="No CAS","",INDEX('DEQ Pollutant List'!$C$7:$C$611,MATCH('3. Pollutant Emissions - EF'!B1698,'DEQ Pollutant List'!$B$7:$B$611,0))),"")</f>
        <v>Formaldehyde</v>
      </c>
      <c r="D1698" s="115"/>
      <c r="E1698" s="101"/>
      <c r="F1698" s="102">
        <v>1.7261</v>
      </c>
      <c r="G1698" s="103">
        <v>1.7261</v>
      </c>
      <c r="H1698" s="83" t="s">
        <v>514</v>
      </c>
      <c r="I1698" s="104" t="s">
        <v>531</v>
      </c>
      <c r="J1698" s="102">
        <v>0</v>
      </c>
      <c r="K1698" s="105">
        <v>7.5735764492753619</v>
      </c>
      <c r="L1698" s="83"/>
      <c r="M1698" s="102">
        <v>0</v>
      </c>
      <c r="N1698" s="105">
        <v>0.36353166956521732</v>
      </c>
      <c r="O1698" s="83"/>
    </row>
    <row r="1699" spans="1:15">
      <c r="A1699" s="79" t="s">
        <v>287</v>
      </c>
      <c r="B1699" s="100" t="s">
        <v>355</v>
      </c>
      <c r="C1699" s="81" t="str">
        <f>IFERROR(IF(B1699="No CAS","",INDEX('DEQ Pollutant List'!$C$7:$C$611,MATCH('3. Pollutant Emissions - EF'!B1699,'DEQ Pollutant List'!$B$7:$B$611,0))),"")</f>
        <v>Hexane</v>
      </c>
      <c r="D1699" s="115"/>
      <c r="E1699" s="101"/>
      <c r="F1699" s="102">
        <v>2.69E-2</v>
      </c>
      <c r="G1699" s="103">
        <v>2.69E-2</v>
      </c>
      <c r="H1699" s="83" t="s">
        <v>514</v>
      </c>
      <c r="I1699" s="104" t="s">
        <v>531</v>
      </c>
      <c r="J1699" s="102">
        <v>0</v>
      </c>
      <c r="K1699" s="105">
        <v>0.11802862318840578</v>
      </c>
      <c r="L1699" s="83"/>
      <c r="M1699" s="102">
        <v>0</v>
      </c>
      <c r="N1699" s="105">
        <v>5.6653739130434772E-3</v>
      </c>
      <c r="O1699" s="83"/>
    </row>
    <row r="1700" spans="1:15">
      <c r="A1700" s="79" t="s">
        <v>287</v>
      </c>
      <c r="B1700" s="100" t="s">
        <v>356</v>
      </c>
      <c r="C1700" s="81" t="str">
        <f>IFERROR(IF(B1700="No CAS","",INDEX('DEQ Pollutant List'!$C$7:$C$611,MATCH('3. Pollutant Emissions - EF'!B1700,'DEQ Pollutant List'!$B$7:$B$611,0))),"")</f>
        <v>Hydrochloric acid</v>
      </c>
      <c r="D1700" s="115"/>
      <c r="E1700" s="101"/>
      <c r="F1700" s="102">
        <v>0.18629999999999999</v>
      </c>
      <c r="G1700" s="103">
        <v>0.18629999999999999</v>
      </c>
      <c r="H1700" s="83" t="s">
        <v>514</v>
      </c>
      <c r="I1700" s="104" t="s">
        <v>531</v>
      </c>
      <c r="J1700" s="102">
        <v>0</v>
      </c>
      <c r="K1700" s="105">
        <v>0.81742499999999985</v>
      </c>
      <c r="L1700" s="83"/>
      <c r="M1700" s="102">
        <v>0</v>
      </c>
      <c r="N1700" s="105">
        <v>3.9236399999999991E-2</v>
      </c>
      <c r="O1700" s="83"/>
    </row>
    <row r="1701" spans="1:15">
      <c r="A1701" s="79" t="s">
        <v>287</v>
      </c>
      <c r="B1701" s="100" t="s">
        <v>360</v>
      </c>
      <c r="C1701" s="81" t="str">
        <f>IFERROR(IF(B1701="No CAS","",INDEX('DEQ Pollutant List'!$C$7:$C$611,MATCH('3. Pollutant Emissions - EF'!B1701,'DEQ Pollutant List'!$B$7:$B$611,0))),"")</f>
        <v>Lead and compounds</v>
      </c>
      <c r="D1701" s="115"/>
      <c r="E1701" s="101"/>
      <c r="F1701" s="102">
        <v>8.3000000000000001E-3</v>
      </c>
      <c r="G1701" s="103">
        <v>8.3000000000000001E-3</v>
      </c>
      <c r="H1701" s="83" t="s">
        <v>514</v>
      </c>
      <c r="I1701" s="104" t="s">
        <v>531</v>
      </c>
      <c r="J1701" s="102">
        <v>0</v>
      </c>
      <c r="K1701" s="105">
        <v>3.6417753623188401E-2</v>
      </c>
      <c r="L1701" s="83"/>
      <c r="M1701" s="102">
        <v>0</v>
      </c>
      <c r="N1701" s="105">
        <v>1.7480521739130432E-3</v>
      </c>
      <c r="O1701" s="83"/>
    </row>
    <row r="1702" spans="1:15">
      <c r="A1702" s="79" t="s">
        <v>287</v>
      </c>
      <c r="B1702" s="100" t="s">
        <v>361</v>
      </c>
      <c r="C1702" s="81" t="str">
        <f>IFERROR(IF(B1702="No CAS","",INDEX('DEQ Pollutant List'!$C$7:$C$611,MATCH('3. Pollutant Emissions - EF'!B1702,'DEQ Pollutant List'!$B$7:$B$611,0))),"")</f>
        <v>Manganese and compounds</v>
      </c>
      <c r="D1702" s="115"/>
      <c r="E1702" s="101"/>
      <c r="F1702" s="102">
        <v>3.0999999999999999E-3</v>
      </c>
      <c r="G1702" s="103">
        <v>3.0999999999999999E-3</v>
      </c>
      <c r="H1702" s="83" t="s">
        <v>514</v>
      </c>
      <c r="I1702" s="104" t="s">
        <v>531</v>
      </c>
      <c r="J1702" s="102">
        <v>0</v>
      </c>
      <c r="K1702" s="105">
        <v>1.3601811594202901E-2</v>
      </c>
      <c r="L1702" s="83"/>
      <c r="M1702" s="102">
        <v>0</v>
      </c>
      <c r="N1702" s="105">
        <v>6.5288695652173897E-4</v>
      </c>
      <c r="O1702" s="83"/>
    </row>
    <row r="1703" spans="1:15">
      <c r="A1703" s="79" t="s">
        <v>287</v>
      </c>
      <c r="B1703" s="100" t="s">
        <v>362</v>
      </c>
      <c r="C1703" s="81" t="str">
        <f>IFERROR(IF(B1703="No CAS","",INDEX('DEQ Pollutant List'!$C$7:$C$611,MATCH('3. Pollutant Emissions - EF'!B1703,'DEQ Pollutant List'!$B$7:$B$611,0))),"")</f>
        <v>Mercury and compounds</v>
      </c>
      <c r="D1703" s="115"/>
      <c r="E1703" s="101"/>
      <c r="F1703" s="102">
        <v>2E-3</v>
      </c>
      <c r="G1703" s="103">
        <v>2E-3</v>
      </c>
      <c r="H1703" s="83" t="s">
        <v>514</v>
      </c>
      <c r="I1703" s="104" t="s">
        <v>531</v>
      </c>
      <c r="J1703" s="102">
        <v>0</v>
      </c>
      <c r="K1703" s="105">
        <v>8.7753623188405808E-3</v>
      </c>
      <c r="L1703" s="83"/>
      <c r="M1703" s="102">
        <v>0</v>
      </c>
      <c r="N1703" s="105">
        <v>4.2121739130434775E-4</v>
      </c>
      <c r="O1703" s="83"/>
    </row>
    <row r="1704" spans="1:15">
      <c r="A1704" s="79" t="s">
        <v>287</v>
      </c>
      <c r="B1704" s="100" t="s">
        <v>370</v>
      </c>
      <c r="C1704" s="81" t="str">
        <f>IFERROR(IF(B1704="No CAS","",INDEX('DEQ Pollutant List'!$C$7:$C$611,MATCH('3. Pollutant Emissions - EF'!B1704,'DEQ Pollutant List'!$B$7:$B$611,0))),"")</f>
        <v>Naphthalene</v>
      </c>
      <c r="D1704" s="115"/>
      <c r="E1704" s="101"/>
      <c r="F1704" s="102">
        <v>1.9699999999999999E-2</v>
      </c>
      <c r="G1704" s="103">
        <v>1.9699999999999999E-2</v>
      </c>
      <c r="H1704" s="83" t="s">
        <v>514</v>
      </c>
      <c r="I1704" s="104" t="s">
        <v>531</v>
      </c>
      <c r="J1704" s="102">
        <v>0</v>
      </c>
      <c r="K1704" s="105">
        <v>8.6437318840579702E-2</v>
      </c>
      <c r="L1704" s="83"/>
      <c r="M1704" s="102">
        <v>0</v>
      </c>
      <c r="N1704" s="105">
        <v>4.1489913043478259E-3</v>
      </c>
      <c r="O1704" s="83"/>
    </row>
    <row r="1705" spans="1:15">
      <c r="A1705" s="79" t="s">
        <v>287</v>
      </c>
      <c r="B1705" s="100" t="s">
        <v>368</v>
      </c>
      <c r="C1705" s="81" t="str">
        <f>IFERROR(IF(B1705="No CAS","",INDEX('DEQ Pollutant List'!$C$7:$C$611,MATCH('3. Pollutant Emissions - EF'!B1705,'DEQ Pollutant List'!$B$7:$B$611,0))),"")</f>
        <v>Nickel and compounds</v>
      </c>
      <c r="D1705" s="115"/>
      <c r="E1705" s="101"/>
      <c r="F1705" s="102">
        <v>3.8999999999999998E-3</v>
      </c>
      <c r="G1705" s="103">
        <v>3.8999999999999998E-3</v>
      </c>
      <c r="H1705" s="83" t="s">
        <v>514</v>
      </c>
      <c r="I1705" s="104" t="s">
        <v>531</v>
      </c>
      <c r="J1705" s="102">
        <v>0</v>
      </c>
      <c r="K1705" s="105">
        <v>1.7111956521739129E-2</v>
      </c>
      <c r="L1705" s="83"/>
      <c r="M1705" s="102">
        <v>0</v>
      </c>
      <c r="N1705" s="105">
        <v>8.213739130434782E-4</v>
      </c>
      <c r="O1705" s="83"/>
    </row>
    <row r="1706" spans="1:15">
      <c r="A1706" s="79" t="s">
        <v>287</v>
      </c>
      <c r="B1706" s="100">
        <v>401</v>
      </c>
      <c r="C1706" s="81" t="str">
        <f>IFERROR(IF(B1706="No CAS","",INDEX('DEQ Pollutant List'!$C$7:$C$611,MATCH('3. Pollutant Emissions - EF'!B1706,'DEQ Pollutant List'!$B$7:$B$611,0))),"")</f>
        <v>Polycyclic aromatic hydrocarbons (PAHs)</v>
      </c>
      <c r="D1706" s="115"/>
      <c r="E1706" s="101"/>
      <c r="F1706" s="102">
        <v>3.6200000000000003E-2</v>
      </c>
      <c r="G1706" s="103">
        <v>3.6200000000000003E-2</v>
      </c>
      <c r="H1706" s="83" t="s">
        <v>514</v>
      </c>
      <c r="I1706" s="104" t="s">
        <v>531</v>
      </c>
      <c r="J1706" s="102">
        <v>0</v>
      </c>
      <c r="K1706" s="105">
        <v>0.15883405797101449</v>
      </c>
      <c r="L1706" s="83"/>
      <c r="M1706" s="102">
        <v>0</v>
      </c>
      <c r="N1706" s="105">
        <v>7.6240347826086949E-3</v>
      </c>
      <c r="O1706" s="83"/>
    </row>
    <row r="1707" spans="1:15">
      <c r="A1707" s="79" t="s">
        <v>287</v>
      </c>
      <c r="B1707" s="100">
        <v>504</v>
      </c>
      <c r="C1707" s="81" t="str">
        <f>IFERROR(IF(B1707="No CAS","",INDEX('DEQ Pollutant List'!$C$7:$C$611,MATCH('3. Pollutant Emissions - EF'!B1707,'DEQ Pollutant List'!$B$7:$B$611,0))),"")</f>
        <v>Phosphorus and compounds</v>
      </c>
      <c r="D1707" s="115"/>
      <c r="E1707" s="101"/>
      <c r="F1707" s="102">
        <v>8.4039857312420349E-3</v>
      </c>
      <c r="G1707" s="103">
        <v>8.4039857312420349E-3</v>
      </c>
      <c r="H1707" s="83" t="s">
        <v>514</v>
      </c>
      <c r="I1707" s="104" t="s">
        <v>531</v>
      </c>
      <c r="J1707" s="102">
        <v>0</v>
      </c>
      <c r="K1707" s="105">
        <v>3.6874009857007617E-2</v>
      </c>
      <c r="L1707" s="83"/>
      <c r="M1707" s="102">
        <v>0</v>
      </c>
      <c r="N1707" s="105">
        <v>1.7699524731363656E-3</v>
      </c>
      <c r="O1707" s="83"/>
    </row>
    <row r="1708" spans="1:15">
      <c r="A1708" s="79" t="s">
        <v>287</v>
      </c>
      <c r="B1708" s="100" t="s">
        <v>517</v>
      </c>
      <c r="C1708" s="81" t="str">
        <f>IFERROR(IF(B1708="No CAS","",INDEX('DEQ Pollutant List'!$C$7:$C$611,MATCH('3. Pollutant Emissions - EF'!B1708,'DEQ Pollutant List'!$B$7:$B$611,0))),"")</f>
        <v>Propylene</v>
      </c>
      <c r="D1708" s="115"/>
      <c r="E1708" s="101"/>
      <c r="F1708" s="102">
        <v>0.47</v>
      </c>
      <c r="G1708" s="103">
        <v>0.47</v>
      </c>
      <c r="H1708" s="83" t="s">
        <v>514</v>
      </c>
      <c r="I1708" s="104" t="s">
        <v>531</v>
      </c>
      <c r="J1708" s="102">
        <v>0</v>
      </c>
      <c r="K1708" s="105">
        <v>2.0622101449275361</v>
      </c>
      <c r="L1708" s="83"/>
      <c r="M1708" s="102">
        <v>0</v>
      </c>
      <c r="N1708" s="105">
        <v>9.8986086956521724E-2</v>
      </c>
      <c r="O1708" s="83"/>
    </row>
    <row r="1709" spans="1:15">
      <c r="A1709" s="79" t="s">
        <v>287</v>
      </c>
      <c r="B1709" s="100" t="s">
        <v>390</v>
      </c>
      <c r="C1709" s="81" t="str">
        <f>IFERROR(IF(B1709="No CAS","",INDEX('DEQ Pollutant List'!$C$7:$C$611,MATCH('3. Pollutant Emissions - EF'!B1709,'DEQ Pollutant List'!$B$7:$B$611,0))),"")</f>
        <v>Selenium and compounds</v>
      </c>
      <c r="D1709" s="115"/>
      <c r="E1709" s="101"/>
      <c r="F1709" s="102">
        <v>2.2000000000000001E-3</v>
      </c>
      <c r="G1709" s="103">
        <v>2.2000000000000001E-3</v>
      </c>
      <c r="H1709" s="83" t="s">
        <v>514</v>
      </c>
      <c r="I1709" s="104" t="s">
        <v>531</v>
      </c>
      <c r="J1709" s="102">
        <v>0</v>
      </c>
      <c r="K1709" s="105">
        <v>9.6528985507246378E-3</v>
      </c>
      <c r="L1709" s="83"/>
      <c r="M1709" s="102">
        <v>0</v>
      </c>
      <c r="N1709" s="105">
        <v>4.6333913043478255E-4</v>
      </c>
      <c r="O1709" s="83"/>
    </row>
    <row r="1710" spans="1:15">
      <c r="A1710" s="79" t="s">
        <v>287</v>
      </c>
      <c r="B1710" s="100" t="s">
        <v>391</v>
      </c>
      <c r="C1710" s="81" t="str">
        <f>IFERROR(IF(B1710="No CAS","",INDEX('DEQ Pollutant List'!$C$7:$C$611,MATCH('3. Pollutant Emissions - EF'!B1710,'DEQ Pollutant List'!$B$7:$B$611,0))),"")</f>
        <v>Silver and compounds</v>
      </c>
      <c r="D1710" s="115"/>
      <c r="E1710" s="101"/>
      <c r="F1710" s="102">
        <v>4.8013014217323475E-5</v>
      </c>
      <c r="G1710" s="103">
        <v>4.8013014217323475E-5</v>
      </c>
      <c r="H1710" s="83" t="s">
        <v>514</v>
      </c>
      <c r="I1710" s="104" t="s">
        <v>531</v>
      </c>
      <c r="J1710" s="102">
        <v>0</v>
      </c>
      <c r="K1710" s="105">
        <v>2.1066579788832869E-4</v>
      </c>
      <c r="L1710" s="83"/>
      <c r="M1710" s="102">
        <v>0</v>
      </c>
      <c r="N1710" s="105">
        <v>1.0111958298639778E-5</v>
      </c>
      <c r="O1710" s="83"/>
    </row>
    <row r="1711" spans="1:15">
      <c r="A1711" s="79" t="s">
        <v>287</v>
      </c>
      <c r="B1711" s="100" t="s">
        <v>336</v>
      </c>
      <c r="C1711" s="81" t="str">
        <f>IFERROR(IF(B1711="No CAS","",INDEX('DEQ Pollutant List'!$C$7:$C$611,MATCH('3. Pollutant Emissions - EF'!B1711,'DEQ Pollutant List'!$B$7:$B$611,0))),"")</f>
        <v>Thallium and compounds</v>
      </c>
      <c r="D1711" s="115"/>
      <c r="E1711" s="101"/>
      <c r="F1711" s="102">
        <v>2.4009368143584827E-4</v>
      </c>
      <c r="G1711" s="103">
        <v>2.4009368143584827E-4</v>
      </c>
      <c r="H1711" s="83" t="s">
        <v>514</v>
      </c>
      <c r="I1711" s="104" t="s">
        <v>531</v>
      </c>
      <c r="J1711" s="102">
        <v>0</v>
      </c>
      <c r="K1711" s="105">
        <v>1.0534545225319282E-3</v>
      </c>
      <c r="L1711" s="83"/>
      <c r="M1711" s="102">
        <v>0</v>
      </c>
      <c r="N1711" s="105">
        <v>5.0565817081532555E-5</v>
      </c>
      <c r="O1711" s="83"/>
    </row>
    <row r="1712" spans="1:15">
      <c r="A1712" s="79" t="s">
        <v>287</v>
      </c>
      <c r="B1712" s="100" t="s">
        <v>395</v>
      </c>
      <c r="C1712" s="81" t="str">
        <f>IFERROR(IF(B1712="No CAS","",INDEX('DEQ Pollutant List'!$C$7:$C$611,MATCH('3. Pollutant Emissions - EF'!B1712,'DEQ Pollutant List'!$B$7:$B$611,0))),"")</f>
        <v>Toluene</v>
      </c>
      <c r="D1712" s="115"/>
      <c r="E1712" s="101"/>
      <c r="F1712" s="102">
        <v>0.10539999999999999</v>
      </c>
      <c r="G1712" s="103">
        <v>0.10539999999999999</v>
      </c>
      <c r="H1712" s="83" t="s">
        <v>514</v>
      </c>
      <c r="I1712" s="104" t="s">
        <v>531</v>
      </c>
      <c r="J1712" s="102">
        <v>0</v>
      </c>
      <c r="K1712" s="105">
        <v>0.46246159420289845</v>
      </c>
      <c r="L1712" s="83"/>
      <c r="M1712" s="102">
        <v>0</v>
      </c>
      <c r="N1712" s="105">
        <v>2.2198156521739124E-2</v>
      </c>
      <c r="O1712" s="83"/>
    </row>
    <row r="1713" spans="1:15">
      <c r="A1713" s="79" t="s">
        <v>287</v>
      </c>
      <c r="B1713" s="100" t="s">
        <v>398</v>
      </c>
      <c r="C1713" s="81" t="str">
        <f>IFERROR(IF(B1713="No CAS","",INDEX('DEQ Pollutant List'!$C$7:$C$611,MATCH('3. Pollutant Emissions - EF'!B1713,'DEQ Pollutant List'!$B$7:$B$611,0))),"")</f>
        <v>Xylene (mixture), including m-xylene, o-xylene, p-xylene</v>
      </c>
      <c r="D1713" s="115"/>
      <c r="E1713" s="101"/>
      <c r="F1713" s="102">
        <v>4.24E-2</v>
      </c>
      <c r="G1713" s="103">
        <v>4.24E-2</v>
      </c>
      <c r="H1713" s="83" t="s">
        <v>514</v>
      </c>
      <c r="I1713" s="104" t="s">
        <v>531</v>
      </c>
      <c r="J1713" s="102">
        <v>0</v>
      </c>
      <c r="K1713" s="105">
        <v>0.18603768115942029</v>
      </c>
      <c r="L1713" s="83"/>
      <c r="M1713" s="102">
        <v>0</v>
      </c>
      <c r="N1713" s="105">
        <v>8.9298086956521739E-3</v>
      </c>
      <c r="O1713" s="83"/>
    </row>
    <row r="1714" spans="1:15">
      <c r="A1714" s="79" t="s">
        <v>287</v>
      </c>
      <c r="B1714" s="100" t="s">
        <v>399</v>
      </c>
      <c r="C1714" s="81" t="str">
        <f>IFERROR(IF(B1714="No CAS","",INDEX('DEQ Pollutant List'!$C$7:$C$611,MATCH('3. Pollutant Emissions - EF'!B1714,'DEQ Pollutant List'!$B$7:$B$611,0))),"")</f>
        <v>Zinc and compounds</v>
      </c>
      <c r="D1714" s="115"/>
      <c r="E1714" s="101"/>
      <c r="F1714" s="102">
        <v>5.2261769021193245E-3</v>
      </c>
      <c r="G1714" s="103">
        <v>5.2261769021193245E-3</v>
      </c>
      <c r="H1714" s="83" t="s">
        <v>514</v>
      </c>
      <c r="I1714" s="104" t="s">
        <v>531</v>
      </c>
      <c r="J1714" s="102">
        <v>0</v>
      </c>
      <c r="K1714" s="105">
        <v>2.2930797929226459E-2</v>
      </c>
      <c r="L1714" s="83"/>
      <c r="M1714" s="102">
        <v>0</v>
      </c>
      <c r="N1714" s="105">
        <v>1.1006783006028698E-3</v>
      </c>
      <c r="O1714" s="83"/>
    </row>
    <row r="1715" spans="1:15">
      <c r="A1715" s="79" t="s">
        <v>290</v>
      </c>
      <c r="B1715" s="100" t="s">
        <v>346</v>
      </c>
      <c r="C1715" s="81" t="str">
        <f>IFERROR(IF(B1715="No CAS","",INDEX('DEQ Pollutant List'!$C$7:$C$611,MATCH('3. Pollutant Emissions - EF'!B1715,'DEQ Pollutant List'!$B$7:$B$611,0))),"")</f>
        <v>1,2,4-Trichlorobenzene</v>
      </c>
      <c r="D1715" s="115"/>
      <c r="E1715" s="101"/>
      <c r="F1715" s="102">
        <v>8.2199999999999992E-6</v>
      </c>
      <c r="G1715" s="103">
        <v>8.2199999999999992E-6</v>
      </c>
      <c r="H1715" s="83" t="s">
        <v>400</v>
      </c>
      <c r="I1715" s="104" t="s">
        <v>533</v>
      </c>
      <c r="J1715" s="102">
        <v>0.50479019999999997</v>
      </c>
      <c r="K1715" s="105">
        <v>0</v>
      </c>
      <c r="L1715" s="83"/>
      <c r="M1715" s="102">
        <v>5.7868799999999995E-3</v>
      </c>
      <c r="N1715" s="105">
        <v>0</v>
      </c>
      <c r="O1715" s="83"/>
    </row>
    <row r="1716" spans="1:15">
      <c r="A1716" s="79" t="s">
        <v>290</v>
      </c>
      <c r="B1716" s="100" t="s">
        <v>534</v>
      </c>
      <c r="C1716" s="81" t="s">
        <v>535</v>
      </c>
      <c r="D1716" s="115"/>
      <c r="E1716" s="101"/>
      <c r="F1716" s="102">
        <v>8.5700000000000001E-7</v>
      </c>
      <c r="G1716" s="103">
        <v>8.5700000000000001E-7</v>
      </c>
      <c r="H1716" s="83" t="s">
        <v>400</v>
      </c>
      <c r="I1716" s="104" t="s">
        <v>533</v>
      </c>
      <c r="J1716" s="102">
        <v>5.2628370000000001E-2</v>
      </c>
      <c r="K1716" s="105">
        <v>0</v>
      </c>
      <c r="L1716" s="83"/>
      <c r="M1716" s="102">
        <v>6.0332799999999998E-4</v>
      </c>
      <c r="N1716" s="105">
        <v>0</v>
      </c>
      <c r="O1716" s="83"/>
    </row>
    <row r="1717" spans="1:15">
      <c r="A1717" s="79" t="s">
        <v>290</v>
      </c>
      <c r="B1717" s="100" t="s">
        <v>327</v>
      </c>
      <c r="C1717" s="81" t="str">
        <f>IFERROR(IF(B1717="No CAS","",INDEX('DEQ Pollutant List'!$C$7:$C$611,MATCH('3. Pollutant Emissions - EF'!B1717,'DEQ Pollutant List'!$B$7:$B$611,0))),"")</f>
        <v>Acetaldehyde</v>
      </c>
      <c r="D1717" s="115"/>
      <c r="E1717" s="101"/>
      <c r="F1717" s="102">
        <v>1.21E-4</v>
      </c>
      <c r="G1717" s="103">
        <v>1.21E-4</v>
      </c>
      <c r="H1717" s="83" t="s">
        <v>400</v>
      </c>
      <c r="I1717" s="104" t="s">
        <v>533</v>
      </c>
      <c r="J1717" s="102">
        <v>7.4306099999999997</v>
      </c>
      <c r="K1717" s="105">
        <v>0</v>
      </c>
      <c r="L1717" s="83"/>
      <c r="M1717" s="102">
        <v>8.5183999999999996E-2</v>
      </c>
      <c r="N1717" s="105">
        <v>0</v>
      </c>
      <c r="O1717" s="83"/>
    </row>
    <row r="1718" spans="1:15">
      <c r="A1718" s="79" t="s">
        <v>290</v>
      </c>
      <c r="B1718" s="100" t="s">
        <v>330</v>
      </c>
      <c r="C1718" s="81" t="str">
        <f>IFERROR(IF(B1718="No CAS","",INDEX('DEQ Pollutant List'!$C$7:$C$611,MATCH('3. Pollutant Emissions - EF'!B1718,'DEQ Pollutant List'!$B$7:$B$611,0))),"")</f>
        <v>Acrolein</v>
      </c>
      <c r="D1718" s="115"/>
      <c r="E1718" s="101"/>
      <c r="F1718" s="102">
        <v>3.36E-6</v>
      </c>
      <c r="G1718" s="103">
        <v>3.36E-6</v>
      </c>
      <c r="H1718" s="83" t="s">
        <v>400</v>
      </c>
      <c r="I1718" s="104" t="s">
        <v>533</v>
      </c>
      <c r="J1718" s="102">
        <v>0.20633760000000001</v>
      </c>
      <c r="K1718" s="105">
        <v>0</v>
      </c>
      <c r="L1718" s="83"/>
      <c r="M1718" s="102">
        <v>2.3654399999999999E-3</v>
      </c>
      <c r="N1718" s="105">
        <v>0</v>
      </c>
      <c r="O1718" s="83"/>
    </row>
    <row r="1719" spans="1:15">
      <c r="A1719" s="79" t="s">
        <v>290</v>
      </c>
      <c r="B1719" s="100" t="s">
        <v>340</v>
      </c>
      <c r="C1719" s="81" t="str">
        <f>IFERROR(IF(B1719="No CAS","",INDEX('DEQ Pollutant List'!$C$7:$C$611,MATCH('3. Pollutant Emissions - EF'!B1719,'DEQ Pollutant List'!$B$7:$B$611,0))),"")</f>
        <v>Benzene</v>
      </c>
      <c r="D1719" s="115"/>
      <c r="E1719" s="101"/>
      <c r="F1719" s="102">
        <v>2.29E-7</v>
      </c>
      <c r="G1719" s="103">
        <v>2.29E-7</v>
      </c>
      <c r="H1719" s="83" t="s">
        <v>400</v>
      </c>
      <c r="I1719" s="104" t="s">
        <v>533</v>
      </c>
      <c r="J1719" s="102">
        <v>1.406289E-2</v>
      </c>
      <c r="K1719" s="105">
        <v>0</v>
      </c>
      <c r="L1719" s="83"/>
      <c r="M1719" s="102">
        <v>1.61216E-4</v>
      </c>
      <c r="N1719" s="105">
        <v>0</v>
      </c>
      <c r="O1719" s="83"/>
    </row>
    <row r="1720" spans="1:15">
      <c r="A1720" s="79" t="s">
        <v>290</v>
      </c>
      <c r="B1720" s="100" t="s">
        <v>416</v>
      </c>
      <c r="C1720" s="81" t="str">
        <f>IFERROR(IF(B1720="No CAS","",INDEX('DEQ Pollutant List'!$C$7:$C$611,MATCH('3. Pollutant Emissions - EF'!B1720,'DEQ Pollutant List'!$B$7:$B$611,0))),"")</f>
        <v>Biphenyl</v>
      </c>
      <c r="D1720" s="115"/>
      <c r="E1720" s="101"/>
      <c r="F1720" s="102">
        <v>5.7999999999999995E-7</v>
      </c>
      <c r="G1720" s="103">
        <v>5.7999999999999995E-7</v>
      </c>
      <c r="H1720" s="83" t="s">
        <v>400</v>
      </c>
      <c r="I1720" s="104" t="s">
        <v>533</v>
      </c>
      <c r="J1720" s="102">
        <v>3.5617799999999998E-2</v>
      </c>
      <c r="K1720" s="105">
        <v>0</v>
      </c>
      <c r="L1720" s="83"/>
      <c r="M1720" s="102">
        <v>4.0831999999999999E-4</v>
      </c>
      <c r="N1720" s="105">
        <v>0</v>
      </c>
      <c r="O1720" s="83"/>
    </row>
    <row r="1721" spans="1:15">
      <c r="A1721" s="79" t="s">
        <v>290</v>
      </c>
      <c r="B1721" s="100" t="s">
        <v>344</v>
      </c>
      <c r="C1721" s="81" t="str">
        <f>IFERROR(IF(B1721="No CAS","",INDEX('DEQ Pollutant List'!$C$7:$C$611,MATCH('3. Pollutant Emissions - EF'!B1721,'DEQ Pollutant List'!$B$7:$B$611,0))),"")</f>
        <v>Carbon disulfide</v>
      </c>
      <c r="D1721" s="115"/>
      <c r="E1721" s="101"/>
      <c r="F1721" s="102">
        <v>5.5999999999999997E-6</v>
      </c>
      <c r="G1721" s="103">
        <v>5.5999999999999997E-6</v>
      </c>
      <c r="H1721" s="83" t="s">
        <v>400</v>
      </c>
      <c r="I1721" s="104" t="s">
        <v>533</v>
      </c>
      <c r="J1721" s="102">
        <v>0.34389599999999998</v>
      </c>
      <c r="K1721" s="105">
        <v>0</v>
      </c>
      <c r="L1721" s="83"/>
      <c r="M1721" s="102">
        <v>3.9423999999999996E-3</v>
      </c>
      <c r="N1721" s="105">
        <v>0</v>
      </c>
      <c r="O1721" s="83"/>
    </row>
    <row r="1722" spans="1:15">
      <c r="A1722" s="79" t="s">
        <v>290</v>
      </c>
      <c r="B1722" s="100" t="s">
        <v>345</v>
      </c>
      <c r="C1722" s="81" t="str">
        <f>IFERROR(IF(B1722="No CAS","",INDEX('DEQ Pollutant List'!$C$7:$C$611,MATCH('3. Pollutant Emissions - EF'!B1722,'DEQ Pollutant List'!$B$7:$B$611,0))),"")</f>
        <v>Chlorobenzene</v>
      </c>
      <c r="D1722" s="115"/>
      <c r="E1722" s="101"/>
      <c r="F1722" s="102">
        <v>5.4799999999999998E-7</v>
      </c>
      <c r="G1722" s="103">
        <v>5.4799999999999998E-7</v>
      </c>
      <c r="H1722" s="83" t="s">
        <v>400</v>
      </c>
      <c r="I1722" s="104" t="s">
        <v>533</v>
      </c>
      <c r="J1722" s="102">
        <v>3.3652679999999997E-2</v>
      </c>
      <c r="K1722" s="105">
        <v>0</v>
      </c>
      <c r="L1722" s="83"/>
      <c r="M1722" s="102">
        <v>3.8579199999999998E-4</v>
      </c>
      <c r="N1722" s="105">
        <v>0</v>
      </c>
      <c r="O1722" s="83"/>
    </row>
    <row r="1723" spans="1:15">
      <c r="A1723" s="79" t="s">
        <v>290</v>
      </c>
      <c r="B1723" s="100" t="s">
        <v>354</v>
      </c>
      <c r="C1723" s="81" t="str">
        <f>IFERROR(IF(B1723="No CAS","",INDEX('DEQ Pollutant List'!$C$7:$C$611,MATCH('3. Pollutant Emissions - EF'!B1723,'DEQ Pollutant List'!$B$7:$B$611,0))),"")</f>
        <v>Formaldehyde</v>
      </c>
      <c r="D1723" s="115"/>
      <c r="E1723" s="101"/>
      <c r="F1723" s="102">
        <v>9.5000000000000005E-6</v>
      </c>
      <c r="G1723" s="103">
        <v>9.5000000000000005E-6</v>
      </c>
      <c r="H1723" s="83" t="s">
        <v>400</v>
      </c>
      <c r="I1723" s="104" t="s">
        <v>533</v>
      </c>
      <c r="J1723" s="102">
        <v>0.583395</v>
      </c>
      <c r="K1723" s="105">
        <v>0</v>
      </c>
      <c r="L1723" s="83"/>
      <c r="M1723" s="102">
        <v>6.6880000000000004E-3</v>
      </c>
      <c r="N1723" s="105">
        <v>0</v>
      </c>
      <c r="O1723" s="83"/>
    </row>
    <row r="1724" spans="1:15">
      <c r="A1724" s="79" t="s">
        <v>290</v>
      </c>
      <c r="B1724" s="100" t="s">
        <v>359</v>
      </c>
      <c r="C1724" s="81" t="str">
        <f>IFERROR(IF(B1724="No CAS","",INDEX('DEQ Pollutant List'!$C$7:$C$611,MATCH('3. Pollutant Emissions - EF'!B1724,'DEQ Pollutant List'!$B$7:$B$611,0))),"")</f>
        <v>Isopropyl alcohol</v>
      </c>
      <c r="D1724" s="115"/>
      <c r="E1724" s="101"/>
      <c r="F1724" s="102">
        <v>3.8899999999999997E-5</v>
      </c>
      <c r="G1724" s="103">
        <v>3.8899999999999997E-5</v>
      </c>
      <c r="H1724" s="83" t="s">
        <v>400</v>
      </c>
      <c r="I1724" s="104" t="s">
        <v>533</v>
      </c>
      <c r="J1724" s="102">
        <v>2.388849</v>
      </c>
      <c r="K1724" s="105">
        <v>0</v>
      </c>
      <c r="L1724" s="83"/>
      <c r="M1724" s="102">
        <v>2.7385599999999996E-2</v>
      </c>
      <c r="N1724" s="105">
        <v>0</v>
      </c>
      <c r="O1724" s="83"/>
    </row>
    <row r="1725" spans="1:15">
      <c r="A1725" s="79" t="s">
        <v>290</v>
      </c>
      <c r="B1725" s="100" t="s">
        <v>363</v>
      </c>
      <c r="C1725" s="81" t="str">
        <f>IFERROR(IF(B1725="No CAS","",INDEX('DEQ Pollutant List'!$C$7:$C$611,MATCH('3. Pollutant Emissions - EF'!B1725,'DEQ Pollutant List'!$B$7:$B$611,0))),"")</f>
        <v>Methanol</v>
      </c>
      <c r="D1725" s="115"/>
      <c r="E1725" s="101"/>
      <c r="F1725" s="102">
        <v>2.49E-3</v>
      </c>
      <c r="G1725" s="103">
        <v>2.49E-3</v>
      </c>
      <c r="H1725" s="83" t="s">
        <v>400</v>
      </c>
      <c r="I1725" s="104" t="s">
        <v>533</v>
      </c>
      <c r="J1725" s="102">
        <v>152.9109</v>
      </c>
      <c r="K1725" s="105">
        <v>0</v>
      </c>
      <c r="L1725" s="83"/>
      <c r="M1725" s="102">
        <v>1.7529600000000001</v>
      </c>
      <c r="N1725" s="105">
        <v>0</v>
      </c>
      <c r="O1725" s="83"/>
    </row>
    <row r="1726" spans="1:15">
      <c r="A1726" s="79" t="s">
        <v>290</v>
      </c>
      <c r="B1726" s="100" t="s">
        <v>366</v>
      </c>
      <c r="C1726" s="81" t="str">
        <f>IFERROR(IF(B1726="No CAS","",INDEX('DEQ Pollutant List'!$C$7:$C$611,MATCH('3. Pollutant Emissions - EF'!B1726,'DEQ Pollutant List'!$B$7:$B$611,0))),"")</f>
        <v>2-Butanone (methyl ethyl ketone)</v>
      </c>
      <c r="D1726" s="115"/>
      <c r="E1726" s="101"/>
      <c r="F1726" s="102">
        <v>3.4499999999999998E-5</v>
      </c>
      <c r="G1726" s="103">
        <v>3.4499999999999998E-5</v>
      </c>
      <c r="H1726" s="83" t="s">
        <v>400</v>
      </c>
      <c r="I1726" s="104" t="s">
        <v>533</v>
      </c>
      <c r="J1726" s="102">
        <v>2.1186449999999999</v>
      </c>
      <c r="K1726" s="105">
        <v>0</v>
      </c>
      <c r="L1726" s="83"/>
      <c r="M1726" s="102">
        <v>2.4287999999999997E-2</v>
      </c>
      <c r="N1726" s="105">
        <v>0</v>
      </c>
      <c r="O1726" s="83"/>
    </row>
    <row r="1727" spans="1:15">
      <c r="A1727" s="79" t="s">
        <v>290</v>
      </c>
      <c r="B1727" s="100" t="s">
        <v>367</v>
      </c>
      <c r="C1727" s="81" t="str">
        <f>IFERROR(IF(B1727="No CAS","",INDEX('DEQ Pollutant List'!$C$7:$C$611,MATCH('3. Pollutant Emissions - EF'!B1727,'DEQ Pollutant List'!$B$7:$B$611,0))),"")</f>
        <v>Methyl isobutyl ketone (MIBK, hexone)</v>
      </c>
      <c r="D1727" s="115"/>
      <c r="E1727" s="101"/>
      <c r="F1727" s="102">
        <v>1.1599999999999999E-6</v>
      </c>
      <c r="G1727" s="103">
        <v>1.1599999999999999E-6</v>
      </c>
      <c r="H1727" s="83" t="s">
        <v>400</v>
      </c>
      <c r="I1727" s="104" t="s">
        <v>533</v>
      </c>
      <c r="J1727" s="102">
        <v>7.1235599999999996E-2</v>
      </c>
      <c r="K1727" s="105">
        <v>0</v>
      </c>
      <c r="L1727" s="83"/>
      <c r="M1727" s="102">
        <v>8.1663999999999999E-4</v>
      </c>
      <c r="N1727" s="105">
        <v>0</v>
      </c>
      <c r="O1727" s="83"/>
    </row>
    <row r="1728" spans="1:15">
      <c r="A1728" s="79" t="s">
        <v>290</v>
      </c>
      <c r="B1728" s="100" t="s">
        <v>365</v>
      </c>
      <c r="C1728" s="81" t="str">
        <f>IFERROR(IF(B1728="No CAS","",INDEX('DEQ Pollutant List'!$C$7:$C$611,MATCH('3. Pollutant Emissions - EF'!B1728,'DEQ Pollutant List'!$B$7:$B$611,0))),"")</f>
        <v>Dichloromethane (methylene chloride)</v>
      </c>
      <c r="D1728" s="115"/>
      <c r="E1728" s="101"/>
      <c r="F1728" s="102">
        <v>1.5999999999999999E-5</v>
      </c>
      <c r="G1728" s="103">
        <v>1.5999999999999999E-5</v>
      </c>
      <c r="H1728" s="83" t="s">
        <v>400</v>
      </c>
      <c r="I1728" s="104" t="s">
        <v>533</v>
      </c>
      <c r="J1728" s="102">
        <v>0.98255999999999999</v>
      </c>
      <c r="K1728" s="105">
        <v>0</v>
      </c>
      <c r="L1728" s="83"/>
      <c r="M1728" s="102">
        <v>1.1264E-2</v>
      </c>
      <c r="N1728" s="105">
        <v>0</v>
      </c>
      <c r="O1728" s="83"/>
    </row>
    <row r="1729" spans="1:15">
      <c r="A1729" s="79" t="s">
        <v>290</v>
      </c>
      <c r="B1729" s="100" t="s">
        <v>355</v>
      </c>
      <c r="C1729" s="81" t="str">
        <f>IFERROR(IF(B1729="No CAS","",INDEX('DEQ Pollutant List'!$C$7:$C$611,MATCH('3. Pollutant Emissions - EF'!B1729,'DEQ Pollutant List'!$B$7:$B$611,0))),"")</f>
        <v>Hexane</v>
      </c>
      <c r="D1729" s="115"/>
      <c r="E1729" s="101"/>
      <c r="F1729" s="102">
        <v>2.3900000000000001E-7</v>
      </c>
      <c r="G1729" s="103">
        <v>2.3900000000000001E-7</v>
      </c>
      <c r="H1729" s="83" t="s">
        <v>400</v>
      </c>
      <c r="I1729" s="104" t="s">
        <v>533</v>
      </c>
      <c r="J1729" s="102">
        <v>1.4676990000000001E-2</v>
      </c>
      <c r="K1729" s="105">
        <v>0</v>
      </c>
      <c r="L1729" s="83"/>
      <c r="M1729" s="102">
        <v>1.6825600000000001E-4</v>
      </c>
      <c r="N1729" s="105">
        <v>0</v>
      </c>
      <c r="O1729" s="83"/>
    </row>
    <row r="1730" spans="1:15">
      <c r="A1730" s="79" t="s">
        <v>290</v>
      </c>
      <c r="B1730" s="100" t="s">
        <v>373</v>
      </c>
      <c r="C1730" s="81" t="str">
        <f>IFERROR(IF(B1730="No CAS","",INDEX('DEQ Pollutant List'!$C$7:$C$611,MATCH('3. Pollutant Emissions - EF'!B1730,'DEQ Pollutant List'!$B$7:$B$611,0))),"")</f>
        <v>Phenol</v>
      </c>
      <c r="D1730" s="115"/>
      <c r="E1730" s="101"/>
      <c r="F1730" s="102">
        <v>3.6000000000000001E-5</v>
      </c>
      <c r="G1730" s="103">
        <v>3.6000000000000001E-5</v>
      </c>
      <c r="H1730" s="83" t="s">
        <v>400</v>
      </c>
      <c r="I1730" s="104" t="s">
        <v>533</v>
      </c>
      <c r="J1730" s="102">
        <v>2.2107600000000001</v>
      </c>
      <c r="K1730" s="105">
        <v>0</v>
      </c>
      <c r="L1730" s="83"/>
      <c r="M1730" s="102">
        <v>2.5344000000000002E-2</v>
      </c>
      <c r="N1730" s="105">
        <v>0</v>
      </c>
      <c r="O1730" s="83"/>
    </row>
    <row r="1731" spans="1:15">
      <c r="A1731" s="79" t="s">
        <v>290</v>
      </c>
      <c r="B1731" s="100" t="s">
        <v>389</v>
      </c>
      <c r="C1731" s="81" t="str">
        <f>IFERROR(IF(B1731="No CAS","",INDEX('DEQ Pollutant List'!$C$7:$C$611,MATCH('3. Pollutant Emissions - EF'!B1731,'DEQ Pollutant List'!$B$7:$B$611,0))),"")</f>
        <v>Propionaldehyde</v>
      </c>
      <c r="D1731" s="115"/>
      <c r="E1731" s="101"/>
      <c r="F1731" s="102">
        <v>3.8000000000000002E-5</v>
      </c>
      <c r="G1731" s="103">
        <v>3.8000000000000002E-5</v>
      </c>
      <c r="H1731" s="83" t="s">
        <v>400</v>
      </c>
      <c r="I1731" s="104" t="s">
        <v>533</v>
      </c>
      <c r="J1731" s="102">
        <v>2.33358</v>
      </c>
      <c r="K1731" s="105">
        <v>0</v>
      </c>
      <c r="L1731" s="83"/>
      <c r="M1731" s="102">
        <v>2.6752000000000001E-2</v>
      </c>
      <c r="N1731" s="105">
        <v>0</v>
      </c>
      <c r="O1731" s="83"/>
    </row>
    <row r="1732" spans="1:15">
      <c r="A1732" s="79" t="s">
        <v>290</v>
      </c>
      <c r="B1732" s="100" t="s">
        <v>392</v>
      </c>
      <c r="C1732" s="81" t="str">
        <f>IFERROR(IF(B1732="No CAS","",INDEX('DEQ Pollutant List'!$C$7:$C$611,MATCH('3. Pollutant Emissions - EF'!B1732,'DEQ Pollutant List'!$B$7:$B$611,0))),"")</f>
        <v>Styrene</v>
      </c>
      <c r="D1732" s="115"/>
      <c r="E1732" s="101"/>
      <c r="F1732" s="102">
        <v>1.35E-6</v>
      </c>
      <c r="G1732" s="103">
        <v>1.35E-6</v>
      </c>
      <c r="H1732" s="83" t="s">
        <v>400</v>
      </c>
      <c r="I1732" s="104" t="s">
        <v>533</v>
      </c>
      <c r="J1732" s="102">
        <v>8.2903500000000005E-2</v>
      </c>
      <c r="K1732" s="105">
        <v>0</v>
      </c>
      <c r="L1732" s="83"/>
      <c r="M1732" s="102">
        <v>9.5040000000000001E-4</v>
      </c>
      <c r="N1732" s="105">
        <v>0</v>
      </c>
      <c r="O1732" s="83"/>
    </row>
    <row r="1733" spans="1:15">
      <c r="A1733" s="79" t="s">
        <v>290</v>
      </c>
      <c r="B1733" s="100" t="s">
        <v>372</v>
      </c>
      <c r="C1733" s="81" t="str">
        <f>IFERROR(IF(B1733="No CAS","",INDEX('DEQ Pollutant List'!$C$7:$C$611,MATCH('3. Pollutant Emissions - EF'!B1733,'DEQ Pollutant List'!$B$7:$B$611,0))),"")</f>
        <v>Tetrachloroethene (perchloroethylene)</v>
      </c>
      <c r="D1733" s="115"/>
      <c r="E1733" s="101"/>
      <c r="F1733" s="102">
        <v>1.3999999999999999E-6</v>
      </c>
      <c r="G1733" s="103">
        <v>1.3999999999999999E-6</v>
      </c>
      <c r="H1733" s="83" t="s">
        <v>400</v>
      </c>
      <c r="I1733" s="104" t="s">
        <v>533</v>
      </c>
      <c r="J1733" s="102">
        <v>8.5973999999999995E-2</v>
      </c>
      <c r="K1733" s="105">
        <v>0</v>
      </c>
      <c r="L1733" s="83"/>
      <c r="M1733" s="102">
        <v>9.8559999999999989E-4</v>
      </c>
      <c r="N1733" s="105">
        <v>0</v>
      </c>
      <c r="O1733" s="83"/>
    </row>
    <row r="1734" spans="1:15">
      <c r="A1734" s="79" t="s">
        <v>290</v>
      </c>
      <c r="B1734" s="100" t="s">
        <v>395</v>
      </c>
      <c r="C1734" s="81" t="str">
        <f>IFERROR(IF(B1734="No CAS","",INDEX('DEQ Pollutant List'!$C$7:$C$611,MATCH('3. Pollutant Emissions - EF'!B1734,'DEQ Pollutant List'!$B$7:$B$611,0))),"")</f>
        <v>Toluene</v>
      </c>
      <c r="D1734" s="115"/>
      <c r="E1734" s="101"/>
      <c r="F1734" s="102">
        <v>9.5200000000000003E-6</v>
      </c>
      <c r="G1734" s="103">
        <v>9.5200000000000003E-6</v>
      </c>
      <c r="H1734" s="83" t="s">
        <v>400</v>
      </c>
      <c r="I1734" s="104" t="s">
        <v>533</v>
      </c>
      <c r="J1734" s="102">
        <v>0.58462320000000001</v>
      </c>
      <c r="K1734" s="105">
        <v>0</v>
      </c>
      <c r="L1734" s="83"/>
      <c r="M1734" s="102">
        <v>6.70208E-3</v>
      </c>
      <c r="N1734" s="105">
        <v>0</v>
      </c>
      <c r="O1734" s="83"/>
    </row>
    <row r="1735" spans="1:15">
      <c r="A1735" s="79" t="s">
        <v>290</v>
      </c>
      <c r="B1735" s="100" t="s">
        <v>396</v>
      </c>
      <c r="C1735" s="81" t="str">
        <f>IFERROR(IF(B1735="No CAS","",INDEX('DEQ Pollutant List'!$C$7:$C$611,MATCH('3. Pollutant Emissions - EF'!B1735,'DEQ Pollutant List'!$B$7:$B$611,0))),"")</f>
        <v>Trichloroethene (TCE, trichloroethylene)</v>
      </c>
      <c r="D1735" s="115"/>
      <c r="E1735" s="101"/>
      <c r="F1735" s="102">
        <v>4.0699999999999998E-7</v>
      </c>
      <c r="G1735" s="103">
        <v>4.0699999999999998E-7</v>
      </c>
      <c r="H1735" s="83" t="s">
        <v>400</v>
      </c>
      <c r="I1735" s="104" t="s">
        <v>533</v>
      </c>
      <c r="J1735" s="102">
        <v>2.4993869999999998E-2</v>
      </c>
      <c r="K1735" s="105">
        <v>0</v>
      </c>
      <c r="L1735" s="83"/>
      <c r="M1735" s="102">
        <v>2.8652799999999998E-4</v>
      </c>
      <c r="N1735" s="105">
        <v>0</v>
      </c>
      <c r="O1735" s="83"/>
    </row>
    <row r="1736" spans="1:15">
      <c r="A1736" s="79" t="s">
        <v>290</v>
      </c>
      <c r="B1736" s="100" t="s">
        <v>398</v>
      </c>
      <c r="C1736" s="81" t="str">
        <f>IFERROR(IF(B1736="No CAS","",INDEX('DEQ Pollutant List'!$C$7:$C$611,MATCH('3. Pollutant Emissions - EF'!B1736,'DEQ Pollutant List'!$B$7:$B$611,0))),"")</f>
        <v>Xylene (mixture), including m-xylene, o-xylene, p-xylene</v>
      </c>
      <c r="D1736" s="115"/>
      <c r="E1736" s="101"/>
      <c r="F1736" s="102">
        <v>1.1599999999999999E-6</v>
      </c>
      <c r="G1736" s="103">
        <v>1.1599999999999999E-6</v>
      </c>
      <c r="H1736" s="83" t="s">
        <v>400</v>
      </c>
      <c r="I1736" s="104" t="s">
        <v>533</v>
      </c>
      <c r="J1736" s="102">
        <v>7.1235599999999996E-2</v>
      </c>
      <c r="K1736" s="105">
        <v>0</v>
      </c>
      <c r="L1736" s="83"/>
      <c r="M1736" s="102">
        <v>8.1663999999999999E-4</v>
      </c>
      <c r="N1736" s="105">
        <v>0</v>
      </c>
      <c r="O1736" s="83"/>
    </row>
    <row r="1737" spans="1:15">
      <c r="A1737" s="79" t="s">
        <v>292</v>
      </c>
      <c r="B1737" s="100" t="s">
        <v>346</v>
      </c>
      <c r="C1737" s="81" t="str">
        <f>IFERROR(IF(B1737="No CAS","",INDEX('DEQ Pollutant List'!$C$7:$C$611,MATCH('3. Pollutant Emissions - EF'!B1737,'DEQ Pollutant List'!$B$7:$B$611,0))),"")</f>
        <v>1,2,4-Trichlorobenzene</v>
      </c>
      <c r="D1737" s="115"/>
      <c r="E1737" s="101"/>
      <c r="F1737" s="102">
        <v>8.2199999999999992E-6</v>
      </c>
      <c r="G1737" s="103">
        <v>8.2199999999999992E-6</v>
      </c>
      <c r="H1737" s="83" t="s">
        <v>400</v>
      </c>
      <c r="I1737" s="104" t="s">
        <v>533</v>
      </c>
      <c r="J1737" s="102">
        <v>1.5436091399999998</v>
      </c>
      <c r="K1737" s="105">
        <v>0</v>
      </c>
      <c r="L1737" s="83"/>
      <c r="M1737" s="102">
        <v>5.8855199999999991E-3</v>
      </c>
      <c r="N1737" s="105">
        <v>0</v>
      </c>
      <c r="O1737" s="83"/>
    </row>
    <row r="1738" spans="1:15">
      <c r="A1738" s="79" t="s">
        <v>292</v>
      </c>
      <c r="B1738" s="100" t="s">
        <v>534</v>
      </c>
      <c r="C1738" s="81" t="s">
        <v>535</v>
      </c>
      <c r="D1738" s="115"/>
      <c r="E1738" s="101"/>
      <c r="F1738" s="102">
        <v>8.5700000000000001E-7</v>
      </c>
      <c r="G1738" s="103">
        <v>8.5700000000000001E-7</v>
      </c>
      <c r="H1738" s="83" t="s">
        <v>400</v>
      </c>
      <c r="I1738" s="104" t="s">
        <v>533</v>
      </c>
      <c r="J1738" s="102">
        <v>0.160933459</v>
      </c>
      <c r="K1738" s="105">
        <v>0</v>
      </c>
      <c r="L1738" s="83"/>
      <c r="M1738" s="102">
        <v>6.1361200000000003E-4</v>
      </c>
      <c r="N1738" s="105">
        <v>0</v>
      </c>
      <c r="O1738" s="83"/>
    </row>
    <row r="1739" spans="1:15">
      <c r="A1739" s="79" t="s">
        <v>292</v>
      </c>
      <c r="B1739" s="100" t="s">
        <v>327</v>
      </c>
      <c r="C1739" s="81" t="str">
        <f>IFERROR(IF(B1739="No CAS","",INDEX('DEQ Pollutant List'!$C$7:$C$611,MATCH('3. Pollutant Emissions - EF'!B1739,'DEQ Pollutant List'!$B$7:$B$611,0))),"")</f>
        <v>Acetaldehyde</v>
      </c>
      <c r="D1739" s="115"/>
      <c r="E1739" s="101"/>
      <c r="F1739" s="102">
        <v>1.21E-4</v>
      </c>
      <c r="G1739" s="103">
        <v>1.21E-4</v>
      </c>
      <c r="H1739" s="83" t="s">
        <v>400</v>
      </c>
      <c r="I1739" s="104" t="s">
        <v>533</v>
      </c>
      <c r="J1739" s="102">
        <v>22.722227</v>
      </c>
      <c r="K1739" s="105">
        <v>0</v>
      </c>
      <c r="L1739" s="83"/>
      <c r="M1739" s="102">
        <v>8.6636000000000005E-2</v>
      </c>
      <c r="N1739" s="105">
        <v>0</v>
      </c>
      <c r="O1739" s="83"/>
    </row>
    <row r="1740" spans="1:15">
      <c r="A1740" s="79" t="s">
        <v>292</v>
      </c>
      <c r="B1740" s="100" t="s">
        <v>330</v>
      </c>
      <c r="C1740" s="81" t="str">
        <f>IFERROR(IF(B1740="No CAS","",INDEX('DEQ Pollutant List'!$C$7:$C$611,MATCH('3. Pollutant Emissions - EF'!B1740,'DEQ Pollutant List'!$B$7:$B$611,0))),"")</f>
        <v>Acrolein</v>
      </c>
      <c r="D1740" s="115"/>
      <c r="E1740" s="101"/>
      <c r="F1740" s="102">
        <v>3.36E-6</v>
      </c>
      <c r="G1740" s="103">
        <v>3.36E-6</v>
      </c>
      <c r="H1740" s="83" t="s">
        <v>400</v>
      </c>
      <c r="I1740" s="104" t="s">
        <v>533</v>
      </c>
      <c r="J1740" s="102">
        <v>0.63096432000000002</v>
      </c>
      <c r="K1740" s="105">
        <v>0</v>
      </c>
      <c r="L1740" s="83"/>
      <c r="M1740" s="102">
        <v>2.4057599999999998E-3</v>
      </c>
      <c r="N1740" s="105">
        <v>0</v>
      </c>
      <c r="O1740" s="83"/>
    </row>
    <row r="1741" spans="1:15">
      <c r="A1741" s="79" t="s">
        <v>292</v>
      </c>
      <c r="B1741" s="100" t="s">
        <v>340</v>
      </c>
      <c r="C1741" s="81" t="str">
        <f>IFERROR(IF(B1741="No CAS","",INDEX('DEQ Pollutant List'!$C$7:$C$611,MATCH('3. Pollutant Emissions - EF'!B1741,'DEQ Pollutant List'!$B$7:$B$611,0))),"")</f>
        <v>Benzene</v>
      </c>
      <c r="D1741" s="115"/>
      <c r="E1741" s="101"/>
      <c r="F1741" s="102">
        <v>2.29E-7</v>
      </c>
      <c r="G1741" s="103">
        <v>2.29E-7</v>
      </c>
      <c r="H1741" s="83" t="s">
        <v>400</v>
      </c>
      <c r="I1741" s="104" t="s">
        <v>533</v>
      </c>
      <c r="J1741" s="102">
        <v>4.3003223E-2</v>
      </c>
      <c r="K1741" s="105">
        <v>0</v>
      </c>
      <c r="L1741" s="83"/>
      <c r="M1741" s="102">
        <v>1.63964E-4</v>
      </c>
      <c r="N1741" s="105">
        <v>0</v>
      </c>
      <c r="O1741" s="83"/>
    </row>
    <row r="1742" spans="1:15">
      <c r="A1742" s="79" t="s">
        <v>292</v>
      </c>
      <c r="B1742" s="100" t="s">
        <v>416</v>
      </c>
      <c r="C1742" s="81" t="str">
        <f>IFERROR(IF(B1742="No CAS","",INDEX('DEQ Pollutant List'!$C$7:$C$611,MATCH('3. Pollutant Emissions - EF'!B1742,'DEQ Pollutant List'!$B$7:$B$611,0))),"")</f>
        <v>Biphenyl</v>
      </c>
      <c r="D1742" s="115"/>
      <c r="E1742" s="101"/>
      <c r="F1742" s="102">
        <v>5.7999999999999995E-7</v>
      </c>
      <c r="G1742" s="103">
        <v>5.7999999999999995E-7</v>
      </c>
      <c r="H1742" s="83" t="s">
        <v>400</v>
      </c>
      <c r="I1742" s="104" t="s">
        <v>533</v>
      </c>
      <c r="J1742" s="102">
        <v>0.10891645999999999</v>
      </c>
      <c r="K1742" s="105">
        <v>0</v>
      </c>
      <c r="L1742" s="83"/>
      <c r="M1742" s="102">
        <v>4.1527999999999997E-4</v>
      </c>
      <c r="N1742" s="105">
        <v>0</v>
      </c>
      <c r="O1742" s="83"/>
    </row>
    <row r="1743" spans="1:15">
      <c r="A1743" s="79" t="s">
        <v>292</v>
      </c>
      <c r="B1743" s="100" t="s">
        <v>344</v>
      </c>
      <c r="C1743" s="81" t="str">
        <f>IFERROR(IF(B1743="No CAS","",INDEX('DEQ Pollutant List'!$C$7:$C$611,MATCH('3. Pollutant Emissions - EF'!B1743,'DEQ Pollutant List'!$B$7:$B$611,0))),"")</f>
        <v>Carbon disulfide</v>
      </c>
      <c r="D1743" s="115"/>
      <c r="E1743" s="101"/>
      <c r="F1743" s="102">
        <v>5.5999999999999997E-6</v>
      </c>
      <c r="G1743" s="103">
        <v>5.5999999999999997E-6</v>
      </c>
      <c r="H1743" s="83" t="s">
        <v>400</v>
      </c>
      <c r="I1743" s="104" t="s">
        <v>533</v>
      </c>
      <c r="J1743" s="102">
        <v>1.0516071999999999</v>
      </c>
      <c r="K1743" s="105">
        <v>0</v>
      </c>
      <c r="L1743" s="83"/>
      <c r="M1743" s="102">
        <v>4.0095999999999994E-3</v>
      </c>
      <c r="N1743" s="105">
        <v>0</v>
      </c>
      <c r="O1743" s="83"/>
    </row>
    <row r="1744" spans="1:15">
      <c r="A1744" s="79" t="s">
        <v>292</v>
      </c>
      <c r="B1744" s="100" t="s">
        <v>345</v>
      </c>
      <c r="C1744" s="81" t="str">
        <f>IFERROR(IF(B1744="No CAS","",INDEX('DEQ Pollutant List'!$C$7:$C$611,MATCH('3. Pollutant Emissions - EF'!B1744,'DEQ Pollutant List'!$B$7:$B$611,0))),"")</f>
        <v>Chlorobenzene</v>
      </c>
      <c r="D1744" s="115"/>
      <c r="E1744" s="101"/>
      <c r="F1744" s="102">
        <v>5.4799999999999998E-7</v>
      </c>
      <c r="G1744" s="103">
        <v>5.4799999999999998E-7</v>
      </c>
      <c r="H1744" s="83" t="s">
        <v>400</v>
      </c>
      <c r="I1744" s="104" t="s">
        <v>533</v>
      </c>
      <c r="J1744" s="102">
        <v>0.10290727599999999</v>
      </c>
      <c r="K1744" s="105">
        <v>0</v>
      </c>
      <c r="L1744" s="83"/>
      <c r="M1744" s="102">
        <v>3.9236799999999998E-4</v>
      </c>
      <c r="N1744" s="105">
        <v>0</v>
      </c>
      <c r="O1744" s="83"/>
    </row>
    <row r="1745" spans="1:15">
      <c r="A1745" s="79" t="s">
        <v>292</v>
      </c>
      <c r="B1745" s="100" t="s">
        <v>354</v>
      </c>
      <c r="C1745" s="81" t="str">
        <f>IFERROR(IF(B1745="No CAS","",INDEX('DEQ Pollutant List'!$C$7:$C$611,MATCH('3. Pollutant Emissions - EF'!B1745,'DEQ Pollutant List'!$B$7:$B$611,0))),"")</f>
        <v>Formaldehyde</v>
      </c>
      <c r="D1745" s="115"/>
      <c r="E1745" s="101"/>
      <c r="F1745" s="102">
        <v>9.5000000000000005E-6</v>
      </c>
      <c r="G1745" s="103">
        <v>9.5000000000000005E-6</v>
      </c>
      <c r="H1745" s="83" t="s">
        <v>400</v>
      </c>
      <c r="I1745" s="104" t="s">
        <v>533</v>
      </c>
      <c r="J1745" s="102">
        <v>1.7839765000000001</v>
      </c>
      <c r="K1745" s="105">
        <v>0</v>
      </c>
      <c r="L1745" s="83"/>
      <c r="M1745" s="102">
        <v>6.8020000000000008E-3</v>
      </c>
      <c r="N1745" s="105">
        <v>0</v>
      </c>
      <c r="O1745" s="83"/>
    </row>
    <row r="1746" spans="1:15">
      <c r="A1746" s="79" t="s">
        <v>292</v>
      </c>
      <c r="B1746" s="100" t="s">
        <v>359</v>
      </c>
      <c r="C1746" s="81" t="str">
        <f>IFERROR(IF(B1746="No CAS","",INDEX('DEQ Pollutant List'!$C$7:$C$611,MATCH('3. Pollutant Emissions - EF'!B1746,'DEQ Pollutant List'!$B$7:$B$611,0))),"")</f>
        <v>Isopropyl alcohol</v>
      </c>
      <c r="D1746" s="115"/>
      <c r="E1746" s="101"/>
      <c r="F1746" s="102">
        <v>3.8899999999999997E-5</v>
      </c>
      <c r="G1746" s="103">
        <v>3.8899999999999997E-5</v>
      </c>
      <c r="H1746" s="83" t="s">
        <v>400</v>
      </c>
      <c r="I1746" s="104" t="s">
        <v>533</v>
      </c>
      <c r="J1746" s="102">
        <v>7.3049142999999992</v>
      </c>
      <c r="K1746" s="105">
        <v>0</v>
      </c>
      <c r="L1746" s="83"/>
      <c r="M1746" s="102">
        <v>2.7852399999999999E-2</v>
      </c>
      <c r="N1746" s="105">
        <v>0</v>
      </c>
      <c r="O1746" s="83"/>
    </row>
    <row r="1747" spans="1:15">
      <c r="A1747" s="79" t="s">
        <v>292</v>
      </c>
      <c r="B1747" s="100" t="s">
        <v>363</v>
      </c>
      <c r="C1747" s="81" t="str">
        <f>IFERROR(IF(B1747="No CAS","",INDEX('DEQ Pollutant List'!$C$7:$C$611,MATCH('3. Pollutant Emissions - EF'!B1747,'DEQ Pollutant List'!$B$7:$B$611,0))),"")</f>
        <v>Methanol</v>
      </c>
      <c r="D1747" s="115"/>
      <c r="E1747" s="101"/>
      <c r="F1747" s="102">
        <v>2.49E-3</v>
      </c>
      <c r="G1747" s="103">
        <v>2.49E-3</v>
      </c>
      <c r="H1747" s="83" t="s">
        <v>400</v>
      </c>
      <c r="I1747" s="104" t="s">
        <v>533</v>
      </c>
      <c r="J1747" s="102">
        <v>467.58963</v>
      </c>
      <c r="K1747" s="105">
        <v>0</v>
      </c>
      <c r="L1747" s="83"/>
      <c r="M1747" s="102">
        <v>1.78284</v>
      </c>
      <c r="N1747" s="105">
        <v>0</v>
      </c>
      <c r="O1747" s="83"/>
    </row>
    <row r="1748" spans="1:15">
      <c r="A1748" s="79" t="s">
        <v>292</v>
      </c>
      <c r="B1748" s="100" t="s">
        <v>366</v>
      </c>
      <c r="C1748" s="81" t="str">
        <f>IFERROR(IF(B1748="No CAS","",INDEX('DEQ Pollutant List'!$C$7:$C$611,MATCH('3. Pollutant Emissions - EF'!B1748,'DEQ Pollutant List'!$B$7:$B$611,0))),"")</f>
        <v>2-Butanone (methyl ethyl ketone)</v>
      </c>
      <c r="D1748" s="115"/>
      <c r="E1748" s="101"/>
      <c r="F1748" s="102">
        <v>3.4499999999999998E-5</v>
      </c>
      <c r="G1748" s="103">
        <v>3.4499999999999998E-5</v>
      </c>
      <c r="H1748" s="83" t="s">
        <v>400</v>
      </c>
      <c r="I1748" s="104" t="s">
        <v>533</v>
      </c>
      <c r="J1748" s="102">
        <v>6.4786514999999998</v>
      </c>
      <c r="K1748" s="105">
        <v>0</v>
      </c>
      <c r="L1748" s="83"/>
      <c r="M1748" s="102">
        <v>2.4701999999999998E-2</v>
      </c>
      <c r="N1748" s="105">
        <v>0</v>
      </c>
      <c r="O1748" s="83"/>
    </row>
    <row r="1749" spans="1:15">
      <c r="A1749" s="79" t="s">
        <v>292</v>
      </c>
      <c r="B1749" s="100" t="s">
        <v>367</v>
      </c>
      <c r="C1749" s="81" t="str">
        <f>IFERROR(IF(B1749="No CAS","",INDEX('DEQ Pollutant List'!$C$7:$C$611,MATCH('3. Pollutant Emissions - EF'!B1749,'DEQ Pollutant List'!$B$7:$B$611,0))),"")</f>
        <v>Methyl isobutyl ketone (MIBK, hexone)</v>
      </c>
      <c r="D1749" s="115"/>
      <c r="E1749" s="101"/>
      <c r="F1749" s="102">
        <v>1.1599999999999999E-6</v>
      </c>
      <c r="G1749" s="103">
        <v>1.1599999999999999E-6</v>
      </c>
      <c r="H1749" s="83" t="s">
        <v>400</v>
      </c>
      <c r="I1749" s="104" t="s">
        <v>533</v>
      </c>
      <c r="J1749" s="102">
        <v>0.21783291999999999</v>
      </c>
      <c r="K1749" s="105">
        <v>0</v>
      </c>
      <c r="L1749" s="83"/>
      <c r="M1749" s="102">
        <v>8.3055999999999994E-4</v>
      </c>
      <c r="N1749" s="105">
        <v>0</v>
      </c>
      <c r="O1749" s="83"/>
    </row>
    <row r="1750" spans="1:15">
      <c r="A1750" s="79" t="s">
        <v>292</v>
      </c>
      <c r="B1750" s="100" t="s">
        <v>365</v>
      </c>
      <c r="C1750" s="81" t="str">
        <f>IFERROR(IF(B1750="No CAS","",INDEX('DEQ Pollutant List'!$C$7:$C$611,MATCH('3. Pollutant Emissions - EF'!B1750,'DEQ Pollutant List'!$B$7:$B$611,0))),"")</f>
        <v>Dichloromethane (methylene chloride)</v>
      </c>
      <c r="D1750" s="115"/>
      <c r="E1750" s="101"/>
      <c r="F1750" s="102">
        <v>1.5999999999999999E-5</v>
      </c>
      <c r="G1750" s="103">
        <v>1.5999999999999999E-5</v>
      </c>
      <c r="H1750" s="83" t="s">
        <v>400</v>
      </c>
      <c r="I1750" s="104" t="s">
        <v>533</v>
      </c>
      <c r="J1750" s="102">
        <v>3.0045919999999997</v>
      </c>
      <c r="K1750" s="105">
        <v>0</v>
      </c>
      <c r="L1750" s="83"/>
      <c r="M1750" s="102">
        <v>1.1455999999999999E-2</v>
      </c>
      <c r="N1750" s="105">
        <v>0</v>
      </c>
      <c r="O1750" s="83"/>
    </row>
    <row r="1751" spans="1:15">
      <c r="A1751" s="79" t="s">
        <v>292</v>
      </c>
      <c r="B1751" s="100" t="s">
        <v>355</v>
      </c>
      <c r="C1751" s="81" t="str">
        <f>IFERROR(IF(B1751="No CAS","",INDEX('DEQ Pollutant List'!$C$7:$C$611,MATCH('3. Pollutant Emissions - EF'!B1751,'DEQ Pollutant List'!$B$7:$B$611,0))),"")</f>
        <v>Hexane</v>
      </c>
      <c r="D1751" s="115"/>
      <c r="E1751" s="101"/>
      <c r="F1751" s="102">
        <v>2.3900000000000001E-7</v>
      </c>
      <c r="G1751" s="103">
        <v>2.3900000000000001E-7</v>
      </c>
      <c r="H1751" s="83" t="s">
        <v>400</v>
      </c>
      <c r="I1751" s="104" t="s">
        <v>533</v>
      </c>
      <c r="J1751" s="102">
        <v>4.4881093000000004E-2</v>
      </c>
      <c r="K1751" s="105">
        <v>0</v>
      </c>
      <c r="L1751" s="83"/>
      <c r="M1751" s="102">
        <v>1.7112400000000001E-4</v>
      </c>
      <c r="N1751" s="105">
        <v>0</v>
      </c>
      <c r="O1751" s="83"/>
    </row>
    <row r="1752" spans="1:15">
      <c r="A1752" s="79" t="s">
        <v>292</v>
      </c>
      <c r="B1752" s="100" t="s">
        <v>373</v>
      </c>
      <c r="C1752" s="81" t="str">
        <f>IFERROR(IF(B1752="No CAS","",INDEX('DEQ Pollutant List'!$C$7:$C$611,MATCH('3. Pollutant Emissions - EF'!B1752,'DEQ Pollutant List'!$B$7:$B$611,0))),"")</f>
        <v>Phenol</v>
      </c>
      <c r="D1752" s="115"/>
      <c r="E1752" s="101"/>
      <c r="F1752" s="102">
        <v>3.6000000000000001E-5</v>
      </c>
      <c r="G1752" s="103">
        <v>3.6000000000000001E-5</v>
      </c>
      <c r="H1752" s="83" t="s">
        <v>400</v>
      </c>
      <c r="I1752" s="104" t="s">
        <v>533</v>
      </c>
      <c r="J1752" s="102">
        <v>6.760332</v>
      </c>
      <c r="K1752" s="105">
        <v>0</v>
      </c>
      <c r="L1752" s="83"/>
      <c r="M1752" s="102">
        <v>2.5776E-2</v>
      </c>
      <c r="N1752" s="105">
        <v>0</v>
      </c>
      <c r="O1752" s="83"/>
    </row>
    <row r="1753" spans="1:15">
      <c r="A1753" s="79" t="s">
        <v>292</v>
      </c>
      <c r="B1753" s="100" t="s">
        <v>389</v>
      </c>
      <c r="C1753" s="81" t="str">
        <f>IFERROR(IF(B1753="No CAS","",INDEX('DEQ Pollutant List'!$C$7:$C$611,MATCH('3. Pollutant Emissions - EF'!B1753,'DEQ Pollutant List'!$B$7:$B$611,0))),"")</f>
        <v>Propionaldehyde</v>
      </c>
      <c r="D1753" s="115"/>
      <c r="E1753" s="101"/>
      <c r="F1753" s="102">
        <v>3.8000000000000002E-5</v>
      </c>
      <c r="G1753" s="103">
        <v>3.8000000000000002E-5</v>
      </c>
      <c r="H1753" s="83" t="s">
        <v>400</v>
      </c>
      <c r="I1753" s="104" t="s">
        <v>533</v>
      </c>
      <c r="J1753" s="102">
        <v>7.1359060000000003</v>
      </c>
      <c r="K1753" s="105">
        <v>0</v>
      </c>
      <c r="L1753" s="83"/>
      <c r="M1753" s="102">
        <v>2.7208000000000003E-2</v>
      </c>
      <c r="N1753" s="105">
        <v>0</v>
      </c>
      <c r="O1753" s="83"/>
    </row>
    <row r="1754" spans="1:15">
      <c r="A1754" s="79" t="s">
        <v>292</v>
      </c>
      <c r="B1754" s="100" t="s">
        <v>392</v>
      </c>
      <c r="C1754" s="81" t="str">
        <f>IFERROR(IF(B1754="No CAS","",INDEX('DEQ Pollutant List'!$C$7:$C$611,MATCH('3. Pollutant Emissions - EF'!B1754,'DEQ Pollutant List'!$B$7:$B$611,0))),"")</f>
        <v>Styrene</v>
      </c>
      <c r="D1754" s="115"/>
      <c r="E1754" s="101"/>
      <c r="F1754" s="102">
        <v>1.35E-6</v>
      </c>
      <c r="G1754" s="103">
        <v>1.35E-6</v>
      </c>
      <c r="H1754" s="83" t="s">
        <v>400</v>
      </c>
      <c r="I1754" s="104" t="s">
        <v>533</v>
      </c>
      <c r="J1754" s="102">
        <v>0.25351245</v>
      </c>
      <c r="K1754" s="105">
        <v>0</v>
      </c>
      <c r="L1754" s="83"/>
      <c r="M1754" s="102">
        <v>9.6659999999999997E-4</v>
      </c>
      <c r="N1754" s="105">
        <v>0</v>
      </c>
      <c r="O1754" s="83"/>
    </row>
    <row r="1755" spans="1:15">
      <c r="A1755" s="79" t="s">
        <v>292</v>
      </c>
      <c r="B1755" s="100" t="s">
        <v>372</v>
      </c>
      <c r="C1755" s="81" t="str">
        <f>IFERROR(IF(B1755="No CAS","",INDEX('DEQ Pollutant List'!$C$7:$C$611,MATCH('3. Pollutant Emissions - EF'!B1755,'DEQ Pollutant List'!$B$7:$B$611,0))),"")</f>
        <v>Tetrachloroethene (perchloroethylene)</v>
      </c>
      <c r="D1755" s="115"/>
      <c r="E1755" s="101"/>
      <c r="F1755" s="102">
        <v>1.3999999999999999E-6</v>
      </c>
      <c r="G1755" s="103">
        <v>1.3999999999999999E-6</v>
      </c>
      <c r="H1755" s="83" t="s">
        <v>400</v>
      </c>
      <c r="I1755" s="104" t="s">
        <v>533</v>
      </c>
      <c r="J1755" s="102">
        <v>0.26290179999999996</v>
      </c>
      <c r="K1755" s="105">
        <v>0</v>
      </c>
      <c r="L1755" s="83"/>
      <c r="M1755" s="102">
        <v>1.0023999999999999E-3</v>
      </c>
      <c r="N1755" s="105">
        <v>0</v>
      </c>
      <c r="O1755" s="83"/>
    </row>
    <row r="1756" spans="1:15">
      <c r="A1756" s="79" t="s">
        <v>292</v>
      </c>
      <c r="B1756" s="100" t="s">
        <v>395</v>
      </c>
      <c r="C1756" s="81" t="str">
        <f>IFERROR(IF(B1756="No CAS","",INDEX('DEQ Pollutant List'!$C$7:$C$611,MATCH('3. Pollutant Emissions - EF'!B1756,'DEQ Pollutant List'!$B$7:$B$611,0))),"")</f>
        <v>Toluene</v>
      </c>
      <c r="D1756" s="115"/>
      <c r="E1756" s="101"/>
      <c r="F1756" s="102">
        <v>9.5200000000000003E-6</v>
      </c>
      <c r="G1756" s="103">
        <v>9.5200000000000003E-6</v>
      </c>
      <c r="H1756" s="83" t="s">
        <v>400</v>
      </c>
      <c r="I1756" s="104" t="s">
        <v>533</v>
      </c>
      <c r="J1756" s="102">
        <v>1.78773224</v>
      </c>
      <c r="K1756" s="105">
        <v>0</v>
      </c>
      <c r="L1756" s="83"/>
      <c r="M1756" s="102">
        <v>6.8163199999999998E-3</v>
      </c>
      <c r="N1756" s="105">
        <v>0</v>
      </c>
      <c r="O1756" s="83"/>
    </row>
    <row r="1757" spans="1:15">
      <c r="A1757" s="79" t="s">
        <v>292</v>
      </c>
      <c r="B1757" s="100" t="s">
        <v>396</v>
      </c>
      <c r="C1757" s="81" t="str">
        <f>IFERROR(IF(B1757="No CAS","",INDEX('DEQ Pollutant List'!$C$7:$C$611,MATCH('3. Pollutant Emissions - EF'!B1757,'DEQ Pollutant List'!$B$7:$B$611,0))),"")</f>
        <v>Trichloroethene (TCE, trichloroethylene)</v>
      </c>
      <c r="D1757" s="115"/>
      <c r="E1757" s="101"/>
      <c r="F1757" s="102">
        <v>4.0699999999999998E-7</v>
      </c>
      <c r="G1757" s="103">
        <v>4.0699999999999998E-7</v>
      </c>
      <c r="H1757" s="83" t="s">
        <v>400</v>
      </c>
      <c r="I1757" s="104" t="s">
        <v>533</v>
      </c>
      <c r="J1757" s="102">
        <v>7.6429309000000001E-2</v>
      </c>
      <c r="K1757" s="105">
        <v>0</v>
      </c>
      <c r="L1757" s="83"/>
      <c r="M1757" s="102">
        <v>2.9141200000000001E-4</v>
      </c>
      <c r="N1757" s="105">
        <v>0</v>
      </c>
      <c r="O1757" s="83"/>
    </row>
    <row r="1758" spans="1:15">
      <c r="A1758" s="79" t="s">
        <v>292</v>
      </c>
      <c r="B1758" s="100" t="s">
        <v>398</v>
      </c>
      <c r="C1758" s="81" t="str">
        <f>IFERROR(IF(B1758="No CAS","",INDEX('DEQ Pollutant List'!$C$7:$C$611,MATCH('3. Pollutant Emissions - EF'!B1758,'DEQ Pollutant List'!$B$7:$B$611,0))),"")</f>
        <v>Xylene (mixture), including m-xylene, o-xylene, p-xylene</v>
      </c>
      <c r="D1758" s="115"/>
      <c r="E1758" s="101"/>
      <c r="F1758" s="102">
        <v>1.1599999999999999E-6</v>
      </c>
      <c r="G1758" s="103">
        <v>1.1599999999999999E-6</v>
      </c>
      <c r="H1758" s="83" t="s">
        <v>400</v>
      </c>
      <c r="I1758" s="104" t="s">
        <v>533</v>
      </c>
      <c r="J1758" s="102">
        <v>0.21783291999999999</v>
      </c>
      <c r="K1758" s="105">
        <v>0</v>
      </c>
      <c r="L1758" s="83"/>
      <c r="M1758" s="102">
        <v>8.3055999999999994E-4</v>
      </c>
      <c r="N1758" s="105">
        <v>0</v>
      </c>
      <c r="O1758" s="83"/>
    </row>
    <row r="1759" spans="1:15">
      <c r="A1759" s="79"/>
      <c r="B1759" s="100"/>
      <c r="C1759" s="81"/>
      <c r="D1759" s="115"/>
      <c r="E1759" s="101"/>
      <c r="F1759" s="102"/>
      <c r="G1759" s="103"/>
      <c r="H1759" s="83"/>
      <c r="I1759" s="104"/>
      <c r="J1759" s="102"/>
      <c r="K1759" s="105"/>
      <c r="L1759" s="83"/>
      <c r="M1759" s="102"/>
      <c r="N1759" s="105"/>
      <c r="O1759" s="83"/>
    </row>
    <row r="1760" spans="1:15">
      <c r="A1760" s="79" t="s">
        <v>301</v>
      </c>
      <c r="B1760" s="100" t="s">
        <v>327</v>
      </c>
      <c r="C1760" s="81" t="str">
        <f>IFERROR(IF(B1760="No CAS","",INDEX('DEQ Pollutant List'!$C$7:$C$611,MATCH('3. Pollutant Emissions - EF'!B1760,'DEQ Pollutant List'!$B$7:$B$611,0))),"")</f>
        <v>Acetaldehyde</v>
      </c>
      <c r="D1760" s="115"/>
      <c r="E1760" s="101"/>
      <c r="F1760" s="102">
        <v>0.182</v>
      </c>
      <c r="G1760" s="103">
        <v>0.182</v>
      </c>
      <c r="H1760" s="83" t="s">
        <v>323</v>
      </c>
      <c r="I1760" s="104" t="s">
        <v>414</v>
      </c>
      <c r="J1760" s="102"/>
      <c r="K1760" s="105">
        <v>365.36500000000001</v>
      </c>
      <c r="L1760" s="83"/>
      <c r="M1760" s="102"/>
      <c r="N1760" s="105">
        <v>0.90111839999999999</v>
      </c>
      <c r="O1760" s="83"/>
    </row>
    <row r="1761" spans="1:15">
      <c r="A1761" s="79" t="s">
        <v>301</v>
      </c>
      <c r="B1761" s="100" t="s">
        <v>331</v>
      </c>
      <c r="C1761" s="81" t="str">
        <f>IFERROR(IF(B1761="No CAS","",INDEX('DEQ Pollutant List'!$C$7:$C$611,MATCH('3. Pollutant Emissions - EF'!B1761,'DEQ Pollutant List'!$B$7:$B$611,0))),"")</f>
        <v>Acetone</v>
      </c>
      <c r="D1761" s="115"/>
      <c r="E1761" s="101"/>
      <c r="F1761" s="102">
        <v>9.0899999999999995E-2</v>
      </c>
      <c r="G1761" s="103">
        <v>9.0899999999999995E-2</v>
      </c>
      <c r="H1761" s="83" t="s">
        <v>323</v>
      </c>
      <c r="I1761" s="104" t="s">
        <v>414</v>
      </c>
      <c r="J1761" s="102"/>
      <c r="K1761" s="105">
        <v>182.48174999999998</v>
      </c>
      <c r="L1761" s="83"/>
      <c r="M1761" s="102"/>
      <c r="N1761" s="105">
        <v>0.45006407999999998</v>
      </c>
      <c r="O1761" s="83"/>
    </row>
    <row r="1762" spans="1:15">
      <c r="A1762" s="79" t="s">
        <v>301</v>
      </c>
      <c r="B1762" s="100" t="s">
        <v>330</v>
      </c>
      <c r="C1762" s="81" t="str">
        <f>IFERROR(IF(B1762="No CAS","",INDEX('DEQ Pollutant List'!$C$7:$C$611,MATCH('3. Pollutant Emissions - EF'!B1762,'DEQ Pollutant List'!$B$7:$B$611,0))),"")</f>
        <v>Acrolein</v>
      </c>
      <c r="D1762" s="115"/>
      <c r="E1762" s="101"/>
      <c r="F1762" s="102">
        <v>4.7400000000000003E-4</v>
      </c>
      <c r="G1762" s="103">
        <v>4.7400000000000003E-4</v>
      </c>
      <c r="H1762" s="83" t="s">
        <v>323</v>
      </c>
      <c r="I1762" s="104" t="s">
        <v>414</v>
      </c>
      <c r="J1762" s="102"/>
      <c r="K1762" s="105">
        <v>0.95155500000000004</v>
      </c>
      <c r="L1762" s="83"/>
      <c r="M1762" s="102"/>
      <c r="N1762" s="105">
        <v>2.3468690000000001E-3</v>
      </c>
      <c r="O1762" s="83"/>
    </row>
    <row r="1763" spans="1:15">
      <c r="A1763" s="79" t="s">
        <v>301</v>
      </c>
      <c r="B1763" s="100" t="s">
        <v>340</v>
      </c>
      <c r="C1763" s="81" t="str">
        <f>IFERROR(IF(B1763="No CAS","",INDEX('DEQ Pollutant List'!$C$7:$C$611,MATCH('3. Pollutant Emissions - EF'!B1763,'DEQ Pollutant List'!$B$7:$B$611,0))),"")</f>
        <v>Benzene</v>
      </c>
      <c r="D1763" s="115"/>
      <c r="E1763" s="101"/>
      <c r="F1763" s="102">
        <v>4.8999999999999998E-5</v>
      </c>
      <c r="G1763" s="103">
        <v>4.8999999999999998E-5</v>
      </c>
      <c r="H1763" s="83" t="s">
        <v>323</v>
      </c>
      <c r="I1763" s="104" t="s">
        <v>414</v>
      </c>
      <c r="J1763" s="102"/>
      <c r="K1763" s="105">
        <v>9.8367499999999997E-2</v>
      </c>
      <c r="L1763" s="83"/>
      <c r="M1763" s="102"/>
      <c r="N1763" s="105">
        <v>2.4260899999999999E-4</v>
      </c>
      <c r="O1763" s="83"/>
    </row>
    <row r="1764" spans="1:15">
      <c r="A1764" s="79" t="s">
        <v>301</v>
      </c>
      <c r="B1764" s="100" t="s">
        <v>403</v>
      </c>
      <c r="C1764" s="81" t="str">
        <f>IFERROR(IF(B1764="No CAS","",INDEX('DEQ Pollutant List'!$C$7:$C$611,MATCH('3. Pollutant Emissions - EF'!B1764,'DEQ Pollutant List'!$B$7:$B$611,0))),"")</f>
        <v>Bromodichloromethane</v>
      </c>
      <c r="D1764" s="115"/>
      <c r="E1764" s="101"/>
      <c r="F1764" s="102">
        <v>1.8500000000000002E-4</v>
      </c>
      <c r="G1764" s="103">
        <v>1.8500000000000002E-4</v>
      </c>
      <c r="H1764" s="83" t="s">
        <v>323</v>
      </c>
      <c r="I1764" s="104" t="s">
        <v>414</v>
      </c>
      <c r="J1764" s="102"/>
      <c r="K1764" s="105">
        <v>0.37138750000000004</v>
      </c>
      <c r="L1764" s="83"/>
      <c r="M1764" s="102"/>
      <c r="N1764" s="105">
        <v>9.1597200000000003E-4</v>
      </c>
      <c r="O1764" s="83"/>
    </row>
    <row r="1765" spans="1:15">
      <c r="A1765" s="79" t="s">
        <v>301</v>
      </c>
      <c r="B1765" s="100" t="s">
        <v>344</v>
      </c>
      <c r="C1765" s="81" t="str">
        <f>IFERROR(IF(B1765="No CAS","",INDEX('DEQ Pollutant List'!$C$7:$C$611,MATCH('3. Pollutant Emissions - EF'!B1765,'DEQ Pollutant List'!$B$7:$B$611,0))),"")</f>
        <v>Carbon disulfide</v>
      </c>
      <c r="D1765" s="115"/>
      <c r="E1765" s="101"/>
      <c r="F1765" s="102">
        <v>1.8E-5</v>
      </c>
      <c r="G1765" s="103">
        <v>1.8E-5</v>
      </c>
      <c r="H1765" s="83" t="s">
        <v>323</v>
      </c>
      <c r="I1765" s="104" t="s">
        <v>414</v>
      </c>
      <c r="J1765" s="102"/>
      <c r="K1765" s="105">
        <v>3.6135E-2</v>
      </c>
      <c r="L1765" s="83"/>
      <c r="M1765" s="102"/>
      <c r="N1765" s="196">
        <v>8.9121600000000004E-5</v>
      </c>
      <c r="O1765" s="83"/>
    </row>
    <row r="1766" spans="1:15">
      <c r="A1766" s="79" t="s">
        <v>301</v>
      </c>
      <c r="B1766" s="100" t="s">
        <v>417</v>
      </c>
      <c r="C1766" s="81" t="str">
        <f>IFERROR(IF(B1766="No CAS","",INDEX('DEQ Pollutant List'!$C$7:$C$611,MATCH('3. Pollutant Emissions - EF'!B1766,'DEQ Pollutant List'!$B$7:$B$611,0))),"")</f>
        <v>Carbon tetrachloride</v>
      </c>
      <c r="D1766" s="115"/>
      <c r="E1766" s="101"/>
      <c r="F1766" s="102">
        <v>5.080000000000001E-4</v>
      </c>
      <c r="G1766" s="103">
        <v>5.080000000000001E-4</v>
      </c>
      <c r="H1766" s="83" t="s">
        <v>323</v>
      </c>
      <c r="I1766" s="104" t="s">
        <v>414</v>
      </c>
      <c r="J1766" s="102"/>
      <c r="K1766" s="105">
        <v>1.0198100000000001</v>
      </c>
      <c r="L1766" s="83"/>
      <c r="M1766" s="102"/>
      <c r="N1766" s="105">
        <v>2.5152099999999999E-3</v>
      </c>
      <c r="O1766" s="83"/>
    </row>
    <row r="1767" spans="1:15">
      <c r="A1767" s="79" t="s">
        <v>301</v>
      </c>
      <c r="B1767" s="100" t="s">
        <v>345</v>
      </c>
      <c r="C1767" s="81" t="str">
        <f>IFERROR(IF(B1767="No CAS","",INDEX('DEQ Pollutant List'!$C$7:$C$611,MATCH('3. Pollutant Emissions - EF'!B1767,'DEQ Pollutant List'!$B$7:$B$611,0))),"")</f>
        <v>Chlorobenzene</v>
      </c>
      <c r="D1767" s="115"/>
      <c r="E1767" s="101"/>
      <c r="F1767" s="102">
        <v>5.1999999999999997E-5</v>
      </c>
      <c r="G1767" s="103">
        <v>5.1999999999999997E-5</v>
      </c>
      <c r="H1767" s="83" t="s">
        <v>323</v>
      </c>
      <c r="I1767" s="104" t="s">
        <v>414</v>
      </c>
      <c r="J1767" s="102"/>
      <c r="K1767" s="105">
        <v>0.10439</v>
      </c>
      <c r="L1767" s="83"/>
      <c r="M1767" s="102"/>
      <c r="N1767" s="105">
        <v>2.5746200000000002E-4</v>
      </c>
      <c r="O1767" s="83"/>
    </row>
    <row r="1768" spans="1:15">
      <c r="A1768" s="79" t="s">
        <v>301</v>
      </c>
      <c r="B1768" s="100" t="s">
        <v>346</v>
      </c>
      <c r="C1768" s="81" t="str">
        <f>IFERROR(IF(B1768="No CAS","",INDEX('DEQ Pollutant List'!$C$7:$C$611,MATCH('3. Pollutant Emissions - EF'!B1768,'DEQ Pollutant List'!$B$7:$B$611,0))),"")</f>
        <v>1,2,4-Trichlorobenzene</v>
      </c>
      <c r="D1768" s="115"/>
      <c r="E1768" s="101"/>
      <c r="F1768" s="102">
        <v>4.5100000000000001E-4</v>
      </c>
      <c r="G1768" s="103">
        <v>4.5100000000000001E-4</v>
      </c>
      <c r="H1768" s="83" t="s">
        <v>323</v>
      </c>
      <c r="I1768" s="104" t="s">
        <v>414</v>
      </c>
      <c r="J1768" s="102"/>
      <c r="K1768" s="105">
        <v>0.90538249999999998</v>
      </c>
      <c r="L1768" s="83"/>
      <c r="M1768" s="102"/>
      <c r="N1768" s="105">
        <v>2.2329910000000001E-3</v>
      </c>
      <c r="O1768" s="83"/>
    </row>
    <row r="1769" spans="1:15">
      <c r="A1769" s="79" t="s">
        <v>301</v>
      </c>
      <c r="B1769" s="100" t="s">
        <v>347</v>
      </c>
      <c r="C1769" s="81" t="str">
        <f>IFERROR(IF(B1769="No CAS","",INDEX('DEQ Pollutant List'!$C$7:$C$611,MATCH('3. Pollutant Emissions - EF'!B1769,'DEQ Pollutant List'!$B$7:$B$611,0))),"")</f>
        <v>Chloroform</v>
      </c>
      <c r="D1769" s="115"/>
      <c r="E1769" s="101"/>
      <c r="F1769" s="102">
        <v>9.9799999999999997E-4</v>
      </c>
      <c r="G1769" s="103">
        <v>9.9799999999999997E-4</v>
      </c>
      <c r="H1769" s="83" t="s">
        <v>323</v>
      </c>
      <c r="I1769" s="104" t="s">
        <v>414</v>
      </c>
      <c r="J1769" s="102"/>
      <c r="K1769" s="105">
        <v>2.003485</v>
      </c>
      <c r="L1769" s="83"/>
      <c r="M1769" s="102"/>
      <c r="N1769" s="105">
        <v>4.9412980000000002E-3</v>
      </c>
      <c r="O1769" s="83"/>
    </row>
    <row r="1770" spans="1:15">
      <c r="A1770" s="79" t="s">
        <v>301</v>
      </c>
      <c r="B1770" s="100" t="s">
        <v>351</v>
      </c>
      <c r="C1770" s="81" t="str">
        <f>IFERROR(IF(B1770="No CAS","",INDEX('DEQ Pollutant List'!$C$7:$C$611,MATCH('3. Pollutant Emissions - EF'!B1770,'DEQ Pollutant List'!$B$7:$B$611,0))),"")</f>
        <v>Isopropylbenzene (cumene)</v>
      </c>
      <c r="D1770" s="115"/>
      <c r="E1770" s="101"/>
      <c r="F1770" s="102">
        <v>1.1700000000000001E-4</v>
      </c>
      <c r="G1770" s="103">
        <v>1.1700000000000001E-4</v>
      </c>
      <c r="H1770" s="83" t="s">
        <v>323</v>
      </c>
      <c r="I1770" s="104" t="s">
        <v>414</v>
      </c>
      <c r="J1770" s="102"/>
      <c r="K1770" s="105">
        <v>0.23487750000000002</v>
      </c>
      <c r="L1770" s="83"/>
      <c r="M1770" s="102"/>
      <c r="N1770" s="105">
        <v>5.7928999999999999E-4</v>
      </c>
      <c r="O1770" s="83"/>
    </row>
    <row r="1771" spans="1:15">
      <c r="A1771" s="79" t="s">
        <v>301</v>
      </c>
      <c r="B1771" s="100" t="s">
        <v>352</v>
      </c>
      <c r="C1771" s="81" t="str">
        <f>IFERROR(IF(B1771="No CAS","",INDEX('DEQ Pollutant List'!$C$7:$C$611,MATCH('3. Pollutant Emissions - EF'!B1771,'DEQ Pollutant List'!$B$7:$B$611,0))),"")</f>
        <v>Ethyl benzene</v>
      </c>
      <c r="D1771" s="115"/>
      <c r="E1771" s="101"/>
      <c r="F1771" s="102">
        <v>1.22E-4</v>
      </c>
      <c r="G1771" s="103">
        <v>1.22E-4</v>
      </c>
      <c r="H1771" s="83" t="s">
        <v>323</v>
      </c>
      <c r="I1771" s="104" t="s">
        <v>414</v>
      </c>
      <c r="J1771" s="102"/>
      <c r="K1771" s="105">
        <v>0.24491499999999999</v>
      </c>
      <c r="L1771" s="83"/>
      <c r="M1771" s="102"/>
      <c r="N1771" s="105">
        <v>6.0404600000000001E-4</v>
      </c>
      <c r="O1771" s="83"/>
    </row>
    <row r="1772" spans="1:15">
      <c r="A1772" s="79" t="s">
        <v>301</v>
      </c>
      <c r="B1772" s="100" t="s">
        <v>354</v>
      </c>
      <c r="C1772" s="81" t="str">
        <f>IFERROR(IF(B1772="No CAS","",INDEX('DEQ Pollutant List'!$C$7:$C$611,MATCH('3. Pollutant Emissions - EF'!B1772,'DEQ Pollutant List'!$B$7:$B$611,0))),"")</f>
        <v>Formaldehyde</v>
      </c>
      <c r="D1772" s="115"/>
      <c r="E1772" s="101"/>
      <c r="F1772" s="102">
        <v>1.4500000000000001E-2</v>
      </c>
      <c r="G1772" s="103">
        <v>1.4500000000000001E-2</v>
      </c>
      <c r="H1772" s="83" t="s">
        <v>323</v>
      </c>
      <c r="I1772" s="104" t="s">
        <v>414</v>
      </c>
      <c r="J1772" s="102"/>
      <c r="K1772" s="105">
        <v>29.108750000000001</v>
      </c>
      <c r="L1772" s="83"/>
      <c r="M1772" s="102"/>
      <c r="N1772" s="105">
        <v>7.1792400000000006E-2</v>
      </c>
      <c r="O1772" s="83"/>
    </row>
    <row r="1773" spans="1:15">
      <c r="A1773" s="79" t="s">
        <v>301</v>
      </c>
      <c r="B1773" s="100" t="s">
        <v>355</v>
      </c>
      <c r="C1773" s="81" t="str">
        <f>IFERROR(IF(B1773="No CAS","",INDEX('DEQ Pollutant List'!$C$7:$C$611,MATCH('3. Pollutant Emissions - EF'!B1773,'DEQ Pollutant List'!$B$7:$B$611,0))),"")</f>
        <v>Hexane</v>
      </c>
      <c r="D1773" s="115"/>
      <c r="E1773" s="101"/>
      <c r="F1773" s="102">
        <v>9.7999999999999997E-5</v>
      </c>
      <c r="G1773" s="103">
        <v>9.7999999999999997E-5</v>
      </c>
      <c r="H1773" s="83" t="s">
        <v>323</v>
      </c>
      <c r="I1773" s="104" t="s">
        <v>414</v>
      </c>
      <c r="J1773" s="102"/>
      <c r="K1773" s="105">
        <v>0.19673499999999999</v>
      </c>
      <c r="L1773" s="83"/>
      <c r="M1773" s="102"/>
      <c r="N1773" s="105">
        <v>4.8521799999999999E-4</v>
      </c>
      <c r="O1773" s="83"/>
    </row>
    <row r="1774" spans="1:15">
      <c r="A1774" s="79" t="s">
        <v>301</v>
      </c>
      <c r="B1774" s="100" t="s">
        <v>357</v>
      </c>
      <c r="C1774" s="81" t="str">
        <f>IFERROR(IF(B1774="No CAS","",INDEX('DEQ Pollutant List'!$C$7:$C$611,MATCH('3. Pollutant Emissions - EF'!B1774,'DEQ Pollutant List'!$B$7:$B$611,0))),"")</f>
        <v>Hydrogen sulfide</v>
      </c>
      <c r="D1774" s="115"/>
      <c r="E1774" s="101"/>
      <c r="F1774" s="102">
        <v>7.0499999999999993E-2</v>
      </c>
      <c r="G1774" s="103">
        <v>7.0499999999999993E-2</v>
      </c>
      <c r="H1774" s="83" t="s">
        <v>323</v>
      </c>
      <c r="I1774" s="104" t="s">
        <v>414</v>
      </c>
      <c r="J1774" s="102"/>
      <c r="K1774" s="105">
        <v>141.52874999999997</v>
      </c>
      <c r="L1774" s="83"/>
      <c r="M1774" s="102"/>
      <c r="N1774" s="105">
        <v>0.34905960000000003</v>
      </c>
      <c r="O1774" s="83"/>
    </row>
    <row r="1775" spans="1:15">
      <c r="A1775" s="79" t="s">
        <v>301</v>
      </c>
      <c r="B1775" s="100" t="s">
        <v>359</v>
      </c>
      <c r="C1775" s="81" t="str">
        <f>IFERROR(IF(B1775="No CAS","",INDEX('DEQ Pollutant List'!$C$7:$C$611,MATCH('3. Pollutant Emissions - EF'!B1775,'DEQ Pollutant List'!$B$7:$B$611,0))),"")</f>
        <v>Isopropyl alcohol</v>
      </c>
      <c r="D1775" s="115"/>
      <c r="E1775" s="101"/>
      <c r="F1775" s="102">
        <v>1.6800000000000001E-3</v>
      </c>
      <c r="G1775" s="103">
        <v>1.6800000000000001E-3</v>
      </c>
      <c r="H1775" s="83" t="s">
        <v>323</v>
      </c>
      <c r="I1775" s="104" t="s">
        <v>414</v>
      </c>
      <c r="J1775" s="102"/>
      <c r="K1775" s="105">
        <v>3.3726000000000003</v>
      </c>
      <c r="L1775" s="83"/>
      <c r="M1775" s="102"/>
      <c r="N1775" s="105">
        <v>8.3180159999999993E-3</v>
      </c>
      <c r="O1775" s="83"/>
    </row>
    <row r="1776" spans="1:15">
      <c r="A1776" s="79" t="s">
        <v>301</v>
      </c>
      <c r="B1776" s="100" t="s">
        <v>363</v>
      </c>
      <c r="C1776" s="81" t="str">
        <f>IFERROR(IF(B1776="No CAS","",INDEX('DEQ Pollutant List'!$C$7:$C$611,MATCH('3. Pollutant Emissions - EF'!B1776,'DEQ Pollutant List'!$B$7:$B$611,0))),"")</f>
        <v>Methanol</v>
      </c>
      <c r="D1776" s="115"/>
      <c r="E1776" s="101"/>
      <c r="F1776" s="102">
        <v>0.56399999999999995</v>
      </c>
      <c r="G1776" s="103">
        <v>0.56399999999999995</v>
      </c>
      <c r="H1776" s="83" t="s">
        <v>323</v>
      </c>
      <c r="I1776" s="104" t="s">
        <v>414</v>
      </c>
      <c r="J1776" s="102"/>
      <c r="K1776" s="105">
        <v>1132.2299999999998</v>
      </c>
      <c r="L1776" s="83"/>
      <c r="M1776" s="102"/>
      <c r="N1776" s="105">
        <v>2.7924768000000002</v>
      </c>
      <c r="O1776" s="83"/>
    </row>
    <row r="1777" spans="1:15">
      <c r="A1777" s="79" t="s">
        <v>301</v>
      </c>
      <c r="B1777" s="100" t="s">
        <v>366</v>
      </c>
      <c r="C1777" s="81" t="str">
        <f>IFERROR(IF(B1777="No CAS","",INDEX('DEQ Pollutant List'!$C$7:$C$611,MATCH('3. Pollutant Emissions - EF'!B1777,'DEQ Pollutant List'!$B$7:$B$611,0))),"")</f>
        <v>2-Butanone (methyl ethyl ketone)</v>
      </c>
      <c r="D1777" s="115"/>
      <c r="E1777" s="101"/>
      <c r="F1777" s="102">
        <v>3.9550000000000009E-2</v>
      </c>
      <c r="G1777" s="103">
        <v>3.9550000000000009E-2</v>
      </c>
      <c r="H1777" s="83" t="s">
        <v>323</v>
      </c>
      <c r="I1777" s="104" t="s">
        <v>414</v>
      </c>
      <c r="J1777" s="102"/>
      <c r="K1777" s="105">
        <v>79.396625000000014</v>
      </c>
      <c r="L1777" s="83"/>
      <c r="M1777" s="102"/>
      <c r="N1777" s="105">
        <v>0.19581995999999999</v>
      </c>
      <c r="O1777" s="83"/>
    </row>
    <row r="1778" spans="1:15">
      <c r="A1778" s="79" t="s">
        <v>301</v>
      </c>
      <c r="B1778" s="100" t="s">
        <v>367</v>
      </c>
      <c r="C1778" s="81" t="str">
        <f>IFERROR(IF(B1778="No CAS","",INDEX('DEQ Pollutant List'!$C$7:$C$611,MATCH('3. Pollutant Emissions - EF'!B1778,'DEQ Pollutant List'!$B$7:$B$611,0))),"")</f>
        <v>Methyl isobutyl ketone (MIBK, hexone)</v>
      </c>
      <c r="D1778" s="115"/>
      <c r="E1778" s="101"/>
      <c r="F1778" s="102">
        <v>8.6199999999999992E-4</v>
      </c>
      <c r="G1778" s="103">
        <v>8.6199999999999992E-4</v>
      </c>
      <c r="H1778" s="83" t="s">
        <v>323</v>
      </c>
      <c r="I1778" s="104" t="s">
        <v>414</v>
      </c>
      <c r="J1778" s="102"/>
      <c r="K1778" s="105">
        <v>1.7304649999999999</v>
      </c>
      <c r="L1778" s="83"/>
      <c r="M1778" s="102"/>
      <c r="N1778" s="105">
        <v>4.2679340000000001E-3</v>
      </c>
      <c r="O1778" s="83"/>
    </row>
    <row r="1779" spans="1:15">
      <c r="A1779" s="79" t="s">
        <v>301</v>
      </c>
      <c r="B1779" s="100" t="s">
        <v>373</v>
      </c>
      <c r="C1779" s="81" t="str">
        <f>IFERROR(IF(B1779="No CAS","",INDEX('DEQ Pollutant List'!$C$7:$C$611,MATCH('3. Pollutant Emissions - EF'!B1779,'DEQ Pollutant List'!$B$7:$B$611,0))),"")</f>
        <v>Phenol</v>
      </c>
      <c r="D1779" s="115"/>
      <c r="E1779" s="101"/>
      <c r="F1779" s="102">
        <v>5.7000000000000009E-4</v>
      </c>
      <c r="G1779" s="103">
        <v>5.7000000000000009E-4</v>
      </c>
      <c r="H1779" s="83" t="s">
        <v>323</v>
      </c>
      <c r="I1779" s="104" t="s">
        <v>414</v>
      </c>
      <c r="J1779" s="102"/>
      <c r="K1779" s="105">
        <v>1.1442750000000002</v>
      </c>
      <c r="L1779" s="83"/>
      <c r="M1779" s="102"/>
      <c r="N1779" s="105">
        <v>2.8221840000000002E-3</v>
      </c>
      <c r="O1779" s="83"/>
    </row>
    <row r="1780" spans="1:15">
      <c r="A1780" s="79" t="s">
        <v>301</v>
      </c>
      <c r="B1780" s="100" t="s">
        <v>392</v>
      </c>
      <c r="C1780" s="81" t="str">
        <f>IFERROR(IF(B1780="No CAS","",INDEX('DEQ Pollutant List'!$C$7:$C$611,MATCH('3. Pollutant Emissions - EF'!B1780,'DEQ Pollutant List'!$B$7:$B$611,0))),"")</f>
        <v>Styrene</v>
      </c>
      <c r="D1780" s="115"/>
      <c r="E1780" s="101"/>
      <c r="F1780" s="102">
        <v>8.7700000000000007E-4</v>
      </c>
      <c r="G1780" s="103">
        <v>8.7700000000000007E-4</v>
      </c>
      <c r="H1780" s="83" t="s">
        <v>323</v>
      </c>
      <c r="I1780" s="104" t="s">
        <v>414</v>
      </c>
      <c r="J1780" s="102"/>
      <c r="K1780" s="105">
        <v>1.7605775000000001</v>
      </c>
      <c r="L1780" s="83"/>
      <c r="M1780" s="102"/>
      <c r="N1780" s="105">
        <v>4.3422019999999999E-3</v>
      </c>
      <c r="O1780" s="83"/>
    </row>
    <row r="1781" spans="1:15">
      <c r="A1781" s="79" t="s">
        <v>301</v>
      </c>
      <c r="B1781" s="100" t="s">
        <v>395</v>
      </c>
      <c r="C1781" s="81" t="str">
        <f>IFERROR(IF(B1781="No CAS","",INDEX('DEQ Pollutant List'!$C$7:$C$611,MATCH('3. Pollutant Emissions - EF'!B1781,'DEQ Pollutant List'!$B$7:$B$611,0))),"")</f>
        <v>Toluene</v>
      </c>
      <c r="D1781" s="115"/>
      <c r="E1781" s="101"/>
      <c r="F1781" s="102">
        <v>3.6800000000000005E-4</v>
      </c>
      <c r="G1781" s="103">
        <v>3.6800000000000005E-4</v>
      </c>
      <c r="H1781" s="83" t="s">
        <v>323</v>
      </c>
      <c r="I1781" s="104" t="s">
        <v>414</v>
      </c>
      <c r="J1781" s="102"/>
      <c r="K1781" s="105">
        <v>0.73876000000000008</v>
      </c>
      <c r="L1781" s="83"/>
      <c r="M1781" s="102"/>
      <c r="N1781" s="105">
        <v>1.8220420000000001E-3</v>
      </c>
      <c r="O1781" s="83"/>
    </row>
    <row r="1782" spans="1:15">
      <c r="A1782" s="79" t="s">
        <v>301</v>
      </c>
      <c r="B1782" s="100" t="s">
        <v>398</v>
      </c>
      <c r="C1782" s="81" t="str">
        <f>IFERROR(IF(B1782="No CAS","",INDEX('DEQ Pollutant List'!$C$7:$C$611,MATCH('3. Pollutant Emissions - EF'!B1782,'DEQ Pollutant List'!$B$7:$B$611,0))),"")</f>
        <v>Xylene (mixture), including m-xylene, o-xylene, p-xylene</v>
      </c>
      <c r="D1782" s="115"/>
      <c r="E1782" s="101"/>
      <c r="F1782" s="102">
        <v>4.2900000000000007E-4</v>
      </c>
      <c r="G1782" s="103">
        <v>4.2900000000000007E-4</v>
      </c>
      <c r="H1782" s="83" t="s">
        <v>323</v>
      </c>
      <c r="I1782" s="104" t="s">
        <v>414</v>
      </c>
      <c r="J1782" s="102"/>
      <c r="K1782" s="105">
        <v>0.86121750000000019</v>
      </c>
      <c r="L1782" s="83"/>
      <c r="M1782" s="102"/>
      <c r="N1782" s="105">
        <v>2.1240650000000001E-3</v>
      </c>
      <c r="O1782" s="83"/>
    </row>
    <row r="1783" spans="1:15">
      <c r="A1783" s="79"/>
      <c r="B1783" s="100"/>
      <c r="C1783" s="81" t="str">
        <f>IFERROR(IF(B1783="No CAS","",INDEX('DEQ Pollutant List'!$C$7:$C$611,MATCH('3. Pollutant Emissions - EF'!B1783,'DEQ Pollutant List'!$B$7:$B$611,0))),"")</f>
        <v/>
      </c>
      <c r="D1783" s="115"/>
      <c r="E1783" s="101"/>
      <c r="F1783" s="102"/>
      <c r="G1783" s="103"/>
      <c r="H1783" s="83"/>
      <c r="I1783" s="104"/>
      <c r="J1783" s="102"/>
      <c r="K1783" s="105"/>
      <c r="L1783" s="83"/>
      <c r="M1783" s="102"/>
      <c r="N1783" s="105"/>
      <c r="O1783" s="83"/>
    </row>
    <row r="1784" spans="1:15">
      <c r="A1784" s="79"/>
      <c r="B1784" s="100"/>
      <c r="C1784" s="81" t="str">
        <f>IFERROR(IF(B1784="No CAS","",INDEX('DEQ Pollutant List'!$C$7:$C$611,MATCH('3. Pollutant Emissions - EF'!B1784,'DEQ Pollutant List'!$B$7:$B$611,0))),"")</f>
        <v/>
      </c>
      <c r="D1784" s="115"/>
      <c r="E1784" s="101"/>
      <c r="F1784" s="102"/>
      <c r="G1784" s="103"/>
      <c r="H1784" s="83"/>
      <c r="I1784" s="104"/>
      <c r="J1784" s="102"/>
      <c r="K1784" s="105"/>
      <c r="L1784" s="83"/>
      <c r="M1784" s="102"/>
      <c r="N1784" s="105"/>
      <c r="O1784" s="83"/>
    </row>
    <row r="1785" spans="1:15">
      <c r="A1785" s="79"/>
      <c r="B1785" s="100"/>
      <c r="C1785" s="81" t="str">
        <f>IFERROR(IF(B1785="No CAS","",INDEX('DEQ Pollutant List'!$C$7:$C$611,MATCH('3. Pollutant Emissions - EF'!B1785,'DEQ Pollutant List'!$B$7:$B$611,0))),"")</f>
        <v/>
      </c>
      <c r="D1785" s="115"/>
      <c r="E1785" s="101"/>
      <c r="F1785" s="102"/>
      <c r="G1785" s="103"/>
      <c r="H1785" s="83"/>
      <c r="I1785" s="104"/>
      <c r="J1785" s="102"/>
      <c r="K1785" s="105"/>
      <c r="L1785" s="83"/>
      <c r="M1785" s="102"/>
      <c r="N1785" s="105"/>
      <c r="O1785" s="83"/>
    </row>
    <row r="1786" spans="1:15">
      <c r="A1786" s="79"/>
      <c r="B1786" s="100"/>
      <c r="C1786" s="81" t="str">
        <f>IFERROR(IF(B1786="No CAS","",INDEX('DEQ Pollutant List'!$C$7:$C$611,MATCH('3. Pollutant Emissions - EF'!B1786,'DEQ Pollutant List'!$B$7:$B$611,0))),"")</f>
        <v/>
      </c>
      <c r="D1786" s="115"/>
      <c r="E1786" s="101"/>
      <c r="F1786" s="102"/>
      <c r="G1786" s="103"/>
      <c r="H1786" s="83"/>
      <c r="I1786" s="104"/>
      <c r="J1786" s="102"/>
      <c r="K1786" s="105"/>
      <c r="L1786" s="83"/>
      <c r="M1786" s="102"/>
      <c r="N1786" s="105"/>
      <c r="O1786" s="83"/>
    </row>
    <row r="1787" spans="1:15">
      <c r="A1787" s="79"/>
      <c r="B1787" s="100"/>
      <c r="C1787" s="81" t="str">
        <f>IFERROR(IF(B1787="No CAS","",INDEX('DEQ Pollutant List'!$C$7:$C$611,MATCH('3. Pollutant Emissions - EF'!B1787,'DEQ Pollutant List'!$B$7:$B$611,0))),"")</f>
        <v/>
      </c>
      <c r="D1787" s="115"/>
      <c r="E1787" s="101"/>
      <c r="F1787" s="102"/>
      <c r="G1787" s="103"/>
      <c r="H1787" s="83"/>
      <c r="I1787" s="104"/>
      <c r="J1787" s="102"/>
      <c r="K1787" s="105"/>
      <c r="L1787" s="83"/>
      <c r="M1787" s="102"/>
      <c r="N1787" s="105"/>
      <c r="O1787" s="83"/>
    </row>
    <row r="1788" spans="1:15">
      <c r="A1788" s="79"/>
      <c r="B1788" s="100"/>
      <c r="C1788" s="81" t="str">
        <f>IFERROR(IF(B1788="No CAS","",INDEX('DEQ Pollutant List'!$C$7:$C$611,MATCH('3. Pollutant Emissions - EF'!B1788,'DEQ Pollutant List'!$B$7:$B$611,0))),"")</f>
        <v/>
      </c>
      <c r="D1788" s="115"/>
      <c r="E1788" s="101"/>
      <c r="F1788" s="102"/>
      <c r="G1788" s="103"/>
      <c r="H1788" s="83"/>
      <c r="I1788" s="104"/>
      <c r="J1788" s="102"/>
      <c r="K1788" s="105"/>
      <c r="L1788" s="83"/>
      <c r="M1788" s="102"/>
      <c r="N1788" s="105"/>
      <c r="O1788" s="83"/>
    </row>
    <row r="1789" spans="1:15">
      <c r="A1789" s="79"/>
      <c r="B1789" s="100"/>
      <c r="C1789" s="81" t="str">
        <f>IFERROR(IF(B1789="No CAS","",INDEX('DEQ Pollutant List'!$C$7:$C$611,MATCH('3. Pollutant Emissions - EF'!B1789,'DEQ Pollutant List'!$B$7:$B$611,0))),"")</f>
        <v/>
      </c>
      <c r="D1789" s="115"/>
      <c r="E1789" s="101"/>
      <c r="F1789" s="102"/>
      <c r="G1789" s="103"/>
      <c r="H1789" s="83"/>
      <c r="I1789" s="104"/>
      <c r="J1789" s="102"/>
      <c r="K1789" s="105"/>
      <c r="L1789" s="83"/>
      <c r="M1789" s="102"/>
      <c r="N1789" s="105"/>
      <c r="O1789" s="83"/>
    </row>
    <row r="1790" spans="1:15">
      <c r="A1790" s="79"/>
      <c r="B1790" s="100"/>
      <c r="C1790" s="81" t="str">
        <f>IFERROR(IF(B1790="No CAS","",INDEX('DEQ Pollutant List'!$C$7:$C$611,MATCH('3. Pollutant Emissions - EF'!B1790,'DEQ Pollutant List'!$B$7:$B$611,0))),"")</f>
        <v/>
      </c>
      <c r="D1790" s="115"/>
      <c r="E1790" s="101"/>
      <c r="F1790" s="102"/>
      <c r="G1790" s="103"/>
      <c r="H1790" s="83"/>
      <c r="I1790" s="104"/>
      <c r="J1790" s="102"/>
      <c r="K1790" s="105"/>
      <c r="L1790" s="83"/>
      <c r="M1790" s="102"/>
      <c r="N1790" s="105"/>
      <c r="O1790" s="83"/>
    </row>
    <row r="1791" spans="1:15">
      <c r="A1791" s="79"/>
      <c r="B1791" s="100"/>
      <c r="C1791" s="81" t="str">
        <f>IFERROR(IF(B1791="No CAS","",INDEX('DEQ Pollutant List'!$C$7:$C$611,MATCH('3. Pollutant Emissions - EF'!B1791,'DEQ Pollutant List'!$B$7:$B$611,0))),"")</f>
        <v/>
      </c>
      <c r="D1791" s="115"/>
      <c r="E1791" s="101"/>
      <c r="F1791" s="102"/>
      <c r="G1791" s="103"/>
      <c r="H1791" s="83"/>
      <c r="I1791" s="104"/>
      <c r="J1791" s="102"/>
      <c r="K1791" s="105"/>
      <c r="L1791" s="83"/>
      <c r="M1791" s="102"/>
      <c r="N1791" s="105"/>
      <c r="O1791" s="83"/>
    </row>
    <row r="1792" spans="1:15">
      <c r="A1792" s="79"/>
      <c r="B1792" s="100"/>
      <c r="C1792" s="81" t="str">
        <f>IFERROR(IF(B1792="No CAS","",INDEX('DEQ Pollutant List'!$C$7:$C$611,MATCH('3. Pollutant Emissions - EF'!B1792,'DEQ Pollutant List'!$B$7:$B$611,0))),"")</f>
        <v/>
      </c>
      <c r="D1792" s="115"/>
      <c r="E1792" s="101"/>
      <c r="F1792" s="102"/>
      <c r="G1792" s="103"/>
      <c r="H1792" s="83"/>
      <c r="I1792" s="104"/>
      <c r="J1792" s="102"/>
      <c r="K1792" s="105"/>
      <c r="L1792" s="83"/>
      <c r="M1792" s="102"/>
      <c r="N1792" s="105"/>
      <c r="O1792" s="83"/>
    </row>
    <row r="1793" spans="1:15">
      <c r="A1793" s="79"/>
      <c r="B1793" s="100"/>
      <c r="C1793" s="81" t="str">
        <f>IFERROR(IF(B1793="No CAS","",INDEX('DEQ Pollutant List'!$C$7:$C$611,MATCH('3. Pollutant Emissions - EF'!B1793,'DEQ Pollutant List'!$B$7:$B$611,0))),"")</f>
        <v/>
      </c>
      <c r="D1793" s="115"/>
      <c r="E1793" s="101"/>
      <c r="F1793" s="102"/>
      <c r="G1793" s="103"/>
      <c r="H1793" s="83"/>
      <c r="I1793" s="104"/>
      <c r="J1793" s="102"/>
      <c r="K1793" s="105"/>
      <c r="L1793" s="83"/>
      <c r="M1793" s="102"/>
      <c r="N1793" s="105"/>
      <c r="O1793" s="83"/>
    </row>
    <row r="1794" spans="1:15">
      <c r="A1794" s="79"/>
      <c r="B1794" s="100"/>
      <c r="C1794" s="81" t="str">
        <f>IFERROR(IF(B1794="No CAS","",INDEX('DEQ Pollutant List'!$C$7:$C$611,MATCH('3. Pollutant Emissions - EF'!B1794,'DEQ Pollutant List'!$B$7:$B$611,0))),"")</f>
        <v/>
      </c>
      <c r="D1794" s="115"/>
      <c r="E1794" s="101"/>
      <c r="F1794" s="102"/>
      <c r="G1794" s="103"/>
      <c r="H1794" s="83"/>
      <c r="I1794" s="104"/>
      <c r="J1794" s="102"/>
      <c r="K1794" s="105"/>
      <c r="L1794" s="83"/>
      <c r="M1794" s="102"/>
      <c r="N1794" s="105"/>
      <c r="O1794" s="83"/>
    </row>
    <row r="1795" spans="1:15">
      <c r="A1795" s="79"/>
      <c r="B1795" s="100"/>
      <c r="C1795" s="81" t="str">
        <f>IFERROR(IF(B1795="No CAS","",INDEX('DEQ Pollutant List'!$C$7:$C$611,MATCH('3. Pollutant Emissions - EF'!B1795,'DEQ Pollutant List'!$B$7:$B$611,0))),"")</f>
        <v/>
      </c>
      <c r="D1795" s="115"/>
      <c r="E1795" s="101"/>
      <c r="F1795" s="102"/>
      <c r="G1795" s="103"/>
      <c r="H1795" s="83"/>
      <c r="I1795" s="104"/>
      <c r="J1795" s="102"/>
      <c r="K1795" s="105"/>
      <c r="L1795" s="83"/>
      <c r="M1795" s="102"/>
      <c r="N1795" s="105"/>
      <c r="O1795" s="83"/>
    </row>
    <row r="1796" spans="1:15">
      <c r="A1796" s="79"/>
      <c r="B1796" s="100"/>
      <c r="C1796" s="81" t="str">
        <f>IFERROR(IF(B1796="No CAS","",INDEX('DEQ Pollutant List'!$C$7:$C$611,MATCH('3. Pollutant Emissions - EF'!B1796,'DEQ Pollutant List'!$B$7:$B$611,0))),"")</f>
        <v/>
      </c>
      <c r="D1796" s="115"/>
      <c r="E1796" s="101"/>
      <c r="F1796" s="102"/>
      <c r="G1796" s="103"/>
      <c r="H1796" s="83"/>
      <c r="I1796" s="104"/>
      <c r="J1796" s="102"/>
      <c r="K1796" s="105"/>
      <c r="L1796" s="83"/>
      <c r="M1796" s="102"/>
      <c r="N1796" s="105"/>
      <c r="O1796" s="83"/>
    </row>
    <row r="1797" spans="1:15">
      <c r="A1797" s="79"/>
      <c r="B1797" s="100"/>
      <c r="C1797" s="81" t="str">
        <f>IFERROR(IF(B1797="No CAS","",INDEX('DEQ Pollutant List'!$C$7:$C$611,MATCH('3. Pollutant Emissions - EF'!B1797,'DEQ Pollutant List'!$B$7:$B$611,0))),"")</f>
        <v/>
      </c>
      <c r="D1797" s="115"/>
      <c r="E1797" s="101"/>
      <c r="F1797" s="102"/>
      <c r="G1797" s="103"/>
      <c r="H1797" s="83"/>
      <c r="I1797" s="104"/>
      <c r="J1797" s="102"/>
      <c r="K1797" s="105"/>
      <c r="L1797" s="83"/>
      <c r="M1797" s="102"/>
      <c r="N1797" s="105"/>
      <c r="O1797" s="83"/>
    </row>
    <row r="1798" spans="1:15">
      <c r="A1798" s="79"/>
      <c r="B1798" s="100"/>
      <c r="C1798" s="81" t="str">
        <f>IFERROR(IF(B1798="No CAS","",INDEX('DEQ Pollutant List'!$C$7:$C$611,MATCH('3. Pollutant Emissions - EF'!B1798,'DEQ Pollutant List'!$B$7:$B$611,0))),"")</f>
        <v/>
      </c>
      <c r="D1798" s="115"/>
      <c r="E1798" s="101"/>
      <c r="F1798" s="102"/>
      <c r="G1798" s="103"/>
      <c r="H1798" s="83"/>
      <c r="I1798" s="104"/>
      <c r="J1798" s="102"/>
      <c r="K1798" s="105"/>
      <c r="L1798" s="83"/>
      <c r="M1798" s="102"/>
      <c r="N1798" s="105"/>
      <c r="O1798" s="83"/>
    </row>
    <row r="1799" spans="1:15">
      <c r="A1799" s="79"/>
      <c r="B1799" s="100"/>
      <c r="C1799" s="81" t="str">
        <f>IFERROR(IF(B1799="No CAS","",INDEX('DEQ Pollutant List'!$C$7:$C$611,MATCH('3. Pollutant Emissions - EF'!B1799,'DEQ Pollutant List'!$B$7:$B$611,0))),"")</f>
        <v/>
      </c>
      <c r="D1799" s="115"/>
      <c r="E1799" s="101"/>
      <c r="F1799" s="102"/>
      <c r="G1799" s="103"/>
      <c r="H1799" s="83"/>
      <c r="I1799" s="104"/>
      <c r="J1799" s="102"/>
      <c r="K1799" s="105"/>
      <c r="L1799" s="83"/>
      <c r="M1799" s="102"/>
      <c r="N1799" s="105"/>
      <c r="O1799" s="83"/>
    </row>
    <row r="1800" spans="1:15">
      <c r="A1800" s="79"/>
      <c r="B1800" s="100"/>
      <c r="C1800" s="81" t="str">
        <f>IFERROR(IF(B1800="No CAS","",INDEX('DEQ Pollutant List'!$C$7:$C$611,MATCH('3. Pollutant Emissions - EF'!B1800,'DEQ Pollutant List'!$B$7:$B$611,0))),"")</f>
        <v/>
      </c>
      <c r="D1800" s="115"/>
      <c r="E1800" s="101"/>
      <c r="F1800" s="102"/>
      <c r="G1800" s="103"/>
      <c r="H1800" s="83"/>
      <c r="I1800" s="104"/>
      <c r="J1800" s="102"/>
      <c r="K1800" s="105"/>
      <c r="L1800" s="83"/>
      <c r="M1800" s="102"/>
      <c r="N1800" s="105"/>
      <c r="O1800" s="83"/>
    </row>
    <row r="1801" spans="1:15">
      <c r="A1801" s="79"/>
      <c r="B1801" s="100"/>
      <c r="C1801" s="81" t="str">
        <f>IFERROR(IF(B1801="No CAS","",INDEX('DEQ Pollutant List'!$C$7:$C$611,MATCH('3. Pollutant Emissions - EF'!B1801,'DEQ Pollutant List'!$B$7:$B$611,0))),"")</f>
        <v/>
      </c>
      <c r="D1801" s="115"/>
      <c r="E1801" s="101"/>
      <c r="F1801" s="102"/>
      <c r="G1801" s="103"/>
      <c r="H1801" s="83"/>
      <c r="I1801" s="104"/>
      <c r="J1801" s="102"/>
      <c r="K1801" s="105"/>
      <c r="L1801" s="83"/>
      <c r="M1801" s="102"/>
      <c r="N1801" s="105"/>
      <c r="O1801" s="83"/>
    </row>
    <row r="1802" spans="1:15">
      <c r="A1802" s="79"/>
      <c r="B1802" s="100"/>
      <c r="C1802" s="81" t="str">
        <f>IFERROR(IF(B1802="No CAS","",INDEX('DEQ Pollutant List'!$C$7:$C$611,MATCH('3. Pollutant Emissions - EF'!B1802,'DEQ Pollutant List'!$B$7:$B$611,0))),"")</f>
        <v/>
      </c>
      <c r="D1802" s="115"/>
      <c r="E1802" s="101"/>
      <c r="F1802" s="102"/>
      <c r="G1802" s="103"/>
      <c r="H1802" s="83"/>
      <c r="I1802" s="104"/>
      <c r="J1802" s="102"/>
      <c r="K1802" s="105"/>
      <c r="L1802" s="83"/>
      <c r="M1802" s="102"/>
      <c r="N1802" s="105"/>
      <c r="O1802" s="83"/>
    </row>
    <row r="1803" spans="1:15">
      <c r="A1803" s="79"/>
      <c r="B1803" s="100"/>
      <c r="C1803" s="81" t="str">
        <f>IFERROR(IF(B1803="No CAS","",INDEX('DEQ Pollutant List'!$C$7:$C$611,MATCH('3. Pollutant Emissions - EF'!B1803,'DEQ Pollutant List'!$B$7:$B$611,0))),"")</f>
        <v/>
      </c>
      <c r="D1803" s="115"/>
      <c r="E1803" s="101"/>
      <c r="F1803" s="102"/>
      <c r="G1803" s="103"/>
      <c r="H1803" s="83"/>
      <c r="I1803" s="104"/>
      <c r="J1803" s="102"/>
      <c r="K1803" s="105"/>
      <c r="L1803" s="83"/>
      <c r="M1803" s="102"/>
      <c r="N1803" s="105"/>
      <c r="O1803" s="83"/>
    </row>
    <row r="1804" spans="1:15">
      <c r="A1804" s="79"/>
      <c r="B1804" s="100"/>
      <c r="C1804" s="81" t="str">
        <f>IFERROR(IF(B1804="No CAS","",INDEX('DEQ Pollutant List'!$C$7:$C$611,MATCH('3. Pollutant Emissions - EF'!B1804,'DEQ Pollutant List'!$B$7:$B$611,0))),"")</f>
        <v/>
      </c>
      <c r="D1804" s="115"/>
      <c r="E1804" s="101"/>
      <c r="F1804" s="102"/>
      <c r="G1804" s="103"/>
      <c r="H1804" s="83"/>
      <c r="I1804" s="104"/>
      <c r="J1804" s="102"/>
      <c r="K1804" s="105"/>
      <c r="L1804" s="83"/>
      <c r="M1804" s="102"/>
      <c r="N1804" s="105"/>
      <c r="O1804" s="83"/>
    </row>
    <row r="1805" spans="1:15">
      <c r="A1805" s="79"/>
      <c r="B1805" s="100"/>
      <c r="C1805" s="81" t="str">
        <f>IFERROR(IF(B1805="No CAS","",INDEX('DEQ Pollutant List'!$C$7:$C$611,MATCH('3. Pollutant Emissions - EF'!B1805,'DEQ Pollutant List'!$B$7:$B$611,0))),"")</f>
        <v/>
      </c>
      <c r="D1805" s="115"/>
      <c r="E1805" s="101"/>
      <c r="F1805" s="102"/>
      <c r="G1805" s="103"/>
      <c r="H1805" s="83"/>
      <c r="I1805" s="104"/>
      <c r="J1805" s="102"/>
      <c r="K1805" s="105"/>
      <c r="L1805" s="83"/>
      <c r="M1805" s="102"/>
      <c r="N1805" s="105"/>
      <c r="O1805" s="83"/>
    </row>
    <row r="1806" spans="1:15">
      <c r="A1806" s="79"/>
      <c r="B1806" s="100"/>
      <c r="C1806" s="81" t="str">
        <f>IFERROR(IF(B1806="No CAS","",INDEX('DEQ Pollutant List'!$C$7:$C$611,MATCH('3. Pollutant Emissions - EF'!B1806,'DEQ Pollutant List'!$B$7:$B$611,0))),"")</f>
        <v/>
      </c>
      <c r="D1806" s="115"/>
      <c r="E1806" s="101"/>
      <c r="F1806" s="102"/>
      <c r="G1806" s="103"/>
      <c r="H1806" s="83"/>
      <c r="I1806" s="104"/>
      <c r="J1806" s="102"/>
      <c r="K1806" s="105"/>
      <c r="L1806" s="83"/>
      <c r="M1806" s="102"/>
      <c r="N1806" s="105"/>
      <c r="O1806" s="83"/>
    </row>
    <row r="1807" spans="1:15">
      <c r="A1807" s="79"/>
      <c r="B1807" s="100"/>
      <c r="C1807" s="81" t="str">
        <f>IFERROR(IF(B1807="No CAS","",INDEX('DEQ Pollutant List'!$C$7:$C$611,MATCH('3. Pollutant Emissions - EF'!B1807,'DEQ Pollutant List'!$B$7:$B$611,0))),"")</f>
        <v/>
      </c>
      <c r="D1807" s="115"/>
      <c r="E1807" s="101"/>
      <c r="F1807" s="102"/>
      <c r="G1807" s="103"/>
      <c r="H1807" s="83"/>
      <c r="I1807" s="104"/>
      <c r="J1807" s="102"/>
      <c r="K1807" s="105"/>
      <c r="L1807" s="83"/>
      <c r="M1807" s="102"/>
      <c r="N1807" s="105"/>
      <c r="O1807" s="83"/>
    </row>
    <row r="1808" spans="1:15">
      <c r="A1808" s="79"/>
      <c r="B1808" s="100"/>
      <c r="C1808" s="81" t="str">
        <f>IFERROR(IF(B1808="No CAS","",INDEX('DEQ Pollutant List'!$C$7:$C$611,MATCH('3. Pollutant Emissions - EF'!B1808,'DEQ Pollutant List'!$B$7:$B$611,0))),"")</f>
        <v/>
      </c>
      <c r="D1808" s="115"/>
      <c r="E1808" s="101"/>
      <c r="F1808" s="102"/>
      <c r="G1808" s="103"/>
      <c r="H1808" s="83"/>
      <c r="I1808" s="104"/>
      <c r="J1808" s="102"/>
      <c r="K1808" s="105"/>
      <c r="L1808" s="83"/>
      <c r="M1808" s="102"/>
      <c r="N1808" s="105"/>
      <c r="O1808" s="83"/>
    </row>
    <row r="1809" spans="1:15">
      <c r="A1809" s="79"/>
      <c r="B1809" s="100"/>
      <c r="C1809" s="81" t="str">
        <f>IFERROR(IF(B1809="No CAS","",INDEX('DEQ Pollutant List'!$C$7:$C$611,MATCH('3. Pollutant Emissions - EF'!B1809,'DEQ Pollutant List'!$B$7:$B$611,0))),"")</f>
        <v/>
      </c>
      <c r="D1809" s="115"/>
      <c r="E1809" s="101"/>
      <c r="F1809" s="102"/>
      <c r="G1809" s="103"/>
      <c r="H1809" s="83"/>
      <c r="I1809" s="104"/>
      <c r="J1809" s="102"/>
      <c r="K1809" s="105"/>
      <c r="L1809" s="83"/>
      <c r="M1809" s="102"/>
      <c r="N1809" s="105"/>
      <c r="O1809" s="83"/>
    </row>
    <row r="1810" spans="1:15">
      <c r="A1810" s="79"/>
      <c r="B1810" s="100"/>
      <c r="C1810" s="81" t="str">
        <f>IFERROR(IF(B1810="No CAS","",INDEX('DEQ Pollutant List'!$C$7:$C$611,MATCH('3. Pollutant Emissions - EF'!B1810,'DEQ Pollutant List'!$B$7:$B$611,0))),"")</f>
        <v/>
      </c>
      <c r="D1810" s="115"/>
      <c r="E1810" s="101"/>
      <c r="F1810" s="102"/>
      <c r="G1810" s="103"/>
      <c r="H1810" s="83"/>
      <c r="I1810" s="104"/>
      <c r="J1810" s="102"/>
      <c r="K1810" s="105"/>
      <c r="L1810" s="83"/>
      <c r="M1810" s="102"/>
      <c r="N1810" s="105"/>
      <c r="O1810" s="83"/>
    </row>
    <row r="1811" spans="1:15">
      <c r="A1811" s="79"/>
      <c r="B1811" s="100"/>
      <c r="C1811" s="81" t="str">
        <f>IFERROR(IF(B1811="No CAS","",INDEX('DEQ Pollutant List'!$C$7:$C$611,MATCH('3. Pollutant Emissions - EF'!B1811,'DEQ Pollutant List'!$B$7:$B$611,0))),"")</f>
        <v/>
      </c>
      <c r="D1811" s="115"/>
      <c r="E1811" s="101"/>
      <c r="F1811" s="102"/>
      <c r="G1811" s="103"/>
      <c r="H1811" s="83"/>
      <c r="I1811" s="104"/>
      <c r="J1811" s="102"/>
      <c r="K1811" s="105"/>
      <c r="L1811" s="83"/>
      <c r="M1811" s="102"/>
      <c r="N1811" s="105"/>
      <c r="O1811" s="83"/>
    </row>
    <row r="1812" spans="1:15">
      <c r="A1812" s="79"/>
      <c r="B1812" s="100"/>
      <c r="C1812" s="81" t="str">
        <f>IFERROR(IF(B1812="No CAS","",INDEX('DEQ Pollutant List'!$C$7:$C$611,MATCH('3. Pollutant Emissions - EF'!B1812,'DEQ Pollutant List'!$B$7:$B$611,0))),"")</f>
        <v/>
      </c>
      <c r="D1812" s="115"/>
      <c r="E1812" s="101"/>
      <c r="F1812" s="102"/>
      <c r="G1812" s="103"/>
      <c r="H1812" s="83"/>
      <c r="I1812" s="104"/>
      <c r="J1812" s="102"/>
      <c r="K1812" s="105"/>
      <c r="L1812" s="83"/>
      <c r="M1812" s="102"/>
      <c r="N1812" s="105"/>
      <c r="O1812" s="83"/>
    </row>
    <row r="1813" spans="1:15">
      <c r="A1813" s="79"/>
      <c r="B1813" s="100"/>
      <c r="C1813" s="81" t="str">
        <f>IFERROR(IF(B1813="No CAS","",INDEX('DEQ Pollutant List'!$C$7:$C$611,MATCH('3. Pollutant Emissions - EF'!B1813,'DEQ Pollutant List'!$B$7:$B$611,0))),"")</f>
        <v/>
      </c>
      <c r="D1813" s="115"/>
      <c r="E1813" s="101"/>
      <c r="F1813" s="102"/>
      <c r="G1813" s="103"/>
      <c r="H1813" s="83"/>
      <c r="I1813" s="104"/>
      <c r="J1813" s="102"/>
      <c r="K1813" s="105"/>
      <c r="L1813" s="83"/>
      <c r="M1813" s="102"/>
      <c r="N1813" s="105"/>
      <c r="O1813" s="83"/>
    </row>
    <row r="1814" spans="1:15">
      <c r="A1814" s="79"/>
      <c r="B1814" s="100"/>
      <c r="C1814" s="81" t="str">
        <f>IFERROR(IF(B1814="No CAS","",INDEX('DEQ Pollutant List'!$C$7:$C$611,MATCH('3. Pollutant Emissions - EF'!B1814,'DEQ Pollutant List'!$B$7:$B$611,0))),"")</f>
        <v/>
      </c>
      <c r="D1814" s="115"/>
      <c r="E1814" s="101"/>
      <c r="F1814" s="102"/>
      <c r="G1814" s="103"/>
      <c r="H1814" s="83"/>
      <c r="I1814" s="104"/>
      <c r="J1814" s="102"/>
      <c r="K1814" s="105"/>
      <c r="L1814" s="83"/>
      <c r="M1814" s="102"/>
      <c r="N1814" s="105"/>
      <c r="O1814" s="83"/>
    </row>
    <row r="1815" spans="1:15">
      <c r="A1815" s="79"/>
      <c r="B1815" s="100"/>
      <c r="C1815" s="81" t="str">
        <f>IFERROR(IF(B1815="No CAS","",INDEX('DEQ Pollutant List'!$C$7:$C$611,MATCH('3. Pollutant Emissions - EF'!B1815,'DEQ Pollutant List'!$B$7:$B$611,0))),"")</f>
        <v/>
      </c>
      <c r="D1815" s="115"/>
      <c r="E1815" s="101"/>
      <c r="F1815" s="102"/>
      <c r="G1815" s="103"/>
      <c r="H1815" s="83"/>
      <c r="I1815" s="104"/>
      <c r="J1815" s="102"/>
      <c r="K1815" s="105"/>
      <c r="L1815" s="83"/>
      <c r="M1815" s="102"/>
      <c r="N1815" s="105"/>
      <c r="O1815" s="83"/>
    </row>
    <row r="1816" spans="1:15">
      <c r="A1816" s="79"/>
      <c r="B1816" s="100"/>
      <c r="C1816" s="81" t="str">
        <f>IFERROR(IF(B1816="No CAS","",INDEX('DEQ Pollutant List'!$C$7:$C$611,MATCH('3. Pollutant Emissions - EF'!B1816,'DEQ Pollutant List'!$B$7:$B$611,0))),"")</f>
        <v/>
      </c>
      <c r="D1816" s="115"/>
      <c r="E1816" s="101"/>
      <c r="F1816" s="102"/>
      <c r="G1816" s="103"/>
      <c r="H1816" s="83"/>
      <c r="I1816" s="104"/>
      <c r="J1816" s="102"/>
      <c r="K1816" s="105"/>
      <c r="L1816" s="83"/>
      <c r="M1816" s="102"/>
      <c r="N1816" s="105"/>
      <c r="O1816" s="83"/>
    </row>
    <row r="1817" spans="1:15">
      <c r="A1817" s="79"/>
      <c r="B1817" s="100"/>
      <c r="C1817" s="81" t="str">
        <f>IFERROR(IF(B1817="No CAS","",INDEX('DEQ Pollutant List'!$C$7:$C$611,MATCH('3. Pollutant Emissions - EF'!B1817,'DEQ Pollutant List'!$B$7:$B$611,0))),"")</f>
        <v/>
      </c>
      <c r="D1817" s="115"/>
      <c r="E1817" s="101"/>
      <c r="F1817" s="102"/>
      <c r="G1817" s="103"/>
      <c r="H1817" s="83"/>
      <c r="I1817" s="104"/>
      <c r="J1817" s="102"/>
      <c r="K1817" s="105"/>
      <c r="L1817" s="83"/>
      <c r="M1817" s="102"/>
      <c r="N1817" s="105"/>
      <c r="O1817" s="83"/>
    </row>
    <row r="1818" spans="1:15">
      <c r="A1818" s="79"/>
      <c r="B1818" s="100"/>
      <c r="C1818" s="81" t="str">
        <f>IFERROR(IF(B1818="No CAS","",INDEX('DEQ Pollutant List'!$C$7:$C$611,MATCH('3. Pollutant Emissions - EF'!B1818,'DEQ Pollutant List'!$B$7:$B$611,0))),"")</f>
        <v/>
      </c>
      <c r="D1818" s="115"/>
      <c r="E1818" s="101"/>
      <c r="F1818" s="102"/>
      <c r="G1818" s="103"/>
      <c r="H1818" s="83"/>
      <c r="I1818" s="104"/>
      <c r="J1818" s="102"/>
      <c r="K1818" s="105"/>
      <c r="L1818" s="83"/>
      <c r="M1818" s="102"/>
      <c r="N1818" s="105"/>
      <c r="O1818" s="83"/>
    </row>
    <row r="1819" spans="1:15">
      <c r="A1819" s="79"/>
      <c r="B1819" s="100"/>
      <c r="C1819" s="81" t="str">
        <f>IFERROR(IF(B1819="No CAS","",INDEX('DEQ Pollutant List'!$C$7:$C$611,MATCH('3. Pollutant Emissions - EF'!B1819,'DEQ Pollutant List'!$B$7:$B$611,0))),"")</f>
        <v/>
      </c>
      <c r="D1819" s="115"/>
      <c r="E1819" s="101"/>
      <c r="F1819" s="102"/>
      <c r="G1819" s="103"/>
      <c r="H1819" s="83"/>
      <c r="I1819" s="104"/>
      <c r="J1819" s="102"/>
      <c r="K1819" s="105"/>
      <c r="L1819" s="83"/>
      <c r="M1819" s="102"/>
      <c r="N1819" s="105"/>
      <c r="O1819" s="83"/>
    </row>
    <row r="1820" spans="1:15">
      <c r="A1820" s="79"/>
      <c r="B1820" s="100"/>
      <c r="C1820" s="81" t="str">
        <f>IFERROR(IF(B1820="No CAS","",INDEX('DEQ Pollutant List'!$C$7:$C$611,MATCH('3. Pollutant Emissions - EF'!B1820,'DEQ Pollutant List'!$B$7:$B$611,0))),"")</f>
        <v/>
      </c>
      <c r="D1820" s="115"/>
      <c r="E1820" s="101"/>
      <c r="F1820" s="102"/>
      <c r="G1820" s="103"/>
      <c r="H1820" s="83"/>
      <c r="I1820" s="104"/>
      <c r="J1820" s="102"/>
      <c r="K1820" s="105"/>
      <c r="L1820" s="83"/>
      <c r="M1820" s="102"/>
      <c r="N1820" s="105"/>
      <c r="O1820" s="83"/>
    </row>
    <row r="1821" spans="1:15">
      <c r="A1821" s="79"/>
      <c r="B1821" s="100"/>
      <c r="C1821" s="81" t="str">
        <f>IFERROR(IF(B1821="No CAS","",INDEX('DEQ Pollutant List'!$C$7:$C$611,MATCH('3. Pollutant Emissions - EF'!B1821,'DEQ Pollutant List'!$B$7:$B$611,0))),"")</f>
        <v/>
      </c>
      <c r="D1821" s="115"/>
      <c r="E1821" s="101"/>
      <c r="F1821" s="102"/>
      <c r="G1821" s="103"/>
      <c r="H1821" s="83"/>
      <c r="I1821" s="104"/>
      <c r="J1821" s="102"/>
      <c r="K1821" s="105"/>
      <c r="L1821" s="83"/>
      <c r="M1821" s="102"/>
      <c r="N1821" s="105"/>
      <c r="O1821" s="83"/>
    </row>
    <row r="1822" spans="1:15">
      <c r="A1822" s="79"/>
      <c r="B1822" s="100"/>
      <c r="C1822" s="81" t="str">
        <f>IFERROR(IF(B1822="No CAS","",INDEX('DEQ Pollutant List'!$C$7:$C$611,MATCH('3. Pollutant Emissions - EF'!B1822,'DEQ Pollutant List'!$B$7:$B$611,0))),"")</f>
        <v/>
      </c>
      <c r="D1822" s="115"/>
      <c r="E1822" s="101"/>
      <c r="F1822" s="102"/>
      <c r="G1822" s="103"/>
      <c r="H1822" s="83"/>
      <c r="I1822" s="104"/>
      <c r="J1822" s="102"/>
      <c r="K1822" s="105"/>
      <c r="L1822" s="83"/>
      <c r="M1822" s="102"/>
      <c r="N1822" s="105"/>
      <c r="O1822" s="83"/>
    </row>
    <row r="1823" spans="1:15">
      <c r="A1823" s="79"/>
      <c r="B1823" s="100"/>
      <c r="C1823" s="81" t="str">
        <f>IFERROR(IF(B1823="No CAS","",INDEX('DEQ Pollutant List'!$C$7:$C$611,MATCH('3. Pollutant Emissions - EF'!B1823,'DEQ Pollutant List'!$B$7:$B$611,0))),"")</f>
        <v/>
      </c>
      <c r="D1823" s="115"/>
      <c r="E1823" s="101"/>
      <c r="F1823" s="102"/>
      <c r="G1823" s="103"/>
      <c r="H1823" s="83"/>
      <c r="I1823" s="104"/>
      <c r="J1823" s="102"/>
      <c r="K1823" s="105"/>
      <c r="L1823" s="83"/>
      <c r="M1823" s="102"/>
      <c r="N1823" s="105"/>
      <c r="O1823" s="83"/>
    </row>
    <row r="1824" spans="1:15">
      <c r="A1824" s="79"/>
      <c r="B1824" s="100"/>
      <c r="C1824" s="81" t="str">
        <f>IFERROR(IF(B1824="No CAS","",INDEX('DEQ Pollutant List'!$C$7:$C$611,MATCH('3. Pollutant Emissions - EF'!B1824,'DEQ Pollutant List'!$B$7:$B$611,0))),"")</f>
        <v/>
      </c>
      <c r="D1824" s="115"/>
      <c r="E1824" s="101"/>
      <c r="F1824" s="102"/>
      <c r="G1824" s="103"/>
      <c r="H1824" s="83"/>
      <c r="I1824" s="104"/>
      <c r="J1824" s="102"/>
      <c r="K1824" s="105"/>
      <c r="L1824" s="83"/>
      <c r="M1824" s="102"/>
      <c r="N1824" s="105"/>
      <c r="O1824" s="83"/>
    </row>
    <row r="1825" spans="1:15">
      <c r="A1825" s="79"/>
      <c r="B1825" s="100"/>
      <c r="C1825" s="81" t="str">
        <f>IFERROR(IF(B1825="No CAS","",INDEX('DEQ Pollutant List'!$C$7:$C$611,MATCH('3. Pollutant Emissions - EF'!B1825,'DEQ Pollutant List'!$B$7:$B$611,0))),"")</f>
        <v/>
      </c>
      <c r="D1825" s="115"/>
      <c r="E1825" s="101"/>
      <c r="F1825" s="102"/>
      <c r="G1825" s="103"/>
      <c r="H1825" s="83"/>
      <c r="I1825" s="104"/>
      <c r="J1825" s="102"/>
      <c r="K1825" s="105"/>
      <c r="L1825" s="83"/>
      <c r="M1825" s="102"/>
      <c r="N1825" s="105"/>
      <c r="O1825" s="83"/>
    </row>
    <row r="1826" spans="1:15">
      <c r="A1826" s="79"/>
      <c r="B1826" s="100"/>
      <c r="C1826" s="81" t="str">
        <f>IFERROR(IF(B1826="No CAS","",INDEX('DEQ Pollutant List'!$C$7:$C$611,MATCH('3. Pollutant Emissions - EF'!B1826,'DEQ Pollutant List'!$B$7:$B$611,0))),"")</f>
        <v/>
      </c>
      <c r="D1826" s="115"/>
      <c r="E1826" s="101"/>
      <c r="F1826" s="102"/>
      <c r="G1826" s="103"/>
      <c r="H1826" s="83"/>
      <c r="I1826" s="104"/>
      <c r="J1826" s="102"/>
      <c r="K1826" s="105"/>
      <c r="L1826" s="83"/>
      <c r="M1826" s="102"/>
      <c r="N1826" s="105"/>
      <c r="O1826" s="83"/>
    </row>
    <row r="1827" spans="1:15">
      <c r="A1827" s="79"/>
      <c r="B1827" s="100"/>
      <c r="C1827" s="81" t="str">
        <f>IFERROR(IF(B1827="No CAS","",INDEX('DEQ Pollutant List'!$C$7:$C$611,MATCH('3. Pollutant Emissions - EF'!B1827,'DEQ Pollutant List'!$B$7:$B$611,0))),"")</f>
        <v/>
      </c>
      <c r="D1827" s="115"/>
      <c r="E1827" s="101"/>
      <c r="F1827" s="102"/>
      <c r="G1827" s="103"/>
      <c r="H1827" s="83"/>
      <c r="I1827" s="104"/>
      <c r="J1827" s="102"/>
      <c r="K1827" s="105"/>
      <c r="L1827" s="83"/>
      <c r="M1827" s="102"/>
      <c r="N1827" s="105"/>
      <c r="O1827" s="83"/>
    </row>
    <row r="1828" spans="1:15">
      <c r="A1828" s="79"/>
      <c r="B1828" s="100"/>
      <c r="C1828" s="81" t="str">
        <f>IFERROR(IF(B1828="No CAS","",INDEX('DEQ Pollutant List'!$C$7:$C$611,MATCH('3. Pollutant Emissions - EF'!B1828,'DEQ Pollutant List'!$B$7:$B$611,0))),"")</f>
        <v/>
      </c>
      <c r="D1828" s="115"/>
      <c r="E1828" s="101"/>
      <c r="F1828" s="102"/>
      <c r="G1828" s="103"/>
      <c r="H1828" s="83"/>
      <c r="I1828" s="104"/>
      <c r="J1828" s="102"/>
      <c r="K1828" s="105"/>
      <c r="L1828" s="83"/>
      <c r="M1828" s="102"/>
      <c r="N1828" s="105"/>
      <c r="O1828" s="83"/>
    </row>
    <row r="1829" spans="1:15">
      <c r="A1829" s="79"/>
      <c r="B1829" s="100"/>
      <c r="C1829" s="81" t="str">
        <f>IFERROR(IF(B1829="No CAS","",INDEX('DEQ Pollutant List'!$C$7:$C$611,MATCH('3. Pollutant Emissions - EF'!B1829,'DEQ Pollutant List'!$B$7:$B$611,0))),"")</f>
        <v/>
      </c>
      <c r="D1829" s="115"/>
      <c r="E1829" s="101"/>
      <c r="F1829" s="102"/>
      <c r="G1829" s="103"/>
      <c r="H1829" s="83"/>
      <c r="I1829" s="104"/>
      <c r="J1829" s="102"/>
      <c r="K1829" s="105"/>
      <c r="L1829" s="83"/>
      <c r="M1829" s="102"/>
      <c r="N1829" s="105"/>
      <c r="O1829" s="83"/>
    </row>
    <row r="1830" spans="1:15">
      <c r="A1830" s="79"/>
      <c r="B1830" s="100"/>
      <c r="C1830" s="81" t="str">
        <f>IFERROR(IF(B1830="No CAS","",INDEX('DEQ Pollutant List'!$C$7:$C$611,MATCH('3. Pollutant Emissions - EF'!B1830,'DEQ Pollutant List'!$B$7:$B$611,0))),"")</f>
        <v/>
      </c>
      <c r="D1830" s="115"/>
      <c r="E1830" s="101"/>
      <c r="F1830" s="102"/>
      <c r="G1830" s="103"/>
      <c r="H1830" s="83"/>
      <c r="I1830" s="104"/>
      <c r="J1830" s="102"/>
      <c r="K1830" s="105"/>
      <c r="L1830" s="83"/>
      <c r="M1830" s="102"/>
      <c r="N1830" s="105"/>
      <c r="O1830" s="83"/>
    </row>
    <row r="1831" spans="1:15">
      <c r="A1831" s="79"/>
      <c r="B1831" s="100"/>
      <c r="C1831" s="81" t="str">
        <f>IFERROR(IF(B1831="No CAS","",INDEX('DEQ Pollutant List'!$C$7:$C$611,MATCH('3. Pollutant Emissions - EF'!B1831,'DEQ Pollutant List'!$B$7:$B$611,0))),"")</f>
        <v/>
      </c>
      <c r="D1831" s="115"/>
      <c r="E1831" s="101"/>
      <c r="F1831" s="102"/>
      <c r="G1831" s="103"/>
      <c r="H1831" s="83"/>
      <c r="I1831" s="104"/>
      <c r="J1831" s="102"/>
      <c r="K1831" s="105"/>
      <c r="L1831" s="83"/>
      <c r="M1831" s="102"/>
      <c r="N1831" s="105"/>
      <c r="O1831" s="83"/>
    </row>
    <row r="1832" spans="1:15">
      <c r="A1832" s="79"/>
      <c r="B1832" s="100"/>
      <c r="C1832" s="81" t="str">
        <f>IFERROR(IF(B1832="No CAS","",INDEX('DEQ Pollutant List'!$C$7:$C$611,MATCH('3. Pollutant Emissions - EF'!B1832,'DEQ Pollutant List'!$B$7:$B$611,0))),"")</f>
        <v/>
      </c>
      <c r="D1832" s="115"/>
      <c r="E1832" s="101"/>
      <c r="F1832" s="102"/>
      <c r="G1832" s="103"/>
      <c r="H1832" s="83"/>
      <c r="I1832" s="104"/>
      <c r="J1832" s="102"/>
      <c r="K1832" s="105"/>
      <c r="L1832" s="83"/>
      <c r="M1832" s="102"/>
      <c r="N1832" s="105"/>
      <c r="O1832" s="83"/>
    </row>
    <row r="1833" spans="1:15">
      <c r="A1833" s="79"/>
      <c r="B1833" s="100"/>
      <c r="C1833" s="81" t="str">
        <f>IFERROR(IF(B1833="No CAS","",INDEX('DEQ Pollutant List'!$C$7:$C$611,MATCH('3. Pollutant Emissions - EF'!B1833,'DEQ Pollutant List'!$B$7:$B$611,0))),"")</f>
        <v/>
      </c>
      <c r="D1833" s="115"/>
      <c r="E1833" s="101"/>
      <c r="F1833" s="102"/>
      <c r="G1833" s="103"/>
      <c r="H1833" s="83"/>
      <c r="I1833" s="104"/>
      <c r="J1833" s="102"/>
      <c r="K1833" s="105"/>
      <c r="L1833" s="83"/>
      <c r="M1833" s="102"/>
      <c r="N1833" s="105"/>
      <c r="O1833" s="83"/>
    </row>
    <row r="1834" spans="1:15">
      <c r="A1834" s="79"/>
      <c r="B1834" s="100"/>
      <c r="C1834" s="81" t="str">
        <f>IFERROR(IF(B1834="No CAS","",INDEX('DEQ Pollutant List'!$C$7:$C$611,MATCH('3. Pollutant Emissions - EF'!B1834,'DEQ Pollutant List'!$B$7:$B$611,0))),"")</f>
        <v/>
      </c>
      <c r="D1834" s="115"/>
      <c r="E1834" s="101"/>
      <c r="F1834" s="102"/>
      <c r="G1834" s="103"/>
      <c r="H1834" s="83"/>
      <c r="I1834" s="104"/>
      <c r="J1834" s="102"/>
      <c r="K1834" s="105"/>
      <c r="L1834" s="83"/>
      <c r="M1834" s="102"/>
      <c r="N1834" s="105"/>
      <c r="O1834" s="83"/>
    </row>
    <row r="1835" spans="1:15">
      <c r="A1835" s="79"/>
      <c r="B1835" s="100"/>
      <c r="C1835" s="81" t="str">
        <f>IFERROR(IF(B1835="No CAS","",INDEX('DEQ Pollutant List'!$C$7:$C$611,MATCH('3. Pollutant Emissions - EF'!B1835,'DEQ Pollutant List'!$B$7:$B$611,0))),"")</f>
        <v/>
      </c>
      <c r="D1835" s="115"/>
      <c r="E1835" s="101"/>
      <c r="F1835" s="102"/>
      <c r="G1835" s="103"/>
      <c r="H1835" s="83"/>
      <c r="I1835" s="104"/>
      <c r="J1835" s="102"/>
      <c r="K1835" s="105"/>
      <c r="L1835" s="83"/>
      <c r="M1835" s="102"/>
      <c r="N1835" s="105"/>
      <c r="O1835" s="83"/>
    </row>
    <row r="1836" spans="1:15">
      <c r="A1836" s="79"/>
      <c r="B1836" s="100"/>
      <c r="C1836" s="81" t="str">
        <f>IFERROR(IF(B1836="No CAS","",INDEX('DEQ Pollutant List'!$C$7:$C$611,MATCH('3. Pollutant Emissions - EF'!B1836,'DEQ Pollutant List'!$B$7:$B$611,0))),"")</f>
        <v/>
      </c>
      <c r="D1836" s="115"/>
      <c r="E1836" s="101"/>
      <c r="F1836" s="102"/>
      <c r="G1836" s="103"/>
      <c r="H1836" s="83"/>
      <c r="I1836" s="104"/>
      <c r="J1836" s="102"/>
      <c r="K1836" s="105"/>
      <c r="L1836" s="83"/>
      <c r="M1836" s="102"/>
      <c r="N1836" s="105"/>
      <c r="O1836" s="83"/>
    </row>
    <row r="1837" spans="1:15">
      <c r="A1837" s="79"/>
      <c r="B1837" s="100"/>
      <c r="C1837" s="81" t="str">
        <f>IFERROR(IF(B1837="No CAS","",INDEX('DEQ Pollutant List'!$C$7:$C$611,MATCH('3. Pollutant Emissions - EF'!B1837,'DEQ Pollutant List'!$B$7:$B$611,0))),"")</f>
        <v/>
      </c>
      <c r="D1837" s="115"/>
      <c r="E1837" s="101"/>
      <c r="F1837" s="102"/>
      <c r="G1837" s="103"/>
      <c r="H1837" s="83"/>
      <c r="I1837" s="104"/>
      <c r="J1837" s="102"/>
      <c r="K1837" s="105"/>
      <c r="L1837" s="83"/>
      <c r="M1837" s="102"/>
      <c r="N1837" s="105"/>
      <c r="O1837" s="83"/>
    </row>
    <row r="1838" spans="1:15">
      <c r="A1838" s="79"/>
      <c r="B1838" s="100"/>
      <c r="C1838" s="81" t="str">
        <f>IFERROR(IF(B1838="No CAS","",INDEX('DEQ Pollutant List'!$C$7:$C$611,MATCH('3. Pollutant Emissions - EF'!B1838,'DEQ Pollutant List'!$B$7:$B$611,0))),"")</f>
        <v/>
      </c>
      <c r="D1838" s="115"/>
      <c r="E1838" s="101"/>
      <c r="F1838" s="102"/>
      <c r="G1838" s="103"/>
      <c r="H1838" s="83"/>
      <c r="I1838" s="104"/>
      <c r="J1838" s="102"/>
      <c r="K1838" s="105"/>
      <c r="L1838" s="83"/>
      <c r="M1838" s="102"/>
      <c r="N1838" s="105"/>
      <c r="O1838" s="83"/>
    </row>
    <row r="1839" spans="1:15">
      <c r="A1839" s="79"/>
      <c r="B1839" s="100"/>
      <c r="C1839" s="81" t="str">
        <f>IFERROR(IF(B1839="No CAS","",INDEX('DEQ Pollutant List'!$C$7:$C$611,MATCH('3. Pollutant Emissions - EF'!B1839,'DEQ Pollutant List'!$B$7:$B$611,0))),"")</f>
        <v/>
      </c>
      <c r="D1839" s="115"/>
      <c r="E1839" s="101"/>
      <c r="F1839" s="102"/>
      <c r="G1839" s="103"/>
      <c r="H1839" s="83"/>
      <c r="I1839" s="104"/>
      <c r="J1839" s="102"/>
      <c r="K1839" s="105"/>
      <c r="L1839" s="83"/>
      <c r="M1839" s="102"/>
      <c r="N1839" s="105"/>
      <c r="O1839" s="83"/>
    </row>
    <row r="1840" spans="1:15">
      <c r="A1840" s="79"/>
      <c r="B1840" s="100"/>
      <c r="C1840" s="81" t="str">
        <f>IFERROR(IF(B1840="No CAS","",INDEX('DEQ Pollutant List'!$C$7:$C$611,MATCH('3. Pollutant Emissions - EF'!B1840,'DEQ Pollutant List'!$B$7:$B$611,0))),"")</f>
        <v/>
      </c>
      <c r="D1840" s="115"/>
      <c r="E1840" s="101"/>
      <c r="F1840" s="102"/>
      <c r="G1840" s="103"/>
      <c r="H1840" s="83"/>
      <c r="I1840" s="104"/>
      <c r="J1840" s="102"/>
      <c r="K1840" s="105"/>
      <c r="L1840" s="83"/>
      <c r="M1840" s="102"/>
      <c r="N1840" s="105"/>
      <c r="O1840" s="83"/>
    </row>
    <row r="1841" spans="1:15">
      <c r="A1841" s="79"/>
      <c r="B1841" s="100"/>
      <c r="C1841" s="81" t="str">
        <f>IFERROR(IF(B1841="No CAS","",INDEX('DEQ Pollutant List'!$C$7:$C$611,MATCH('3. Pollutant Emissions - EF'!B1841,'DEQ Pollutant List'!$B$7:$B$611,0))),"")</f>
        <v/>
      </c>
      <c r="D1841" s="115"/>
      <c r="E1841" s="101"/>
      <c r="F1841" s="102"/>
      <c r="G1841" s="103"/>
      <c r="H1841" s="83"/>
      <c r="I1841" s="104"/>
      <c r="J1841" s="102"/>
      <c r="K1841" s="105"/>
      <c r="L1841" s="83"/>
      <c r="M1841" s="102"/>
      <c r="N1841" s="105"/>
      <c r="O1841" s="83"/>
    </row>
    <row r="1842" spans="1:15">
      <c r="A1842" s="79"/>
      <c r="B1842" s="100"/>
      <c r="C1842" s="81" t="str">
        <f>IFERROR(IF(B1842="No CAS","",INDEX('DEQ Pollutant List'!$C$7:$C$611,MATCH('3. Pollutant Emissions - EF'!B1842,'DEQ Pollutant List'!$B$7:$B$611,0))),"")</f>
        <v/>
      </c>
      <c r="D1842" s="115"/>
      <c r="E1842" s="101"/>
      <c r="F1842" s="102"/>
      <c r="G1842" s="103"/>
      <c r="H1842" s="83"/>
      <c r="I1842" s="104"/>
      <c r="J1842" s="102"/>
      <c r="K1842" s="105"/>
      <c r="L1842" s="83"/>
      <c r="M1842" s="102"/>
      <c r="N1842" s="105"/>
      <c r="O1842" s="83"/>
    </row>
    <row r="1843" spans="1:15">
      <c r="A1843" s="79"/>
      <c r="B1843" s="100"/>
      <c r="C1843" s="81" t="str">
        <f>IFERROR(IF(B1843="No CAS","",INDEX('DEQ Pollutant List'!$C$7:$C$611,MATCH('3. Pollutant Emissions - EF'!B1843,'DEQ Pollutant List'!$B$7:$B$611,0))),"")</f>
        <v/>
      </c>
      <c r="D1843" s="115"/>
      <c r="E1843" s="101"/>
      <c r="F1843" s="102"/>
      <c r="G1843" s="103"/>
      <c r="H1843" s="83"/>
      <c r="I1843" s="104"/>
      <c r="J1843" s="102"/>
      <c r="K1843" s="105"/>
      <c r="L1843" s="83"/>
      <c r="M1843" s="102"/>
      <c r="N1843" s="105"/>
      <c r="O1843" s="83"/>
    </row>
    <row r="1844" spans="1:15">
      <c r="A1844" s="79"/>
      <c r="B1844" s="100"/>
      <c r="C1844" s="81" t="str">
        <f>IFERROR(IF(B1844="No CAS","",INDEX('DEQ Pollutant List'!$C$7:$C$611,MATCH('3. Pollutant Emissions - EF'!B1844,'DEQ Pollutant List'!$B$7:$B$611,0))),"")</f>
        <v/>
      </c>
      <c r="D1844" s="115"/>
      <c r="E1844" s="101"/>
      <c r="F1844" s="102"/>
      <c r="G1844" s="103"/>
      <c r="H1844" s="83"/>
      <c r="I1844" s="104"/>
      <c r="J1844" s="102"/>
      <c r="K1844" s="105"/>
      <c r="L1844" s="83"/>
      <c r="M1844" s="102"/>
      <c r="N1844" s="105"/>
      <c r="O1844" s="83"/>
    </row>
    <row r="1845" spans="1:15">
      <c r="A1845" s="79"/>
      <c r="B1845" s="100"/>
      <c r="C1845" s="81" t="str">
        <f>IFERROR(IF(B1845="No CAS","",INDEX('DEQ Pollutant List'!$C$7:$C$611,MATCH('3. Pollutant Emissions - EF'!B1845,'DEQ Pollutant List'!$B$7:$B$611,0))),"")</f>
        <v/>
      </c>
      <c r="D1845" s="115"/>
      <c r="E1845" s="101"/>
      <c r="F1845" s="102"/>
      <c r="G1845" s="103"/>
      <c r="H1845" s="83"/>
      <c r="I1845" s="104"/>
      <c r="J1845" s="102"/>
      <c r="K1845" s="105"/>
      <c r="L1845" s="83"/>
      <c r="M1845" s="102"/>
      <c r="N1845" s="105"/>
      <c r="O1845" s="83"/>
    </row>
    <row r="1846" spans="1:15">
      <c r="A1846" s="79"/>
      <c r="B1846" s="100"/>
      <c r="C1846" s="81" t="str">
        <f>IFERROR(IF(B1846="No CAS","",INDEX('DEQ Pollutant List'!$C$7:$C$611,MATCH('3. Pollutant Emissions - EF'!B1846,'DEQ Pollutant List'!$B$7:$B$611,0))),"")</f>
        <v/>
      </c>
      <c r="D1846" s="115"/>
      <c r="E1846" s="101"/>
      <c r="F1846" s="102"/>
      <c r="G1846" s="103"/>
      <c r="H1846" s="83"/>
      <c r="I1846" s="104"/>
      <c r="J1846" s="102"/>
      <c r="K1846" s="105"/>
      <c r="L1846" s="83"/>
      <c r="M1846" s="102"/>
      <c r="N1846" s="105"/>
      <c r="O1846" s="83"/>
    </row>
    <row r="1847" spans="1:15">
      <c r="A1847" s="79"/>
      <c r="B1847" s="100"/>
      <c r="C1847" s="81" t="str">
        <f>IFERROR(IF(B1847="No CAS","",INDEX('DEQ Pollutant List'!$C$7:$C$611,MATCH('3. Pollutant Emissions - EF'!B1847,'DEQ Pollutant List'!$B$7:$B$611,0))),"")</f>
        <v/>
      </c>
      <c r="D1847" s="115"/>
      <c r="E1847" s="101"/>
      <c r="F1847" s="102"/>
      <c r="G1847" s="103"/>
      <c r="H1847" s="83"/>
      <c r="I1847" s="104"/>
      <c r="J1847" s="102"/>
      <c r="K1847" s="105"/>
      <c r="L1847" s="83"/>
      <c r="M1847" s="102"/>
      <c r="N1847" s="105"/>
      <c r="O1847" s="83"/>
    </row>
    <row r="1848" spans="1:15">
      <c r="A1848" s="79"/>
      <c r="B1848" s="100"/>
      <c r="C1848" s="81" t="str">
        <f>IFERROR(IF(B1848="No CAS","",INDEX('DEQ Pollutant List'!$C$7:$C$611,MATCH('3. Pollutant Emissions - EF'!B1848,'DEQ Pollutant List'!$B$7:$B$611,0))),"")</f>
        <v/>
      </c>
      <c r="D1848" s="115"/>
      <c r="E1848" s="101"/>
      <c r="F1848" s="102"/>
      <c r="G1848" s="103"/>
      <c r="H1848" s="83"/>
      <c r="I1848" s="104"/>
      <c r="J1848" s="102"/>
      <c r="K1848" s="105"/>
      <c r="L1848" s="83"/>
      <c r="M1848" s="102"/>
      <c r="N1848" s="105"/>
      <c r="O1848" s="83"/>
    </row>
    <row r="1849" spans="1:15">
      <c r="A1849" s="79"/>
      <c r="B1849" s="100"/>
      <c r="C1849" s="81" t="str">
        <f>IFERROR(IF(B1849="No CAS","",INDEX('DEQ Pollutant List'!$C$7:$C$611,MATCH('3. Pollutant Emissions - EF'!B1849,'DEQ Pollutant List'!$B$7:$B$611,0))),"")</f>
        <v/>
      </c>
      <c r="D1849" s="115"/>
      <c r="E1849" s="101"/>
      <c r="F1849" s="102"/>
      <c r="G1849" s="103"/>
      <c r="H1849" s="83"/>
      <c r="I1849" s="104"/>
      <c r="J1849" s="102"/>
      <c r="K1849" s="105"/>
      <c r="L1849" s="83"/>
      <c r="M1849" s="102"/>
      <c r="N1849" s="105"/>
      <c r="O1849" s="83"/>
    </row>
    <row r="1850" spans="1:15">
      <c r="A1850" s="79"/>
      <c r="B1850" s="100"/>
      <c r="C1850" s="81" t="str">
        <f>IFERROR(IF(B1850="No CAS","",INDEX('DEQ Pollutant List'!$C$7:$C$611,MATCH('3. Pollutant Emissions - EF'!B1850,'DEQ Pollutant List'!$B$7:$B$611,0))),"")</f>
        <v/>
      </c>
      <c r="D1850" s="115"/>
      <c r="E1850" s="101"/>
      <c r="F1850" s="102"/>
      <c r="G1850" s="103"/>
      <c r="H1850" s="83"/>
      <c r="I1850" s="104"/>
      <c r="J1850" s="102"/>
      <c r="K1850" s="105"/>
      <c r="L1850" s="83"/>
      <c r="M1850" s="102"/>
      <c r="N1850" s="105"/>
      <c r="O1850" s="83"/>
    </row>
    <row r="1851" spans="1:15">
      <c r="A1851" s="79"/>
      <c r="B1851" s="100"/>
      <c r="C1851" s="81" t="str">
        <f>IFERROR(IF(B1851="No CAS","",INDEX('DEQ Pollutant List'!$C$7:$C$611,MATCH('3. Pollutant Emissions - EF'!B1851,'DEQ Pollutant List'!$B$7:$B$611,0))),"")</f>
        <v/>
      </c>
      <c r="D1851" s="115"/>
      <c r="E1851" s="101"/>
      <c r="F1851" s="102"/>
      <c r="G1851" s="103"/>
      <c r="H1851" s="83"/>
      <c r="I1851" s="104"/>
      <c r="J1851" s="102"/>
      <c r="K1851" s="105"/>
      <c r="L1851" s="83"/>
      <c r="M1851" s="102"/>
      <c r="N1851" s="105"/>
      <c r="O1851" s="83"/>
    </row>
    <row r="1852" spans="1:15">
      <c r="A1852" s="79"/>
      <c r="B1852" s="100"/>
      <c r="C1852" s="81" t="str">
        <f>IFERROR(IF(B1852="No CAS","",INDEX('DEQ Pollutant List'!$C$7:$C$611,MATCH('3. Pollutant Emissions - EF'!B1852,'DEQ Pollutant List'!$B$7:$B$611,0))),"")</f>
        <v/>
      </c>
      <c r="D1852" s="115"/>
      <c r="E1852" s="101"/>
      <c r="F1852" s="102"/>
      <c r="G1852" s="103"/>
      <c r="H1852" s="83"/>
      <c r="I1852" s="104"/>
      <c r="J1852" s="102"/>
      <c r="K1852" s="105"/>
      <c r="L1852" s="83"/>
      <c r="M1852" s="102"/>
      <c r="N1852" s="105"/>
      <c r="O1852" s="83"/>
    </row>
    <row r="1853" spans="1:15">
      <c r="A1853" s="79"/>
      <c r="B1853" s="100"/>
      <c r="C1853" s="81" t="str">
        <f>IFERROR(IF(B1853="No CAS","",INDEX('DEQ Pollutant List'!$C$7:$C$611,MATCH('3. Pollutant Emissions - EF'!B1853,'DEQ Pollutant List'!$B$7:$B$611,0))),"")</f>
        <v/>
      </c>
      <c r="D1853" s="115"/>
      <c r="E1853" s="101"/>
      <c r="F1853" s="102"/>
      <c r="G1853" s="103"/>
      <c r="H1853" s="83"/>
      <c r="I1853" s="104"/>
      <c r="J1853" s="102"/>
      <c r="K1853" s="105"/>
      <c r="L1853" s="83"/>
      <c r="M1853" s="102"/>
      <c r="N1853" s="105"/>
      <c r="O1853" s="83"/>
    </row>
    <row r="1854" spans="1:15">
      <c r="A1854" s="79"/>
      <c r="B1854" s="100"/>
      <c r="C1854" s="81" t="str">
        <f>IFERROR(IF(B1854="No CAS","",INDEX('DEQ Pollutant List'!$C$7:$C$611,MATCH('3. Pollutant Emissions - EF'!B1854,'DEQ Pollutant List'!$B$7:$B$611,0))),"")</f>
        <v/>
      </c>
      <c r="D1854" s="115"/>
      <c r="E1854" s="101"/>
      <c r="F1854" s="102"/>
      <c r="G1854" s="103"/>
      <c r="H1854" s="83"/>
      <c r="I1854" s="104"/>
      <c r="J1854" s="102"/>
      <c r="K1854" s="105"/>
      <c r="L1854" s="83"/>
      <c r="M1854" s="102"/>
      <c r="N1854" s="105"/>
      <c r="O1854" s="83"/>
    </row>
    <row r="1855" spans="1:15">
      <c r="A1855" s="79"/>
      <c r="B1855" s="100"/>
      <c r="C1855" s="81" t="str">
        <f>IFERROR(IF(B1855="No CAS","",INDEX('DEQ Pollutant List'!$C$7:$C$611,MATCH('3. Pollutant Emissions - EF'!B1855,'DEQ Pollutant List'!$B$7:$B$611,0))),"")</f>
        <v/>
      </c>
      <c r="D1855" s="115"/>
      <c r="E1855" s="101"/>
      <c r="F1855" s="102"/>
      <c r="G1855" s="103"/>
      <c r="H1855" s="83"/>
      <c r="I1855" s="104"/>
      <c r="J1855" s="102"/>
      <c r="K1855" s="105"/>
      <c r="L1855" s="83"/>
      <c r="M1855" s="102"/>
      <c r="N1855" s="105"/>
      <c r="O1855" s="83"/>
    </row>
    <row r="1856" spans="1:15">
      <c r="A1856" s="79"/>
      <c r="B1856" s="100"/>
      <c r="C1856" s="81" t="str">
        <f>IFERROR(IF(B1856="No CAS","",INDEX('DEQ Pollutant List'!$C$7:$C$611,MATCH('3. Pollutant Emissions - EF'!B1856,'DEQ Pollutant List'!$B$7:$B$611,0))),"")</f>
        <v/>
      </c>
      <c r="D1856" s="115"/>
      <c r="E1856" s="101"/>
      <c r="F1856" s="102"/>
      <c r="G1856" s="103"/>
      <c r="H1856" s="83"/>
      <c r="I1856" s="104"/>
      <c r="J1856" s="102"/>
      <c r="K1856" s="105"/>
      <c r="L1856" s="83"/>
      <c r="M1856" s="102"/>
      <c r="N1856" s="105"/>
      <c r="O1856" s="83"/>
    </row>
    <row r="1857" spans="1:15">
      <c r="A1857" s="79"/>
      <c r="B1857" s="100"/>
      <c r="C1857" s="81" t="str">
        <f>IFERROR(IF(B1857="No CAS","",INDEX('DEQ Pollutant List'!$C$7:$C$611,MATCH('3. Pollutant Emissions - EF'!B1857,'DEQ Pollutant List'!$B$7:$B$611,0))),"")</f>
        <v/>
      </c>
      <c r="D1857" s="115"/>
      <c r="E1857" s="101"/>
      <c r="F1857" s="102"/>
      <c r="G1857" s="103"/>
      <c r="H1857" s="83"/>
      <c r="I1857" s="104"/>
      <c r="J1857" s="102"/>
      <c r="K1857" s="105"/>
      <c r="L1857" s="83"/>
      <c r="M1857" s="102"/>
      <c r="N1857" s="105"/>
      <c r="O1857" s="83"/>
    </row>
    <row r="1858" spans="1:15">
      <c r="A1858" s="79"/>
      <c r="B1858" s="100"/>
      <c r="C1858" s="81" t="str">
        <f>IFERROR(IF(B1858="No CAS","",INDEX('DEQ Pollutant List'!$C$7:$C$611,MATCH('3. Pollutant Emissions - EF'!B1858,'DEQ Pollutant List'!$B$7:$B$611,0))),"")</f>
        <v/>
      </c>
      <c r="D1858" s="115"/>
      <c r="E1858" s="101"/>
      <c r="F1858" s="102"/>
      <c r="G1858" s="103"/>
      <c r="H1858" s="83"/>
      <c r="I1858" s="104"/>
      <c r="J1858" s="102"/>
      <c r="K1858" s="105"/>
      <c r="L1858" s="83"/>
      <c r="M1858" s="102"/>
      <c r="N1858" s="105"/>
      <c r="O1858" s="83"/>
    </row>
    <row r="1859" spans="1:15">
      <c r="A1859" s="79"/>
      <c r="B1859" s="100"/>
      <c r="C1859" s="81" t="str">
        <f>IFERROR(IF(B1859="No CAS","",INDEX('DEQ Pollutant List'!$C$7:$C$611,MATCH('3. Pollutant Emissions - EF'!B1859,'DEQ Pollutant List'!$B$7:$B$611,0))),"")</f>
        <v/>
      </c>
      <c r="D1859" s="115"/>
      <c r="E1859" s="101"/>
      <c r="F1859" s="102"/>
      <c r="G1859" s="103"/>
      <c r="H1859" s="83"/>
      <c r="I1859" s="104"/>
      <c r="J1859" s="102"/>
      <c r="K1859" s="105"/>
      <c r="L1859" s="83"/>
      <c r="M1859" s="102"/>
      <c r="N1859" s="105"/>
      <c r="O1859" s="83"/>
    </row>
    <row r="1860" spans="1:15">
      <c r="A1860" s="79"/>
      <c r="B1860" s="100"/>
      <c r="C1860" s="81" t="str">
        <f>IFERROR(IF(B1860="No CAS","",INDEX('DEQ Pollutant List'!$C$7:$C$611,MATCH('3. Pollutant Emissions - EF'!B1860,'DEQ Pollutant List'!$B$7:$B$611,0))),"")</f>
        <v/>
      </c>
      <c r="D1860" s="115"/>
      <c r="E1860" s="101"/>
      <c r="F1860" s="102"/>
      <c r="G1860" s="103"/>
      <c r="H1860" s="83"/>
      <c r="I1860" s="104"/>
      <c r="J1860" s="102"/>
      <c r="K1860" s="105"/>
      <c r="L1860" s="83"/>
      <c r="M1860" s="102"/>
      <c r="N1860" s="105"/>
      <c r="O1860" s="83"/>
    </row>
    <row r="1861" spans="1:15">
      <c r="A1861" s="79"/>
      <c r="B1861" s="100"/>
      <c r="C1861" s="81" t="str">
        <f>IFERROR(IF(B1861="No CAS","",INDEX('DEQ Pollutant List'!$C$7:$C$611,MATCH('3. Pollutant Emissions - EF'!B1861,'DEQ Pollutant List'!$B$7:$B$611,0))),"")</f>
        <v/>
      </c>
      <c r="D1861" s="115"/>
      <c r="E1861" s="101"/>
      <c r="F1861" s="102"/>
      <c r="G1861" s="103"/>
      <c r="H1861" s="83"/>
      <c r="I1861" s="104"/>
      <c r="J1861" s="102"/>
      <c r="K1861" s="105"/>
      <c r="L1861" s="83"/>
      <c r="M1861" s="102"/>
      <c r="N1861" s="105"/>
      <c r="O1861" s="83"/>
    </row>
    <row r="1862" spans="1:15">
      <c r="A1862" s="79"/>
      <c r="B1862" s="100"/>
      <c r="C1862" s="81" t="str">
        <f>IFERROR(IF(B1862="No CAS","",INDEX('DEQ Pollutant List'!$C$7:$C$611,MATCH('3. Pollutant Emissions - EF'!B1862,'DEQ Pollutant List'!$B$7:$B$611,0))),"")</f>
        <v/>
      </c>
      <c r="D1862" s="115"/>
      <c r="E1862" s="101"/>
      <c r="F1862" s="102"/>
      <c r="G1862" s="103"/>
      <c r="H1862" s="83"/>
      <c r="I1862" s="104"/>
      <c r="J1862" s="102"/>
      <c r="K1862" s="105"/>
      <c r="L1862" s="83"/>
      <c r="M1862" s="102"/>
      <c r="N1862" s="105"/>
      <c r="O1862" s="83"/>
    </row>
    <row r="1863" spans="1:15">
      <c r="A1863" s="79"/>
      <c r="B1863" s="100"/>
      <c r="C1863" s="81" t="str">
        <f>IFERROR(IF(B1863="No CAS","",INDEX('DEQ Pollutant List'!$C$7:$C$611,MATCH('3. Pollutant Emissions - EF'!B1863,'DEQ Pollutant List'!$B$7:$B$611,0))),"")</f>
        <v/>
      </c>
      <c r="D1863" s="115"/>
      <c r="E1863" s="101"/>
      <c r="F1863" s="102"/>
      <c r="G1863" s="103"/>
      <c r="H1863" s="83"/>
      <c r="I1863" s="104"/>
      <c r="J1863" s="102"/>
      <c r="K1863" s="105"/>
      <c r="L1863" s="83"/>
      <c r="M1863" s="102"/>
      <c r="N1863" s="105"/>
      <c r="O1863" s="83"/>
    </row>
    <row r="1864" spans="1:15">
      <c r="A1864" s="79"/>
      <c r="B1864" s="100"/>
      <c r="C1864" s="81" t="str">
        <f>IFERROR(IF(B1864="No CAS","",INDEX('DEQ Pollutant List'!$C$7:$C$611,MATCH('3. Pollutant Emissions - EF'!B1864,'DEQ Pollutant List'!$B$7:$B$611,0))),"")</f>
        <v/>
      </c>
      <c r="D1864" s="115"/>
      <c r="E1864" s="101"/>
      <c r="F1864" s="102"/>
      <c r="G1864" s="103"/>
      <c r="H1864" s="83"/>
      <c r="I1864" s="104"/>
      <c r="J1864" s="102"/>
      <c r="K1864" s="105"/>
      <c r="L1864" s="83"/>
      <c r="M1864" s="102"/>
      <c r="N1864" s="105"/>
      <c r="O1864" s="83"/>
    </row>
    <row r="1865" spans="1:15">
      <c r="A1865" s="79"/>
      <c r="B1865" s="100"/>
      <c r="C1865" s="81" t="str">
        <f>IFERROR(IF(B1865="No CAS","",INDEX('DEQ Pollutant List'!$C$7:$C$611,MATCH('3. Pollutant Emissions - EF'!B1865,'DEQ Pollutant List'!$B$7:$B$611,0))),"")</f>
        <v/>
      </c>
      <c r="D1865" s="115"/>
      <c r="E1865" s="101"/>
      <c r="F1865" s="102"/>
      <c r="G1865" s="103"/>
      <c r="H1865" s="83"/>
      <c r="I1865" s="104"/>
      <c r="J1865" s="102"/>
      <c r="K1865" s="105"/>
      <c r="L1865" s="83"/>
      <c r="M1865" s="102"/>
      <c r="N1865" s="105"/>
      <c r="O1865" s="83"/>
    </row>
    <row r="1866" spans="1:15">
      <c r="A1866" s="79"/>
      <c r="B1866" s="100"/>
      <c r="C1866" s="81" t="str">
        <f>IFERROR(IF(B1866="No CAS","",INDEX('DEQ Pollutant List'!$C$7:$C$611,MATCH('3. Pollutant Emissions - EF'!B1866,'DEQ Pollutant List'!$B$7:$B$611,0))),"")</f>
        <v/>
      </c>
      <c r="D1866" s="115"/>
      <c r="E1866" s="101"/>
      <c r="F1866" s="102"/>
      <c r="G1866" s="103"/>
      <c r="H1866" s="83"/>
      <c r="I1866" s="104"/>
      <c r="J1866" s="102"/>
      <c r="K1866" s="105"/>
      <c r="L1866" s="83"/>
      <c r="M1866" s="102"/>
      <c r="N1866" s="105"/>
      <c r="O1866" s="83"/>
    </row>
    <row r="1867" spans="1:15">
      <c r="A1867" s="79"/>
      <c r="B1867" s="100"/>
      <c r="C1867" s="81" t="str">
        <f>IFERROR(IF(B1867="No CAS","",INDEX('DEQ Pollutant List'!$C$7:$C$611,MATCH('3. Pollutant Emissions - EF'!B1867,'DEQ Pollutant List'!$B$7:$B$611,0))),"")</f>
        <v/>
      </c>
      <c r="D1867" s="115"/>
      <c r="E1867" s="101"/>
      <c r="F1867" s="102"/>
      <c r="G1867" s="103"/>
      <c r="H1867" s="83"/>
      <c r="I1867" s="104"/>
      <c r="J1867" s="102"/>
      <c r="K1867" s="105"/>
      <c r="L1867" s="83"/>
      <c r="M1867" s="102"/>
      <c r="N1867" s="105"/>
      <c r="O1867" s="83"/>
    </row>
    <row r="1868" spans="1:15">
      <c r="A1868" s="79"/>
      <c r="B1868" s="100"/>
      <c r="C1868" s="81" t="str">
        <f>IFERROR(IF(B1868="No CAS","",INDEX('DEQ Pollutant List'!$C$7:$C$611,MATCH('3. Pollutant Emissions - EF'!B1868,'DEQ Pollutant List'!$B$7:$B$611,0))),"")</f>
        <v/>
      </c>
      <c r="D1868" s="115"/>
      <c r="E1868" s="101"/>
      <c r="F1868" s="102"/>
      <c r="G1868" s="103"/>
      <c r="H1868" s="83"/>
      <c r="I1868" s="104"/>
      <c r="J1868" s="102"/>
      <c r="K1868" s="105"/>
      <c r="L1868" s="83"/>
      <c r="M1868" s="102"/>
      <c r="N1868" s="105"/>
      <c r="O1868" s="83"/>
    </row>
    <row r="1869" spans="1:15">
      <c r="A1869" s="79"/>
      <c r="B1869" s="100"/>
      <c r="C1869" s="81" t="str">
        <f>IFERROR(IF(B1869="No CAS","",INDEX('DEQ Pollutant List'!$C$7:$C$611,MATCH('3. Pollutant Emissions - EF'!B1869,'DEQ Pollutant List'!$B$7:$B$611,0))),"")</f>
        <v/>
      </c>
      <c r="D1869" s="115"/>
      <c r="E1869" s="101"/>
      <c r="F1869" s="102"/>
      <c r="G1869" s="103"/>
      <c r="H1869" s="83"/>
      <c r="I1869" s="104"/>
      <c r="J1869" s="102"/>
      <c r="K1869" s="105"/>
      <c r="L1869" s="83"/>
      <c r="M1869" s="102"/>
      <c r="N1869" s="105"/>
      <c r="O1869" s="83"/>
    </row>
    <row r="1870" spans="1:15">
      <c r="A1870" s="79"/>
      <c r="B1870" s="100"/>
      <c r="C1870" s="81" t="str">
        <f>IFERROR(IF(B1870="No CAS","",INDEX('DEQ Pollutant List'!$C$7:$C$611,MATCH('3. Pollutant Emissions - EF'!B1870,'DEQ Pollutant List'!$B$7:$B$611,0))),"")</f>
        <v/>
      </c>
      <c r="D1870" s="115"/>
      <c r="E1870" s="101"/>
      <c r="F1870" s="102"/>
      <c r="G1870" s="103"/>
      <c r="H1870" s="83"/>
      <c r="I1870" s="104"/>
      <c r="J1870" s="102"/>
      <c r="K1870" s="105"/>
      <c r="L1870" s="83"/>
      <c r="M1870" s="102"/>
      <c r="N1870" s="105"/>
      <c r="O1870" s="83"/>
    </row>
    <row r="1871" spans="1:15">
      <c r="A1871" s="79"/>
      <c r="B1871" s="100"/>
      <c r="C1871" s="81"/>
      <c r="D1871" s="115"/>
      <c r="E1871" s="101"/>
      <c r="F1871" s="102"/>
      <c r="G1871" s="103"/>
      <c r="H1871" s="83"/>
      <c r="I1871" s="104"/>
      <c r="J1871" s="102"/>
      <c r="K1871" s="105"/>
      <c r="L1871" s="83"/>
      <c r="M1871" s="102"/>
      <c r="N1871" s="105"/>
      <c r="O1871" s="83"/>
    </row>
    <row r="1872" spans="1:15">
      <c r="A1872" s="79"/>
      <c r="B1872" s="100"/>
      <c r="C1872" s="81"/>
      <c r="D1872" s="115"/>
      <c r="E1872" s="101"/>
      <c r="F1872" s="102"/>
      <c r="G1872" s="103"/>
      <c r="H1872" s="83"/>
      <c r="I1872" s="104"/>
      <c r="J1872" s="102"/>
      <c r="K1872" s="105"/>
      <c r="L1872" s="83"/>
      <c r="M1872" s="102"/>
      <c r="N1872" s="105"/>
      <c r="O1872" s="83"/>
    </row>
    <row r="1873" spans="1:15">
      <c r="A1873" s="79"/>
      <c r="B1873" s="100"/>
      <c r="C1873" s="81"/>
      <c r="D1873" s="115"/>
      <c r="E1873" s="101"/>
      <c r="F1873" s="102"/>
      <c r="G1873" s="103"/>
      <c r="H1873" s="83"/>
      <c r="I1873" s="104"/>
      <c r="J1873" s="102"/>
      <c r="K1873" s="105"/>
      <c r="L1873" s="83"/>
      <c r="M1873" s="102"/>
      <c r="N1873" s="105"/>
      <c r="O1873" s="83"/>
    </row>
    <row r="1874" spans="1:15">
      <c r="A1874" s="79"/>
      <c r="B1874" s="100"/>
      <c r="C1874" s="81"/>
      <c r="D1874" s="115"/>
      <c r="E1874" s="101"/>
      <c r="F1874" s="102"/>
      <c r="G1874" s="103"/>
      <c r="H1874" s="83"/>
      <c r="I1874" s="104"/>
      <c r="J1874" s="102"/>
      <c r="K1874" s="105"/>
      <c r="L1874" s="83"/>
      <c r="M1874" s="102"/>
      <c r="N1874" s="105"/>
      <c r="O1874" s="83"/>
    </row>
    <row r="1875" spans="1:15">
      <c r="A1875" s="79"/>
      <c r="B1875" s="100"/>
      <c r="C1875" s="81"/>
      <c r="D1875" s="115"/>
      <c r="E1875" s="101"/>
      <c r="F1875" s="102"/>
      <c r="G1875" s="103"/>
      <c r="H1875" s="83"/>
      <c r="I1875" s="104"/>
      <c r="J1875" s="102"/>
      <c r="K1875" s="105"/>
      <c r="L1875" s="83"/>
      <c r="M1875" s="102"/>
      <c r="N1875" s="105"/>
      <c r="O1875" s="83"/>
    </row>
    <row r="1876" spans="1:15">
      <c r="A1876" s="79"/>
      <c r="B1876" s="100"/>
      <c r="C1876" s="81"/>
      <c r="D1876" s="115"/>
      <c r="E1876" s="101"/>
      <c r="F1876" s="102"/>
      <c r="G1876" s="103"/>
      <c r="H1876" s="83"/>
      <c r="I1876" s="104"/>
      <c r="J1876" s="102"/>
      <c r="K1876" s="105"/>
      <c r="L1876" s="83"/>
      <c r="M1876" s="102"/>
      <c r="N1876" s="105"/>
      <c r="O1876" s="83"/>
    </row>
    <row r="1877" spans="1:15">
      <c r="A1877" s="79"/>
      <c r="B1877" s="100"/>
      <c r="C1877" s="81"/>
      <c r="D1877" s="115"/>
      <c r="E1877" s="101"/>
      <c r="F1877" s="102"/>
      <c r="G1877" s="103"/>
      <c r="H1877" s="83"/>
      <c r="I1877" s="104"/>
      <c r="J1877" s="102"/>
      <c r="K1877" s="105"/>
      <c r="L1877" s="83"/>
      <c r="M1877" s="102"/>
      <c r="N1877" s="105"/>
      <c r="O1877" s="83"/>
    </row>
    <row r="1878" spans="1:15">
      <c r="A1878" s="79"/>
      <c r="B1878" s="100"/>
      <c r="C1878" s="81"/>
      <c r="D1878" s="115"/>
      <c r="E1878" s="101"/>
      <c r="F1878" s="102"/>
      <c r="G1878" s="103"/>
      <c r="H1878" s="83"/>
      <c r="I1878" s="104"/>
      <c r="J1878" s="102"/>
      <c r="K1878" s="105"/>
      <c r="L1878" s="83"/>
      <c r="M1878" s="102"/>
      <c r="N1878" s="105"/>
      <c r="O1878" s="83"/>
    </row>
    <row r="1879" spans="1:15">
      <c r="A1879" s="79"/>
      <c r="B1879" s="100"/>
      <c r="C1879" s="81"/>
      <c r="D1879" s="115"/>
      <c r="E1879" s="101"/>
      <c r="F1879" s="102"/>
      <c r="G1879" s="103"/>
      <c r="H1879" s="83"/>
      <c r="I1879" s="104"/>
      <c r="J1879" s="102"/>
      <c r="K1879" s="105"/>
      <c r="L1879" s="83"/>
      <c r="M1879" s="102"/>
      <c r="N1879" s="105"/>
      <c r="O1879" s="83"/>
    </row>
    <row r="1880" spans="1:15">
      <c r="A1880" s="79"/>
      <c r="B1880" s="100"/>
      <c r="C1880" s="81" t="str">
        <f>IFERROR(IF(B1880="No CAS","",INDEX('DEQ Pollutant List'!$C$7:$C$611,MATCH('3. Pollutant Emissions - EF'!B1880,'DEQ Pollutant List'!$B$7:$B$611,0))),"")</f>
        <v/>
      </c>
      <c r="D1880" s="115" t="str">
        <f>IFERROR(IF(OR($B1880="",$B1880="No CAS"),INDEX('DEQ Pollutant List'!$A$7:$A$611,MATCH($C1880,'DEQ Pollutant List'!$C$7:$C$611,0)),INDEX('DEQ Pollutant List'!$A$7:$A$611,MATCH($B1880,'DEQ Pollutant List'!$B$7:$B$611,0))),"")</f>
        <v/>
      </c>
      <c r="E1880" s="101"/>
      <c r="F1880" s="102"/>
      <c r="G1880" s="103"/>
      <c r="H1880" s="83"/>
      <c r="I1880" s="104"/>
      <c r="J1880" s="102"/>
      <c r="K1880" s="105"/>
      <c r="L1880" s="83"/>
      <c r="M1880" s="102"/>
      <c r="N1880" s="105"/>
      <c r="O1880" s="83"/>
    </row>
    <row r="1881" spans="1:15" ht="15.75" thickBot="1">
      <c r="A1881" s="87"/>
      <c r="B1881" s="106"/>
      <c r="C1881" s="81" t="str">
        <f>IFERROR(IF(B1881="No CAS","",INDEX('DEQ Pollutant List'!$C$7:$C$611,MATCH('3. Pollutant Emissions - EF'!B1881,'DEQ Pollutant List'!$B$7:$B$611,0))),"")</f>
        <v/>
      </c>
      <c r="D1881" s="115" t="str">
        <f>IFERROR(IF(OR($B1881="",$B1881="No CAS"),INDEX('DEQ Pollutant List'!$A$7:$A$611,MATCH($C1881,'DEQ Pollutant List'!$C$7:$C$611,0)),INDEX('DEQ Pollutant List'!$A$7:$A$611,MATCH($B1881,'DEQ Pollutant List'!$B$7:$B$611,0))),"")</f>
        <v/>
      </c>
      <c r="E1881" s="107"/>
      <c r="F1881" s="108"/>
      <c r="G1881" s="109"/>
      <c r="H1881" s="91"/>
      <c r="I1881" s="110"/>
      <c r="J1881" s="108"/>
      <c r="K1881" s="111"/>
      <c r="L1881" s="91"/>
      <c r="M1881" s="108"/>
      <c r="N1881" s="111"/>
      <c r="O1881" s="91"/>
    </row>
    <row r="1882" spans="1:15">
      <c r="A1882" s="237" t="s">
        <v>536</v>
      </c>
      <c r="B1882" s="238"/>
      <c r="C1882" s="238"/>
      <c r="D1882" s="238"/>
      <c r="E1882" s="238"/>
      <c r="F1882" s="238"/>
      <c r="G1882" s="238"/>
      <c r="H1882" s="238"/>
      <c r="I1882" s="238"/>
      <c r="J1882" s="238"/>
      <c r="K1882" s="238"/>
      <c r="L1882" s="238"/>
      <c r="M1882" s="238"/>
      <c r="N1882" s="238"/>
      <c r="O1882" s="239"/>
    </row>
    <row r="1883" spans="1:15">
      <c r="A1883" s="240"/>
      <c r="B1883" s="241"/>
      <c r="C1883" s="241"/>
      <c r="D1883" s="241"/>
      <c r="E1883" s="241"/>
      <c r="F1883" s="241"/>
      <c r="G1883" s="241"/>
      <c r="H1883" s="241"/>
      <c r="I1883" s="241"/>
      <c r="J1883" s="241"/>
      <c r="K1883" s="241"/>
      <c r="L1883" s="241"/>
      <c r="M1883" s="241"/>
      <c r="N1883" s="241"/>
      <c r="O1883" s="242"/>
    </row>
    <row r="1884" spans="1:15" ht="15.75" thickBot="1">
      <c r="A1884" s="243"/>
      <c r="B1884" s="244"/>
      <c r="C1884" s="244"/>
      <c r="D1884" s="244"/>
      <c r="E1884" s="244"/>
      <c r="F1884" s="244"/>
      <c r="G1884" s="244"/>
      <c r="H1884" s="244"/>
      <c r="I1884" s="244"/>
      <c r="J1884" s="244"/>
      <c r="K1884" s="244"/>
      <c r="L1884" s="244"/>
      <c r="M1884" s="244"/>
      <c r="N1884" s="244"/>
      <c r="O1884" s="245"/>
    </row>
    <row r="1885" spans="1:15">
      <c r="A1885" s="22"/>
      <c r="B1885" s="112"/>
      <c r="C1885" s="113"/>
      <c r="D1885" s="22"/>
      <c r="E1885" s="114"/>
      <c r="F1885" s="22"/>
      <c r="G1885" s="22"/>
      <c r="H1885" s="22"/>
      <c r="I1885" s="113"/>
      <c r="J1885" s="22"/>
      <c r="K1885" s="22"/>
      <c r="L1885" s="22"/>
      <c r="M1885" s="22"/>
      <c r="N1885" s="22"/>
      <c r="O1885" s="22"/>
    </row>
    <row r="1886" spans="1:15">
      <c r="A1886" s="22"/>
      <c r="B1886" s="112"/>
      <c r="C1886" s="113"/>
      <c r="D1886" s="22"/>
      <c r="E1886" s="114"/>
      <c r="F1886" s="22"/>
      <c r="G1886" s="22"/>
      <c r="H1886" s="22"/>
      <c r="I1886" s="113"/>
      <c r="J1886" s="22"/>
      <c r="K1886" s="22"/>
      <c r="L1886" s="22"/>
      <c r="M1886" s="22"/>
      <c r="N1886" s="22"/>
      <c r="O1886" s="22"/>
    </row>
    <row r="1887" spans="1:15">
      <c r="A1887" s="22"/>
      <c r="B1887" s="112"/>
      <c r="C1887" s="113"/>
      <c r="D1887" s="22"/>
      <c r="E1887" s="114"/>
      <c r="F1887" s="22"/>
      <c r="G1887" s="22"/>
      <c r="H1887" s="22"/>
      <c r="I1887" s="113"/>
      <c r="J1887" s="22"/>
      <c r="K1887" s="22"/>
      <c r="L1887" s="22"/>
      <c r="M1887" s="22"/>
      <c r="N1887" s="22"/>
      <c r="O1887" s="22"/>
    </row>
    <row r="1888" spans="1:15">
      <c r="A1888" s="22"/>
      <c r="B1888" s="112"/>
      <c r="C1888" s="113"/>
      <c r="D1888" s="22"/>
      <c r="E1888" s="114"/>
      <c r="F1888" s="22"/>
      <c r="G1888" s="22"/>
      <c r="H1888" s="22"/>
      <c r="I1888" s="113"/>
      <c r="J1888" s="22"/>
      <c r="K1888" s="22"/>
      <c r="L1888" s="22"/>
      <c r="M1888" s="22"/>
      <c r="N1888" s="22"/>
      <c r="O1888" s="22"/>
    </row>
    <row r="1889" spans="1:15">
      <c r="A1889" s="22"/>
      <c r="B1889" s="112"/>
      <c r="C1889" s="113"/>
      <c r="D1889" s="22"/>
      <c r="E1889" s="114"/>
      <c r="F1889" s="22"/>
      <c r="G1889" s="22"/>
      <c r="H1889" s="22"/>
      <c r="I1889" s="113"/>
      <c r="J1889" s="22"/>
      <c r="K1889" s="22"/>
      <c r="L1889" s="22"/>
      <c r="M1889" s="22"/>
      <c r="N1889" s="22"/>
      <c r="O1889" s="22"/>
    </row>
    <row r="1890" spans="1:15">
      <c r="A1890" s="22"/>
      <c r="B1890" s="112"/>
      <c r="C1890" s="113"/>
      <c r="D1890" s="22"/>
      <c r="E1890" s="114"/>
      <c r="F1890" s="22"/>
      <c r="G1890" s="22"/>
      <c r="H1890" s="22"/>
      <c r="I1890" s="113"/>
      <c r="J1890" s="22"/>
      <c r="K1890" s="22"/>
      <c r="L1890" s="22"/>
      <c r="M1890" s="22"/>
      <c r="N1890" s="22"/>
      <c r="O1890" s="22"/>
    </row>
    <row r="1891" spans="1:15">
      <c r="A1891" s="22"/>
      <c r="B1891" s="112"/>
      <c r="C1891" s="113"/>
      <c r="D1891" s="22"/>
      <c r="E1891" s="114"/>
      <c r="F1891" s="22"/>
      <c r="G1891" s="22"/>
      <c r="H1891" s="22"/>
      <c r="I1891" s="113"/>
      <c r="J1891" s="22"/>
      <c r="K1891" s="22"/>
      <c r="L1891" s="22"/>
      <c r="M1891" s="22"/>
      <c r="N1891" s="22"/>
      <c r="O1891" s="22"/>
    </row>
    <row r="1892" spans="1:15">
      <c r="A1892" s="22"/>
      <c r="B1892" s="112"/>
      <c r="C1892" s="113"/>
      <c r="D1892" s="22"/>
      <c r="E1892" s="114"/>
      <c r="F1892" s="22"/>
      <c r="G1892" s="22"/>
      <c r="H1892" s="22"/>
      <c r="I1892" s="113"/>
      <c r="J1892" s="22"/>
      <c r="K1892" s="22"/>
      <c r="L1892" s="22"/>
      <c r="M1892" s="22"/>
      <c r="N1892" s="22"/>
      <c r="O1892" s="22"/>
    </row>
    <row r="1893" spans="1:15">
      <c r="A1893" s="22"/>
      <c r="B1893" s="112"/>
      <c r="C1893" s="113"/>
      <c r="D1893" s="22"/>
      <c r="E1893" s="114"/>
      <c r="F1893" s="22"/>
      <c r="G1893" s="22"/>
      <c r="H1893" s="22"/>
      <c r="I1893" s="113"/>
      <c r="J1893" s="22"/>
      <c r="K1893" s="22"/>
      <c r="L1893" s="22"/>
      <c r="M1893" s="22"/>
      <c r="N1893" s="22"/>
      <c r="O1893" s="22"/>
    </row>
    <row r="1894" spans="1:15">
      <c r="A1894" s="22"/>
      <c r="B1894" s="112"/>
      <c r="C1894" s="113"/>
      <c r="D1894" s="22"/>
      <c r="E1894" s="114"/>
      <c r="F1894" s="22"/>
      <c r="G1894" s="22"/>
      <c r="H1894" s="22"/>
      <c r="I1894" s="113"/>
      <c r="J1894" s="22"/>
      <c r="K1894" s="22"/>
      <c r="L1894" s="22"/>
      <c r="M1894" s="22"/>
      <c r="N1894" s="22"/>
      <c r="O1894" s="22"/>
    </row>
    <row r="1895" spans="1:15">
      <c r="A1895" s="22"/>
      <c r="B1895" s="112"/>
      <c r="C1895" s="113"/>
      <c r="D1895" s="22"/>
      <c r="E1895" s="114"/>
      <c r="F1895" s="22"/>
      <c r="G1895" s="22"/>
      <c r="H1895" s="22"/>
      <c r="I1895" s="113"/>
      <c r="J1895" s="22"/>
      <c r="K1895" s="22"/>
      <c r="L1895" s="22"/>
      <c r="M1895" s="22"/>
      <c r="N1895" s="22"/>
      <c r="O1895" s="22"/>
    </row>
    <row r="1896" spans="1:15">
      <c r="A1896" s="22"/>
      <c r="B1896" s="112"/>
      <c r="C1896" s="113"/>
      <c r="D1896" s="22"/>
      <c r="E1896" s="114"/>
      <c r="F1896" s="22"/>
      <c r="G1896" s="22"/>
      <c r="H1896" s="22"/>
      <c r="I1896" s="113"/>
      <c r="J1896" s="22"/>
      <c r="K1896" s="22"/>
      <c r="L1896" s="22"/>
      <c r="M1896" s="22"/>
      <c r="N1896" s="22"/>
      <c r="O1896" s="22"/>
    </row>
    <row r="1897" spans="1:15">
      <c r="A1897" s="22"/>
      <c r="B1897" s="112"/>
      <c r="C1897" s="113"/>
      <c r="D1897" s="22"/>
      <c r="E1897" s="114"/>
      <c r="F1897" s="22"/>
      <c r="G1897" s="22"/>
      <c r="H1897" s="22"/>
      <c r="I1897" s="113"/>
      <c r="J1897" s="22"/>
      <c r="K1897" s="22"/>
      <c r="L1897" s="22"/>
      <c r="M1897" s="22"/>
      <c r="N1897" s="22"/>
      <c r="O1897" s="22"/>
    </row>
    <row r="1898" spans="1:15">
      <c r="A1898" s="22"/>
      <c r="B1898" s="112"/>
      <c r="C1898" s="113"/>
      <c r="D1898" s="22"/>
      <c r="E1898" s="114"/>
      <c r="F1898" s="22"/>
      <c r="G1898" s="22"/>
      <c r="H1898" s="22"/>
      <c r="I1898" s="113"/>
      <c r="J1898" s="22"/>
      <c r="K1898" s="22"/>
      <c r="L1898" s="22"/>
      <c r="M1898" s="22"/>
      <c r="N1898" s="22"/>
      <c r="O1898" s="22"/>
    </row>
    <row r="1899" spans="1:15">
      <c r="A1899" s="22"/>
      <c r="B1899" s="112"/>
      <c r="C1899" s="113"/>
      <c r="D1899" s="22"/>
      <c r="E1899" s="114"/>
      <c r="F1899" s="22"/>
      <c r="G1899" s="22"/>
      <c r="H1899" s="22"/>
      <c r="I1899" s="113"/>
      <c r="J1899" s="22"/>
      <c r="K1899" s="22"/>
      <c r="L1899" s="22"/>
      <c r="M1899" s="22"/>
      <c r="N1899" s="22"/>
      <c r="O1899" s="22"/>
    </row>
    <row r="1900" spans="1:15">
      <c r="A1900" s="22"/>
      <c r="B1900" s="112"/>
      <c r="C1900" s="113"/>
      <c r="D1900" s="22"/>
      <c r="E1900" s="114"/>
      <c r="F1900" s="22"/>
      <c r="G1900" s="22"/>
      <c r="H1900" s="22"/>
      <c r="I1900" s="113"/>
      <c r="J1900" s="22"/>
      <c r="K1900" s="22"/>
      <c r="L1900" s="22"/>
      <c r="M1900" s="22"/>
      <c r="N1900" s="22"/>
      <c r="O1900" s="22"/>
    </row>
    <row r="1901" spans="1:15">
      <c r="A1901" s="22"/>
      <c r="B1901" s="112"/>
      <c r="C1901" s="113"/>
      <c r="D1901" s="22"/>
      <c r="E1901" s="114"/>
      <c r="F1901" s="22"/>
      <c r="G1901" s="22"/>
      <c r="H1901" s="22"/>
      <c r="I1901" s="113"/>
      <c r="J1901" s="22"/>
      <c r="K1901" s="22"/>
      <c r="L1901" s="22"/>
      <c r="M1901" s="22"/>
      <c r="N1901" s="22"/>
      <c r="O1901" s="22"/>
    </row>
    <row r="1902" spans="1:15">
      <c r="A1902" s="22"/>
      <c r="B1902" s="112"/>
      <c r="C1902" s="113"/>
      <c r="D1902" s="22"/>
      <c r="E1902" s="114"/>
      <c r="F1902" s="22"/>
      <c r="G1902" s="22"/>
      <c r="H1902" s="22"/>
      <c r="I1902" s="113"/>
      <c r="J1902" s="22"/>
      <c r="K1902" s="22"/>
      <c r="L1902" s="22"/>
      <c r="M1902" s="22"/>
      <c r="N1902" s="22"/>
      <c r="O1902" s="22"/>
    </row>
    <row r="1903" spans="1:15">
      <c r="A1903" s="22"/>
      <c r="B1903" s="112"/>
      <c r="C1903" s="113"/>
      <c r="D1903" s="22"/>
      <c r="E1903" s="114"/>
      <c r="F1903" s="22"/>
      <c r="G1903" s="22"/>
      <c r="H1903" s="22"/>
      <c r="I1903" s="113"/>
      <c r="J1903" s="22"/>
      <c r="K1903" s="22"/>
      <c r="L1903" s="22"/>
      <c r="M1903" s="22"/>
      <c r="N1903" s="22"/>
      <c r="O1903" s="22"/>
    </row>
    <row r="1904" spans="1:15">
      <c r="A1904" s="22"/>
      <c r="B1904" s="112"/>
      <c r="C1904" s="113"/>
      <c r="D1904" s="22"/>
      <c r="E1904" s="114"/>
      <c r="F1904" s="22"/>
      <c r="G1904" s="22"/>
      <c r="H1904" s="22"/>
      <c r="I1904" s="113"/>
      <c r="J1904" s="22"/>
      <c r="K1904" s="22"/>
      <c r="L1904" s="22"/>
      <c r="M1904" s="22"/>
      <c r="N1904" s="22"/>
      <c r="O1904" s="22"/>
    </row>
    <row r="1905" spans="1:15">
      <c r="A1905" s="22"/>
      <c r="B1905" s="112"/>
      <c r="C1905" s="113"/>
      <c r="D1905" s="22"/>
      <c r="E1905" s="114"/>
      <c r="F1905" s="22"/>
      <c r="G1905" s="22"/>
      <c r="H1905" s="22"/>
      <c r="I1905" s="113"/>
      <c r="J1905" s="22"/>
      <c r="K1905" s="22"/>
      <c r="L1905" s="22"/>
      <c r="M1905" s="22"/>
      <c r="N1905" s="22"/>
      <c r="O1905" s="22"/>
    </row>
    <row r="1906" spans="1:15">
      <c r="A1906" s="22"/>
      <c r="B1906" s="112"/>
      <c r="C1906" s="113"/>
      <c r="D1906" s="22"/>
      <c r="E1906" s="114"/>
      <c r="F1906" s="22"/>
      <c r="G1906" s="22"/>
      <c r="H1906" s="22"/>
      <c r="I1906" s="113"/>
      <c r="J1906" s="22"/>
      <c r="K1906" s="22"/>
      <c r="L1906" s="22"/>
      <c r="M1906" s="22"/>
      <c r="N1906" s="22"/>
      <c r="O1906" s="22"/>
    </row>
    <row r="1907" spans="1:15">
      <c r="A1907" s="22"/>
      <c r="B1907" s="112"/>
      <c r="C1907" s="113"/>
      <c r="D1907" s="22"/>
      <c r="E1907" s="114"/>
      <c r="F1907" s="22"/>
      <c r="G1907" s="22"/>
      <c r="H1907" s="22"/>
      <c r="I1907" s="113"/>
      <c r="J1907" s="22"/>
      <c r="K1907" s="22"/>
      <c r="L1907" s="22"/>
      <c r="M1907" s="22"/>
      <c r="N1907" s="22"/>
      <c r="O1907" s="22"/>
    </row>
    <row r="1908" spans="1:15">
      <c r="A1908" s="22"/>
      <c r="B1908" s="112"/>
      <c r="C1908" s="113"/>
      <c r="D1908" s="22"/>
      <c r="E1908" s="114"/>
      <c r="F1908" s="22"/>
      <c r="G1908" s="22"/>
      <c r="H1908" s="22"/>
      <c r="I1908" s="113"/>
      <c r="J1908" s="22"/>
      <c r="K1908" s="22"/>
      <c r="L1908" s="22"/>
      <c r="M1908" s="22"/>
      <c r="N1908" s="22"/>
      <c r="O1908" s="22"/>
    </row>
    <row r="1909" spans="1:15">
      <c r="A1909" s="22"/>
      <c r="B1909" s="112"/>
      <c r="C1909" s="113"/>
      <c r="D1909" s="22"/>
      <c r="E1909" s="114"/>
      <c r="F1909" s="22"/>
      <c r="G1909" s="22"/>
      <c r="H1909" s="22"/>
      <c r="I1909" s="113"/>
      <c r="J1909" s="22"/>
      <c r="K1909" s="22"/>
      <c r="L1909" s="22"/>
      <c r="M1909" s="22"/>
      <c r="N1909" s="22"/>
      <c r="O1909" s="22"/>
    </row>
    <row r="1910" spans="1:15">
      <c r="A1910" s="22"/>
      <c r="B1910" s="112"/>
      <c r="C1910" s="113"/>
      <c r="D1910" s="22"/>
      <c r="E1910" s="114"/>
      <c r="F1910" s="22"/>
      <c r="G1910" s="22"/>
      <c r="H1910" s="22"/>
      <c r="I1910" s="113"/>
      <c r="J1910" s="22"/>
      <c r="K1910" s="22"/>
      <c r="L1910" s="22"/>
      <c r="M1910" s="22"/>
      <c r="N1910" s="22"/>
      <c r="O1910" s="22"/>
    </row>
    <row r="1911" spans="1:15">
      <c r="A1911" s="22"/>
      <c r="B1911" s="112"/>
      <c r="C1911" s="113"/>
      <c r="D1911" s="22"/>
      <c r="E1911" s="114"/>
      <c r="F1911" s="22"/>
      <c r="G1911" s="22"/>
      <c r="H1911" s="22"/>
      <c r="I1911" s="113"/>
      <c r="J1911" s="22"/>
      <c r="K1911" s="22"/>
      <c r="L1911" s="22"/>
      <c r="M1911" s="22"/>
      <c r="N1911" s="22"/>
      <c r="O1911" s="22"/>
    </row>
    <row r="1912" spans="1:15">
      <c r="A1912" s="22"/>
      <c r="B1912" s="112"/>
      <c r="C1912" s="113"/>
      <c r="D1912" s="22"/>
      <c r="E1912" s="114"/>
      <c r="F1912" s="22"/>
      <c r="G1912" s="22"/>
      <c r="H1912" s="22"/>
      <c r="I1912" s="113"/>
      <c r="J1912" s="22"/>
      <c r="K1912" s="22"/>
      <c r="L1912" s="22"/>
      <c r="M1912" s="22"/>
      <c r="N1912" s="22"/>
      <c r="O1912" s="22"/>
    </row>
    <row r="1913" spans="1:15">
      <c r="A1913" s="22"/>
      <c r="B1913" s="112"/>
      <c r="C1913" s="113"/>
      <c r="D1913" s="22"/>
      <c r="E1913" s="114"/>
      <c r="F1913" s="22"/>
      <c r="G1913" s="22"/>
      <c r="H1913" s="22"/>
      <c r="I1913" s="113"/>
      <c r="J1913" s="22"/>
      <c r="K1913" s="22"/>
      <c r="L1913" s="22"/>
      <c r="M1913" s="22"/>
      <c r="N1913" s="22"/>
      <c r="O1913" s="22"/>
    </row>
    <row r="1914" spans="1:15">
      <c r="A1914" s="22"/>
      <c r="B1914" s="112"/>
      <c r="C1914" s="113"/>
      <c r="D1914" s="22"/>
      <c r="E1914" s="114"/>
      <c r="F1914" s="22"/>
      <c r="G1914" s="22"/>
      <c r="H1914" s="22"/>
      <c r="I1914" s="113"/>
      <c r="J1914" s="22"/>
      <c r="K1914" s="22"/>
      <c r="L1914" s="22"/>
      <c r="M1914" s="22"/>
      <c r="N1914" s="22"/>
      <c r="O1914" s="22"/>
    </row>
    <row r="1915" spans="1:15">
      <c r="A1915" s="22"/>
      <c r="B1915" s="112"/>
      <c r="C1915" s="113"/>
      <c r="D1915" s="22"/>
      <c r="E1915" s="114"/>
      <c r="F1915" s="22"/>
      <c r="G1915" s="22"/>
      <c r="H1915" s="22"/>
      <c r="I1915" s="113"/>
      <c r="J1915" s="22"/>
      <c r="K1915" s="22"/>
      <c r="L1915" s="22"/>
      <c r="M1915" s="22"/>
      <c r="N1915" s="22"/>
      <c r="O1915" s="22"/>
    </row>
    <row r="1916" spans="1:15">
      <c r="A1916" s="22"/>
      <c r="B1916" s="112"/>
      <c r="C1916" s="113"/>
      <c r="D1916" s="22"/>
      <c r="E1916" s="114"/>
      <c r="F1916" s="22"/>
      <c r="G1916" s="22"/>
      <c r="H1916" s="22"/>
      <c r="I1916" s="113"/>
      <c r="J1916" s="22"/>
      <c r="K1916" s="22"/>
      <c r="L1916" s="22"/>
      <c r="M1916" s="22"/>
      <c r="N1916" s="22"/>
      <c r="O1916" s="22"/>
    </row>
    <row r="1917" spans="1:15">
      <c r="A1917" s="22"/>
      <c r="B1917" s="112"/>
      <c r="C1917" s="113"/>
      <c r="D1917" s="22"/>
      <c r="E1917" s="114"/>
      <c r="F1917" s="22"/>
      <c r="G1917" s="22"/>
      <c r="H1917" s="22"/>
      <c r="I1917" s="113"/>
      <c r="J1917" s="22"/>
      <c r="K1917" s="22"/>
      <c r="L1917" s="22"/>
      <c r="M1917" s="22"/>
      <c r="N1917" s="22"/>
      <c r="O1917" s="22"/>
    </row>
    <row r="1918" spans="1:15">
      <c r="A1918" s="22"/>
      <c r="B1918" s="112"/>
      <c r="C1918" s="113"/>
      <c r="D1918" s="22"/>
      <c r="E1918" s="114"/>
      <c r="F1918" s="22"/>
      <c r="G1918" s="22"/>
      <c r="H1918" s="22"/>
      <c r="I1918" s="113"/>
      <c r="J1918" s="22"/>
      <c r="K1918" s="22"/>
      <c r="L1918" s="22"/>
      <c r="M1918" s="22"/>
      <c r="N1918" s="22"/>
      <c r="O1918" s="22"/>
    </row>
    <row r="1919" spans="1:15">
      <c r="A1919" s="22"/>
      <c r="B1919" s="112"/>
      <c r="C1919" s="113"/>
      <c r="D1919" s="22"/>
      <c r="E1919" s="114"/>
      <c r="F1919" s="22"/>
      <c r="G1919" s="22"/>
      <c r="H1919" s="22"/>
      <c r="I1919" s="113"/>
      <c r="J1919" s="22"/>
      <c r="K1919" s="22"/>
      <c r="L1919" s="22"/>
      <c r="M1919" s="22"/>
      <c r="N1919" s="22"/>
      <c r="O1919" s="22"/>
    </row>
    <row r="1920" spans="1:15">
      <c r="A1920" s="22"/>
      <c r="B1920" s="112"/>
      <c r="C1920" s="113"/>
      <c r="D1920" s="22"/>
      <c r="E1920" s="114"/>
      <c r="F1920" s="22"/>
      <c r="G1920" s="22"/>
      <c r="H1920" s="22"/>
      <c r="I1920" s="113"/>
      <c r="J1920" s="22"/>
      <c r="K1920" s="22"/>
      <c r="L1920" s="22"/>
      <c r="M1920" s="22"/>
      <c r="N1920" s="22"/>
      <c r="O1920" s="22"/>
    </row>
    <row r="1921" spans="1:15">
      <c r="A1921" s="22"/>
      <c r="B1921" s="112"/>
      <c r="C1921" s="113"/>
      <c r="D1921" s="22"/>
      <c r="E1921" s="114"/>
      <c r="F1921" s="22"/>
      <c r="G1921" s="22"/>
      <c r="H1921" s="22"/>
      <c r="I1921" s="113"/>
      <c r="J1921" s="22"/>
      <c r="K1921" s="22"/>
      <c r="L1921" s="22"/>
      <c r="M1921" s="22"/>
      <c r="N1921" s="22"/>
      <c r="O1921" s="22"/>
    </row>
    <row r="1922" spans="1:15">
      <c r="A1922" s="22"/>
      <c r="B1922" s="112"/>
      <c r="C1922" s="113"/>
      <c r="D1922" s="22"/>
      <c r="E1922" s="114"/>
      <c r="F1922" s="22"/>
      <c r="G1922" s="22"/>
      <c r="H1922" s="22"/>
      <c r="I1922" s="113"/>
      <c r="J1922" s="22"/>
      <c r="K1922" s="22"/>
      <c r="L1922" s="22"/>
      <c r="M1922" s="22"/>
      <c r="N1922" s="22"/>
      <c r="O1922" s="22"/>
    </row>
    <row r="1923" spans="1:15">
      <c r="A1923" s="22"/>
      <c r="B1923" s="112"/>
      <c r="C1923" s="113"/>
      <c r="D1923" s="22"/>
      <c r="E1923" s="114"/>
      <c r="F1923" s="22"/>
      <c r="G1923" s="22"/>
      <c r="H1923" s="22"/>
      <c r="I1923" s="113"/>
      <c r="J1923" s="22"/>
      <c r="K1923" s="22"/>
      <c r="L1923" s="22"/>
      <c r="M1923" s="22"/>
      <c r="N1923" s="22"/>
      <c r="O1923" s="22"/>
    </row>
    <row r="1924" spans="1:15">
      <c r="A1924" s="22"/>
      <c r="B1924" s="112"/>
      <c r="C1924" s="113"/>
      <c r="D1924" s="22"/>
      <c r="E1924" s="114"/>
      <c r="F1924" s="22"/>
      <c r="G1924" s="22"/>
      <c r="H1924" s="22"/>
      <c r="I1924" s="113"/>
      <c r="J1924" s="22"/>
      <c r="K1924" s="22"/>
      <c r="L1924" s="22"/>
      <c r="M1924" s="22"/>
      <c r="N1924" s="22"/>
      <c r="O1924" s="22"/>
    </row>
    <row r="1925" spans="1:15">
      <c r="A1925" s="22"/>
      <c r="B1925" s="112"/>
      <c r="C1925" s="113"/>
      <c r="D1925" s="22"/>
      <c r="E1925" s="114"/>
      <c r="F1925" s="22"/>
      <c r="G1925" s="22"/>
      <c r="H1925" s="22"/>
      <c r="I1925" s="113"/>
      <c r="J1925" s="22"/>
      <c r="K1925" s="22"/>
      <c r="L1925" s="22"/>
      <c r="M1925" s="22"/>
      <c r="N1925" s="22"/>
      <c r="O1925" s="22"/>
    </row>
    <row r="1926" spans="1:15">
      <c r="A1926" s="22"/>
      <c r="B1926" s="112"/>
      <c r="C1926" s="113"/>
      <c r="D1926" s="22"/>
      <c r="E1926" s="114"/>
      <c r="F1926" s="22"/>
      <c r="G1926" s="22"/>
      <c r="H1926" s="22"/>
      <c r="I1926" s="113"/>
      <c r="J1926" s="22"/>
      <c r="K1926" s="22"/>
      <c r="L1926" s="22"/>
      <c r="M1926" s="22"/>
      <c r="N1926" s="22"/>
      <c r="O1926" s="22"/>
    </row>
    <row r="1927" spans="1:15">
      <c r="A1927" s="22"/>
      <c r="B1927" s="112"/>
      <c r="C1927" s="113"/>
      <c r="D1927" s="22"/>
      <c r="E1927" s="114"/>
      <c r="F1927" s="22"/>
      <c r="G1927" s="22"/>
      <c r="H1927" s="22"/>
      <c r="I1927" s="113"/>
      <c r="J1927" s="22"/>
      <c r="K1927" s="22"/>
      <c r="L1927" s="22"/>
      <c r="M1927" s="22"/>
      <c r="N1927" s="22"/>
      <c r="O1927" s="22"/>
    </row>
    <row r="1928" spans="1:15">
      <c r="A1928" s="22"/>
      <c r="B1928" s="112"/>
      <c r="C1928" s="113"/>
      <c r="D1928" s="22"/>
      <c r="E1928" s="114"/>
      <c r="F1928" s="22"/>
      <c r="G1928" s="22"/>
      <c r="H1928" s="22"/>
      <c r="I1928" s="113"/>
      <c r="J1928" s="22"/>
      <c r="K1928" s="22"/>
      <c r="L1928" s="22"/>
      <c r="M1928" s="22"/>
      <c r="N1928" s="22"/>
      <c r="O1928" s="22"/>
    </row>
    <row r="1929" spans="1:15">
      <c r="A1929" s="22"/>
      <c r="B1929" s="112"/>
      <c r="C1929" s="113"/>
      <c r="D1929" s="22"/>
      <c r="E1929" s="114"/>
      <c r="F1929" s="22"/>
      <c r="G1929" s="22"/>
      <c r="H1929" s="22"/>
      <c r="I1929" s="113"/>
      <c r="J1929" s="22"/>
      <c r="K1929" s="22"/>
      <c r="L1929" s="22"/>
      <c r="M1929" s="22"/>
      <c r="N1929" s="22"/>
      <c r="O1929" s="22"/>
    </row>
    <row r="1930" spans="1:15">
      <c r="A1930" s="22"/>
      <c r="B1930" s="112"/>
      <c r="C1930" s="113"/>
      <c r="D1930" s="22"/>
      <c r="E1930" s="114"/>
      <c r="F1930" s="22"/>
      <c r="G1930" s="22"/>
      <c r="H1930" s="22"/>
      <c r="I1930" s="113"/>
      <c r="J1930" s="22"/>
      <c r="K1930" s="22"/>
      <c r="L1930" s="22"/>
      <c r="M1930" s="22"/>
      <c r="N1930" s="22"/>
      <c r="O1930" s="22"/>
    </row>
    <row r="1931" spans="1:15">
      <c r="A1931" s="22"/>
      <c r="B1931" s="112"/>
      <c r="C1931" s="113"/>
      <c r="D1931" s="22"/>
      <c r="E1931" s="114"/>
      <c r="F1931" s="22"/>
      <c r="G1931" s="22"/>
      <c r="H1931" s="22"/>
      <c r="I1931" s="113"/>
      <c r="J1931" s="22"/>
      <c r="K1931" s="22"/>
      <c r="L1931" s="22"/>
      <c r="M1931" s="22"/>
      <c r="N1931" s="22"/>
      <c r="O1931" s="22"/>
    </row>
    <row r="1932" spans="1:15">
      <c r="A1932" s="22"/>
      <c r="B1932" s="112"/>
      <c r="C1932" s="113"/>
      <c r="D1932" s="22"/>
      <c r="E1932" s="114"/>
      <c r="F1932" s="22"/>
      <c r="G1932" s="22"/>
      <c r="H1932" s="22"/>
      <c r="I1932" s="113"/>
      <c r="J1932" s="22"/>
      <c r="K1932" s="22"/>
      <c r="L1932" s="22"/>
      <c r="M1932" s="22"/>
      <c r="N1932" s="22"/>
      <c r="O1932" s="22"/>
    </row>
    <row r="1933" spans="1:15">
      <c r="A1933" s="22"/>
      <c r="B1933" s="112"/>
      <c r="C1933" s="113"/>
      <c r="D1933" s="22"/>
      <c r="E1933" s="114"/>
      <c r="F1933" s="22"/>
      <c r="G1933" s="22"/>
      <c r="H1933" s="22"/>
      <c r="I1933" s="113"/>
      <c r="J1933" s="22"/>
      <c r="K1933" s="22"/>
      <c r="L1933" s="22"/>
      <c r="M1933" s="22"/>
      <c r="N1933" s="22"/>
      <c r="O1933" s="22"/>
    </row>
    <row r="1934" spans="1:15">
      <c r="A1934" s="22"/>
      <c r="B1934" s="112"/>
      <c r="C1934" s="113"/>
      <c r="D1934" s="22"/>
      <c r="E1934" s="114"/>
      <c r="F1934" s="22"/>
      <c r="G1934" s="22"/>
      <c r="H1934" s="22"/>
      <c r="I1934" s="113"/>
      <c r="J1934" s="22"/>
      <c r="K1934" s="22"/>
      <c r="L1934" s="22"/>
      <c r="M1934" s="22"/>
      <c r="N1934" s="22"/>
      <c r="O1934" s="22"/>
    </row>
    <row r="1935" spans="1:15">
      <c r="A1935" s="22"/>
      <c r="B1935" s="112"/>
      <c r="C1935" s="113"/>
      <c r="D1935" s="22"/>
      <c r="E1935" s="114"/>
      <c r="F1935" s="22"/>
      <c r="G1935" s="22"/>
      <c r="H1935" s="22"/>
      <c r="I1935" s="113"/>
      <c r="J1935" s="22"/>
      <c r="K1935" s="22"/>
      <c r="L1935" s="22"/>
      <c r="M1935" s="22"/>
      <c r="N1935" s="22"/>
      <c r="O1935" s="22"/>
    </row>
    <row r="1936" spans="1:15">
      <c r="A1936" s="22"/>
      <c r="B1936" s="112"/>
      <c r="C1936" s="113"/>
      <c r="D1936" s="22"/>
      <c r="E1936" s="114"/>
      <c r="F1936" s="22"/>
      <c r="G1936" s="22"/>
      <c r="H1936" s="22"/>
      <c r="I1936" s="113"/>
      <c r="J1936" s="22"/>
      <c r="K1936" s="22"/>
      <c r="L1936" s="22"/>
      <c r="M1936" s="22"/>
      <c r="N1936" s="22"/>
      <c r="O1936" s="22"/>
    </row>
    <row r="1937" spans="1:15">
      <c r="A1937" s="22"/>
      <c r="B1937" s="112"/>
      <c r="C1937" s="113"/>
      <c r="D1937" s="22"/>
      <c r="E1937" s="114"/>
      <c r="F1937" s="22"/>
      <c r="G1937" s="22"/>
      <c r="H1937" s="22"/>
      <c r="I1937" s="113"/>
      <c r="J1937" s="22"/>
      <c r="K1937" s="22"/>
      <c r="L1937" s="22"/>
      <c r="M1937" s="22"/>
      <c r="N1937" s="22"/>
      <c r="O1937" s="22"/>
    </row>
    <row r="1938" spans="1:15">
      <c r="A1938" s="22"/>
      <c r="B1938" s="112"/>
      <c r="C1938" s="113"/>
      <c r="D1938" s="22"/>
      <c r="E1938" s="114"/>
      <c r="F1938" s="22"/>
      <c r="G1938" s="22"/>
      <c r="H1938" s="22"/>
      <c r="I1938" s="113"/>
      <c r="J1938" s="22"/>
      <c r="K1938" s="22"/>
      <c r="L1938" s="22"/>
      <c r="M1938" s="22"/>
      <c r="N1938" s="22"/>
      <c r="O1938" s="22"/>
    </row>
    <row r="1939" spans="1:15">
      <c r="A1939" s="22"/>
      <c r="B1939" s="112"/>
      <c r="C1939" s="113"/>
      <c r="D1939" s="22"/>
      <c r="E1939" s="114"/>
      <c r="F1939" s="22"/>
      <c r="G1939" s="22"/>
      <c r="H1939" s="22"/>
      <c r="I1939" s="113"/>
      <c r="J1939" s="22"/>
      <c r="K1939" s="22"/>
      <c r="L1939" s="22"/>
      <c r="M1939" s="22"/>
      <c r="N1939" s="22"/>
      <c r="O1939" s="22"/>
    </row>
    <row r="1940" spans="1:15">
      <c r="A1940" s="22"/>
      <c r="B1940" s="112"/>
      <c r="C1940" s="113"/>
      <c r="D1940" s="22"/>
      <c r="E1940" s="114"/>
      <c r="F1940" s="22"/>
      <c r="G1940" s="22"/>
      <c r="H1940" s="22"/>
      <c r="I1940" s="113"/>
      <c r="J1940" s="22"/>
      <c r="K1940" s="22"/>
      <c r="L1940" s="22"/>
      <c r="M1940" s="22"/>
      <c r="N1940" s="22"/>
      <c r="O1940" s="22"/>
    </row>
    <row r="1941" spans="1:15">
      <c r="A1941" s="22"/>
      <c r="B1941" s="112"/>
      <c r="C1941" s="113"/>
      <c r="D1941" s="22"/>
      <c r="E1941" s="114"/>
      <c r="F1941" s="22"/>
      <c r="G1941" s="22"/>
      <c r="H1941" s="22"/>
      <c r="I1941" s="113"/>
      <c r="J1941" s="22"/>
      <c r="K1941" s="22"/>
      <c r="L1941" s="22"/>
      <c r="M1941" s="22"/>
      <c r="N1941" s="22"/>
      <c r="O1941" s="22"/>
    </row>
    <row r="1942" spans="1:15">
      <c r="A1942" s="22"/>
      <c r="B1942" s="112"/>
      <c r="C1942" s="113"/>
      <c r="D1942" s="22"/>
      <c r="E1942" s="114"/>
      <c r="F1942" s="22"/>
      <c r="G1942" s="22"/>
      <c r="H1942" s="22"/>
      <c r="I1942" s="113"/>
      <c r="J1942" s="22"/>
      <c r="K1942" s="22"/>
      <c r="L1942" s="22"/>
      <c r="M1942" s="22"/>
      <c r="N1942" s="22"/>
      <c r="O1942" s="22"/>
    </row>
    <row r="1943" spans="1:15">
      <c r="A1943" s="22"/>
      <c r="B1943" s="112"/>
      <c r="C1943" s="113"/>
      <c r="D1943" s="22"/>
      <c r="E1943" s="114"/>
      <c r="F1943" s="22"/>
      <c r="G1943" s="22"/>
      <c r="H1943" s="22"/>
      <c r="I1943" s="113"/>
      <c r="J1943" s="22"/>
      <c r="K1943" s="22"/>
      <c r="L1943" s="22"/>
      <c r="M1943" s="22"/>
      <c r="N1943" s="22"/>
      <c r="O1943" s="22"/>
    </row>
    <row r="1944" spans="1:15">
      <c r="A1944" s="22"/>
      <c r="B1944" s="112"/>
      <c r="C1944" s="113"/>
      <c r="D1944" s="22"/>
      <c r="E1944" s="114"/>
      <c r="F1944" s="22"/>
      <c r="G1944" s="22"/>
      <c r="H1944" s="22"/>
      <c r="I1944" s="113"/>
      <c r="J1944" s="22"/>
      <c r="K1944" s="22"/>
      <c r="L1944" s="22"/>
      <c r="M1944" s="22"/>
      <c r="N1944" s="22"/>
      <c r="O1944" s="22"/>
    </row>
    <row r="1945" spans="1:15">
      <c r="A1945" s="22"/>
      <c r="B1945" s="112"/>
      <c r="C1945" s="113"/>
      <c r="D1945" s="22"/>
      <c r="E1945" s="114"/>
      <c r="F1945" s="22"/>
      <c r="G1945" s="22"/>
      <c r="H1945" s="22"/>
      <c r="I1945" s="113"/>
      <c r="J1945" s="22"/>
      <c r="K1945" s="22"/>
      <c r="L1945" s="22"/>
      <c r="M1945" s="22"/>
      <c r="N1945" s="22"/>
      <c r="O1945" s="22"/>
    </row>
    <row r="1946" spans="1:15">
      <c r="A1946" s="22"/>
      <c r="B1946" s="112"/>
      <c r="C1946" s="113"/>
      <c r="D1946" s="22"/>
      <c r="E1946" s="114"/>
      <c r="F1946" s="22"/>
      <c r="G1946" s="22"/>
      <c r="H1946" s="22"/>
      <c r="I1946" s="113"/>
      <c r="J1946" s="22"/>
      <c r="K1946" s="22"/>
      <c r="L1946" s="22"/>
      <c r="M1946" s="22"/>
      <c r="N1946" s="22"/>
      <c r="O1946" s="22"/>
    </row>
    <row r="1947" spans="1:15">
      <c r="A1947" s="22"/>
      <c r="B1947" s="112"/>
      <c r="C1947" s="113"/>
      <c r="D1947" s="22"/>
      <c r="E1947" s="114"/>
      <c r="F1947" s="22"/>
      <c r="G1947" s="22"/>
      <c r="H1947" s="22"/>
      <c r="I1947" s="113"/>
      <c r="J1947" s="22"/>
      <c r="K1947" s="22"/>
      <c r="L1947" s="22"/>
      <c r="M1947" s="22"/>
      <c r="N1947" s="22"/>
      <c r="O1947" s="22"/>
    </row>
  </sheetData>
  <sheetProtection sheet="1" objects="1" insertRows="0"/>
  <mergeCells count="11">
    <mergeCell ref="J9:O9"/>
    <mergeCell ref="F10:I10"/>
    <mergeCell ref="A1882:O1884"/>
    <mergeCell ref="A10:A12"/>
    <mergeCell ref="E10:E12"/>
    <mergeCell ref="B10:D11"/>
    <mergeCell ref="F11:G11"/>
    <mergeCell ref="H11:H12"/>
    <mergeCell ref="I11:I12"/>
    <mergeCell ref="J10:L11"/>
    <mergeCell ref="M10:O11"/>
  </mergeCells>
  <conditionalFormatting sqref="D13:D1881">
    <cfRule type="containsBlanks" dxfId="3"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C13:C1881</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B13:B1881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C27" activePane="bottomLeft" state="frozen"/>
      <selection pane="bottomLeft" activeCell="C27" sqref="C27"/>
    </sheetView>
  </sheetViews>
  <sheetFormatPr defaultRowHeight="1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row r="2" spans="1:18" ht="20.100000000000001" customHeight="1"/>
    <row r="3" spans="1:18" ht="20.100000000000001" customHeight="1"/>
    <row r="4" spans="1:18" ht="20.100000000000001" customHeight="1"/>
    <row r="5" spans="1:18" ht="20.100000000000001" customHeight="1"/>
    <row r="6" spans="1:18" ht="20.100000000000001" customHeight="1"/>
    <row r="7" spans="1:18" ht="20.100000000000001" customHeight="1"/>
    <row r="8" spans="1:18" ht="20.100000000000001" customHeight="1"/>
    <row r="9" spans="1:18" ht="20.100000000000001" customHeight="1" thickBot="1"/>
    <row r="10" spans="1:18" ht="50.1" customHeight="1" thickBot="1">
      <c r="A10" s="274" t="s">
        <v>537</v>
      </c>
      <c r="B10" s="275"/>
      <c r="C10" s="275"/>
      <c r="D10" s="276"/>
      <c r="E10" s="227" t="s">
        <v>93</v>
      </c>
      <c r="F10" s="228"/>
      <c r="G10" s="278" t="s">
        <v>538</v>
      </c>
      <c r="H10" s="278"/>
      <c r="I10" s="278"/>
      <c r="J10" s="278"/>
      <c r="K10" s="278"/>
      <c r="L10" s="279"/>
      <c r="M10" s="277" t="s">
        <v>539</v>
      </c>
      <c r="N10" s="278"/>
      <c r="O10" s="278"/>
      <c r="P10" s="278"/>
      <c r="Q10" s="278"/>
      <c r="R10" s="279"/>
    </row>
    <row r="11" spans="1:18" ht="20.100000000000001" customHeight="1" thickBot="1">
      <c r="A11" s="272" t="s">
        <v>540</v>
      </c>
      <c r="B11" s="252" t="s">
        <v>541</v>
      </c>
      <c r="C11" s="282" t="s">
        <v>542</v>
      </c>
      <c r="D11" s="280" t="s">
        <v>543</v>
      </c>
      <c r="E11" s="225" t="s">
        <v>98</v>
      </c>
      <c r="F11" s="218" t="s">
        <v>99</v>
      </c>
      <c r="G11" s="223" t="s">
        <v>544</v>
      </c>
      <c r="H11" s="223"/>
      <c r="I11" s="224"/>
      <c r="J11" s="208" t="s">
        <v>312</v>
      </c>
      <c r="K11" s="209"/>
      <c r="L11" s="210"/>
      <c r="M11" s="222" t="s">
        <v>544</v>
      </c>
      <c r="N11" s="223"/>
      <c r="O11" s="224"/>
      <c r="P11" s="208" t="s">
        <v>312</v>
      </c>
      <c r="Q11" s="209"/>
      <c r="R11" s="210"/>
    </row>
    <row r="12" spans="1:18" ht="45" customHeight="1" thickBot="1">
      <c r="A12" s="273"/>
      <c r="B12" s="254"/>
      <c r="C12" s="283"/>
      <c r="D12" s="281"/>
      <c r="E12" s="226"/>
      <c r="F12" s="219"/>
      <c r="G12" s="116" t="s">
        <v>104</v>
      </c>
      <c r="H12" s="68" t="s">
        <v>545</v>
      </c>
      <c r="I12" s="117" t="s">
        <v>106</v>
      </c>
      <c r="J12" s="99" t="s">
        <v>104</v>
      </c>
      <c r="K12" s="68" t="s">
        <v>545</v>
      </c>
      <c r="L12" s="118" t="s">
        <v>106</v>
      </c>
      <c r="M12" s="99" t="s">
        <v>104</v>
      </c>
      <c r="N12" s="68" t="s">
        <v>545</v>
      </c>
      <c r="O12" s="118" t="s">
        <v>106</v>
      </c>
      <c r="P12" s="99" t="s">
        <v>104</v>
      </c>
      <c r="Q12" s="68" t="s">
        <v>545</v>
      </c>
      <c r="R12" s="118" t="s">
        <v>106</v>
      </c>
    </row>
    <row r="13" spans="1:18">
      <c r="A13" s="119" t="s">
        <v>546</v>
      </c>
      <c r="B13" s="120" t="s">
        <v>547</v>
      </c>
      <c r="C13" s="121" t="s">
        <v>548</v>
      </c>
      <c r="D13" s="122" t="s">
        <v>549</v>
      </c>
      <c r="E13" s="123" t="s">
        <v>110</v>
      </c>
      <c r="F13" s="115" t="s">
        <v>550</v>
      </c>
      <c r="G13" s="124">
        <v>12000</v>
      </c>
      <c r="H13" s="125">
        <v>14000</v>
      </c>
      <c r="I13" s="126">
        <v>20000</v>
      </c>
      <c r="J13" s="127">
        <v>36</v>
      </c>
      <c r="K13" s="128">
        <v>40</v>
      </c>
      <c r="L13" s="129">
        <v>52</v>
      </c>
      <c r="M13" s="127">
        <v>2000</v>
      </c>
      <c r="N13" s="128">
        <v>2600</v>
      </c>
      <c r="O13" s="129">
        <v>5000</v>
      </c>
      <c r="P13" s="127">
        <v>5</v>
      </c>
      <c r="Q13" s="128">
        <v>7</v>
      </c>
      <c r="R13" s="129">
        <v>14</v>
      </c>
    </row>
    <row r="14" spans="1:18">
      <c r="A14" s="119" t="s">
        <v>546</v>
      </c>
      <c r="B14" s="120" t="s">
        <v>547</v>
      </c>
      <c r="C14" s="121" t="s">
        <v>551</v>
      </c>
      <c r="D14" s="122" t="s">
        <v>549</v>
      </c>
      <c r="E14" s="123" t="s">
        <v>110</v>
      </c>
      <c r="F14" s="115" t="s">
        <v>550</v>
      </c>
      <c r="G14" s="123">
        <v>950</v>
      </c>
      <c r="H14" s="130">
        <v>1200</v>
      </c>
      <c r="I14" s="115">
        <v>1500</v>
      </c>
      <c r="J14" s="123">
        <v>5</v>
      </c>
      <c r="K14" s="130">
        <v>10</v>
      </c>
      <c r="L14" s="115">
        <v>15</v>
      </c>
      <c r="M14" s="123">
        <v>15</v>
      </c>
      <c r="N14" s="130">
        <v>30</v>
      </c>
      <c r="O14" s="115">
        <v>40</v>
      </c>
      <c r="P14" s="123">
        <v>0.5</v>
      </c>
      <c r="Q14" s="130">
        <v>1</v>
      </c>
      <c r="R14" s="115">
        <v>2</v>
      </c>
    </row>
    <row r="15" spans="1:18">
      <c r="A15" s="71"/>
      <c r="B15" s="131"/>
      <c r="C15" s="73"/>
      <c r="D15" s="76"/>
      <c r="E15" s="74"/>
      <c r="F15" s="75"/>
      <c r="G15" s="74"/>
      <c r="H15" s="132"/>
      <c r="I15" s="75"/>
      <c r="J15" s="74"/>
      <c r="K15" s="132"/>
      <c r="L15" s="75"/>
      <c r="M15" s="74"/>
      <c r="N15" s="132"/>
      <c r="O15" s="75"/>
      <c r="P15" s="74"/>
      <c r="Q15" s="132"/>
      <c r="R15" s="75"/>
    </row>
    <row r="16" spans="1:18">
      <c r="A16" s="79"/>
      <c r="B16" s="133"/>
      <c r="C16" s="81"/>
      <c r="D16" s="84"/>
      <c r="E16" s="82"/>
      <c r="F16" s="83"/>
      <c r="G16" s="82"/>
      <c r="H16" s="134"/>
      <c r="I16" s="83"/>
      <c r="J16" s="82"/>
      <c r="K16" s="134"/>
      <c r="L16" s="83"/>
      <c r="M16" s="82"/>
      <c r="N16" s="134"/>
      <c r="O16" s="83"/>
      <c r="P16" s="82"/>
      <c r="Q16" s="134"/>
      <c r="R16" s="83"/>
    </row>
    <row r="17" spans="1:18">
      <c r="A17" s="79"/>
      <c r="B17" s="133"/>
      <c r="C17" s="81"/>
      <c r="D17" s="84"/>
      <c r="E17" s="82"/>
      <c r="F17" s="83"/>
      <c r="G17" s="82"/>
      <c r="H17" s="134"/>
      <c r="I17" s="83"/>
      <c r="J17" s="82"/>
      <c r="K17" s="134"/>
      <c r="L17" s="83"/>
      <c r="M17" s="82"/>
      <c r="N17" s="134"/>
      <c r="O17" s="83"/>
      <c r="P17" s="82"/>
      <c r="Q17" s="134"/>
      <c r="R17" s="83"/>
    </row>
    <row r="18" spans="1:18">
      <c r="A18" s="79"/>
      <c r="B18" s="133"/>
      <c r="C18" s="81"/>
      <c r="D18" s="84"/>
      <c r="E18" s="82"/>
      <c r="F18" s="83"/>
      <c r="G18" s="82"/>
      <c r="H18" s="134"/>
      <c r="I18" s="83"/>
      <c r="J18" s="82"/>
      <c r="K18" s="134"/>
      <c r="L18" s="83"/>
      <c r="M18" s="82"/>
      <c r="N18" s="134"/>
      <c r="O18" s="83"/>
      <c r="P18" s="82"/>
      <c r="Q18" s="134"/>
      <c r="R18" s="83"/>
    </row>
    <row r="19" spans="1:18">
      <c r="A19" s="79"/>
      <c r="B19" s="133"/>
      <c r="C19" s="81"/>
      <c r="D19" s="84"/>
      <c r="E19" s="82"/>
      <c r="F19" s="83"/>
      <c r="G19" s="82"/>
      <c r="H19" s="134"/>
      <c r="I19" s="83"/>
      <c r="J19" s="82"/>
      <c r="K19" s="134"/>
      <c r="L19" s="83"/>
      <c r="M19" s="82"/>
      <c r="N19" s="134"/>
      <c r="O19" s="83"/>
      <c r="P19" s="82"/>
      <c r="Q19" s="134"/>
      <c r="R19" s="83"/>
    </row>
    <row r="20" spans="1:18">
      <c r="A20" s="79"/>
      <c r="B20" s="133"/>
      <c r="C20" s="81"/>
      <c r="D20" s="84"/>
      <c r="E20" s="82"/>
      <c r="F20" s="83"/>
      <c r="G20" s="82"/>
      <c r="H20" s="134"/>
      <c r="I20" s="83"/>
      <c r="J20" s="82"/>
      <c r="K20" s="134"/>
      <c r="L20" s="83"/>
      <c r="M20" s="82"/>
      <c r="N20" s="134"/>
      <c r="O20" s="83"/>
      <c r="P20" s="82"/>
      <c r="Q20" s="134"/>
      <c r="R20" s="83"/>
    </row>
    <row r="21" spans="1:18">
      <c r="A21" s="79"/>
      <c r="B21" s="133"/>
      <c r="C21" s="81"/>
      <c r="D21" s="84"/>
      <c r="E21" s="82"/>
      <c r="F21" s="83"/>
      <c r="G21" s="82"/>
      <c r="H21" s="134"/>
      <c r="I21" s="83"/>
      <c r="J21" s="82"/>
      <c r="K21" s="134"/>
      <c r="L21" s="83"/>
      <c r="M21" s="82"/>
      <c r="N21" s="134"/>
      <c r="O21" s="83"/>
      <c r="P21" s="82"/>
      <c r="Q21" s="134"/>
      <c r="R21" s="83"/>
    </row>
    <row r="22" spans="1:18">
      <c r="A22" s="79"/>
      <c r="B22" s="133"/>
      <c r="C22" s="81"/>
      <c r="D22" s="84"/>
      <c r="E22" s="82"/>
      <c r="F22" s="83"/>
      <c r="G22" s="82"/>
      <c r="H22" s="134"/>
      <c r="I22" s="83"/>
      <c r="J22" s="82"/>
      <c r="K22" s="134"/>
      <c r="L22" s="83"/>
      <c r="M22" s="82"/>
      <c r="N22" s="134"/>
      <c r="O22" s="83"/>
      <c r="P22" s="82"/>
      <c r="Q22" s="134"/>
      <c r="R22" s="83"/>
    </row>
    <row r="23" spans="1:18">
      <c r="A23" s="79"/>
      <c r="B23" s="133"/>
      <c r="C23" s="81"/>
      <c r="D23" s="84"/>
      <c r="E23" s="82"/>
      <c r="F23" s="83"/>
      <c r="G23" s="82"/>
      <c r="H23" s="134"/>
      <c r="I23" s="83"/>
      <c r="J23" s="82"/>
      <c r="K23" s="134"/>
      <c r="L23" s="83"/>
      <c r="M23" s="82"/>
      <c r="N23" s="134"/>
      <c r="O23" s="83"/>
      <c r="P23" s="82"/>
      <c r="Q23" s="134"/>
      <c r="R23" s="83"/>
    </row>
    <row r="24" spans="1:18">
      <c r="A24" s="79"/>
      <c r="B24" s="133"/>
      <c r="C24" s="81"/>
      <c r="D24" s="84"/>
      <c r="E24" s="82"/>
      <c r="F24" s="83"/>
      <c r="G24" s="82"/>
      <c r="H24" s="134"/>
      <c r="I24" s="83"/>
      <c r="J24" s="82"/>
      <c r="K24" s="134"/>
      <c r="L24" s="83"/>
      <c r="M24" s="82"/>
      <c r="N24" s="134"/>
      <c r="O24" s="83"/>
      <c r="P24" s="82"/>
      <c r="Q24" s="134"/>
      <c r="R24" s="83"/>
    </row>
    <row r="25" spans="1:18">
      <c r="A25" s="79"/>
      <c r="B25" s="133"/>
      <c r="C25" s="81"/>
      <c r="D25" s="84"/>
      <c r="E25" s="82"/>
      <c r="F25" s="83"/>
      <c r="G25" s="82"/>
      <c r="H25" s="134"/>
      <c r="I25" s="83"/>
      <c r="J25" s="82"/>
      <c r="K25" s="134"/>
      <c r="L25" s="83"/>
      <c r="M25" s="82"/>
      <c r="N25" s="134"/>
      <c r="O25" s="83"/>
      <c r="P25" s="82"/>
      <c r="Q25" s="134"/>
      <c r="R25" s="83"/>
    </row>
    <row r="26" spans="1:18">
      <c r="A26" s="79"/>
      <c r="B26" s="133"/>
      <c r="C26" s="81"/>
      <c r="D26" s="84"/>
      <c r="E26" s="82"/>
      <c r="F26" s="83"/>
      <c r="G26" s="82"/>
      <c r="H26" s="134"/>
      <c r="I26" s="83"/>
      <c r="J26" s="82"/>
      <c r="K26" s="134"/>
      <c r="L26" s="83"/>
      <c r="M26" s="82"/>
      <c r="N26" s="134"/>
      <c r="O26" s="83"/>
      <c r="P26" s="82"/>
      <c r="Q26" s="134"/>
      <c r="R26" s="83"/>
    </row>
    <row r="27" spans="1:18">
      <c r="A27" s="79"/>
      <c r="B27" s="133"/>
      <c r="C27" s="81"/>
      <c r="D27" s="84"/>
      <c r="E27" s="82"/>
      <c r="F27" s="83"/>
      <c r="G27" s="82"/>
      <c r="H27" s="134"/>
      <c r="I27" s="83"/>
      <c r="J27" s="82"/>
      <c r="K27" s="134"/>
      <c r="L27" s="83"/>
      <c r="M27" s="82"/>
      <c r="N27" s="134"/>
      <c r="O27" s="83"/>
      <c r="P27" s="82"/>
      <c r="Q27" s="134"/>
      <c r="R27" s="83"/>
    </row>
    <row r="28" spans="1:18">
      <c r="A28" s="79"/>
      <c r="B28" s="133"/>
      <c r="C28" s="81"/>
      <c r="D28" s="84"/>
      <c r="E28" s="82"/>
      <c r="F28" s="83"/>
      <c r="G28" s="82"/>
      <c r="H28" s="134"/>
      <c r="I28" s="83"/>
      <c r="J28" s="82"/>
      <c r="K28" s="134"/>
      <c r="L28" s="83"/>
      <c r="M28" s="82"/>
      <c r="N28" s="134"/>
      <c r="O28" s="83"/>
      <c r="P28" s="82"/>
      <c r="Q28" s="134"/>
      <c r="R28" s="83"/>
    </row>
    <row r="29" spans="1:18">
      <c r="A29" s="79"/>
      <c r="B29" s="133"/>
      <c r="C29" s="81"/>
      <c r="D29" s="84"/>
      <c r="E29" s="82"/>
      <c r="F29" s="83"/>
      <c r="G29" s="82"/>
      <c r="H29" s="134"/>
      <c r="I29" s="83"/>
      <c r="J29" s="82"/>
      <c r="K29" s="134"/>
      <c r="L29" s="83"/>
      <c r="M29" s="82"/>
      <c r="N29" s="134"/>
      <c r="O29" s="83"/>
      <c r="P29" s="82"/>
      <c r="Q29" s="134"/>
      <c r="R29" s="83"/>
    </row>
    <row r="30" spans="1:18">
      <c r="A30" s="79"/>
      <c r="B30" s="133"/>
      <c r="C30" s="81"/>
      <c r="D30" s="84"/>
      <c r="E30" s="82"/>
      <c r="F30" s="83"/>
      <c r="G30" s="82"/>
      <c r="H30" s="134"/>
      <c r="I30" s="83"/>
      <c r="J30" s="82"/>
      <c r="K30" s="134"/>
      <c r="L30" s="83"/>
      <c r="M30" s="82"/>
      <c r="N30" s="134"/>
      <c r="O30" s="83"/>
      <c r="P30" s="82"/>
      <c r="Q30" s="134"/>
      <c r="R30" s="83"/>
    </row>
    <row r="31" spans="1:18">
      <c r="A31" s="79"/>
      <c r="B31" s="133"/>
      <c r="C31" s="81"/>
      <c r="D31" s="84"/>
      <c r="E31" s="82"/>
      <c r="F31" s="83"/>
      <c r="G31" s="82"/>
      <c r="H31" s="134"/>
      <c r="I31" s="83"/>
      <c r="J31" s="82"/>
      <c r="K31" s="134"/>
      <c r="L31" s="83"/>
      <c r="M31" s="82"/>
      <c r="N31" s="134"/>
      <c r="O31" s="83"/>
      <c r="P31" s="82"/>
      <c r="Q31" s="134"/>
      <c r="R31" s="83"/>
    </row>
    <row r="32" spans="1:18">
      <c r="A32" s="79"/>
      <c r="B32" s="133"/>
      <c r="C32" s="81"/>
      <c r="D32" s="84"/>
      <c r="E32" s="82"/>
      <c r="F32" s="83"/>
      <c r="G32" s="82"/>
      <c r="H32" s="134"/>
      <c r="I32" s="83"/>
      <c r="J32" s="82"/>
      <c r="K32" s="134"/>
      <c r="L32" s="83"/>
      <c r="M32" s="82"/>
      <c r="N32" s="134"/>
      <c r="O32" s="83"/>
      <c r="P32" s="82"/>
      <c r="Q32" s="134"/>
      <c r="R32" s="83"/>
    </row>
    <row r="33" spans="1:18">
      <c r="A33" s="79"/>
      <c r="B33" s="133"/>
      <c r="C33" s="81"/>
      <c r="D33" s="84"/>
      <c r="E33" s="82"/>
      <c r="F33" s="83"/>
      <c r="G33" s="82"/>
      <c r="H33" s="134"/>
      <c r="I33" s="83"/>
      <c r="J33" s="82"/>
      <c r="K33" s="134"/>
      <c r="L33" s="83"/>
      <c r="M33" s="82"/>
      <c r="N33" s="134"/>
      <c r="O33" s="83"/>
      <c r="P33" s="82"/>
      <c r="Q33" s="134"/>
      <c r="R33" s="83"/>
    </row>
    <row r="34" spans="1:18">
      <c r="A34" s="79"/>
      <c r="B34" s="133"/>
      <c r="C34" s="81"/>
      <c r="D34" s="84"/>
      <c r="E34" s="82"/>
      <c r="F34" s="83"/>
      <c r="G34" s="82"/>
      <c r="H34" s="134"/>
      <c r="I34" s="83"/>
      <c r="J34" s="82"/>
      <c r="K34" s="134"/>
      <c r="L34" s="83"/>
      <c r="M34" s="82"/>
      <c r="N34" s="134"/>
      <c r="O34" s="83"/>
      <c r="P34" s="82"/>
      <c r="Q34" s="134"/>
      <c r="R34" s="83"/>
    </row>
    <row r="35" spans="1:18">
      <c r="A35" s="79"/>
      <c r="B35" s="133"/>
      <c r="C35" s="81"/>
      <c r="D35" s="84"/>
      <c r="E35" s="82"/>
      <c r="F35" s="83"/>
      <c r="G35" s="82"/>
      <c r="H35" s="134"/>
      <c r="I35" s="83"/>
      <c r="J35" s="82"/>
      <c r="K35" s="134"/>
      <c r="L35" s="83"/>
      <c r="M35" s="82"/>
      <c r="N35" s="134"/>
      <c r="O35" s="83"/>
      <c r="P35" s="82"/>
      <c r="Q35" s="134"/>
      <c r="R35" s="83"/>
    </row>
    <row r="36" spans="1:18">
      <c r="A36" s="79"/>
      <c r="B36" s="133"/>
      <c r="C36" s="81"/>
      <c r="D36" s="84"/>
      <c r="E36" s="82"/>
      <c r="F36" s="83"/>
      <c r="G36" s="82"/>
      <c r="H36" s="134"/>
      <c r="I36" s="83"/>
      <c r="J36" s="82"/>
      <c r="K36" s="134"/>
      <c r="L36" s="83"/>
      <c r="M36" s="82"/>
      <c r="N36" s="134"/>
      <c r="O36" s="83"/>
      <c r="P36" s="82"/>
      <c r="Q36" s="134"/>
      <c r="R36" s="83"/>
    </row>
    <row r="37" spans="1:18">
      <c r="A37" s="79"/>
      <c r="B37" s="133"/>
      <c r="C37" s="81"/>
      <c r="D37" s="84"/>
      <c r="E37" s="82"/>
      <c r="F37" s="83"/>
      <c r="G37" s="82"/>
      <c r="H37" s="134"/>
      <c r="I37" s="83"/>
      <c r="J37" s="82"/>
      <c r="K37" s="134"/>
      <c r="L37" s="83"/>
      <c r="M37" s="82"/>
      <c r="N37" s="134"/>
      <c r="O37" s="83"/>
      <c r="P37" s="82"/>
      <c r="Q37" s="134"/>
      <c r="R37" s="83"/>
    </row>
    <row r="38" spans="1:18">
      <c r="A38" s="79"/>
      <c r="B38" s="133"/>
      <c r="C38" s="81"/>
      <c r="D38" s="84"/>
      <c r="E38" s="82"/>
      <c r="F38" s="83"/>
      <c r="G38" s="82"/>
      <c r="H38" s="134"/>
      <c r="I38" s="83"/>
      <c r="J38" s="82"/>
      <c r="K38" s="134"/>
      <c r="L38" s="83"/>
      <c r="M38" s="82"/>
      <c r="N38" s="134"/>
      <c r="O38" s="83"/>
      <c r="P38" s="82"/>
      <c r="Q38" s="134"/>
      <c r="R38" s="83"/>
    </row>
    <row r="39" spans="1:18">
      <c r="A39" s="79"/>
      <c r="B39" s="133"/>
      <c r="C39" s="81"/>
      <c r="D39" s="84"/>
      <c r="E39" s="82"/>
      <c r="F39" s="83"/>
      <c r="G39" s="82"/>
      <c r="H39" s="134"/>
      <c r="I39" s="83"/>
      <c r="J39" s="82"/>
      <c r="K39" s="134"/>
      <c r="L39" s="83"/>
      <c r="M39" s="82"/>
      <c r="N39" s="134"/>
      <c r="O39" s="83"/>
      <c r="P39" s="82"/>
      <c r="Q39" s="134"/>
      <c r="R39" s="83"/>
    </row>
    <row r="40" spans="1:18">
      <c r="A40" s="79"/>
      <c r="B40" s="133"/>
      <c r="C40" s="81"/>
      <c r="D40" s="84"/>
      <c r="E40" s="82"/>
      <c r="F40" s="83"/>
      <c r="G40" s="82"/>
      <c r="H40" s="134"/>
      <c r="I40" s="83"/>
      <c r="J40" s="82"/>
      <c r="K40" s="134"/>
      <c r="L40" s="83"/>
      <c r="M40" s="82"/>
      <c r="N40" s="134"/>
      <c r="O40" s="83"/>
      <c r="P40" s="82"/>
      <c r="Q40" s="134"/>
      <c r="R40" s="83"/>
    </row>
    <row r="41" spans="1:18">
      <c r="A41" s="79"/>
      <c r="B41" s="133"/>
      <c r="C41" s="81"/>
      <c r="D41" s="84"/>
      <c r="E41" s="82"/>
      <c r="F41" s="83"/>
      <c r="G41" s="82"/>
      <c r="H41" s="134"/>
      <c r="I41" s="83"/>
      <c r="J41" s="82"/>
      <c r="K41" s="134"/>
      <c r="L41" s="83"/>
      <c r="M41" s="82"/>
      <c r="N41" s="134"/>
      <c r="O41" s="83"/>
      <c r="P41" s="82"/>
      <c r="Q41" s="134"/>
      <c r="R41" s="83"/>
    </row>
    <row r="42" spans="1:18">
      <c r="A42" s="79"/>
      <c r="B42" s="133"/>
      <c r="C42" s="81"/>
      <c r="D42" s="84"/>
      <c r="E42" s="82"/>
      <c r="F42" s="83"/>
      <c r="G42" s="82"/>
      <c r="H42" s="134"/>
      <c r="I42" s="83"/>
      <c r="J42" s="82"/>
      <c r="K42" s="134"/>
      <c r="L42" s="83"/>
      <c r="M42" s="82"/>
      <c r="N42" s="134"/>
      <c r="O42" s="83"/>
      <c r="P42" s="82"/>
      <c r="Q42" s="134"/>
      <c r="R42" s="83"/>
    </row>
    <row r="43" spans="1:18">
      <c r="A43" s="79"/>
      <c r="B43" s="133"/>
      <c r="C43" s="81"/>
      <c r="D43" s="84"/>
      <c r="E43" s="82"/>
      <c r="F43" s="83"/>
      <c r="G43" s="82"/>
      <c r="H43" s="134"/>
      <c r="I43" s="83"/>
      <c r="J43" s="82"/>
      <c r="K43" s="134"/>
      <c r="L43" s="83"/>
      <c r="M43" s="82"/>
      <c r="N43" s="134"/>
      <c r="O43" s="83"/>
      <c r="P43" s="82"/>
      <c r="Q43" s="134"/>
      <c r="R43" s="83"/>
    </row>
    <row r="44" spans="1:18">
      <c r="A44" s="79"/>
      <c r="B44" s="133"/>
      <c r="C44" s="81"/>
      <c r="D44" s="84"/>
      <c r="E44" s="82"/>
      <c r="F44" s="83"/>
      <c r="G44" s="82"/>
      <c r="H44" s="134"/>
      <c r="I44" s="83"/>
      <c r="J44" s="82"/>
      <c r="K44" s="134"/>
      <c r="L44" s="83"/>
      <c r="M44" s="82"/>
      <c r="N44" s="134"/>
      <c r="O44" s="83"/>
      <c r="P44" s="82"/>
      <c r="Q44" s="134"/>
      <c r="R44" s="83"/>
    </row>
    <row r="45" spans="1:18">
      <c r="A45" s="79"/>
      <c r="B45" s="133"/>
      <c r="C45" s="81"/>
      <c r="D45" s="84"/>
      <c r="E45" s="82"/>
      <c r="F45" s="83"/>
      <c r="G45" s="82"/>
      <c r="H45" s="134"/>
      <c r="I45" s="83"/>
      <c r="J45" s="82"/>
      <c r="K45" s="134"/>
      <c r="L45" s="83"/>
      <c r="M45" s="82"/>
      <c r="N45" s="134"/>
      <c r="O45" s="83"/>
      <c r="P45" s="82"/>
      <c r="Q45" s="134"/>
      <c r="R45" s="83"/>
    </row>
    <row r="46" spans="1:18">
      <c r="A46" s="79"/>
      <c r="B46" s="133"/>
      <c r="C46" s="81"/>
      <c r="D46" s="84"/>
      <c r="E46" s="82"/>
      <c r="F46" s="83"/>
      <c r="G46" s="82"/>
      <c r="H46" s="134"/>
      <c r="I46" s="83"/>
      <c r="J46" s="82"/>
      <c r="K46" s="134"/>
      <c r="L46" s="83"/>
      <c r="M46" s="82"/>
      <c r="N46" s="134"/>
      <c r="O46" s="83"/>
      <c r="P46" s="82"/>
      <c r="Q46" s="134"/>
      <c r="R46" s="83"/>
    </row>
    <row r="47" spans="1:18">
      <c r="A47" s="79"/>
      <c r="B47" s="133"/>
      <c r="C47" s="81"/>
      <c r="D47" s="84"/>
      <c r="E47" s="82"/>
      <c r="F47" s="83"/>
      <c r="G47" s="82"/>
      <c r="H47" s="134"/>
      <c r="I47" s="83"/>
      <c r="J47" s="82"/>
      <c r="K47" s="134"/>
      <c r="L47" s="83"/>
      <c r="M47" s="82"/>
      <c r="N47" s="134"/>
      <c r="O47" s="83"/>
      <c r="P47" s="82"/>
      <c r="Q47" s="134"/>
      <c r="R47" s="83"/>
    </row>
    <row r="48" spans="1:18">
      <c r="A48" s="79"/>
      <c r="B48" s="133"/>
      <c r="C48" s="81"/>
      <c r="D48" s="84"/>
      <c r="E48" s="82"/>
      <c r="F48" s="83"/>
      <c r="G48" s="82"/>
      <c r="H48" s="134"/>
      <c r="I48" s="83"/>
      <c r="J48" s="82"/>
      <c r="K48" s="134"/>
      <c r="L48" s="83"/>
      <c r="M48" s="82"/>
      <c r="N48" s="134"/>
      <c r="O48" s="83"/>
      <c r="P48" s="82"/>
      <c r="Q48" s="134"/>
      <c r="R48" s="83"/>
    </row>
    <row r="49" spans="1:18">
      <c r="A49" s="79"/>
      <c r="B49" s="133"/>
      <c r="C49" s="81"/>
      <c r="D49" s="84"/>
      <c r="E49" s="82"/>
      <c r="F49" s="83"/>
      <c r="G49" s="82"/>
      <c r="H49" s="134"/>
      <c r="I49" s="83"/>
      <c r="J49" s="82"/>
      <c r="K49" s="134"/>
      <c r="L49" s="83"/>
      <c r="M49" s="82"/>
      <c r="N49" s="134"/>
      <c r="O49" s="83"/>
      <c r="P49" s="82"/>
      <c r="Q49" s="134"/>
      <c r="R49" s="83"/>
    </row>
    <row r="50" spans="1:18">
      <c r="A50" s="79"/>
      <c r="B50" s="133"/>
      <c r="C50" s="81"/>
      <c r="D50" s="84"/>
      <c r="E50" s="82"/>
      <c r="F50" s="83"/>
      <c r="G50" s="82"/>
      <c r="H50" s="134"/>
      <c r="I50" s="83"/>
      <c r="J50" s="82"/>
      <c r="K50" s="134"/>
      <c r="L50" s="83"/>
      <c r="M50" s="82"/>
      <c r="N50" s="134"/>
      <c r="O50" s="83"/>
      <c r="P50" s="82"/>
      <c r="Q50" s="134"/>
      <c r="R50" s="83"/>
    </row>
    <row r="51" spans="1:18">
      <c r="A51" s="79"/>
      <c r="B51" s="133"/>
      <c r="C51" s="81"/>
      <c r="D51" s="84"/>
      <c r="E51" s="82"/>
      <c r="F51" s="83"/>
      <c r="G51" s="82"/>
      <c r="H51" s="134"/>
      <c r="I51" s="83"/>
      <c r="J51" s="82"/>
      <c r="K51" s="134"/>
      <c r="L51" s="83"/>
      <c r="M51" s="82"/>
      <c r="N51" s="134"/>
      <c r="O51" s="83"/>
      <c r="P51" s="82"/>
      <c r="Q51" s="134"/>
      <c r="R51" s="83"/>
    </row>
    <row r="52" spans="1:18">
      <c r="A52" s="79"/>
      <c r="B52" s="133"/>
      <c r="C52" s="81"/>
      <c r="D52" s="84"/>
      <c r="E52" s="82"/>
      <c r="F52" s="83"/>
      <c r="G52" s="82"/>
      <c r="H52" s="134"/>
      <c r="I52" s="83"/>
      <c r="J52" s="82"/>
      <c r="K52" s="134"/>
      <c r="L52" s="83"/>
      <c r="M52" s="82"/>
      <c r="N52" s="134"/>
      <c r="O52" s="83"/>
      <c r="P52" s="82"/>
      <c r="Q52" s="134"/>
      <c r="R52" s="83"/>
    </row>
    <row r="53" spans="1:18">
      <c r="A53" s="79"/>
      <c r="B53" s="133"/>
      <c r="C53" s="81"/>
      <c r="D53" s="84"/>
      <c r="E53" s="82"/>
      <c r="F53" s="83"/>
      <c r="G53" s="82"/>
      <c r="H53" s="134"/>
      <c r="I53" s="83"/>
      <c r="J53" s="82"/>
      <c r="K53" s="134"/>
      <c r="L53" s="83"/>
      <c r="M53" s="82"/>
      <c r="N53" s="134"/>
      <c r="O53" s="83"/>
      <c r="P53" s="82"/>
      <c r="Q53" s="134"/>
      <c r="R53" s="83"/>
    </row>
    <row r="54" spans="1:18">
      <c r="A54" s="79"/>
      <c r="B54" s="133"/>
      <c r="C54" s="81"/>
      <c r="D54" s="84"/>
      <c r="E54" s="82"/>
      <c r="F54" s="83"/>
      <c r="G54" s="82"/>
      <c r="H54" s="134"/>
      <c r="I54" s="83"/>
      <c r="J54" s="82"/>
      <c r="K54" s="134"/>
      <c r="L54" s="83"/>
      <c r="M54" s="82"/>
      <c r="N54" s="134"/>
      <c r="O54" s="83"/>
      <c r="P54" s="82"/>
      <c r="Q54" s="134"/>
      <c r="R54" s="83"/>
    </row>
    <row r="55" spans="1:18">
      <c r="A55" s="79"/>
      <c r="B55" s="133"/>
      <c r="C55" s="81"/>
      <c r="D55" s="84"/>
      <c r="E55" s="82"/>
      <c r="F55" s="83"/>
      <c r="G55" s="82"/>
      <c r="H55" s="134"/>
      <c r="I55" s="83"/>
      <c r="J55" s="82"/>
      <c r="K55" s="134"/>
      <c r="L55" s="83"/>
      <c r="M55" s="82"/>
      <c r="N55" s="134"/>
      <c r="O55" s="83"/>
      <c r="P55" s="82"/>
      <c r="Q55" s="134"/>
      <c r="R55" s="83"/>
    </row>
    <row r="56" spans="1:18">
      <c r="A56" s="79"/>
      <c r="B56" s="133"/>
      <c r="C56" s="81"/>
      <c r="D56" s="84"/>
      <c r="E56" s="82"/>
      <c r="F56" s="83"/>
      <c r="G56" s="82"/>
      <c r="H56" s="134"/>
      <c r="I56" s="83"/>
      <c r="J56" s="82"/>
      <c r="K56" s="134"/>
      <c r="L56" s="83"/>
      <c r="M56" s="82"/>
      <c r="N56" s="134"/>
      <c r="O56" s="83"/>
      <c r="P56" s="82"/>
      <c r="Q56" s="134"/>
      <c r="R56" s="83"/>
    </row>
    <row r="57" spans="1:18">
      <c r="A57" s="79"/>
      <c r="B57" s="133"/>
      <c r="C57" s="81"/>
      <c r="D57" s="84"/>
      <c r="E57" s="82"/>
      <c r="F57" s="83"/>
      <c r="G57" s="82"/>
      <c r="H57" s="134"/>
      <c r="I57" s="83"/>
      <c r="J57" s="82"/>
      <c r="K57" s="134"/>
      <c r="L57" s="83"/>
      <c r="M57" s="82"/>
      <c r="N57" s="134"/>
      <c r="O57" s="83"/>
      <c r="P57" s="82"/>
      <c r="Q57" s="134"/>
      <c r="R57" s="83"/>
    </row>
    <row r="58" spans="1:18">
      <c r="A58" s="79"/>
      <c r="B58" s="133"/>
      <c r="C58" s="81"/>
      <c r="D58" s="84"/>
      <c r="E58" s="82"/>
      <c r="F58" s="83"/>
      <c r="G58" s="82"/>
      <c r="H58" s="134"/>
      <c r="I58" s="83"/>
      <c r="J58" s="82"/>
      <c r="K58" s="134"/>
      <c r="L58" s="83"/>
      <c r="M58" s="82"/>
      <c r="N58" s="134"/>
      <c r="O58" s="83"/>
      <c r="P58" s="82"/>
      <c r="Q58" s="134"/>
      <c r="R58" s="83"/>
    </row>
    <row r="59" spans="1:18">
      <c r="A59" s="79"/>
      <c r="B59" s="133"/>
      <c r="C59" s="81"/>
      <c r="D59" s="84"/>
      <c r="E59" s="82"/>
      <c r="F59" s="83"/>
      <c r="G59" s="82"/>
      <c r="H59" s="134"/>
      <c r="I59" s="83"/>
      <c r="J59" s="82"/>
      <c r="K59" s="134"/>
      <c r="L59" s="83"/>
      <c r="M59" s="82"/>
      <c r="N59" s="134"/>
      <c r="O59" s="83"/>
      <c r="P59" s="82"/>
      <c r="Q59" s="134"/>
      <c r="R59" s="83"/>
    </row>
    <row r="60" spans="1:18">
      <c r="A60" s="79"/>
      <c r="B60" s="133"/>
      <c r="C60" s="81"/>
      <c r="D60" s="84"/>
      <c r="E60" s="82"/>
      <c r="F60" s="83"/>
      <c r="G60" s="82"/>
      <c r="H60" s="134"/>
      <c r="I60" s="83"/>
      <c r="J60" s="82"/>
      <c r="K60" s="134"/>
      <c r="L60" s="83"/>
      <c r="M60" s="82"/>
      <c r="N60" s="134"/>
      <c r="O60" s="83"/>
      <c r="P60" s="82"/>
      <c r="Q60" s="134"/>
      <c r="R60" s="83"/>
    </row>
    <row r="61" spans="1:18">
      <c r="A61" s="79"/>
      <c r="B61" s="133"/>
      <c r="C61" s="81"/>
      <c r="D61" s="84"/>
      <c r="E61" s="82"/>
      <c r="F61" s="83"/>
      <c r="G61" s="82"/>
      <c r="H61" s="134"/>
      <c r="I61" s="83"/>
      <c r="J61" s="82"/>
      <c r="K61" s="134"/>
      <c r="L61" s="83"/>
      <c r="M61" s="82"/>
      <c r="N61" s="134"/>
      <c r="O61" s="83"/>
      <c r="P61" s="82"/>
      <c r="Q61" s="134"/>
      <c r="R61" s="83"/>
    </row>
    <row r="62" spans="1:18">
      <c r="A62" s="79"/>
      <c r="B62" s="133"/>
      <c r="C62" s="81"/>
      <c r="D62" s="84"/>
      <c r="E62" s="82"/>
      <c r="F62" s="83"/>
      <c r="G62" s="82"/>
      <c r="H62" s="134"/>
      <c r="I62" s="83"/>
      <c r="J62" s="82"/>
      <c r="K62" s="134"/>
      <c r="L62" s="83"/>
      <c r="M62" s="82"/>
      <c r="N62" s="134"/>
      <c r="O62" s="83"/>
      <c r="P62" s="82"/>
      <c r="Q62" s="134"/>
      <c r="R62" s="83"/>
    </row>
    <row r="63" spans="1:18">
      <c r="A63" s="79"/>
      <c r="B63" s="133"/>
      <c r="C63" s="81"/>
      <c r="D63" s="84"/>
      <c r="E63" s="82"/>
      <c r="F63" s="83"/>
      <c r="G63" s="82"/>
      <c r="H63" s="134"/>
      <c r="I63" s="83"/>
      <c r="J63" s="82"/>
      <c r="K63" s="134"/>
      <c r="L63" s="83"/>
      <c r="M63" s="82"/>
      <c r="N63" s="134"/>
      <c r="O63" s="83"/>
      <c r="P63" s="82"/>
      <c r="Q63" s="134"/>
      <c r="R63" s="83"/>
    </row>
    <row r="64" spans="1:18">
      <c r="A64" s="79"/>
      <c r="B64" s="133"/>
      <c r="C64" s="81"/>
      <c r="D64" s="84"/>
      <c r="E64" s="82"/>
      <c r="F64" s="83"/>
      <c r="G64" s="82"/>
      <c r="H64" s="134"/>
      <c r="I64" s="83"/>
      <c r="J64" s="82"/>
      <c r="K64" s="134"/>
      <c r="L64" s="83"/>
      <c r="M64" s="82"/>
      <c r="N64" s="134"/>
      <c r="O64" s="83"/>
      <c r="P64" s="82"/>
      <c r="Q64" s="134"/>
      <c r="R64" s="83"/>
    </row>
    <row r="65" spans="1:18">
      <c r="A65" s="79"/>
      <c r="B65" s="133"/>
      <c r="C65" s="81"/>
      <c r="D65" s="84"/>
      <c r="E65" s="82"/>
      <c r="F65" s="83"/>
      <c r="G65" s="82"/>
      <c r="H65" s="134"/>
      <c r="I65" s="83"/>
      <c r="J65" s="82"/>
      <c r="K65" s="134"/>
      <c r="L65" s="83"/>
      <c r="M65" s="82"/>
      <c r="N65" s="134"/>
      <c r="O65" s="83"/>
      <c r="P65" s="82"/>
      <c r="Q65" s="134"/>
      <c r="R65" s="83"/>
    </row>
    <row r="66" spans="1:18">
      <c r="A66" s="79"/>
      <c r="B66" s="133"/>
      <c r="C66" s="81"/>
      <c r="D66" s="84"/>
      <c r="E66" s="82"/>
      <c r="F66" s="83"/>
      <c r="G66" s="82"/>
      <c r="H66" s="134"/>
      <c r="I66" s="83"/>
      <c r="J66" s="82"/>
      <c r="K66" s="134"/>
      <c r="L66" s="83"/>
      <c r="M66" s="82"/>
      <c r="N66" s="134"/>
      <c r="O66" s="83"/>
      <c r="P66" s="82"/>
      <c r="Q66" s="134"/>
      <c r="R66" s="83"/>
    </row>
    <row r="67" spans="1:18">
      <c r="A67" s="79"/>
      <c r="B67" s="133"/>
      <c r="C67" s="81"/>
      <c r="D67" s="84"/>
      <c r="E67" s="82"/>
      <c r="F67" s="83"/>
      <c r="G67" s="82"/>
      <c r="H67" s="134"/>
      <c r="I67" s="83"/>
      <c r="J67" s="82"/>
      <c r="K67" s="134"/>
      <c r="L67" s="83"/>
      <c r="M67" s="82"/>
      <c r="N67" s="134"/>
      <c r="O67" s="83"/>
      <c r="P67" s="82"/>
      <c r="Q67" s="134"/>
      <c r="R67" s="83"/>
    </row>
    <row r="68" spans="1:18">
      <c r="A68" s="79"/>
      <c r="B68" s="133"/>
      <c r="C68" s="81"/>
      <c r="D68" s="84"/>
      <c r="E68" s="82"/>
      <c r="F68" s="83"/>
      <c r="G68" s="82"/>
      <c r="H68" s="134"/>
      <c r="I68" s="83"/>
      <c r="J68" s="82"/>
      <c r="K68" s="134"/>
      <c r="L68" s="83"/>
      <c r="M68" s="82"/>
      <c r="N68" s="134"/>
      <c r="O68" s="83"/>
      <c r="P68" s="82"/>
      <c r="Q68" s="134"/>
      <c r="R68" s="83"/>
    </row>
    <row r="69" spans="1:18">
      <c r="A69" s="79"/>
      <c r="B69" s="133"/>
      <c r="C69" s="81"/>
      <c r="D69" s="84"/>
      <c r="E69" s="82"/>
      <c r="F69" s="83"/>
      <c r="G69" s="82"/>
      <c r="H69" s="134"/>
      <c r="I69" s="83"/>
      <c r="J69" s="82"/>
      <c r="K69" s="134"/>
      <c r="L69" s="83"/>
      <c r="M69" s="82"/>
      <c r="N69" s="134"/>
      <c r="O69" s="83"/>
      <c r="P69" s="82"/>
      <c r="Q69" s="134"/>
      <c r="R69" s="83"/>
    </row>
    <row r="70" spans="1:18">
      <c r="A70" s="79"/>
      <c r="B70" s="133"/>
      <c r="C70" s="81"/>
      <c r="D70" s="84"/>
      <c r="E70" s="82"/>
      <c r="F70" s="83"/>
      <c r="G70" s="82"/>
      <c r="H70" s="134"/>
      <c r="I70" s="83"/>
      <c r="J70" s="82"/>
      <c r="K70" s="134"/>
      <c r="L70" s="83"/>
      <c r="M70" s="82"/>
      <c r="N70" s="134"/>
      <c r="O70" s="83"/>
      <c r="P70" s="82"/>
      <c r="Q70" s="134"/>
      <c r="R70" s="83"/>
    </row>
    <row r="71" spans="1:18">
      <c r="A71" s="79"/>
      <c r="B71" s="133"/>
      <c r="C71" s="81"/>
      <c r="D71" s="84"/>
      <c r="E71" s="82"/>
      <c r="F71" s="83"/>
      <c r="G71" s="82"/>
      <c r="H71" s="134"/>
      <c r="I71" s="83"/>
      <c r="J71" s="82"/>
      <c r="K71" s="134"/>
      <c r="L71" s="83"/>
      <c r="M71" s="82"/>
      <c r="N71" s="134"/>
      <c r="O71" s="83"/>
      <c r="P71" s="82"/>
      <c r="Q71" s="134"/>
      <c r="R71" s="83"/>
    </row>
    <row r="72" spans="1:18">
      <c r="A72" s="79"/>
      <c r="B72" s="133"/>
      <c r="C72" s="81"/>
      <c r="D72" s="84"/>
      <c r="E72" s="82"/>
      <c r="F72" s="83"/>
      <c r="G72" s="82"/>
      <c r="H72" s="134"/>
      <c r="I72" s="83"/>
      <c r="J72" s="82"/>
      <c r="K72" s="134"/>
      <c r="L72" s="83"/>
      <c r="M72" s="82"/>
      <c r="N72" s="134"/>
      <c r="O72" s="83"/>
      <c r="P72" s="82"/>
      <c r="Q72" s="134"/>
      <c r="R72" s="83"/>
    </row>
    <row r="73" spans="1:18">
      <c r="A73" s="79"/>
      <c r="B73" s="133"/>
      <c r="C73" s="81"/>
      <c r="D73" s="84"/>
      <c r="E73" s="82"/>
      <c r="F73" s="83"/>
      <c r="G73" s="82"/>
      <c r="H73" s="134"/>
      <c r="I73" s="83"/>
      <c r="J73" s="82"/>
      <c r="K73" s="134"/>
      <c r="L73" s="83"/>
      <c r="M73" s="82"/>
      <c r="N73" s="134"/>
      <c r="O73" s="83"/>
      <c r="P73" s="82"/>
      <c r="Q73" s="134"/>
      <c r="R73" s="83"/>
    </row>
    <row r="74" spans="1:18">
      <c r="A74" s="79"/>
      <c r="B74" s="133"/>
      <c r="C74" s="81"/>
      <c r="D74" s="84"/>
      <c r="E74" s="82"/>
      <c r="F74" s="83"/>
      <c r="G74" s="82"/>
      <c r="H74" s="134"/>
      <c r="I74" s="83"/>
      <c r="J74" s="82"/>
      <c r="K74" s="134"/>
      <c r="L74" s="83"/>
      <c r="M74" s="82"/>
      <c r="N74" s="134"/>
      <c r="O74" s="83"/>
      <c r="P74" s="82"/>
      <c r="Q74" s="134"/>
      <c r="R74" s="83"/>
    </row>
    <row r="75" spans="1:18">
      <c r="A75" s="79"/>
      <c r="B75" s="133"/>
      <c r="C75" s="81"/>
      <c r="D75" s="84"/>
      <c r="E75" s="82"/>
      <c r="F75" s="83"/>
      <c r="G75" s="82"/>
      <c r="H75" s="134"/>
      <c r="I75" s="83"/>
      <c r="J75" s="82"/>
      <c r="K75" s="134"/>
      <c r="L75" s="83"/>
      <c r="M75" s="82"/>
      <c r="N75" s="134"/>
      <c r="O75" s="83"/>
      <c r="P75" s="82"/>
      <c r="Q75" s="134"/>
      <c r="R75" s="83"/>
    </row>
    <row r="76" spans="1:18">
      <c r="A76" s="79"/>
      <c r="B76" s="133"/>
      <c r="C76" s="81"/>
      <c r="D76" s="84"/>
      <c r="E76" s="82"/>
      <c r="F76" s="83"/>
      <c r="G76" s="82"/>
      <c r="H76" s="134"/>
      <c r="I76" s="83"/>
      <c r="J76" s="82"/>
      <c r="K76" s="134"/>
      <c r="L76" s="83"/>
      <c r="M76" s="82"/>
      <c r="N76" s="134"/>
      <c r="O76" s="83"/>
      <c r="P76" s="82"/>
      <c r="Q76" s="134"/>
      <c r="R76" s="83"/>
    </row>
    <row r="77" spans="1:18">
      <c r="A77" s="79"/>
      <c r="B77" s="133"/>
      <c r="C77" s="81"/>
      <c r="D77" s="84"/>
      <c r="E77" s="82"/>
      <c r="F77" s="83"/>
      <c r="G77" s="82"/>
      <c r="H77" s="134"/>
      <c r="I77" s="83"/>
      <c r="J77" s="82"/>
      <c r="K77" s="134"/>
      <c r="L77" s="83"/>
      <c r="M77" s="82"/>
      <c r="N77" s="134"/>
      <c r="O77" s="83"/>
      <c r="P77" s="82"/>
      <c r="Q77" s="134"/>
      <c r="R77" s="83"/>
    </row>
    <row r="78" spans="1:18">
      <c r="A78" s="79"/>
      <c r="B78" s="133"/>
      <c r="C78" s="81"/>
      <c r="D78" s="84"/>
      <c r="E78" s="82"/>
      <c r="F78" s="83"/>
      <c r="G78" s="82"/>
      <c r="H78" s="134"/>
      <c r="I78" s="83"/>
      <c r="J78" s="82"/>
      <c r="K78" s="134"/>
      <c r="L78" s="83"/>
      <c r="M78" s="82"/>
      <c r="N78" s="134"/>
      <c r="O78" s="83"/>
      <c r="P78" s="82"/>
      <c r="Q78" s="134"/>
      <c r="R78" s="83"/>
    </row>
    <row r="79" spans="1:18">
      <c r="A79" s="79"/>
      <c r="B79" s="133"/>
      <c r="C79" s="81"/>
      <c r="D79" s="84"/>
      <c r="E79" s="82"/>
      <c r="F79" s="83"/>
      <c r="G79" s="82"/>
      <c r="H79" s="134"/>
      <c r="I79" s="83"/>
      <c r="J79" s="82"/>
      <c r="K79" s="134"/>
      <c r="L79" s="83"/>
      <c r="M79" s="82"/>
      <c r="N79" s="134"/>
      <c r="O79" s="83"/>
      <c r="P79" s="82"/>
      <c r="Q79" s="134"/>
      <c r="R79" s="83"/>
    </row>
    <row r="80" spans="1:18">
      <c r="A80" s="79"/>
      <c r="B80" s="133"/>
      <c r="C80" s="81"/>
      <c r="D80" s="84"/>
      <c r="E80" s="82"/>
      <c r="F80" s="83"/>
      <c r="G80" s="82"/>
      <c r="H80" s="134"/>
      <c r="I80" s="83"/>
      <c r="J80" s="82"/>
      <c r="K80" s="134"/>
      <c r="L80" s="83"/>
      <c r="M80" s="82"/>
      <c r="N80" s="134"/>
      <c r="O80" s="83"/>
      <c r="P80" s="82"/>
      <c r="Q80" s="134"/>
      <c r="R80" s="83"/>
    </row>
    <row r="81" spans="1:18">
      <c r="A81" s="79"/>
      <c r="B81" s="133"/>
      <c r="C81" s="81"/>
      <c r="D81" s="84"/>
      <c r="E81" s="82"/>
      <c r="F81" s="83"/>
      <c r="G81" s="82"/>
      <c r="H81" s="134"/>
      <c r="I81" s="83"/>
      <c r="J81" s="82"/>
      <c r="K81" s="134"/>
      <c r="L81" s="83"/>
      <c r="M81" s="82"/>
      <c r="N81" s="134"/>
      <c r="O81" s="83"/>
      <c r="P81" s="82"/>
      <c r="Q81" s="134"/>
      <c r="R81" s="83"/>
    </row>
    <row r="82" spans="1:18">
      <c r="A82" s="79"/>
      <c r="B82" s="133"/>
      <c r="C82" s="81"/>
      <c r="D82" s="84"/>
      <c r="E82" s="82"/>
      <c r="F82" s="83"/>
      <c r="G82" s="82"/>
      <c r="H82" s="134"/>
      <c r="I82" s="83"/>
      <c r="J82" s="82"/>
      <c r="K82" s="134"/>
      <c r="L82" s="83"/>
      <c r="M82" s="82"/>
      <c r="N82" s="134"/>
      <c r="O82" s="83"/>
      <c r="P82" s="82"/>
      <c r="Q82" s="134"/>
      <c r="R82" s="83"/>
    </row>
    <row r="83" spans="1:18">
      <c r="A83" s="79"/>
      <c r="B83" s="133"/>
      <c r="C83" s="81"/>
      <c r="D83" s="84"/>
      <c r="E83" s="82"/>
      <c r="F83" s="83"/>
      <c r="G83" s="82"/>
      <c r="H83" s="134"/>
      <c r="I83" s="83"/>
      <c r="J83" s="82"/>
      <c r="K83" s="134"/>
      <c r="L83" s="83"/>
      <c r="M83" s="82"/>
      <c r="N83" s="134"/>
      <c r="O83" s="83"/>
      <c r="P83" s="82"/>
      <c r="Q83" s="134"/>
      <c r="R83" s="83"/>
    </row>
    <row r="84" spans="1:18">
      <c r="A84" s="79"/>
      <c r="B84" s="133"/>
      <c r="C84" s="81"/>
      <c r="D84" s="84"/>
      <c r="E84" s="82"/>
      <c r="F84" s="83"/>
      <c r="G84" s="82"/>
      <c r="H84" s="134"/>
      <c r="I84" s="83"/>
      <c r="J84" s="82"/>
      <c r="K84" s="134"/>
      <c r="L84" s="83"/>
      <c r="M84" s="82"/>
      <c r="N84" s="134"/>
      <c r="O84" s="83"/>
      <c r="P84" s="82"/>
      <c r="Q84" s="134"/>
      <c r="R84" s="83"/>
    </row>
    <row r="85" spans="1:18">
      <c r="A85" s="79"/>
      <c r="B85" s="133"/>
      <c r="C85" s="81"/>
      <c r="D85" s="84"/>
      <c r="E85" s="82"/>
      <c r="F85" s="83"/>
      <c r="G85" s="82"/>
      <c r="H85" s="134"/>
      <c r="I85" s="83"/>
      <c r="J85" s="82"/>
      <c r="K85" s="134"/>
      <c r="L85" s="83"/>
      <c r="M85" s="82"/>
      <c r="N85" s="134"/>
      <c r="O85" s="83"/>
      <c r="P85" s="82"/>
      <c r="Q85" s="134"/>
      <c r="R85" s="83"/>
    </row>
    <row r="86" spans="1:18">
      <c r="A86" s="79"/>
      <c r="B86" s="133"/>
      <c r="C86" s="81"/>
      <c r="D86" s="84"/>
      <c r="E86" s="82"/>
      <c r="F86" s="83"/>
      <c r="G86" s="82"/>
      <c r="H86" s="134"/>
      <c r="I86" s="83"/>
      <c r="J86" s="82"/>
      <c r="K86" s="134"/>
      <c r="L86" s="83"/>
      <c r="M86" s="82"/>
      <c r="N86" s="134"/>
      <c r="O86" s="83"/>
      <c r="P86" s="82"/>
      <c r="Q86" s="134"/>
      <c r="R86" s="83"/>
    </row>
    <row r="87" spans="1:18">
      <c r="A87" s="79"/>
      <c r="B87" s="133"/>
      <c r="C87" s="81"/>
      <c r="D87" s="84"/>
      <c r="E87" s="82"/>
      <c r="F87" s="83"/>
      <c r="G87" s="82"/>
      <c r="H87" s="134"/>
      <c r="I87" s="83"/>
      <c r="J87" s="82"/>
      <c r="K87" s="134"/>
      <c r="L87" s="83"/>
      <c r="M87" s="82"/>
      <c r="N87" s="134"/>
      <c r="O87" s="83"/>
      <c r="P87" s="82"/>
      <c r="Q87" s="134"/>
      <c r="R87" s="83"/>
    </row>
    <row r="88" spans="1:18">
      <c r="A88" s="79"/>
      <c r="B88" s="133"/>
      <c r="C88" s="81"/>
      <c r="D88" s="84"/>
      <c r="E88" s="82"/>
      <c r="F88" s="83"/>
      <c r="G88" s="82"/>
      <c r="H88" s="134"/>
      <c r="I88" s="83"/>
      <c r="J88" s="82"/>
      <c r="K88" s="134"/>
      <c r="L88" s="83"/>
      <c r="M88" s="82"/>
      <c r="N88" s="134"/>
      <c r="O88" s="83"/>
      <c r="P88" s="82"/>
      <c r="Q88" s="134"/>
      <c r="R88" s="83"/>
    </row>
    <row r="89" spans="1:18">
      <c r="A89" s="79"/>
      <c r="B89" s="133"/>
      <c r="C89" s="81"/>
      <c r="D89" s="84"/>
      <c r="E89" s="82"/>
      <c r="F89" s="83"/>
      <c r="G89" s="82"/>
      <c r="H89" s="134"/>
      <c r="I89" s="83"/>
      <c r="J89" s="82"/>
      <c r="K89" s="134"/>
      <c r="L89" s="83"/>
      <c r="M89" s="82"/>
      <c r="N89" s="134"/>
      <c r="O89" s="83"/>
      <c r="P89" s="82"/>
      <c r="Q89" s="134"/>
      <c r="R89" s="83"/>
    </row>
    <row r="90" spans="1:18">
      <c r="A90" s="79"/>
      <c r="B90" s="133"/>
      <c r="C90" s="81"/>
      <c r="D90" s="84"/>
      <c r="E90" s="82"/>
      <c r="F90" s="83"/>
      <c r="G90" s="82"/>
      <c r="H90" s="134"/>
      <c r="I90" s="83"/>
      <c r="J90" s="82"/>
      <c r="K90" s="134"/>
      <c r="L90" s="83"/>
      <c r="M90" s="82"/>
      <c r="N90" s="134"/>
      <c r="O90" s="83"/>
      <c r="P90" s="82"/>
      <c r="Q90" s="134"/>
      <c r="R90" s="83"/>
    </row>
    <row r="91" spans="1:18">
      <c r="A91" s="79"/>
      <c r="B91" s="133"/>
      <c r="C91" s="81"/>
      <c r="D91" s="84"/>
      <c r="E91" s="82"/>
      <c r="F91" s="83"/>
      <c r="G91" s="82"/>
      <c r="H91" s="134"/>
      <c r="I91" s="83"/>
      <c r="J91" s="82"/>
      <c r="K91" s="134"/>
      <c r="L91" s="83"/>
      <c r="M91" s="82"/>
      <c r="N91" s="134"/>
      <c r="O91" s="83"/>
      <c r="P91" s="82"/>
      <c r="Q91" s="134"/>
      <c r="R91" s="83"/>
    </row>
    <row r="92" spans="1:18">
      <c r="A92" s="79"/>
      <c r="B92" s="133"/>
      <c r="C92" s="81"/>
      <c r="D92" s="84"/>
      <c r="E92" s="82"/>
      <c r="F92" s="83"/>
      <c r="G92" s="82"/>
      <c r="H92" s="134"/>
      <c r="I92" s="83"/>
      <c r="J92" s="82"/>
      <c r="K92" s="134"/>
      <c r="L92" s="83"/>
      <c r="M92" s="82"/>
      <c r="N92" s="134"/>
      <c r="O92" s="83"/>
      <c r="P92" s="82"/>
      <c r="Q92" s="134"/>
      <c r="R92" s="83"/>
    </row>
    <row r="93" spans="1:18">
      <c r="A93" s="79"/>
      <c r="B93" s="133"/>
      <c r="C93" s="81"/>
      <c r="D93" s="84"/>
      <c r="E93" s="82"/>
      <c r="F93" s="83"/>
      <c r="G93" s="82"/>
      <c r="H93" s="134"/>
      <c r="I93" s="83"/>
      <c r="J93" s="82"/>
      <c r="K93" s="134"/>
      <c r="L93" s="83"/>
      <c r="M93" s="82"/>
      <c r="N93" s="134"/>
      <c r="O93" s="83"/>
      <c r="P93" s="82"/>
      <c r="Q93" s="134"/>
      <c r="R93" s="83"/>
    </row>
    <row r="94" spans="1:18">
      <c r="A94" s="79"/>
      <c r="B94" s="133"/>
      <c r="C94" s="81"/>
      <c r="D94" s="84"/>
      <c r="E94" s="82"/>
      <c r="F94" s="83"/>
      <c r="G94" s="82"/>
      <c r="H94" s="134"/>
      <c r="I94" s="83"/>
      <c r="J94" s="82"/>
      <c r="K94" s="134"/>
      <c r="L94" s="83"/>
      <c r="M94" s="82"/>
      <c r="N94" s="134"/>
      <c r="O94" s="83"/>
      <c r="P94" s="82"/>
      <c r="Q94" s="134"/>
      <c r="R94" s="83"/>
    </row>
    <row r="95" spans="1:18">
      <c r="A95" s="79"/>
      <c r="B95" s="133"/>
      <c r="C95" s="81"/>
      <c r="D95" s="84"/>
      <c r="E95" s="82"/>
      <c r="F95" s="83"/>
      <c r="G95" s="82"/>
      <c r="H95" s="134"/>
      <c r="I95" s="83"/>
      <c r="J95" s="82"/>
      <c r="K95" s="134"/>
      <c r="L95" s="83"/>
      <c r="M95" s="82"/>
      <c r="N95" s="134"/>
      <c r="O95" s="83"/>
      <c r="P95" s="82"/>
      <c r="Q95" s="134"/>
      <c r="R95" s="83"/>
    </row>
    <row r="96" spans="1:18">
      <c r="A96" s="79"/>
      <c r="B96" s="133"/>
      <c r="C96" s="81"/>
      <c r="D96" s="84"/>
      <c r="E96" s="82"/>
      <c r="F96" s="83"/>
      <c r="G96" s="82"/>
      <c r="H96" s="134"/>
      <c r="I96" s="83"/>
      <c r="J96" s="82"/>
      <c r="K96" s="134"/>
      <c r="L96" s="83"/>
      <c r="M96" s="82"/>
      <c r="N96" s="134"/>
      <c r="O96" s="83"/>
      <c r="P96" s="82"/>
      <c r="Q96" s="134"/>
      <c r="R96" s="83"/>
    </row>
    <row r="97" spans="1:18">
      <c r="A97" s="79"/>
      <c r="B97" s="133"/>
      <c r="C97" s="81"/>
      <c r="D97" s="84"/>
      <c r="E97" s="82"/>
      <c r="F97" s="83"/>
      <c r="G97" s="82"/>
      <c r="H97" s="134"/>
      <c r="I97" s="83"/>
      <c r="J97" s="82"/>
      <c r="K97" s="134"/>
      <c r="L97" s="83"/>
      <c r="M97" s="82"/>
      <c r="N97" s="134"/>
      <c r="O97" s="83"/>
      <c r="P97" s="82"/>
      <c r="Q97" s="134"/>
      <c r="R97" s="83"/>
    </row>
    <row r="98" spans="1:18">
      <c r="A98" s="79"/>
      <c r="B98" s="133"/>
      <c r="C98" s="81"/>
      <c r="D98" s="84"/>
      <c r="E98" s="82"/>
      <c r="F98" s="83"/>
      <c r="G98" s="82"/>
      <c r="H98" s="134"/>
      <c r="I98" s="83"/>
      <c r="J98" s="82"/>
      <c r="K98" s="134"/>
      <c r="L98" s="83"/>
      <c r="M98" s="82"/>
      <c r="N98" s="134"/>
      <c r="O98" s="83"/>
      <c r="P98" s="82"/>
      <c r="Q98" s="134"/>
      <c r="R98" s="83"/>
    </row>
    <row r="99" spans="1:18">
      <c r="A99" s="79"/>
      <c r="B99" s="133"/>
      <c r="C99" s="81"/>
      <c r="D99" s="84"/>
      <c r="E99" s="82"/>
      <c r="F99" s="83"/>
      <c r="G99" s="82"/>
      <c r="H99" s="134"/>
      <c r="I99" s="83"/>
      <c r="J99" s="82"/>
      <c r="K99" s="134"/>
      <c r="L99" s="83"/>
      <c r="M99" s="82"/>
      <c r="N99" s="134"/>
      <c r="O99" s="83"/>
      <c r="P99" s="82"/>
      <c r="Q99" s="134"/>
      <c r="R99" s="83"/>
    </row>
    <row r="100" spans="1:18">
      <c r="A100" s="79"/>
      <c r="B100" s="133"/>
      <c r="C100" s="81"/>
      <c r="D100" s="84"/>
      <c r="E100" s="82"/>
      <c r="F100" s="83"/>
      <c r="G100" s="82"/>
      <c r="H100" s="134"/>
      <c r="I100" s="83"/>
      <c r="J100" s="82"/>
      <c r="K100" s="134"/>
      <c r="L100" s="83"/>
      <c r="M100" s="82"/>
      <c r="N100" s="134"/>
      <c r="O100" s="83"/>
      <c r="P100" s="82"/>
      <c r="Q100" s="134"/>
      <c r="R100" s="83"/>
    </row>
    <row r="101" spans="1:18">
      <c r="A101" s="79"/>
      <c r="B101" s="133"/>
      <c r="C101" s="81"/>
      <c r="D101" s="84"/>
      <c r="E101" s="82"/>
      <c r="F101" s="83"/>
      <c r="G101" s="82"/>
      <c r="H101" s="134"/>
      <c r="I101" s="83"/>
      <c r="J101" s="82"/>
      <c r="K101" s="134"/>
      <c r="L101" s="83"/>
      <c r="M101" s="82"/>
      <c r="N101" s="134"/>
      <c r="O101" s="83"/>
      <c r="P101" s="82"/>
      <c r="Q101" s="134"/>
      <c r="R101" s="83"/>
    </row>
    <row r="102" spans="1:18">
      <c r="A102" s="79"/>
      <c r="B102" s="133"/>
      <c r="C102" s="81"/>
      <c r="D102" s="84"/>
      <c r="E102" s="82"/>
      <c r="F102" s="83"/>
      <c r="G102" s="82"/>
      <c r="H102" s="134"/>
      <c r="I102" s="83"/>
      <c r="J102" s="82"/>
      <c r="K102" s="134"/>
      <c r="L102" s="83"/>
      <c r="M102" s="82"/>
      <c r="N102" s="134"/>
      <c r="O102" s="83"/>
      <c r="P102" s="82"/>
      <c r="Q102" s="134"/>
      <c r="R102" s="83"/>
    </row>
    <row r="103" spans="1:18">
      <c r="A103" s="79"/>
      <c r="B103" s="133"/>
      <c r="C103" s="81"/>
      <c r="D103" s="84"/>
      <c r="E103" s="82"/>
      <c r="F103" s="83"/>
      <c r="G103" s="82"/>
      <c r="H103" s="134"/>
      <c r="I103" s="83"/>
      <c r="J103" s="82"/>
      <c r="K103" s="134"/>
      <c r="L103" s="83"/>
      <c r="M103" s="82"/>
      <c r="N103" s="134"/>
      <c r="O103" s="83"/>
      <c r="P103" s="82"/>
      <c r="Q103" s="134"/>
      <c r="R103" s="83"/>
    </row>
    <row r="104" spans="1:18">
      <c r="A104" s="79"/>
      <c r="B104" s="133"/>
      <c r="C104" s="81"/>
      <c r="D104" s="84"/>
      <c r="E104" s="82"/>
      <c r="F104" s="83"/>
      <c r="G104" s="82"/>
      <c r="H104" s="134"/>
      <c r="I104" s="83"/>
      <c r="J104" s="82"/>
      <c r="K104" s="134"/>
      <c r="L104" s="83"/>
      <c r="M104" s="82"/>
      <c r="N104" s="134"/>
      <c r="O104" s="83"/>
      <c r="P104" s="82"/>
      <c r="Q104" s="134"/>
      <c r="R104" s="83"/>
    </row>
    <row r="105" spans="1:18">
      <c r="A105" s="79"/>
      <c r="B105" s="133"/>
      <c r="C105" s="81"/>
      <c r="D105" s="84"/>
      <c r="E105" s="82"/>
      <c r="F105" s="83"/>
      <c r="G105" s="82"/>
      <c r="H105" s="134"/>
      <c r="I105" s="83"/>
      <c r="J105" s="82"/>
      <c r="K105" s="134"/>
      <c r="L105" s="83"/>
      <c r="M105" s="82"/>
      <c r="N105" s="134"/>
      <c r="O105" s="83"/>
      <c r="P105" s="82"/>
      <c r="Q105" s="134"/>
      <c r="R105" s="83"/>
    </row>
    <row r="106" spans="1:18">
      <c r="A106" s="79"/>
      <c r="B106" s="133"/>
      <c r="C106" s="81"/>
      <c r="D106" s="84"/>
      <c r="E106" s="82"/>
      <c r="F106" s="83"/>
      <c r="G106" s="82"/>
      <c r="H106" s="134"/>
      <c r="I106" s="83"/>
      <c r="J106" s="82"/>
      <c r="K106" s="134"/>
      <c r="L106" s="83"/>
      <c r="M106" s="82"/>
      <c r="N106" s="134"/>
      <c r="O106" s="83"/>
      <c r="P106" s="82"/>
      <c r="Q106" s="134"/>
      <c r="R106" s="83"/>
    </row>
    <row r="107" spans="1:18">
      <c r="A107" s="79"/>
      <c r="B107" s="133"/>
      <c r="C107" s="81"/>
      <c r="D107" s="84"/>
      <c r="E107" s="82"/>
      <c r="F107" s="83"/>
      <c r="G107" s="82"/>
      <c r="H107" s="134"/>
      <c r="I107" s="83"/>
      <c r="J107" s="82"/>
      <c r="K107" s="134"/>
      <c r="L107" s="83"/>
      <c r="M107" s="82"/>
      <c r="N107" s="134"/>
      <c r="O107" s="83"/>
      <c r="P107" s="82"/>
      <c r="Q107" s="134"/>
      <c r="R107" s="83"/>
    </row>
    <row r="108" spans="1:18">
      <c r="A108" s="79"/>
      <c r="B108" s="133"/>
      <c r="C108" s="81"/>
      <c r="D108" s="84"/>
      <c r="E108" s="82"/>
      <c r="F108" s="83"/>
      <c r="G108" s="82"/>
      <c r="H108" s="134"/>
      <c r="I108" s="83"/>
      <c r="J108" s="82"/>
      <c r="K108" s="134"/>
      <c r="L108" s="83"/>
      <c r="M108" s="82"/>
      <c r="N108" s="134"/>
      <c r="O108" s="83"/>
      <c r="P108" s="82"/>
      <c r="Q108" s="134"/>
      <c r="R108" s="83"/>
    </row>
    <row r="109" spans="1:18">
      <c r="A109" s="79"/>
      <c r="B109" s="133"/>
      <c r="C109" s="81"/>
      <c r="D109" s="84"/>
      <c r="E109" s="82"/>
      <c r="F109" s="83"/>
      <c r="G109" s="82"/>
      <c r="H109" s="134"/>
      <c r="I109" s="83"/>
      <c r="J109" s="82"/>
      <c r="K109" s="134"/>
      <c r="L109" s="83"/>
      <c r="M109" s="82"/>
      <c r="N109" s="134"/>
      <c r="O109" s="83"/>
      <c r="P109" s="82"/>
      <c r="Q109" s="134"/>
      <c r="R109" s="83"/>
    </row>
    <row r="110" spans="1:18">
      <c r="A110" s="79"/>
      <c r="B110" s="133"/>
      <c r="C110" s="81"/>
      <c r="D110" s="84"/>
      <c r="E110" s="82"/>
      <c r="F110" s="83"/>
      <c r="G110" s="82"/>
      <c r="H110" s="134"/>
      <c r="I110" s="83"/>
      <c r="J110" s="82"/>
      <c r="K110" s="134"/>
      <c r="L110" s="83"/>
      <c r="M110" s="82"/>
      <c r="N110" s="134"/>
      <c r="O110" s="83"/>
      <c r="P110" s="82"/>
      <c r="Q110" s="134"/>
      <c r="R110" s="83"/>
    </row>
    <row r="111" spans="1:18">
      <c r="A111" s="79"/>
      <c r="B111" s="133"/>
      <c r="C111" s="81"/>
      <c r="D111" s="84"/>
      <c r="E111" s="82"/>
      <c r="F111" s="83"/>
      <c r="G111" s="82"/>
      <c r="H111" s="134"/>
      <c r="I111" s="83"/>
      <c r="J111" s="82"/>
      <c r="K111" s="134"/>
      <c r="L111" s="83"/>
      <c r="M111" s="82"/>
      <c r="N111" s="134"/>
      <c r="O111" s="83"/>
      <c r="P111" s="82"/>
      <c r="Q111" s="134"/>
      <c r="R111" s="83"/>
    </row>
    <row r="112" spans="1:18">
      <c r="A112" s="79"/>
      <c r="B112" s="133"/>
      <c r="C112" s="81"/>
      <c r="D112" s="84"/>
      <c r="E112" s="82"/>
      <c r="F112" s="83"/>
      <c r="G112" s="82"/>
      <c r="H112" s="134"/>
      <c r="I112" s="83"/>
      <c r="J112" s="82"/>
      <c r="K112" s="134"/>
      <c r="L112" s="83"/>
      <c r="M112" s="82"/>
      <c r="N112" s="134"/>
      <c r="O112" s="83"/>
      <c r="P112" s="82"/>
      <c r="Q112" s="134"/>
      <c r="R112" s="83"/>
    </row>
    <row r="113" spans="1:18">
      <c r="A113" s="79"/>
      <c r="B113" s="133"/>
      <c r="C113" s="81"/>
      <c r="D113" s="84"/>
      <c r="E113" s="82"/>
      <c r="F113" s="83"/>
      <c r="G113" s="82"/>
      <c r="H113" s="134"/>
      <c r="I113" s="83"/>
      <c r="J113" s="82"/>
      <c r="K113" s="134"/>
      <c r="L113" s="83"/>
      <c r="M113" s="82"/>
      <c r="N113" s="134"/>
      <c r="O113" s="83"/>
      <c r="P113" s="82"/>
      <c r="Q113" s="134"/>
      <c r="R113" s="83"/>
    </row>
    <row r="114" spans="1:18">
      <c r="A114" s="79"/>
      <c r="B114" s="133"/>
      <c r="C114" s="81"/>
      <c r="D114" s="84"/>
      <c r="E114" s="82"/>
      <c r="F114" s="83"/>
      <c r="G114" s="82"/>
      <c r="H114" s="134"/>
      <c r="I114" s="83"/>
      <c r="J114" s="82"/>
      <c r="K114" s="134"/>
      <c r="L114" s="83"/>
      <c r="M114" s="82"/>
      <c r="N114" s="134"/>
      <c r="O114" s="83"/>
      <c r="P114" s="82"/>
      <c r="Q114" s="134"/>
      <c r="R114" s="83"/>
    </row>
    <row r="115" spans="1:18">
      <c r="A115" s="79"/>
      <c r="B115" s="133"/>
      <c r="C115" s="81"/>
      <c r="D115" s="84"/>
      <c r="E115" s="82"/>
      <c r="F115" s="83"/>
      <c r="G115" s="82"/>
      <c r="H115" s="134"/>
      <c r="I115" s="83"/>
      <c r="J115" s="82"/>
      <c r="K115" s="134"/>
      <c r="L115" s="83"/>
      <c r="M115" s="82"/>
      <c r="N115" s="134"/>
      <c r="O115" s="83"/>
      <c r="P115" s="82"/>
      <c r="Q115" s="134"/>
      <c r="R115" s="83"/>
    </row>
    <row r="116" spans="1:18">
      <c r="A116" s="79"/>
      <c r="B116" s="133"/>
      <c r="C116" s="81"/>
      <c r="D116" s="84"/>
      <c r="E116" s="82"/>
      <c r="F116" s="83"/>
      <c r="G116" s="82"/>
      <c r="H116" s="134"/>
      <c r="I116" s="83"/>
      <c r="J116" s="82"/>
      <c r="K116" s="134"/>
      <c r="L116" s="83"/>
      <c r="M116" s="82"/>
      <c r="N116" s="134"/>
      <c r="O116" s="83"/>
      <c r="P116" s="82"/>
      <c r="Q116" s="134"/>
      <c r="R116" s="83"/>
    </row>
    <row r="117" spans="1:18">
      <c r="A117" s="79"/>
      <c r="B117" s="133"/>
      <c r="C117" s="81"/>
      <c r="D117" s="84"/>
      <c r="E117" s="82"/>
      <c r="F117" s="83"/>
      <c r="G117" s="82"/>
      <c r="H117" s="134"/>
      <c r="I117" s="83"/>
      <c r="J117" s="82"/>
      <c r="K117" s="134"/>
      <c r="L117" s="83"/>
      <c r="M117" s="82"/>
      <c r="N117" s="134"/>
      <c r="O117" s="83"/>
      <c r="P117" s="82"/>
      <c r="Q117" s="134"/>
      <c r="R117" s="83"/>
    </row>
    <row r="118" spans="1:18">
      <c r="A118" s="79"/>
      <c r="B118" s="133"/>
      <c r="C118" s="81"/>
      <c r="D118" s="84"/>
      <c r="E118" s="82"/>
      <c r="F118" s="83"/>
      <c r="G118" s="82"/>
      <c r="H118" s="134"/>
      <c r="I118" s="83"/>
      <c r="J118" s="82"/>
      <c r="K118" s="134"/>
      <c r="L118" s="83"/>
      <c r="M118" s="82"/>
      <c r="N118" s="134"/>
      <c r="O118" s="83"/>
      <c r="P118" s="82"/>
      <c r="Q118" s="134"/>
      <c r="R118" s="83"/>
    </row>
    <row r="119" spans="1:18">
      <c r="A119" s="79"/>
      <c r="B119" s="133"/>
      <c r="C119" s="81"/>
      <c r="D119" s="84"/>
      <c r="E119" s="82"/>
      <c r="F119" s="83"/>
      <c r="G119" s="82"/>
      <c r="H119" s="134"/>
      <c r="I119" s="83"/>
      <c r="J119" s="82"/>
      <c r="K119" s="134"/>
      <c r="L119" s="83"/>
      <c r="M119" s="82"/>
      <c r="N119" s="134"/>
      <c r="O119" s="83"/>
      <c r="P119" s="82"/>
      <c r="Q119" s="134"/>
      <c r="R119" s="83"/>
    </row>
    <row r="120" spans="1:18">
      <c r="A120" s="79"/>
      <c r="B120" s="133"/>
      <c r="C120" s="81"/>
      <c r="D120" s="84"/>
      <c r="E120" s="82"/>
      <c r="F120" s="83"/>
      <c r="G120" s="82"/>
      <c r="H120" s="134"/>
      <c r="I120" s="83"/>
      <c r="J120" s="82"/>
      <c r="K120" s="134"/>
      <c r="L120" s="83"/>
      <c r="M120" s="82"/>
      <c r="N120" s="134"/>
      <c r="O120" s="83"/>
      <c r="P120" s="82"/>
      <c r="Q120" s="134"/>
      <c r="R120" s="83"/>
    </row>
    <row r="121" spans="1:18">
      <c r="A121" s="79"/>
      <c r="B121" s="133"/>
      <c r="C121" s="81"/>
      <c r="D121" s="84"/>
      <c r="E121" s="82"/>
      <c r="F121" s="83"/>
      <c r="G121" s="82"/>
      <c r="H121" s="134"/>
      <c r="I121" s="83"/>
      <c r="J121" s="82"/>
      <c r="K121" s="134"/>
      <c r="L121" s="83"/>
      <c r="M121" s="82"/>
      <c r="N121" s="134"/>
      <c r="O121" s="83"/>
      <c r="P121" s="82"/>
      <c r="Q121" s="134"/>
      <c r="R121" s="83"/>
    </row>
    <row r="122" spans="1:18">
      <c r="A122" s="79"/>
      <c r="B122" s="133"/>
      <c r="C122" s="81"/>
      <c r="D122" s="84"/>
      <c r="E122" s="82"/>
      <c r="F122" s="83"/>
      <c r="G122" s="82"/>
      <c r="H122" s="134"/>
      <c r="I122" s="83"/>
      <c r="J122" s="82"/>
      <c r="K122" s="134"/>
      <c r="L122" s="83"/>
      <c r="M122" s="82"/>
      <c r="N122" s="134"/>
      <c r="O122" s="83"/>
      <c r="P122" s="82"/>
      <c r="Q122" s="134"/>
      <c r="R122" s="83"/>
    </row>
    <row r="123" spans="1:18">
      <c r="A123" s="79"/>
      <c r="B123" s="133"/>
      <c r="C123" s="81"/>
      <c r="D123" s="84"/>
      <c r="E123" s="82"/>
      <c r="F123" s="83"/>
      <c r="G123" s="82"/>
      <c r="H123" s="134"/>
      <c r="I123" s="83"/>
      <c r="J123" s="82"/>
      <c r="K123" s="134"/>
      <c r="L123" s="83"/>
      <c r="M123" s="82"/>
      <c r="N123" s="134"/>
      <c r="O123" s="83"/>
      <c r="P123" s="82"/>
      <c r="Q123" s="134"/>
      <c r="R123" s="83"/>
    </row>
    <row r="124" spans="1:18">
      <c r="A124" s="79"/>
      <c r="B124" s="133"/>
      <c r="C124" s="81"/>
      <c r="D124" s="84"/>
      <c r="E124" s="82"/>
      <c r="F124" s="83"/>
      <c r="G124" s="82"/>
      <c r="H124" s="134"/>
      <c r="I124" s="83"/>
      <c r="J124" s="82"/>
      <c r="K124" s="134"/>
      <c r="L124" s="83"/>
      <c r="M124" s="82"/>
      <c r="N124" s="134"/>
      <c r="O124" s="83"/>
      <c r="P124" s="82"/>
      <c r="Q124" s="134"/>
      <c r="R124" s="83"/>
    </row>
    <row r="125" spans="1:18">
      <c r="A125" s="79"/>
      <c r="B125" s="133"/>
      <c r="C125" s="81"/>
      <c r="D125" s="84"/>
      <c r="E125" s="82"/>
      <c r="F125" s="83"/>
      <c r="G125" s="82"/>
      <c r="H125" s="134"/>
      <c r="I125" s="83"/>
      <c r="J125" s="82"/>
      <c r="K125" s="134"/>
      <c r="L125" s="83"/>
      <c r="M125" s="82"/>
      <c r="N125" s="134"/>
      <c r="O125" s="83"/>
      <c r="P125" s="82"/>
      <c r="Q125" s="134"/>
      <c r="R125" s="83"/>
    </row>
    <row r="126" spans="1:18">
      <c r="A126" s="79"/>
      <c r="B126" s="133"/>
      <c r="C126" s="81"/>
      <c r="D126" s="84"/>
      <c r="E126" s="82"/>
      <c r="F126" s="83"/>
      <c r="G126" s="82"/>
      <c r="H126" s="134"/>
      <c r="I126" s="83"/>
      <c r="J126" s="82"/>
      <c r="K126" s="134"/>
      <c r="L126" s="83"/>
      <c r="M126" s="82"/>
      <c r="N126" s="134"/>
      <c r="O126" s="83"/>
      <c r="P126" s="82"/>
      <c r="Q126" s="134"/>
      <c r="R126" s="83"/>
    </row>
    <row r="127" spans="1:18">
      <c r="A127" s="79"/>
      <c r="B127" s="133"/>
      <c r="C127" s="81"/>
      <c r="D127" s="84"/>
      <c r="E127" s="82"/>
      <c r="F127" s="83"/>
      <c r="G127" s="82"/>
      <c r="H127" s="134"/>
      <c r="I127" s="83"/>
      <c r="J127" s="82"/>
      <c r="K127" s="134"/>
      <c r="L127" s="83"/>
      <c r="M127" s="82"/>
      <c r="N127" s="134"/>
      <c r="O127" s="83"/>
      <c r="P127" s="82"/>
      <c r="Q127" s="134"/>
      <c r="R127" s="83"/>
    </row>
    <row r="128" spans="1:18">
      <c r="A128" s="79"/>
      <c r="B128" s="133"/>
      <c r="C128" s="81"/>
      <c r="D128" s="84"/>
      <c r="E128" s="82"/>
      <c r="F128" s="83"/>
      <c r="G128" s="82"/>
      <c r="H128" s="134"/>
      <c r="I128" s="83"/>
      <c r="J128" s="82"/>
      <c r="K128" s="134"/>
      <c r="L128" s="83"/>
      <c r="M128" s="82"/>
      <c r="N128" s="134"/>
      <c r="O128" s="83"/>
      <c r="P128" s="82"/>
      <c r="Q128" s="134"/>
      <c r="R128" s="83"/>
    </row>
    <row r="129" spans="1:18">
      <c r="A129" s="79"/>
      <c r="B129" s="133"/>
      <c r="C129" s="81"/>
      <c r="D129" s="84"/>
      <c r="E129" s="82"/>
      <c r="F129" s="83"/>
      <c r="G129" s="82"/>
      <c r="H129" s="134"/>
      <c r="I129" s="83"/>
      <c r="J129" s="82"/>
      <c r="K129" s="134"/>
      <c r="L129" s="83"/>
      <c r="M129" s="82"/>
      <c r="N129" s="134"/>
      <c r="O129" s="83"/>
      <c r="P129" s="82"/>
      <c r="Q129" s="134"/>
      <c r="R129" s="83"/>
    </row>
    <row r="130" spans="1:18">
      <c r="A130" s="79"/>
      <c r="B130" s="133"/>
      <c r="C130" s="81"/>
      <c r="D130" s="84"/>
      <c r="E130" s="82"/>
      <c r="F130" s="83"/>
      <c r="G130" s="82"/>
      <c r="H130" s="134"/>
      <c r="I130" s="83"/>
      <c r="J130" s="82"/>
      <c r="K130" s="134"/>
      <c r="L130" s="83"/>
      <c r="M130" s="82"/>
      <c r="N130" s="134"/>
      <c r="O130" s="83"/>
      <c r="P130" s="82"/>
      <c r="Q130" s="134"/>
      <c r="R130" s="83"/>
    </row>
    <row r="131" spans="1:18">
      <c r="A131" s="79"/>
      <c r="B131" s="133"/>
      <c r="C131" s="81"/>
      <c r="D131" s="84"/>
      <c r="E131" s="82"/>
      <c r="F131" s="83"/>
      <c r="G131" s="82"/>
      <c r="H131" s="134"/>
      <c r="I131" s="83"/>
      <c r="J131" s="82"/>
      <c r="K131" s="134"/>
      <c r="L131" s="83"/>
      <c r="M131" s="82"/>
      <c r="N131" s="134"/>
      <c r="O131" s="83"/>
      <c r="P131" s="82"/>
      <c r="Q131" s="134"/>
      <c r="R131" s="83"/>
    </row>
    <row r="132" spans="1:18">
      <c r="A132" s="79"/>
      <c r="B132" s="133"/>
      <c r="C132" s="81"/>
      <c r="D132" s="84"/>
      <c r="E132" s="82"/>
      <c r="F132" s="83"/>
      <c r="G132" s="82"/>
      <c r="H132" s="134"/>
      <c r="I132" s="83"/>
      <c r="J132" s="82"/>
      <c r="K132" s="134"/>
      <c r="L132" s="83"/>
      <c r="M132" s="82"/>
      <c r="N132" s="134"/>
      <c r="O132" s="83"/>
      <c r="P132" s="82"/>
      <c r="Q132" s="134"/>
      <c r="R132" s="83"/>
    </row>
    <row r="133" spans="1:18">
      <c r="A133" s="79"/>
      <c r="B133" s="133"/>
      <c r="C133" s="81"/>
      <c r="D133" s="84"/>
      <c r="E133" s="82"/>
      <c r="F133" s="83"/>
      <c r="G133" s="82"/>
      <c r="H133" s="134"/>
      <c r="I133" s="83"/>
      <c r="J133" s="82"/>
      <c r="K133" s="134"/>
      <c r="L133" s="83"/>
      <c r="M133" s="82"/>
      <c r="N133" s="134"/>
      <c r="O133" s="83"/>
      <c r="P133" s="82"/>
      <c r="Q133" s="134"/>
      <c r="R133" s="83"/>
    </row>
    <row r="134" spans="1:18">
      <c r="A134" s="79"/>
      <c r="B134" s="133"/>
      <c r="C134" s="81"/>
      <c r="D134" s="84"/>
      <c r="E134" s="82"/>
      <c r="F134" s="83"/>
      <c r="G134" s="82"/>
      <c r="H134" s="134"/>
      <c r="I134" s="83"/>
      <c r="J134" s="82"/>
      <c r="K134" s="134"/>
      <c r="L134" s="83"/>
      <c r="M134" s="82"/>
      <c r="N134" s="134"/>
      <c r="O134" s="83"/>
      <c r="P134" s="82"/>
      <c r="Q134" s="134"/>
      <c r="R134" s="83"/>
    </row>
    <row r="135" spans="1:18">
      <c r="A135" s="79"/>
      <c r="B135" s="133"/>
      <c r="C135" s="81"/>
      <c r="D135" s="84"/>
      <c r="E135" s="82"/>
      <c r="F135" s="83"/>
      <c r="G135" s="82"/>
      <c r="H135" s="134"/>
      <c r="I135" s="83"/>
      <c r="J135" s="82"/>
      <c r="K135" s="134"/>
      <c r="L135" s="83"/>
      <c r="M135" s="82"/>
      <c r="N135" s="134"/>
      <c r="O135" s="83"/>
      <c r="P135" s="82"/>
      <c r="Q135" s="134"/>
      <c r="R135" s="83"/>
    </row>
    <row r="136" spans="1:18">
      <c r="A136" s="79"/>
      <c r="B136" s="133"/>
      <c r="C136" s="81"/>
      <c r="D136" s="84"/>
      <c r="E136" s="82"/>
      <c r="F136" s="83"/>
      <c r="G136" s="82"/>
      <c r="H136" s="134"/>
      <c r="I136" s="83"/>
      <c r="J136" s="82"/>
      <c r="K136" s="134"/>
      <c r="L136" s="83"/>
      <c r="M136" s="82"/>
      <c r="N136" s="134"/>
      <c r="O136" s="83"/>
      <c r="P136" s="82"/>
      <c r="Q136" s="134"/>
      <c r="R136" s="83"/>
    </row>
    <row r="137" spans="1:18">
      <c r="A137" s="79"/>
      <c r="B137" s="133"/>
      <c r="C137" s="81"/>
      <c r="D137" s="84"/>
      <c r="E137" s="82"/>
      <c r="F137" s="83"/>
      <c r="G137" s="82"/>
      <c r="H137" s="134"/>
      <c r="I137" s="83"/>
      <c r="J137" s="82"/>
      <c r="K137" s="134"/>
      <c r="L137" s="83"/>
      <c r="M137" s="82"/>
      <c r="N137" s="134"/>
      <c r="O137" s="83"/>
      <c r="P137" s="82"/>
      <c r="Q137" s="134"/>
      <c r="R137" s="83"/>
    </row>
    <row r="138" spans="1:18">
      <c r="A138" s="79"/>
      <c r="B138" s="133"/>
      <c r="C138" s="81"/>
      <c r="D138" s="84"/>
      <c r="E138" s="82"/>
      <c r="F138" s="83"/>
      <c r="G138" s="82"/>
      <c r="H138" s="134"/>
      <c r="I138" s="83"/>
      <c r="J138" s="82"/>
      <c r="K138" s="134"/>
      <c r="L138" s="83"/>
      <c r="M138" s="82"/>
      <c r="N138" s="134"/>
      <c r="O138" s="83"/>
      <c r="P138" s="82"/>
      <c r="Q138" s="134"/>
      <c r="R138" s="83"/>
    </row>
    <row r="139" spans="1:18">
      <c r="A139" s="79"/>
      <c r="B139" s="133"/>
      <c r="C139" s="81"/>
      <c r="D139" s="84"/>
      <c r="E139" s="82"/>
      <c r="F139" s="83"/>
      <c r="G139" s="82"/>
      <c r="H139" s="134"/>
      <c r="I139" s="83"/>
      <c r="J139" s="82"/>
      <c r="K139" s="134"/>
      <c r="L139" s="83"/>
      <c r="M139" s="82"/>
      <c r="N139" s="134"/>
      <c r="O139" s="83"/>
      <c r="P139" s="82"/>
      <c r="Q139" s="134"/>
      <c r="R139" s="83"/>
    </row>
    <row r="140" spans="1:18">
      <c r="A140" s="79"/>
      <c r="B140" s="133"/>
      <c r="C140" s="81"/>
      <c r="D140" s="84"/>
      <c r="E140" s="82"/>
      <c r="F140" s="83"/>
      <c r="G140" s="82"/>
      <c r="H140" s="134"/>
      <c r="I140" s="83"/>
      <c r="J140" s="82"/>
      <c r="K140" s="134"/>
      <c r="L140" s="83"/>
      <c r="M140" s="82"/>
      <c r="N140" s="134"/>
      <c r="O140" s="83"/>
      <c r="P140" s="82"/>
      <c r="Q140" s="134"/>
      <c r="R140" s="83"/>
    </row>
    <row r="141" spans="1:18">
      <c r="A141" s="79"/>
      <c r="B141" s="133"/>
      <c r="C141" s="81"/>
      <c r="D141" s="84"/>
      <c r="E141" s="82"/>
      <c r="F141" s="83"/>
      <c r="G141" s="82"/>
      <c r="H141" s="134"/>
      <c r="I141" s="83"/>
      <c r="J141" s="82"/>
      <c r="K141" s="134"/>
      <c r="L141" s="83"/>
      <c r="M141" s="82"/>
      <c r="N141" s="134"/>
      <c r="O141" s="83"/>
      <c r="P141" s="82"/>
      <c r="Q141" s="134"/>
      <c r="R141" s="83"/>
    </row>
    <row r="142" spans="1:18">
      <c r="A142" s="79"/>
      <c r="B142" s="133"/>
      <c r="C142" s="81"/>
      <c r="D142" s="84"/>
      <c r="E142" s="82"/>
      <c r="F142" s="83"/>
      <c r="G142" s="82"/>
      <c r="H142" s="134"/>
      <c r="I142" s="83"/>
      <c r="J142" s="82"/>
      <c r="K142" s="134"/>
      <c r="L142" s="83"/>
      <c r="M142" s="82"/>
      <c r="N142" s="134"/>
      <c r="O142" s="83"/>
      <c r="P142" s="82"/>
      <c r="Q142" s="134"/>
      <c r="R142" s="83"/>
    </row>
    <row r="143" spans="1:18">
      <c r="A143" s="79"/>
      <c r="B143" s="133"/>
      <c r="C143" s="81"/>
      <c r="D143" s="84"/>
      <c r="E143" s="82"/>
      <c r="F143" s="83"/>
      <c r="G143" s="82"/>
      <c r="H143" s="134"/>
      <c r="I143" s="83"/>
      <c r="J143" s="82"/>
      <c r="K143" s="134"/>
      <c r="L143" s="83"/>
      <c r="M143" s="82"/>
      <c r="N143" s="134"/>
      <c r="O143" s="83"/>
      <c r="P143" s="82"/>
      <c r="Q143" s="134"/>
      <c r="R143" s="83"/>
    </row>
    <row r="144" spans="1:18">
      <c r="A144" s="79"/>
      <c r="B144" s="133"/>
      <c r="C144" s="81"/>
      <c r="D144" s="84"/>
      <c r="E144" s="82"/>
      <c r="F144" s="83"/>
      <c r="G144" s="82"/>
      <c r="H144" s="134"/>
      <c r="I144" s="83"/>
      <c r="J144" s="82"/>
      <c r="K144" s="134"/>
      <c r="L144" s="83"/>
      <c r="M144" s="82"/>
      <c r="N144" s="134"/>
      <c r="O144" s="83"/>
      <c r="P144" s="82"/>
      <c r="Q144" s="134"/>
      <c r="R144" s="83"/>
    </row>
    <row r="145" spans="1:18">
      <c r="A145" s="79"/>
      <c r="B145" s="133"/>
      <c r="C145" s="81"/>
      <c r="D145" s="84"/>
      <c r="E145" s="82"/>
      <c r="F145" s="83"/>
      <c r="G145" s="82"/>
      <c r="H145" s="134"/>
      <c r="I145" s="83"/>
      <c r="J145" s="82"/>
      <c r="K145" s="134"/>
      <c r="L145" s="83"/>
      <c r="M145" s="82"/>
      <c r="N145" s="134"/>
      <c r="O145" s="83"/>
      <c r="P145" s="82"/>
      <c r="Q145" s="134"/>
      <c r="R145" s="83"/>
    </row>
    <row r="146" spans="1:18">
      <c r="A146" s="79"/>
      <c r="B146" s="133"/>
      <c r="C146" s="81"/>
      <c r="D146" s="84"/>
      <c r="E146" s="82"/>
      <c r="F146" s="83"/>
      <c r="G146" s="82"/>
      <c r="H146" s="134"/>
      <c r="I146" s="83"/>
      <c r="J146" s="82"/>
      <c r="K146" s="134"/>
      <c r="L146" s="83"/>
      <c r="M146" s="82"/>
      <c r="N146" s="134"/>
      <c r="O146" s="83"/>
      <c r="P146" s="82"/>
      <c r="Q146" s="134"/>
      <c r="R146" s="83"/>
    </row>
    <row r="147" spans="1:18">
      <c r="A147" s="79"/>
      <c r="B147" s="133"/>
      <c r="C147" s="81"/>
      <c r="D147" s="84"/>
      <c r="E147" s="82"/>
      <c r="F147" s="83"/>
      <c r="G147" s="82"/>
      <c r="H147" s="134"/>
      <c r="I147" s="83"/>
      <c r="J147" s="82"/>
      <c r="K147" s="134"/>
      <c r="L147" s="83"/>
      <c r="M147" s="82"/>
      <c r="N147" s="134"/>
      <c r="O147" s="83"/>
      <c r="P147" s="82"/>
      <c r="Q147" s="134"/>
      <c r="R147" s="83"/>
    </row>
    <row r="148" spans="1:18">
      <c r="A148" s="79"/>
      <c r="B148" s="133"/>
      <c r="C148" s="81"/>
      <c r="D148" s="84"/>
      <c r="E148" s="82"/>
      <c r="F148" s="83"/>
      <c r="G148" s="82"/>
      <c r="H148" s="134"/>
      <c r="I148" s="83"/>
      <c r="J148" s="82"/>
      <c r="K148" s="134"/>
      <c r="L148" s="83"/>
      <c r="M148" s="82"/>
      <c r="N148" s="134"/>
      <c r="O148" s="83"/>
      <c r="P148" s="82"/>
      <c r="Q148" s="134"/>
      <c r="R148" s="83"/>
    </row>
    <row r="149" spans="1:18">
      <c r="A149" s="79"/>
      <c r="B149" s="133"/>
      <c r="C149" s="81"/>
      <c r="D149" s="84"/>
      <c r="E149" s="82"/>
      <c r="F149" s="83"/>
      <c r="G149" s="82"/>
      <c r="H149" s="134"/>
      <c r="I149" s="83"/>
      <c r="J149" s="82"/>
      <c r="K149" s="134"/>
      <c r="L149" s="83"/>
      <c r="M149" s="82"/>
      <c r="N149" s="134"/>
      <c r="O149" s="83"/>
      <c r="P149" s="82"/>
      <c r="Q149" s="134"/>
      <c r="R149" s="83"/>
    </row>
    <row r="150" spans="1:18">
      <c r="A150" s="79"/>
      <c r="B150" s="133"/>
      <c r="C150" s="81"/>
      <c r="D150" s="84"/>
      <c r="E150" s="82"/>
      <c r="F150" s="83"/>
      <c r="G150" s="82"/>
      <c r="H150" s="134"/>
      <c r="I150" s="83"/>
      <c r="J150" s="82"/>
      <c r="K150" s="134"/>
      <c r="L150" s="83"/>
      <c r="M150" s="82"/>
      <c r="N150" s="134"/>
      <c r="O150" s="83"/>
      <c r="P150" s="82"/>
      <c r="Q150" s="134"/>
      <c r="R150" s="83"/>
    </row>
    <row r="151" spans="1:18">
      <c r="A151" s="79"/>
      <c r="B151" s="133"/>
      <c r="C151" s="81"/>
      <c r="D151" s="84"/>
      <c r="E151" s="82"/>
      <c r="F151" s="83"/>
      <c r="G151" s="82"/>
      <c r="H151" s="134"/>
      <c r="I151" s="83"/>
      <c r="J151" s="82"/>
      <c r="K151" s="134"/>
      <c r="L151" s="83"/>
      <c r="M151" s="82"/>
      <c r="N151" s="134"/>
      <c r="O151" s="83"/>
      <c r="P151" s="82"/>
      <c r="Q151" s="134"/>
      <c r="R151" s="83"/>
    </row>
    <row r="152" spans="1:18">
      <c r="A152" s="79"/>
      <c r="B152" s="133"/>
      <c r="C152" s="81"/>
      <c r="D152" s="84"/>
      <c r="E152" s="82"/>
      <c r="F152" s="83"/>
      <c r="G152" s="82"/>
      <c r="H152" s="134"/>
      <c r="I152" s="83"/>
      <c r="J152" s="82"/>
      <c r="K152" s="134"/>
      <c r="L152" s="83"/>
      <c r="M152" s="82"/>
      <c r="N152" s="134"/>
      <c r="O152" s="83"/>
      <c r="P152" s="82"/>
      <c r="Q152" s="134"/>
      <c r="R152" s="83"/>
    </row>
    <row r="153" spans="1:18">
      <c r="A153" s="79"/>
      <c r="B153" s="133"/>
      <c r="C153" s="81"/>
      <c r="D153" s="84"/>
      <c r="E153" s="82"/>
      <c r="F153" s="83"/>
      <c r="G153" s="82"/>
      <c r="H153" s="134"/>
      <c r="I153" s="83"/>
      <c r="J153" s="82"/>
      <c r="K153" s="134"/>
      <c r="L153" s="83"/>
      <c r="M153" s="82"/>
      <c r="N153" s="134"/>
      <c r="O153" s="83"/>
      <c r="P153" s="82"/>
      <c r="Q153" s="134"/>
      <c r="R153" s="83"/>
    </row>
    <row r="154" spans="1:18">
      <c r="A154" s="79"/>
      <c r="B154" s="133"/>
      <c r="C154" s="81"/>
      <c r="D154" s="84"/>
      <c r="E154" s="82"/>
      <c r="F154" s="83"/>
      <c r="G154" s="82"/>
      <c r="H154" s="134"/>
      <c r="I154" s="83"/>
      <c r="J154" s="82"/>
      <c r="K154" s="134"/>
      <c r="L154" s="83"/>
      <c r="M154" s="82"/>
      <c r="N154" s="134"/>
      <c r="O154" s="83"/>
      <c r="P154" s="82"/>
      <c r="Q154" s="134"/>
      <c r="R154" s="83"/>
    </row>
    <row r="155" spans="1:18">
      <c r="A155" s="79"/>
      <c r="B155" s="133"/>
      <c r="C155" s="81"/>
      <c r="D155" s="84"/>
      <c r="E155" s="82"/>
      <c r="F155" s="83"/>
      <c r="G155" s="82"/>
      <c r="H155" s="134"/>
      <c r="I155" s="83"/>
      <c r="J155" s="82"/>
      <c r="K155" s="134"/>
      <c r="L155" s="83"/>
      <c r="M155" s="82"/>
      <c r="N155" s="134"/>
      <c r="O155" s="83"/>
      <c r="P155" s="82"/>
      <c r="Q155" s="134"/>
      <c r="R155" s="83"/>
    </row>
    <row r="156" spans="1:18">
      <c r="A156" s="79"/>
      <c r="B156" s="133"/>
      <c r="C156" s="81"/>
      <c r="D156" s="84"/>
      <c r="E156" s="82"/>
      <c r="F156" s="83"/>
      <c r="G156" s="82"/>
      <c r="H156" s="134"/>
      <c r="I156" s="83"/>
      <c r="J156" s="82"/>
      <c r="K156" s="134"/>
      <c r="L156" s="83"/>
      <c r="M156" s="82"/>
      <c r="N156" s="134"/>
      <c r="O156" s="83"/>
      <c r="P156" s="82"/>
      <c r="Q156" s="134"/>
      <c r="R156" s="83"/>
    </row>
    <row r="157" spans="1:18">
      <c r="A157" s="79"/>
      <c r="B157" s="133"/>
      <c r="C157" s="81"/>
      <c r="D157" s="84"/>
      <c r="E157" s="82"/>
      <c r="F157" s="83"/>
      <c r="G157" s="82"/>
      <c r="H157" s="134"/>
      <c r="I157" s="83"/>
      <c r="J157" s="82"/>
      <c r="K157" s="134"/>
      <c r="L157" s="83"/>
      <c r="M157" s="82"/>
      <c r="N157" s="134"/>
      <c r="O157" s="83"/>
      <c r="P157" s="82"/>
      <c r="Q157" s="134"/>
      <c r="R157" s="83"/>
    </row>
    <row r="158" spans="1:18">
      <c r="A158" s="79"/>
      <c r="B158" s="133"/>
      <c r="C158" s="81"/>
      <c r="D158" s="84"/>
      <c r="E158" s="82"/>
      <c r="F158" s="83"/>
      <c r="G158" s="82"/>
      <c r="H158" s="134"/>
      <c r="I158" s="83"/>
      <c r="J158" s="82"/>
      <c r="K158" s="134"/>
      <c r="L158" s="83"/>
      <c r="M158" s="82"/>
      <c r="N158" s="134"/>
      <c r="O158" s="83"/>
      <c r="P158" s="82"/>
      <c r="Q158" s="134"/>
      <c r="R158" s="83"/>
    </row>
    <row r="159" spans="1:18">
      <c r="A159" s="79"/>
      <c r="B159" s="133"/>
      <c r="C159" s="81"/>
      <c r="D159" s="84"/>
      <c r="E159" s="82"/>
      <c r="F159" s="83"/>
      <c r="G159" s="82"/>
      <c r="H159" s="134"/>
      <c r="I159" s="83"/>
      <c r="J159" s="82"/>
      <c r="K159" s="134"/>
      <c r="L159" s="83"/>
      <c r="M159" s="82"/>
      <c r="N159" s="134"/>
      <c r="O159" s="83"/>
      <c r="P159" s="82"/>
      <c r="Q159" s="134"/>
      <c r="R159" s="83"/>
    </row>
    <row r="160" spans="1:18">
      <c r="A160" s="79"/>
      <c r="B160" s="133"/>
      <c r="C160" s="81"/>
      <c r="D160" s="84"/>
      <c r="E160" s="82"/>
      <c r="F160" s="83"/>
      <c r="G160" s="82"/>
      <c r="H160" s="134"/>
      <c r="I160" s="83"/>
      <c r="J160" s="82"/>
      <c r="K160" s="134"/>
      <c r="L160" s="83"/>
      <c r="M160" s="82"/>
      <c r="N160" s="134"/>
      <c r="O160" s="83"/>
      <c r="P160" s="82"/>
      <c r="Q160" s="134"/>
      <c r="R160" s="83"/>
    </row>
    <row r="161" spans="1:18">
      <c r="A161" s="79"/>
      <c r="B161" s="133"/>
      <c r="C161" s="81"/>
      <c r="D161" s="84"/>
      <c r="E161" s="82"/>
      <c r="F161" s="83"/>
      <c r="G161" s="82"/>
      <c r="H161" s="134"/>
      <c r="I161" s="83"/>
      <c r="J161" s="82"/>
      <c r="K161" s="134"/>
      <c r="L161" s="83"/>
      <c r="M161" s="82"/>
      <c r="N161" s="134"/>
      <c r="O161" s="83"/>
      <c r="P161" s="82"/>
      <c r="Q161" s="134"/>
      <c r="R161" s="83"/>
    </row>
    <row r="162" spans="1:18">
      <c r="A162" s="79"/>
      <c r="B162" s="133"/>
      <c r="C162" s="81"/>
      <c r="D162" s="84"/>
      <c r="E162" s="82"/>
      <c r="F162" s="83"/>
      <c r="G162" s="82"/>
      <c r="H162" s="134"/>
      <c r="I162" s="83"/>
      <c r="J162" s="82"/>
      <c r="K162" s="134"/>
      <c r="L162" s="83"/>
      <c r="M162" s="82"/>
      <c r="N162" s="134"/>
      <c r="O162" s="83"/>
      <c r="P162" s="82"/>
      <c r="Q162" s="134"/>
      <c r="R162" s="83"/>
    </row>
    <row r="163" spans="1:18">
      <c r="A163" s="79"/>
      <c r="B163" s="133"/>
      <c r="C163" s="81"/>
      <c r="D163" s="84"/>
      <c r="E163" s="82"/>
      <c r="F163" s="83"/>
      <c r="G163" s="82"/>
      <c r="H163" s="134"/>
      <c r="I163" s="83"/>
      <c r="J163" s="82"/>
      <c r="K163" s="134"/>
      <c r="L163" s="83"/>
      <c r="M163" s="82"/>
      <c r="N163" s="134"/>
      <c r="O163" s="83"/>
      <c r="P163" s="82"/>
      <c r="Q163" s="134"/>
      <c r="R163" s="83"/>
    </row>
    <row r="164" spans="1:18">
      <c r="A164" s="79"/>
      <c r="B164" s="133"/>
      <c r="C164" s="81"/>
      <c r="D164" s="84"/>
      <c r="E164" s="82"/>
      <c r="F164" s="83"/>
      <c r="G164" s="82"/>
      <c r="H164" s="134"/>
      <c r="I164" s="83"/>
      <c r="J164" s="82"/>
      <c r="K164" s="134"/>
      <c r="L164" s="83"/>
      <c r="M164" s="82"/>
      <c r="N164" s="134"/>
      <c r="O164" s="83"/>
      <c r="P164" s="82"/>
      <c r="Q164" s="134"/>
      <c r="R164" s="83"/>
    </row>
    <row r="165" spans="1:18">
      <c r="A165" s="79"/>
      <c r="B165" s="133"/>
      <c r="C165" s="81"/>
      <c r="D165" s="84"/>
      <c r="E165" s="82"/>
      <c r="F165" s="83"/>
      <c r="G165" s="82"/>
      <c r="H165" s="134"/>
      <c r="I165" s="83"/>
      <c r="J165" s="82"/>
      <c r="K165" s="134"/>
      <c r="L165" s="83"/>
      <c r="M165" s="82"/>
      <c r="N165" s="134"/>
      <c r="O165" s="83"/>
      <c r="P165" s="82"/>
      <c r="Q165" s="134"/>
      <c r="R165" s="83"/>
    </row>
    <row r="166" spans="1:18">
      <c r="A166" s="79"/>
      <c r="B166" s="133"/>
      <c r="C166" s="81"/>
      <c r="D166" s="84"/>
      <c r="E166" s="82"/>
      <c r="F166" s="83"/>
      <c r="G166" s="82"/>
      <c r="H166" s="134"/>
      <c r="I166" s="83"/>
      <c r="J166" s="82"/>
      <c r="K166" s="134"/>
      <c r="L166" s="83"/>
      <c r="M166" s="82"/>
      <c r="N166" s="134"/>
      <c r="O166" s="83"/>
      <c r="P166" s="82"/>
      <c r="Q166" s="134"/>
      <c r="R166" s="83"/>
    </row>
    <row r="167" spans="1:18">
      <c r="A167" s="79"/>
      <c r="B167" s="133"/>
      <c r="C167" s="81"/>
      <c r="D167" s="84"/>
      <c r="E167" s="82"/>
      <c r="F167" s="83"/>
      <c r="G167" s="82"/>
      <c r="H167" s="134"/>
      <c r="I167" s="83"/>
      <c r="J167" s="82"/>
      <c r="K167" s="134"/>
      <c r="L167" s="83"/>
      <c r="M167" s="82"/>
      <c r="N167" s="134"/>
      <c r="O167" s="83"/>
      <c r="P167" s="82"/>
      <c r="Q167" s="134"/>
      <c r="R167" s="83"/>
    </row>
    <row r="168" spans="1:18">
      <c r="A168" s="79"/>
      <c r="B168" s="133"/>
      <c r="C168" s="81"/>
      <c r="D168" s="84"/>
      <c r="E168" s="82"/>
      <c r="F168" s="83"/>
      <c r="G168" s="82"/>
      <c r="H168" s="134"/>
      <c r="I168" s="83"/>
      <c r="J168" s="82"/>
      <c r="K168" s="134"/>
      <c r="L168" s="83"/>
      <c r="M168" s="82"/>
      <c r="N168" s="134"/>
      <c r="O168" s="83"/>
      <c r="P168" s="82"/>
      <c r="Q168" s="134"/>
      <c r="R168" s="83"/>
    </row>
    <row r="169" spans="1:18">
      <c r="A169" s="79"/>
      <c r="B169" s="133"/>
      <c r="C169" s="81"/>
      <c r="D169" s="84"/>
      <c r="E169" s="82"/>
      <c r="F169" s="83"/>
      <c r="G169" s="82"/>
      <c r="H169" s="134"/>
      <c r="I169" s="83"/>
      <c r="J169" s="82"/>
      <c r="K169" s="134"/>
      <c r="L169" s="83"/>
      <c r="M169" s="82"/>
      <c r="N169" s="134"/>
      <c r="O169" s="83"/>
      <c r="P169" s="82"/>
      <c r="Q169" s="134"/>
      <c r="R169" s="83"/>
    </row>
    <row r="170" spans="1:18">
      <c r="A170" s="79"/>
      <c r="B170" s="133"/>
      <c r="C170" s="81"/>
      <c r="D170" s="84"/>
      <c r="E170" s="82"/>
      <c r="F170" s="83"/>
      <c r="G170" s="82"/>
      <c r="H170" s="134"/>
      <c r="I170" s="83"/>
      <c r="J170" s="82"/>
      <c r="K170" s="134"/>
      <c r="L170" s="83"/>
      <c r="M170" s="82"/>
      <c r="N170" s="134"/>
      <c r="O170" s="83"/>
      <c r="P170" s="82"/>
      <c r="Q170" s="134"/>
      <c r="R170" s="83"/>
    </row>
    <row r="171" spans="1:18">
      <c r="A171" s="79"/>
      <c r="B171" s="133"/>
      <c r="C171" s="81"/>
      <c r="D171" s="84"/>
      <c r="E171" s="82"/>
      <c r="F171" s="83"/>
      <c r="G171" s="82"/>
      <c r="H171" s="134"/>
      <c r="I171" s="83"/>
      <c r="J171" s="82"/>
      <c r="K171" s="134"/>
      <c r="L171" s="83"/>
      <c r="M171" s="82"/>
      <c r="N171" s="134"/>
      <c r="O171" s="83"/>
      <c r="P171" s="82"/>
      <c r="Q171" s="134"/>
      <c r="R171" s="83"/>
    </row>
    <row r="172" spans="1:18">
      <c r="A172" s="79"/>
      <c r="B172" s="133"/>
      <c r="C172" s="81"/>
      <c r="D172" s="84"/>
      <c r="E172" s="82"/>
      <c r="F172" s="83"/>
      <c r="G172" s="82"/>
      <c r="H172" s="134"/>
      <c r="I172" s="83"/>
      <c r="J172" s="82"/>
      <c r="K172" s="134"/>
      <c r="L172" s="83"/>
      <c r="M172" s="82"/>
      <c r="N172" s="134"/>
      <c r="O172" s="83"/>
      <c r="P172" s="82"/>
      <c r="Q172" s="134"/>
      <c r="R172" s="83"/>
    </row>
    <row r="173" spans="1:18">
      <c r="A173" s="79"/>
      <c r="B173" s="133"/>
      <c r="C173" s="81"/>
      <c r="D173" s="84"/>
      <c r="E173" s="82"/>
      <c r="F173" s="83"/>
      <c r="G173" s="82"/>
      <c r="H173" s="134"/>
      <c r="I173" s="83"/>
      <c r="J173" s="82"/>
      <c r="K173" s="134"/>
      <c r="L173" s="83"/>
      <c r="M173" s="82"/>
      <c r="N173" s="134"/>
      <c r="O173" s="83"/>
      <c r="P173" s="82"/>
      <c r="Q173" s="134"/>
      <c r="R173" s="83"/>
    </row>
    <row r="174" spans="1:18">
      <c r="A174" s="79"/>
      <c r="B174" s="133"/>
      <c r="C174" s="81"/>
      <c r="D174" s="84"/>
      <c r="E174" s="82"/>
      <c r="F174" s="83"/>
      <c r="G174" s="82"/>
      <c r="H174" s="134"/>
      <c r="I174" s="83"/>
      <c r="J174" s="82"/>
      <c r="K174" s="134"/>
      <c r="L174" s="83"/>
      <c r="M174" s="82"/>
      <c r="N174" s="134"/>
      <c r="O174" s="83"/>
      <c r="P174" s="82"/>
      <c r="Q174" s="134"/>
      <c r="R174" s="83"/>
    </row>
    <row r="175" spans="1:18">
      <c r="A175" s="79"/>
      <c r="B175" s="133"/>
      <c r="C175" s="81"/>
      <c r="D175" s="84"/>
      <c r="E175" s="82"/>
      <c r="F175" s="83"/>
      <c r="G175" s="82"/>
      <c r="H175" s="134"/>
      <c r="I175" s="83"/>
      <c r="J175" s="82"/>
      <c r="K175" s="134"/>
      <c r="L175" s="83"/>
      <c r="M175" s="82"/>
      <c r="N175" s="134"/>
      <c r="O175" s="83"/>
      <c r="P175" s="82"/>
      <c r="Q175" s="134"/>
      <c r="R175" s="83"/>
    </row>
    <row r="176" spans="1:18">
      <c r="A176" s="79"/>
      <c r="B176" s="133"/>
      <c r="C176" s="81"/>
      <c r="D176" s="84"/>
      <c r="E176" s="82"/>
      <c r="F176" s="83"/>
      <c r="G176" s="82"/>
      <c r="H176" s="134"/>
      <c r="I176" s="83"/>
      <c r="J176" s="82"/>
      <c r="K176" s="134"/>
      <c r="L176" s="83"/>
      <c r="M176" s="82"/>
      <c r="N176" s="134"/>
      <c r="O176" s="83"/>
      <c r="P176" s="82"/>
      <c r="Q176" s="134"/>
      <c r="R176" s="83"/>
    </row>
    <row r="177" spans="1:18">
      <c r="A177" s="79"/>
      <c r="B177" s="133"/>
      <c r="C177" s="81"/>
      <c r="D177" s="84"/>
      <c r="E177" s="82"/>
      <c r="F177" s="83"/>
      <c r="G177" s="82"/>
      <c r="H177" s="134"/>
      <c r="I177" s="83"/>
      <c r="J177" s="82"/>
      <c r="K177" s="134"/>
      <c r="L177" s="83"/>
      <c r="M177" s="82"/>
      <c r="N177" s="134"/>
      <c r="O177" s="83"/>
      <c r="P177" s="82"/>
      <c r="Q177" s="134"/>
      <c r="R177" s="83"/>
    </row>
    <row r="178" spans="1:18">
      <c r="A178" s="79"/>
      <c r="B178" s="133"/>
      <c r="C178" s="81"/>
      <c r="D178" s="84"/>
      <c r="E178" s="82"/>
      <c r="F178" s="83"/>
      <c r="G178" s="82"/>
      <c r="H178" s="134"/>
      <c r="I178" s="83"/>
      <c r="J178" s="82"/>
      <c r="K178" s="134"/>
      <c r="L178" s="83"/>
      <c r="M178" s="82"/>
      <c r="N178" s="134"/>
      <c r="O178" s="83"/>
      <c r="P178" s="82"/>
      <c r="Q178" s="134"/>
      <c r="R178" s="83"/>
    </row>
    <row r="179" spans="1:18">
      <c r="A179" s="79"/>
      <c r="B179" s="133"/>
      <c r="C179" s="81"/>
      <c r="D179" s="84"/>
      <c r="E179" s="82"/>
      <c r="F179" s="83"/>
      <c r="G179" s="82"/>
      <c r="H179" s="134"/>
      <c r="I179" s="83"/>
      <c r="J179" s="82"/>
      <c r="K179" s="134"/>
      <c r="L179" s="83"/>
      <c r="M179" s="82"/>
      <c r="N179" s="134"/>
      <c r="O179" s="83"/>
      <c r="P179" s="82"/>
      <c r="Q179" s="134"/>
      <c r="R179" s="83"/>
    </row>
    <row r="180" spans="1:18">
      <c r="A180" s="79"/>
      <c r="B180" s="133"/>
      <c r="C180" s="81"/>
      <c r="D180" s="84"/>
      <c r="E180" s="82"/>
      <c r="F180" s="83"/>
      <c r="G180" s="82"/>
      <c r="H180" s="134"/>
      <c r="I180" s="83"/>
      <c r="J180" s="82"/>
      <c r="K180" s="134"/>
      <c r="L180" s="83"/>
      <c r="M180" s="82"/>
      <c r="N180" s="134"/>
      <c r="O180" s="83"/>
      <c r="P180" s="82"/>
      <c r="Q180" s="134"/>
      <c r="R180" s="83"/>
    </row>
    <row r="181" spans="1:18">
      <c r="A181" s="79"/>
      <c r="B181" s="133"/>
      <c r="C181" s="81"/>
      <c r="D181" s="84"/>
      <c r="E181" s="82"/>
      <c r="F181" s="83"/>
      <c r="G181" s="82"/>
      <c r="H181" s="134"/>
      <c r="I181" s="83"/>
      <c r="J181" s="82"/>
      <c r="K181" s="134"/>
      <c r="L181" s="83"/>
      <c r="M181" s="82"/>
      <c r="N181" s="134"/>
      <c r="O181" s="83"/>
      <c r="P181" s="82"/>
      <c r="Q181" s="134"/>
      <c r="R181" s="83"/>
    </row>
    <row r="182" spans="1:18">
      <c r="A182" s="79"/>
      <c r="B182" s="133"/>
      <c r="C182" s="81"/>
      <c r="D182" s="84"/>
      <c r="E182" s="82"/>
      <c r="F182" s="83"/>
      <c r="G182" s="82"/>
      <c r="H182" s="134"/>
      <c r="I182" s="83"/>
      <c r="J182" s="82"/>
      <c r="K182" s="134"/>
      <c r="L182" s="83"/>
      <c r="M182" s="82"/>
      <c r="N182" s="134"/>
      <c r="O182" s="83"/>
      <c r="P182" s="82"/>
      <c r="Q182" s="134"/>
      <c r="R182" s="83"/>
    </row>
    <row r="183" spans="1:18">
      <c r="A183" s="79"/>
      <c r="B183" s="133"/>
      <c r="C183" s="81"/>
      <c r="D183" s="84"/>
      <c r="E183" s="82"/>
      <c r="F183" s="83"/>
      <c r="G183" s="82"/>
      <c r="H183" s="134"/>
      <c r="I183" s="83"/>
      <c r="J183" s="82"/>
      <c r="K183" s="134"/>
      <c r="L183" s="83"/>
      <c r="M183" s="82"/>
      <c r="N183" s="134"/>
      <c r="O183" s="83"/>
      <c r="P183" s="82"/>
      <c r="Q183" s="134"/>
      <c r="R183" s="83"/>
    </row>
    <row r="184" spans="1:18">
      <c r="A184" s="79"/>
      <c r="B184" s="133"/>
      <c r="C184" s="81"/>
      <c r="D184" s="84"/>
      <c r="E184" s="82"/>
      <c r="F184" s="83"/>
      <c r="G184" s="82"/>
      <c r="H184" s="134"/>
      <c r="I184" s="83"/>
      <c r="J184" s="82"/>
      <c r="K184" s="134"/>
      <c r="L184" s="83"/>
      <c r="M184" s="82"/>
      <c r="N184" s="134"/>
      <c r="O184" s="83"/>
      <c r="P184" s="82"/>
      <c r="Q184" s="134"/>
      <c r="R184" s="83"/>
    </row>
    <row r="185" spans="1:18">
      <c r="A185" s="79"/>
      <c r="B185" s="133"/>
      <c r="C185" s="81"/>
      <c r="D185" s="84"/>
      <c r="E185" s="82"/>
      <c r="F185" s="83"/>
      <c r="G185" s="82"/>
      <c r="H185" s="134"/>
      <c r="I185" s="83"/>
      <c r="J185" s="82"/>
      <c r="K185" s="134"/>
      <c r="L185" s="83"/>
      <c r="M185" s="82"/>
      <c r="N185" s="134"/>
      <c r="O185" s="83"/>
      <c r="P185" s="82"/>
      <c r="Q185" s="134"/>
      <c r="R185" s="83"/>
    </row>
    <row r="186" spans="1:18">
      <c r="A186" s="79"/>
      <c r="B186" s="133"/>
      <c r="C186" s="81"/>
      <c r="D186" s="84"/>
      <c r="E186" s="82"/>
      <c r="F186" s="83"/>
      <c r="G186" s="82"/>
      <c r="H186" s="134"/>
      <c r="I186" s="83"/>
      <c r="J186" s="82"/>
      <c r="K186" s="134"/>
      <c r="L186" s="83"/>
      <c r="M186" s="82"/>
      <c r="N186" s="134"/>
      <c r="O186" s="83"/>
      <c r="P186" s="82"/>
      <c r="Q186" s="134"/>
      <c r="R186" s="83"/>
    </row>
    <row r="187" spans="1:18">
      <c r="A187" s="79"/>
      <c r="B187" s="133"/>
      <c r="C187" s="81"/>
      <c r="D187" s="84"/>
      <c r="E187" s="82"/>
      <c r="F187" s="83"/>
      <c r="G187" s="82"/>
      <c r="H187" s="134"/>
      <c r="I187" s="83"/>
      <c r="J187" s="82"/>
      <c r="K187" s="134"/>
      <c r="L187" s="83"/>
      <c r="M187" s="82"/>
      <c r="N187" s="134"/>
      <c r="O187" s="83"/>
      <c r="P187" s="82"/>
      <c r="Q187" s="134"/>
      <c r="R187" s="83"/>
    </row>
    <row r="188" spans="1:18">
      <c r="A188" s="79"/>
      <c r="B188" s="133"/>
      <c r="C188" s="81"/>
      <c r="D188" s="84"/>
      <c r="E188" s="82"/>
      <c r="F188" s="83"/>
      <c r="G188" s="82"/>
      <c r="H188" s="134"/>
      <c r="I188" s="83"/>
      <c r="J188" s="82"/>
      <c r="K188" s="134"/>
      <c r="L188" s="83"/>
      <c r="M188" s="82"/>
      <c r="N188" s="134"/>
      <c r="O188" s="83"/>
      <c r="P188" s="82"/>
      <c r="Q188" s="134"/>
      <c r="R188" s="83"/>
    </row>
    <row r="189" spans="1:18">
      <c r="A189" s="79"/>
      <c r="B189" s="133"/>
      <c r="C189" s="81"/>
      <c r="D189" s="84"/>
      <c r="E189" s="82"/>
      <c r="F189" s="83"/>
      <c r="G189" s="82"/>
      <c r="H189" s="134"/>
      <c r="I189" s="83"/>
      <c r="J189" s="82"/>
      <c r="K189" s="134"/>
      <c r="L189" s="83"/>
      <c r="M189" s="82"/>
      <c r="N189" s="134"/>
      <c r="O189" s="83"/>
      <c r="P189" s="82"/>
      <c r="Q189" s="134"/>
      <c r="R189" s="83"/>
    </row>
    <row r="190" spans="1:18">
      <c r="A190" s="79"/>
      <c r="B190" s="133"/>
      <c r="C190" s="81"/>
      <c r="D190" s="84"/>
      <c r="E190" s="82"/>
      <c r="F190" s="83"/>
      <c r="G190" s="82"/>
      <c r="H190" s="134"/>
      <c r="I190" s="83"/>
      <c r="J190" s="82"/>
      <c r="K190" s="134"/>
      <c r="L190" s="83"/>
      <c r="M190" s="82"/>
      <c r="N190" s="134"/>
      <c r="O190" s="83"/>
      <c r="P190" s="82"/>
      <c r="Q190" s="134"/>
      <c r="R190" s="83"/>
    </row>
    <row r="191" spans="1:18">
      <c r="A191" s="79"/>
      <c r="B191" s="133"/>
      <c r="C191" s="81"/>
      <c r="D191" s="84"/>
      <c r="E191" s="82"/>
      <c r="F191" s="83"/>
      <c r="G191" s="82"/>
      <c r="H191" s="134"/>
      <c r="I191" s="83"/>
      <c r="J191" s="82"/>
      <c r="K191" s="134"/>
      <c r="L191" s="83"/>
      <c r="M191" s="82"/>
      <c r="N191" s="134"/>
      <c r="O191" s="83"/>
      <c r="P191" s="82"/>
      <c r="Q191" s="134"/>
      <c r="R191" s="83"/>
    </row>
    <row r="192" spans="1:18">
      <c r="A192" s="79"/>
      <c r="B192" s="133"/>
      <c r="C192" s="81"/>
      <c r="D192" s="84"/>
      <c r="E192" s="82"/>
      <c r="F192" s="83"/>
      <c r="G192" s="82"/>
      <c r="H192" s="134"/>
      <c r="I192" s="83"/>
      <c r="J192" s="82"/>
      <c r="K192" s="134"/>
      <c r="L192" s="83"/>
      <c r="M192" s="82"/>
      <c r="N192" s="134"/>
      <c r="O192" s="83"/>
      <c r="P192" s="82"/>
      <c r="Q192" s="134"/>
      <c r="R192" s="83"/>
    </row>
    <row r="193" spans="1:18">
      <c r="A193" s="79"/>
      <c r="B193" s="133"/>
      <c r="C193" s="81"/>
      <c r="D193" s="84"/>
      <c r="E193" s="82"/>
      <c r="F193" s="83"/>
      <c r="G193" s="82"/>
      <c r="H193" s="134"/>
      <c r="I193" s="83"/>
      <c r="J193" s="82"/>
      <c r="K193" s="134"/>
      <c r="L193" s="83"/>
      <c r="M193" s="82"/>
      <c r="N193" s="134"/>
      <c r="O193" s="83"/>
      <c r="P193" s="82"/>
      <c r="Q193" s="134"/>
      <c r="R193" s="83"/>
    </row>
    <row r="194" spans="1:18">
      <c r="A194" s="79"/>
      <c r="B194" s="133"/>
      <c r="C194" s="81"/>
      <c r="D194" s="84"/>
      <c r="E194" s="82"/>
      <c r="F194" s="83"/>
      <c r="G194" s="82"/>
      <c r="H194" s="134"/>
      <c r="I194" s="83"/>
      <c r="J194" s="82"/>
      <c r="K194" s="134"/>
      <c r="L194" s="83"/>
      <c r="M194" s="82"/>
      <c r="N194" s="134"/>
      <c r="O194" s="83"/>
      <c r="P194" s="82"/>
      <c r="Q194" s="134"/>
      <c r="R194" s="83"/>
    </row>
    <row r="195" spans="1:18">
      <c r="A195" s="79"/>
      <c r="B195" s="133"/>
      <c r="C195" s="81"/>
      <c r="D195" s="84"/>
      <c r="E195" s="82"/>
      <c r="F195" s="83"/>
      <c r="G195" s="82"/>
      <c r="H195" s="134"/>
      <c r="I195" s="83"/>
      <c r="J195" s="82"/>
      <c r="K195" s="134"/>
      <c r="L195" s="83"/>
      <c r="M195" s="82"/>
      <c r="N195" s="134"/>
      <c r="O195" s="83"/>
      <c r="P195" s="82"/>
      <c r="Q195" s="134"/>
      <c r="R195" s="83"/>
    </row>
    <row r="196" spans="1:18">
      <c r="A196" s="79"/>
      <c r="B196" s="133"/>
      <c r="C196" s="81"/>
      <c r="D196" s="84"/>
      <c r="E196" s="82"/>
      <c r="F196" s="83"/>
      <c r="G196" s="82"/>
      <c r="H196" s="134"/>
      <c r="I196" s="83"/>
      <c r="J196" s="82"/>
      <c r="K196" s="134"/>
      <c r="L196" s="83"/>
      <c r="M196" s="82"/>
      <c r="N196" s="134"/>
      <c r="O196" s="83"/>
      <c r="P196" s="82"/>
      <c r="Q196" s="134"/>
      <c r="R196" s="83"/>
    </row>
    <row r="197" spans="1:18">
      <c r="A197" s="79"/>
      <c r="B197" s="133"/>
      <c r="C197" s="81"/>
      <c r="D197" s="84"/>
      <c r="E197" s="82"/>
      <c r="F197" s="83"/>
      <c r="G197" s="82"/>
      <c r="H197" s="134"/>
      <c r="I197" s="83"/>
      <c r="J197" s="82"/>
      <c r="K197" s="134"/>
      <c r="L197" s="83"/>
      <c r="M197" s="82"/>
      <c r="N197" s="134"/>
      <c r="O197" s="83"/>
      <c r="P197" s="82"/>
      <c r="Q197" s="134"/>
      <c r="R197" s="83"/>
    </row>
    <row r="198" spans="1:18">
      <c r="A198" s="79"/>
      <c r="B198" s="133"/>
      <c r="C198" s="81"/>
      <c r="D198" s="84"/>
      <c r="E198" s="82"/>
      <c r="F198" s="83"/>
      <c r="G198" s="82"/>
      <c r="H198" s="134"/>
      <c r="I198" s="83"/>
      <c r="J198" s="82"/>
      <c r="K198" s="134"/>
      <c r="L198" s="83"/>
      <c r="M198" s="82"/>
      <c r="N198" s="134"/>
      <c r="O198" s="83"/>
      <c r="P198" s="82"/>
      <c r="Q198" s="134"/>
      <c r="R198" s="83"/>
    </row>
    <row r="199" spans="1:18">
      <c r="A199" s="79"/>
      <c r="B199" s="133"/>
      <c r="C199" s="81"/>
      <c r="D199" s="84"/>
      <c r="E199" s="82"/>
      <c r="F199" s="83"/>
      <c r="G199" s="82"/>
      <c r="H199" s="134"/>
      <c r="I199" s="83"/>
      <c r="J199" s="82"/>
      <c r="K199" s="134"/>
      <c r="L199" s="83"/>
      <c r="M199" s="82"/>
      <c r="N199" s="134"/>
      <c r="O199" s="83"/>
      <c r="P199" s="82"/>
      <c r="Q199" s="134"/>
      <c r="R199" s="83"/>
    </row>
    <row r="200" spans="1:18" ht="15.75" thickBot="1">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c r="A201" s="95"/>
      <c r="B201" s="96"/>
      <c r="C201" s="96"/>
      <c r="D201" s="96"/>
      <c r="E201" s="97"/>
      <c r="F201" s="97"/>
      <c r="G201" s="97"/>
      <c r="H201" s="97"/>
      <c r="I201" s="97"/>
      <c r="J201" s="97"/>
      <c r="K201" s="97"/>
      <c r="L201" s="97"/>
      <c r="M201" s="97"/>
      <c r="N201" s="97"/>
      <c r="O201" s="97"/>
      <c r="P201" s="97"/>
      <c r="Q201" s="97"/>
      <c r="R201" s="98"/>
    </row>
    <row r="202" spans="1:18">
      <c r="A202" s="22"/>
      <c r="B202" s="113"/>
      <c r="C202" s="113"/>
      <c r="D202" s="113"/>
      <c r="E202" s="22"/>
      <c r="F202" s="22"/>
      <c r="G202" s="22"/>
      <c r="H202" s="22"/>
      <c r="I202" s="22"/>
      <c r="J202" s="22"/>
      <c r="K202" s="22"/>
      <c r="L202" s="22"/>
      <c r="M202" s="22"/>
      <c r="N202" s="22"/>
      <c r="O202" s="22"/>
      <c r="P202" s="22"/>
      <c r="Q202" s="22"/>
      <c r="R202" s="22"/>
    </row>
    <row r="203" spans="1:18">
      <c r="A203" s="22"/>
      <c r="B203" s="113"/>
      <c r="C203" s="113"/>
      <c r="D203" s="113"/>
      <c r="E203" s="22"/>
      <c r="F203" s="22"/>
      <c r="G203" s="22"/>
      <c r="H203" s="22"/>
      <c r="I203" s="22"/>
      <c r="J203" s="22"/>
      <c r="K203" s="22"/>
      <c r="L203" s="22"/>
      <c r="M203" s="22"/>
      <c r="N203" s="22"/>
      <c r="O203" s="22"/>
      <c r="P203" s="22"/>
      <c r="Q203" s="22"/>
      <c r="R203" s="22"/>
    </row>
    <row r="204" spans="1:18">
      <c r="A204" s="22"/>
      <c r="B204" s="113"/>
      <c r="C204" s="113"/>
      <c r="D204" s="113"/>
      <c r="E204" s="22"/>
      <c r="F204" s="22"/>
      <c r="G204" s="22"/>
      <c r="H204" s="22"/>
      <c r="I204" s="22"/>
      <c r="J204" s="22"/>
      <c r="K204" s="22"/>
      <c r="L204" s="22"/>
      <c r="M204" s="22"/>
      <c r="N204" s="22"/>
      <c r="O204" s="22"/>
      <c r="P204" s="22"/>
      <c r="Q204" s="22"/>
      <c r="R204" s="22"/>
    </row>
    <row r="205" spans="1:18">
      <c r="A205" s="22"/>
      <c r="B205" s="113"/>
      <c r="C205" s="113"/>
      <c r="D205" s="113"/>
      <c r="E205" s="22"/>
      <c r="F205" s="22"/>
      <c r="G205" s="22"/>
      <c r="H205" s="22"/>
      <c r="I205" s="22"/>
      <c r="J205" s="22"/>
      <c r="K205" s="22"/>
      <c r="L205" s="22"/>
      <c r="M205" s="22"/>
      <c r="N205" s="22"/>
      <c r="O205" s="22"/>
      <c r="P205" s="22"/>
      <c r="Q205" s="22"/>
      <c r="R205" s="22"/>
    </row>
    <row r="206" spans="1:18">
      <c r="A206" s="22"/>
      <c r="B206" s="113"/>
      <c r="C206" s="113"/>
      <c r="D206" s="113"/>
      <c r="E206" s="22"/>
      <c r="F206" s="22"/>
      <c r="G206" s="22"/>
      <c r="H206" s="22"/>
      <c r="I206" s="22"/>
      <c r="J206" s="22"/>
      <c r="K206" s="22"/>
      <c r="L206" s="22"/>
      <c r="M206" s="22"/>
      <c r="N206" s="22"/>
      <c r="O206" s="22"/>
      <c r="P206" s="22"/>
      <c r="Q206" s="22"/>
      <c r="R206" s="22"/>
    </row>
    <row r="207" spans="1:18">
      <c r="A207" s="22"/>
      <c r="B207" s="113"/>
      <c r="C207" s="113"/>
      <c r="D207" s="113"/>
      <c r="E207" s="22"/>
      <c r="F207" s="22"/>
      <c r="G207" s="22"/>
      <c r="H207" s="22"/>
      <c r="I207" s="22"/>
      <c r="J207" s="22"/>
      <c r="K207" s="22"/>
      <c r="L207" s="22"/>
      <c r="M207" s="22"/>
      <c r="N207" s="22"/>
      <c r="O207" s="22"/>
      <c r="P207" s="22"/>
      <c r="Q207" s="22"/>
      <c r="R207" s="22"/>
    </row>
    <row r="208" spans="1:18">
      <c r="A208" s="22"/>
      <c r="B208" s="113"/>
      <c r="C208" s="113"/>
      <c r="D208" s="113"/>
      <c r="E208" s="22"/>
      <c r="F208" s="22"/>
      <c r="G208" s="22"/>
      <c r="H208" s="22"/>
      <c r="I208" s="22"/>
      <c r="J208" s="22"/>
      <c r="K208" s="22"/>
      <c r="L208" s="22"/>
      <c r="M208" s="22"/>
      <c r="N208" s="22"/>
      <c r="O208" s="22"/>
      <c r="P208" s="22"/>
      <c r="Q208" s="22"/>
      <c r="R208" s="22"/>
    </row>
    <row r="209" spans="1:18">
      <c r="A209" s="22"/>
      <c r="B209" s="113"/>
      <c r="C209" s="113"/>
      <c r="D209" s="113"/>
      <c r="E209" s="22"/>
      <c r="F209" s="22"/>
      <c r="G209" s="22"/>
      <c r="H209" s="22"/>
      <c r="I209" s="22"/>
      <c r="J209" s="22"/>
      <c r="K209" s="22"/>
      <c r="L209" s="22"/>
      <c r="M209" s="22"/>
      <c r="N209" s="22"/>
      <c r="O209" s="22"/>
      <c r="P209" s="22"/>
      <c r="Q209" s="22"/>
      <c r="R209" s="22"/>
    </row>
    <row r="210" spans="1:18">
      <c r="A210" s="22"/>
      <c r="B210" s="113"/>
      <c r="C210" s="113"/>
      <c r="D210" s="113"/>
      <c r="E210" s="22"/>
      <c r="F210" s="22"/>
      <c r="G210" s="22"/>
      <c r="H210" s="22"/>
      <c r="I210" s="22"/>
      <c r="J210" s="22"/>
      <c r="K210" s="22"/>
      <c r="L210" s="22"/>
      <c r="M210" s="22"/>
      <c r="N210" s="22"/>
      <c r="O210" s="22"/>
      <c r="P210" s="22"/>
      <c r="Q210" s="22"/>
      <c r="R210" s="22"/>
    </row>
    <row r="211" spans="1:18">
      <c r="A211" s="22"/>
      <c r="B211" s="113"/>
      <c r="C211" s="113"/>
      <c r="D211" s="113"/>
      <c r="E211" s="22"/>
      <c r="F211" s="22"/>
      <c r="G211" s="22"/>
      <c r="H211" s="22"/>
      <c r="I211" s="22"/>
      <c r="J211" s="22"/>
      <c r="K211" s="22"/>
      <c r="L211" s="22"/>
      <c r="M211" s="22"/>
      <c r="N211" s="22"/>
      <c r="O211" s="22"/>
      <c r="P211" s="22"/>
      <c r="Q211" s="22"/>
      <c r="R211" s="22"/>
    </row>
    <row r="212" spans="1:18">
      <c r="A212" s="22"/>
      <c r="B212" s="113"/>
      <c r="C212" s="113"/>
      <c r="D212" s="113"/>
      <c r="E212" s="22"/>
      <c r="F212" s="22"/>
      <c r="G212" s="22"/>
      <c r="H212" s="22"/>
      <c r="I212" s="22"/>
      <c r="J212" s="22"/>
      <c r="K212" s="22"/>
      <c r="L212" s="22"/>
      <c r="M212" s="22"/>
      <c r="N212" s="22"/>
      <c r="O212" s="22"/>
      <c r="P212" s="22"/>
      <c r="Q212" s="22"/>
      <c r="R212" s="22"/>
    </row>
    <row r="213" spans="1:18">
      <c r="A213" s="22"/>
      <c r="B213" s="113"/>
      <c r="C213" s="113"/>
      <c r="D213" s="113"/>
      <c r="E213" s="22"/>
      <c r="F213" s="22"/>
      <c r="G213" s="22"/>
      <c r="H213" s="22"/>
      <c r="I213" s="22"/>
      <c r="J213" s="22"/>
      <c r="K213" s="22"/>
      <c r="L213" s="22"/>
      <c r="M213" s="22"/>
      <c r="N213" s="22"/>
      <c r="O213" s="22"/>
      <c r="P213" s="22"/>
      <c r="Q213" s="22"/>
      <c r="R213" s="22"/>
    </row>
    <row r="214" spans="1:18">
      <c r="A214" s="22"/>
      <c r="B214" s="113"/>
      <c r="C214" s="113"/>
      <c r="D214" s="113"/>
      <c r="E214" s="22"/>
      <c r="F214" s="22"/>
      <c r="G214" s="22"/>
      <c r="H214" s="22"/>
      <c r="I214" s="22"/>
      <c r="J214" s="22"/>
      <c r="K214" s="22"/>
      <c r="L214" s="22"/>
      <c r="M214" s="22"/>
      <c r="N214" s="22"/>
      <c r="O214" s="22"/>
      <c r="P214" s="22"/>
      <c r="Q214" s="22"/>
      <c r="R214" s="22"/>
    </row>
    <row r="215" spans="1:18">
      <c r="A215" s="22"/>
      <c r="B215" s="113"/>
      <c r="C215" s="113"/>
      <c r="D215" s="113"/>
      <c r="E215" s="22"/>
      <c r="F215" s="22"/>
      <c r="G215" s="22"/>
      <c r="H215" s="22"/>
      <c r="I215" s="22"/>
      <c r="J215" s="22"/>
      <c r="K215" s="22"/>
      <c r="L215" s="22"/>
      <c r="M215" s="22"/>
      <c r="N215" s="22"/>
      <c r="O215" s="22"/>
      <c r="P215" s="22"/>
      <c r="Q215" s="22"/>
      <c r="R215" s="22"/>
    </row>
    <row r="216" spans="1:18">
      <c r="A216" s="22"/>
      <c r="B216" s="113"/>
      <c r="C216" s="113"/>
      <c r="D216" s="113"/>
      <c r="E216" s="22"/>
      <c r="F216" s="22"/>
      <c r="G216" s="22"/>
      <c r="H216" s="22"/>
      <c r="I216" s="22"/>
      <c r="J216" s="22"/>
      <c r="K216" s="22"/>
      <c r="L216" s="22"/>
      <c r="M216" s="22"/>
      <c r="N216" s="22"/>
      <c r="O216" s="22"/>
      <c r="P216" s="22"/>
      <c r="Q216" s="22"/>
      <c r="R216" s="22"/>
    </row>
    <row r="217" spans="1:18">
      <c r="A217" s="22"/>
      <c r="B217" s="113"/>
      <c r="C217" s="113"/>
      <c r="D217" s="113"/>
      <c r="E217" s="22"/>
      <c r="F217" s="22"/>
      <c r="G217" s="22"/>
      <c r="H217" s="22"/>
      <c r="I217" s="22"/>
      <c r="J217" s="22"/>
      <c r="K217" s="22"/>
      <c r="L217" s="22"/>
      <c r="M217" s="22"/>
      <c r="N217" s="22"/>
      <c r="O217" s="22"/>
      <c r="P217" s="22"/>
      <c r="Q217" s="22"/>
      <c r="R217" s="22"/>
    </row>
    <row r="218" spans="1:18">
      <c r="A218" s="22"/>
      <c r="B218" s="113"/>
      <c r="C218" s="113"/>
      <c r="D218" s="113"/>
      <c r="E218" s="22"/>
      <c r="F218" s="22"/>
      <c r="G218" s="22"/>
      <c r="H218" s="22"/>
      <c r="I218" s="22"/>
      <c r="J218" s="22"/>
      <c r="K218" s="22"/>
      <c r="L218" s="22"/>
      <c r="M218" s="22"/>
      <c r="N218" s="22"/>
      <c r="O218" s="22"/>
      <c r="P218" s="22"/>
      <c r="Q218" s="22"/>
      <c r="R218" s="22"/>
    </row>
    <row r="219" spans="1:18">
      <c r="A219" s="22"/>
      <c r="B219" s="113"/>
      <c r="C219" s="113"/>
      <c r="D219" s="113"/>
      <c r="E219" s="22"/>
      <c r="F219" s="22"/>
      <c r="G219" s="22"/>
      <c r="H219" s="22"/>
      <c r="I219" s="22"/>
      <c r="J219" s="22"/>
      <c r="K219" s="22"/>
      <c r="L219" s="22"/>
      <c r="M219" s="22"/>
      <c r="N219" s="22"/>
      <c r="O219" s="22"/>
      <c r="P219" s="22"/>
      <c r="Q219" s="22"/>
      <c r="R219" s="22"/>
    </row>
    <row r="220" spans="1:18">
      <c r="A220" s="22"/>
      <c r="B220" s="113"/>
      <c r="C220" s="113"/>
      <c r="D220" s="113"/>
      <c r="E220" s="22"/>
      <c r="F220" s="22"/>
      <c r="G220" s="22"/>
      <c r="H220" s="22"/>
      <c r="I220" s="22"/>
      <c r="J220" s="22"/>
      <c r="K220" s="22"/>
      <c r="L220" s="22"/>
      <c r="M220" s="22"/>
      <c r="N220" s="22"/>
      <c r="O220" s="22"/>
      <c r="P220" s="22"/>
      <c r="Q220" s="22"/>
      <c r="R220" s="22"/>
    </row>
    <row r="221" spans="1:18">
      <c r="A221" s="22"/>
      <c r="B221" s="113"/>
      <c r="C221" s="113"/>
      <c r="D221" s="113"/>
      <c r="E221" s="22"/>
      <c r="F221" s="22"/>
      <c r="G221" s="22"/>
      <c r="H221" s="22"/>
      <c r="I221" s="22"/>
      <c r="J221" s="22"/>
      <c r="K221" s="22"/>
      <c r="L221" s="22"/>
      <c r="M221" s="22"/>
      <c r="N221" s="22"/>
      <c r="O221" s="22"/>
      <c r="P221" s="22"/>
      <c r="Q221" s="22"/>
      <c r="R221" s="22"/>
    </row>
    <row r="222" spans="1:18">
      <c r="A222" s="22"/>
      <c r="B222" s="113"/>
      <c r="C222" s="113"/>
      <c r="D222" s="113"/>
      <c r="E222" s="22"/>
      <c r="F222" s="22"/>
      <c r="G222" s="22"/>
      <c r="H222" s="22"/>
      <c r="I222" s="22"/>
      <c r="J222" s="22"/>
      <c r="K222" s="22"/>
      <c r="L222" s="22"/>
      <c r="M222" s="22"/>
      <c r="N222" s="22"/>
      <c r="O222" s="22"/>
      <c r="P222" s="22"/>
      <c r="Q222" s="22"/>
      <c r="R222" s="22"/>
    </row>
    <row r="223" spans="1:18">
      <c r="A223" s="22"/>
      <c r="B223" s="113"/>
      <c r="C223" s="113"/>
      <c r="D223" s="113"/>
      <c r="E223" s="22"/>
      <c r="F223" s="22"/>
      <c r="G223" s="22"/>
      <c r="H223" s="22"/>
      <c r="I223" s="22"/>
      <c r="J223" s="22"/>
      <c r="K223" s="22"/>
      <c r="L223" s="22"/>
      <c r="M223" s="22"/>
      <c r="N223" s="22"/>
      <c r="O223" s="22"/>
      <c r="P223" s="22"/>
      <c r="Q223" s="22"/>
      <c r="R223" s="22"/>
    </row>
    <row r="224" spans="1:18">
      <c r="A224" s="22"/>
      <c r="B224" s="113"/>
      <c r="C224" s="113"/>
      <c r="D224" s="113"/>
      <c r="E224" s="22"/>
      <c r="F224" s="22"/>
      <c r="G224" s="22"/>
      <c r="H224" s="22"/>
      <c r="I224" s="22"/>
      <c r="J224" s="22"/>
      <c r="K224" s="22"/>
      <c r="L224" s="22"/>
      <c r="M224" s="22"/>
      <c r="N224" s="22"/>
      <c r="O224" s="22"/>
      <c r="P224" s="22"/>
      <c r="Q224" s="22"/>
      <c r="R224" s="22"/>
    </row>
    <row r="225" spans="1:18">
      <c r="A225" s="22"/>
      <c r="B225" s="113"/>
      <c r="C225" s="113"/>
      <c r="D225" s="113"/>
      <c r="E225" s="22"/>
      <c r="F225" s="22"/>
      <c r="G225" s="22"/>
      <c r="H225" s="22"/>
      <c r="I225" s="22"/>
      <c r="J225" s="22"/>
      <c r="K225" s="22"/>
      <c r="L225" s="22"/>
      <c r="M225" s="22"/>
      <c r="N225" s="22"/>
      <c r="O225" s="22"/>
      <c r="P225" s="22"/>
      <c r="Q225" s="22"/>
      <c r="R225" s="22"/>
    </row>
    <row r="226" spans="1:18">
      <c r="A226" s="22"/>
      <c r="B226" s="113"/>
      <c r="C226" s="113"/>
      <c r="D226" s="113"/>
      <c r="E226" s="22"/>
      <c r="F226" s="22"/>
      <c r="G226" s="22"/>
      <c r="H226" s="22"/>
      <c r="I226" s="22"/>
      <c r="J226" s="22"/>
      <c r="K226" s="22"/>
      <c r="L226" s="22"/>
      <c r="M226" s="22"/>
      <c r="N226" s="22"/>
      <c r="O226" s="22"/>
      <c r="P226" s="22"/>
      <c r="Q226" s="22"/>
      <c r="R226" s="22"/>
    </row>
    <row r="227" spans="1:18">
      <c r="A227" s="22"/>
      <c r="B227" s="113"/>
      <c r="C227" s="113"/>
      <c r="D227" s="113"/>
      <c r="E227" s="22"/>
      <c r="F227" s="22"/>
      <c r="G227" s="22"/>
      <c r="H227" s="22"/>
      <c r="I227" s="22"/>
      <c r="J227" s="22"/>
      <c r="K227" s="22"/>
      <c r="L227" s="22"/>
      <c r="M227" s="22"/>
      <c r="N227" s="22"/>
      <c r="O227" s="22"/>
      <c r="P227" s="22"/>
      <c r="Q227" s="22"/>
      <c r="R227" s="22"/>
    </row>
    <row r="228" spans="1:18">
      <c r="A228" s="22"/>
      <c r="B228" s="113"/>
      <c r="C228" s="113"/>
      <c r="D228" s="113"/>
      <c r="E228" s="22"/>
      <c r="F228" s="22"/>
      <c r="G228" s="22"/>
      <c r="H228" s="22"/>
      <c r="I228" s="22"/>
      <c r="J228" s="22"/>
      <c r="K228" s="22"/>
      <c r="L228" s="22"/>
      <c r="M228" s="22"/>
      <c r="N228" s="22"/>
      <c r="O228" s="22"/>
      <c r="P228" s="22"/>
      <c r="Q228" s="22"/>
      <c r="R228" s="22"/>
    </row>
    <row r="229" spans="1:18">
      <c r="A229" s="22"/>
      <c r="B229" s="113"/>
      <c r="C229" s="113"/>
      <c r="D229" s="113"/>
      <c r="E229" s="22"/>
      <c r="F229" s="22"/>
      <c r="G229" s="22"/>
      <c r="H229" s="22"/>
      <c r="I229" s="22"/>
      <c r="J229" s="22"/>
      <c r="K229" s="22"/>
      <c r="L229" s="22"/>
      <c r="M229" s="22"/>
      <c r="N229" s="22"/>
      <c r="O229" s="22"/>
      <c r="P229" s="22"/>
      <c r="Q229" s="22"/>
      <c r="R229" s="22"/>
    </row>
    <row r="230" spans="1:18">
      <c r="A230" s="22"/>
      <c r="B230" s="113"/>
      <c r="C230" s="113"/>
      <c r="D230" s="113"/>
      <c r="E230" s="22"/>
      <c r="F230" s="22"/>
      <c r="G230" s="22"/>
      <c r="H230" s="22"/>
      <c r="I230" s="22"/>
      <c r="J230" s="22"/>
      <c r="K230" s="22"/>
      <c r="L230" s="22"/>
      <c r="M230" s="22"/>
      <c r="N230" s="22"/>
      <c r="O230" s="22"/>
      <c r="P230" s="22"/>
      <c r="Q230" s="22"/>
      <c r="R230" s="22"/>
    </row>
    <row r="231" spans="1:18">
      <c r="A231" s="22"/>
      <c r="B231" s="113"/>
      <c r="C231" s="113"/>
      <c r="D231" s="113"/>
      <c r="E231" s="22"/>
      <c r="F231" s="22"/>
      <c r="G231" s="22"/>
      <c r="H231" s="22"/>
      <c r="I231" s="22"/>
      <c r="J231" s="22"/>
      <c r="K231" s="22"/>
      <c r="L231" s="22"/>
      <c r="M231" s="22"/>
      <c r="N231" s="22"/>
      <c r="O231" s="22"/>
      <c r="P231" s="22"/>
      <c r="Q231" s="22"/>
      <c r="R231" s="22"/>
    </row>
    <row r="232" spans="1:18">
      <c r="A232" s="22"/>
      <c r="B232" s="113"/>
      <c r="C232" s="113"/>
      <c r="D232" s="113"/>
      <c r="E232" s="22"/>
      <c r="F232" s="22"/>
      <c r="G232" s="22"/>
      <c r="H232" s="22"/>
      <c r="I232" s="22"/>
      <c r="J232" s="22"/>
      <c r="K232" s="22"/>
      <c r="L232" s="22"/>
      <c r="M232" s="22"/>
      <c r="N232" s="22"/>
      <c r="O232" s="22"/>
      <c r="P232" s="22"/>
      <c r="Q232" s="22"/>
      <c r="R232" s="22"/>
    </row>
    <row r="233" spans="1:18">
      <c r="A233" s="22"/>
      <c r="B233" s="113"/>
      <c r="C233" s="113"/>
      <c r="D233" s="113"/>
      <c r="E233" s="22"/>
      <c r="F233" s="22"/>
      <c r="G233" s="22"/>
      <c r="H233" s="22"/>
      <c r="I233" s="22"/>
      <c r="J233" s="22"/>
      <c r="K233" s="22"/>
      <c r="L233" s="22"/>
      <c r="M233" s="22"/>
      <c r="N233" s="22"/>
      <c r="O233" s="22"/>
      <c r="P233" s="22"/>
      <c r="Q233" s="22"/>
      <c r="R233" s="22"/>
    </row>
    <row r="234" spans="1:18">
      <c r="A234" s="22"/>
      <c r="B234" s="113"/>
      <c r="C234" s="113"/>
      <c r="D234" s="113"/>
      <c r="E234" s="22"/>
      <c r="F234" s="22"/>
      <c r="G234" s="22"/>
      <c r="H234" s="22"/>
      <c r="I234" s="22"/>
      <c r="J234" s="22"/>
      <c r="K234" s="22"/>
      <c r="L234" s="22"/>
      <c r="M234" s="22"/>
      <c r="N234" s="22"/>
      <c r="O234" s="22"/>
      <c r="P234" s="22"/>
      <c r="Q234" s="22"/>
      <c r="R234" s="22"/>
    </row>
    <row r="235" spans="1:18">
      <c r="A235" s="22"/>
      <c r="B235" s="113"/>
      <c r="C235" s="113"/>
      <c r="D235" s="113"/>
      <c r="E235" s="22"/>
      <c r="F235" s="22"/>
      <c r="G235" s="22"/>
      <c r="H235" s="22"/>
      <c r="I235" s="22"/>
      <c r="J235" s="22"/>
      <c r="K235" s="22"/>
      <c r="L235" s="22"/>
      <c r="M235" s="22"/>
      <c r="N235" s="22"/>
      <c r="O235" s="22"/>
      <c r="P235" s="22"/>
      <c r="Q235" s="22"/>
      <c r="R235" s="22"/>
    </row>
    <row r="236" spans="1:18">
      <c r="A236" s="22"/>
      <c r="B236" s="113"/>
      <c r="C236" s="113"/>
      <c r="D236" s="113"/>
      <c r="E236" s="22"/>
      <c r="F236" s="22"/>
      <c r="G236" s="22"/>
      <c r="H236" s="22"/>
      <c r="I236" s="22"/>
      <c r="J236" s="22"/>
      <c r="K236" s="22"/>
      <c r="L236" s="22"/>
      <c r="M236" s="22"/>
      <c r="N236" s="22"/>
      <c r="O236" s="22"/>
      <c r="P236" s="22"/>
      <c r="Q236" s="22"/>
      <c r="R236" s="22"/>
    </row>
    <row r="237" spans="1:18">
      <c r="A237" s="22"/>
      <c r="B237" s="113"/>
      <c r="C237" s="113"/>
      <c r="D237" s="113"/>
      <c r="E237" s="22"/>
      <c r="F237" s="22"/>
      <c r="G237" s="22"/>
      <c r="H237" s="22"/>
      <c r="I237" s="22"/>
      <c r="J237" s="22"/>
      <c r="K237" s="22"/>
      <c r="L237" s="22"/>
      <c r="M237" s="22"/>
      <c r="N237" s="22"/>
      <c r="O237" s="22"/>
      <c r="P237" s="22"/>
      <c r="Q237" s="22"/>
      <c r="R237" s="22"/>
    </row>
    <row r="238" spans="1:18">
      <c r="A238" s="22"/>
      <c r="B238" s="113"/>
      <c r="C238" s="113"/>
      <c r="D238" s="113"/>
      <c r="E238" s="22"/>
      <c r="F238" s="22"/>
      <c r="G238" s="22"/>
      <c r="H238" s="22"/>
      <c r="I238" s="22"/>
      <c r="J238" s="22"/>
      <c r="K238" s="22"/>
      <c r="L238" s="22"/>
      <c r="M238" s="22"/>
      <c r="N238" s="22"/>
      <c r="O238" s="22"/>
      <c r="P238" s="22"/>
      <c r="Q238" s="22"/>
      <c r="R238" s="22"/>
    </row>
    <row r="239" spans="1:18">
      <c r="A239" s="22"/>
      <c r="B239" s="113"/>
      <c r="C239" s="113"/>
      <c r="D239" s="113"/>
      <c r="E239" s="22"/>
      <c r="F239" s="22"/>
      <c r="G239" s="22"/>
      <c r="H239" s="22"/>
      <c r="I239" s="22"/>
      <c r="J239" s="22"/>
      <c r="K239" s="22"/>
      <c r="L239" s="22"/>
      <c r="M239" s="22"/>
      <c r="N239" s="22"/>
      <c r="O239" s="22"/>
      <c r="P239" s="22"/>
      <c r="Q239" s="22"/>
      <c r="R239" s="22"/>
    </row>
    <row r="240" spans="1:18">
      <c r="A240" s="22"/>
      <c r="B240" s="113"/>
      <c r="C240" s="113"/>
      <c r="D240" s="113"/>
      <c r="E240" s="22"/>
      <c r="F240" s="22"/>
      <c r="G240" s="22"/>
      <c r="H240" s="22"/>
      <c r="I240" s="22"/>
      <c r="J240" s="22"/>
      <c r="K240" s="22"/>
      <c r="L240" s="22"/>
      <c r="M240" s="22"/>
      <c r="N240" s="22"/>
      <c r="O240" s="22"/>
      <c r="P240" s="22"/>
      <c r="Q240" s="22"/>
      <c r="R240" s="22"/>
    </row>
    <row r="241" spans="1:18">
      <c r="A241" s="22"/>
      <c r="B241" s="113"/>
      <c r="C241" s="113"/>
      <c r="D241" s="113"/>
      <c r="E241" s="22"/>
      <c r="F241" s="22"/>
      <c r="G241" s="22"/>
      <c r="H241" s="22"/>
      <c r="I241" s="22"/>
      <c r="J241" s="22"/>
      <c r="K241" s="22"/>
      <c r="L241" s="22"/>
      <c r="M241" s="22"/>
      <c r="N241" s="22"/>
      <c r="O241" s="22"/>
      <c r="P241" s="22"/>
      <c r="Q241" s="22"/>
      <c r="R241" s="22"/>
    </row>
    <row r="242" spans="1:18">
      <c r="A242" s="22"/>
      <c r="B242" s="113"/>
      <c r="C242" s="113"/>
      <c r="D242" s="113"/>
      <c r="E242" s="22"/>
      <c r="F242" s="22"/>
      <c r="G242" s="22"/>
      <c r="H242" s="22"/>
      <c r="I242" s="22"/>
      <c r="J242" s="22"/>
      <c r="K242" s="22"/>
      <c r="L242" s="22"/>
      <c r="M242" s="22"/>
      <c r="N242" s="22"/>
      <c r="O242" s="22"/>
      <c r="P242" s="22"/>
      <c r="Q242" s="22"/>
      <c r="R242" s="22"/>
    </row>
    <row r="243" spans="1:18">
      <c r="A243" s="22"/>
      <c r="B243" s="113"/>
      <c r="C243" s="113"/>
      <c r="D243" s="113"/>
      <c r="E243" s="22"/>
      <c r="F243" s="22"/>
      <c r="G243" s="22"/>
      <c r="H243" s="22"/>
      <c r="I243" s="22"/>
      <c r="J243" s="22"/>
      <c r="K243" s="22"/>
      <c r="L243" s="22"/>
      <c r="M243" s="22"/>
      <c r="N243" s="22"/>
      <c r="O243" s="22"/>
      <c r="P243" s="22"/>
      <c r="Q243" s="22"/>
      <c r="R243" s="22"/>
    </row>
    <row r="244" spans="1:18">
      <c r="A244" s="22"/>
      <c r="B244" s="113"/>
      <c r="C244" s="113"/>
      <c r="D244" s="113"/>
      <c r="E244" s="22"/>
      <c r="F244" s="22"/>
      <c r="G244" s="22"/>
      <c r="H244" s="22"/>
      <c r="I244" s="22"/>
      <c r="J244" s="22"/>
      <c r="K244" s="22"/>
      <c r="L244" s="22"/>
      <c r="M244" s="22"/>
      <c r="N244" s="22"/>
      <c r="O244" s="22"/>
      <c r="P244" s="22"/>
      <c r="Q244" s="22"/>
      <c r="R244" s="22"/>
    </row>
    <row r="245" spans="1:18">
      <c r="A245" s="22"/>
      <c r="B245" s="113"/>
      <c r="C245" s="113"/>
      <c r="D245" s="113"/>
      <c r="E245" s="22"/>
      <c r="F245" s="22"/>
      <c r="G245" s="22"/>
      <c r="H245" s="22"/>
      <c r="I245" s="22"/>
      <c r="J245" s="22"/>
      <c r="K245" s="22"/>
      <c r="L245" s="22"/>
      <c r="M245" s="22"/>
      <c r="N245" s="22"/>
      <c r="O245" s="22"/>
      <c r="P245" s="22"/>
      <c r="Q245" s="22"/>
      <c r="R245" s="22"/>
    </row>
    <row r="246" spans="1:18">
      <c r="A246" s="22"/>
      <c r="B246" s="113"/>
      <c r="C246" s="113"/>
      <c r="D246" s="113"/>
      <c r="E246" s="22"/>
      <c r="F246" s="22"/>
      <c r="G246" s="22"/>
      <c r="H246" s="22"/>
      <c r="I246" s="22"/>
      <c r="J246" s="22"/>
      <c r="K246" s="22"/>
      <c r="L246" s="22"/>
      <c r="M246" s="22"/>
      <c r="N246" s="22"/>
      <c r="O246" s="22"/>
      <c r="P246" s="22"/>
      <c r="Q246" s="22"/>
      <c r="R246" s="22"/>
    </row>
    <row r="247" spans="1:18">
      <c r="A247" s="22"/>
      <c r="B247" s="113"/>
      <c r="C247" s="113"/>
      <c r="D247" s="113"/>
      <c r="E247" s="22"/>
      <c r="F247" s="22"/>
      <c r="G247" s="22"/>
      <c r="H247" s="22"/>
      <c r="I247" s="22"/>
      <c r="J247" s="22"/>
      <c r="K247" s="22"/>
      <c r="L247" s="22"/>
      <c r="M247" s="22"/>
      <c r="N247" s="22"/>
      <c r="O247" s="22"/>
      <c r="P247" s="22"/>
      <c r="Q247" s="22"/>
      <c r="R247" s="22"/>
    </row>
    <row r="248" spans="1:18">
      <c r="A248" s="22"/>
      <c r="B248" s="113"/>
      <c r="C248" s="113"/>
      <c r="D248" s="113"/>
      <c r="E248" s="22"/>
      <c r="F248" s="22"/>
      <c r="G248" s="22"/>
      <c r="H248" s="22"/>
      <c r="I248" s="22"/>
      <c r="J248" s="22"/>
      <c r="K248" s="22"/>
      <c r="L248" s="22"/>
      <c r="M248" s="22"/>
      <c r="N248" s="22"/>
      <c r="O248" s="22"/>
      <c r="P248" s="22"/>
      <c r="Q248" s="22"/>
      <c r="R248" s="22"/>
    </row>
    <row r="249" spans="1:18">
      <c r="A249" s="22"/>
      <c r="B249" s="113"/>
      <c r="C249" s="113"/>
      <c r="D249" s="113"/>
      <c r="E249" s="22"/>
      <c r="F249" s="22"/>
      <c r="G249" s="22"/>
      <c r="H249" s="22"/>
      <c r="I249" s="22"/>
      <c r="J249" s="22"/>
      <c r="K249" s="22"/>
      <c r="L249" s="22"/>
      <c r="M249" s="22"/>
      <c r="N249" s="22"/>
      <c r="O249" s="22"/>
      <c r="P249" s="22"/>
      <c r="Q249" s="22"/>
      <c r="R249" s="22"/>
    </row>
    <row r="250" spans="1:18">
      <c r="A250" s="22"/>
      <c r="B250" s="113"/>
      <c r="C250" s="113"/>
      <c r="D250" s="113"/>
      <c r="E250" s="22"/>
      <c r="F250" s="22"/>
      <c r="G250" s="22"/>
      <c r="H250" s="22"/>
      <c r="I250" s="22"/>
      <c r="J250" s="22"/>
      <c r="K250" s="22"/>
      <c r="L250" s="22"/>
      <c r="M250" s="22"/>
      <c r="N250" s="22"/>
      <c r="O250" s="22"/>
      <c r="P250" s="22"/>
      <c r="Q250" s="22"/>
      <c r="R250" s="22"/>
    </row>
    <row r="251" spans="1:18">
      <c r="A251" s="22"/>
      <c r="B251" s="113"/>
      <c r="C251" s="113"/>
      <c r="D251" s="113"/>
      <c r="E251" s="22"/>
      <c r="F251" s="22"/>
      <c r="G251" s="22"/>
      <c r="H251" s="22"/>
      <c r="I251" s="22"/>
      <c r="J251" s="22"/>
      <c r="K251" s="22"/>
      <c r="L251" s="22"/>
      <c r="M251" s="22"/>
      <c r="N251" s="22"/>
      <c r="O251" s="22"/>
      <c r="P251" s="22"/>
      <c r="Q251" s="22"/>
      <c r="R251" s="22"/>
    </row>
    <row r="252" spans="1:18">
      <c r="A252" s="22"/>
      <c r="B252" s="113"/>
      <c r="C252" s="113"/>
      <c r="D252" s="113"/>
      <c r="E252" s="22"/>
      <c r="F252" s="22"/>
      <c r="G252" s="22"/>
      <c r="H252" s="22"/>
      <c r="I252" s="22"/>
      <c r="J252" s="22"/>
      <c r="K252" s="22"/>
      <c r="L252" s="22"/>
      <c r="M252" s="22"/>
      <c r="N252" s="22"/>
      <c r="O252" s="22"/>
      <c r="P252" s="22"/>
      <c r="Q252" s="22"/>
      <c r="R252" s="22"/>
    </row>
    <row r="253" spans="1:18">
      <c r="A253" s="22"/>
      <c r="B253" s="113"/>
      <c r="C253" s="113"/>
      <c r="D253" s="113"/>
      <c r="E253" s="22"/>
      <c r="F253" s="22"/>
      <c r="G253" s="22"/>
      <c r="H253" s="22"/>
      <c r="I253" s="22"/>
      <c r="J253" s="22"/>
      <c r="K253" s="22"/>
      <c r="L253" s="22"/>
      <c r="M253" s="22"/>
      <c r="N253" s="22"/>
      <c r="O253" s="22"/>
      <c r="P253" s="22"/>
      <c r="Q253" s="22"/>
      <c r="R253" s="22"/>
    </row>
    <row r="254" spans="1:18">
      <c r="A254" s="22"/>
      <c r="B254" s="113"/>
      <c r="C254" s="113"/>
      <c r="D254" s="113"/>
      <c r="E254" s="22"/>
      <c r="F254" s="22"/>
      <c r="G254" s="22"/>
      <c r="H254" s="22"/>
      <c r="I254" s="22"/>
      <c r="J254" s="22"/>
      <c r="K254" s="22"/>
      <c r="L254" s="22"/>
      <c r="M254" s="22"/>
      <c r="N254" s="22"/>
      <c r="O254" s="22"/>
      <c r="P254" s="22"/>
      <c r="Q254" s="22"/>
      <c r="R254" s="22"/>
    </row>
    <row r="255" spans="1:18">
      <c r="A255" s="22"/>
      <c r="B255" s="113"/>
      <c r="C255" s="113"/>
      <c r="D255" s="113"/>
      <c r="E255" s="22"/>
      <c r="F255" s="22"/>
      <c r="G255" s="22"/>
      <c r="H255" s="22"/>
      <c r="I255" s="22"/>
      <c r="J255" s="22"/>
      <c r="K255" s="22"/>
      <c r="L255" s="22"/>
      <c r="M255" s="22"/>
      <c r="N255" s="22"/>
      <c r="O255" s="22"/>
      <c r="P255" s="22"/>
      <c r="Q255" s="22"/>
      <c r="R255" s="22"/>
    </row>
    <row r="256" spans="1:18">
      <c r="A256" s="22"/>
      <c r="B256" s="113"/>
      <c r="C256" s="113"/>
      <c r="D256" s="113"/>
      <c r="E256" s="22"/>
      <c r="F256" s="22"/>
      <c r="G256" s="22"/>
      <c r="H256" s="22"/>
      <c r="I256" s="22"/>
      <c r="J256" s="22"/>
      <c r="K256" s="22"/>
      <c r="L256" s="22"/>
      <c r="M256" s="22"/>
      <c r="N256" s="22"/>
      <c r="O256" s="22"/>
      <c r="P256" s="22"/>
      <c r="Q256" s="22"/>
      <c r="R256" s="22"/>
    </row>
    <row r="257" spans="1:18">
      <c r="A257" s="22"/>
      <c r="B257" s="113"/>
      <c r="C257" s="113"/>
      <c r="D257" s="113"/>
      <c r="E257" s="22"/>
      <c r="F257" s="22"/>
      <c r="G257" s="22"/>
      <c r="H257" s="22"/>
      <c r="I257" s="22"/>
      <c r="J257" s="22"/>
      <c r="K257" s="22"/>
      <c r="L257" s="22"/>
      <c r="M257" s="22"/>
      <c r="N257" s="22"/>
      <c r="O257" s="22"/>
      <c r="P257" s="22"/>
      <c r="Q257" s="22"/>
      <c r="R257" s="22"/>
    </row>
    <row r="258" spans="1:18">
      <c r="A258" s="22"/>
      <c r="B258" s="113"/>
      <c r="C258" s="113"/>
      <c r="D258" s="113"/>
      <c r="E258" s="22"/>
      <c r="F258" s="22"/>
      <c r="G258" s="22"/>
      <c r="H258" s="22"/>
      <c r="I258" s="22"/>
      <c r="J258" s="22"/>
      <c r="K258" s="22"/>
      <c r="L258" s="22"/>
      <c r="M258" s="22"/>
      <c r="N258" s="22"/>
      <c r="O258" s="22"/>
      <c r="P258" s="22"/>
      <c r="Q258" s="22"/>
      <c r="R258" s="22"/>
    </row>
    <row r="259" spans="1:18">
      <c r="A259" s="22"/>
      <c r="B259" s="113"/>
      <c r="C259" s="113"/>
      <c r="D259" s="113"/>
      <c r="E259" s="22"/>
      <c r="F259" s="22"/>
      <c r="G259" s="22"/>
      <c r="H259" s="22"/>
      <c r="I259" s="22"/>
      <c r="J259" s="22"/>
      <c r="K259" s="22"/>
      <c r="L259" s="22"/>
      <c r="M259" s="22"/>
      <c r="N259" s="22"/>
      <c r="O259" s="22"/>
      <c r="P259" s="22"/>
      <c r="Q259" s="22"/>
      <c r="R259" s="22"/>
    </row>
    <row r="260" spans="1:18">
      <c r="A260" s="22"/>
      <c r="B260" s="113"/>
      <c r="C260" s="113"/>
      <c r="D260" s="113"/>
      <c r="E260" s="22"/>
      <c r="F260" s="22"/>
      <c r="G260" s="22"/>
      <c r="H260" s="22"/>
      <c r="I260" s="22"/>
      <c r="J260" s="22"/>
      <c r="K260" s="22"/>
      <c r="L260" s="22"/>
      <c r="M260" s="22"/>
      <c r="N260" s="22"/>
      <c r="O260" s="22"/>
      <c r="P260" s="22"/>
      <c r="Q260" s="22"/>
      <c r="R260" s="22"/>
    </row>
    <row r="261" spans="1:18">
      <c r="A261" s="22"/>
      <c r="B261" s="113"/>
      <c r="C261" s="113"/>
      <c r="D261" s="113"/>
      <c r="E261" s="22"/>
      <c r="F261" s="22"/>
      <c r="G261" s="22"/>
      <c r="H261" s="22"/>
      <c r="I261" s="22"/>
      <c r="J261" s="22"/>
      <c r="K261" s="22"/>
      <c r="L261" s="22"/>
      <c r="M261" s="22"/>
      <c r="N261" s="22"/>
      <c r="O261" s="22"/>
      <c r="P261" s="22"/>
      <c r="Q261" s="22"/>
      <c r="R261" s="22"/>
    </row>
    <row r="262" spans="1:18">
      <c r="A262" s="22"/>
      <c r="B262" s="113"/>
      <c r="C262" s="113"/>
      <c r="D262" s="113"/>
      <c r="E262" s="22"/>
      <c r="F262" s="22"/>
      <c r="G262" s="22"/>
      <c r="H262" s="22"/>
      <c r="I262" s="22"/>
      <c r="J262" s="22"/>
      <c r="K262" s="22"/>
      <c r="L262" s="22"/>
      <c r="M262" s="22"/>
      <c r="N262" s="22"/>
      <c r="O262" s="22"/>
      <c r="P262" s="22"/>
      <c r="Q262" s="22"/>
      <c r="R262" s="22"/>
    </row>
    <row r="263" spans="1:18">
      <c r="A263" s="22"/>
      <c r="B263" s="113"/>
      <c r="C263" s="113"/>
      <c r="D263" s="113"/>
      <c r="E263" s="22"/>
      <c r="F263" s="22"/>
      <c r="G263" s="22"/>
      <c r="H263" s="22"/>
      <c r="I263" s="22"/>
      <c r="J263" s="22"/>
      <c r="K263" s="22"/>
      <c r="L263" s="22"/>
      <c r="M263" s="22"/>
      <c r="N263" s="22"/>
      <c r="O263" s="22"/>
      <c r="P263" s="22"/>
      <c r="Q263" s="22"/>
      <c r="R263" s="22"/>
    </row>
    <row r="264" spans="1:18">
      <c r="A264" s="22"/>
      <c r="B264" s="113"/>
      <c r="C264" s="113"/>
      <c r="D264" s="113"/>
      <c r="E264" s="22"/>
      <c r="F264" s="22"/>
      <c r="G264" s="22"/>
      <c r="H264" s="22"/>
      <c r="I264" s="22"/>
      <c r="J264" s="22"/>
      <c r="K264" s="22"/>
      <c r="L264" s="22"/>
      <c r="M264" s="22"/>
      <c r="N264" s="22"/>
      <c r="O264" s="22"/>
      <c r="P264" s="22"/>
      <c r="Q264" s="22"/>
      <c r="R264" s="22"/>
    </row>
    <row r="265" spans="1:18">
      <c r="A265" s="22"/>
      <c r="B265" s="113"/>
      <c r="C265" s="113"/>
      <c r="D265" s="113"/>
      <c r="E265" s="22"/>
      <c r="F265" s="22"/>
      <c r="G265" s="22"/>
      <c r="H265" s="22"/>
      <c r="I265" s="22"/>
      <c r="J265" s="22"/>
      <c r="K265" s="22"/>
      <c r="L265" s="22"/>
      <c r="M265" s="22"/>
      <c r="N265" s="22"/>
      <c r="O265" s="22"/>
      <c r="P265" s="22"/>
      <c r="Q265" s="22"/>
      <c r="R265" s="22"/>
    </row>
    <row r="266" spans="1:18">
      <c r="A266" s="22"/>
      <c r="B266" s="113"/>
      <c r="C266" s="113"/>
      <c r="D266" s="113"/>
      <c r="E266" s="22"/>
      <c r="F266" s="22"/>
      <c r="G266" s="22"/>
      <c r="H266" s="22"/>
      <c r="I266" s="22"/>
      <c r="J266" s="22"/>
      <c r="K266" s="22"/>
      <c r="L266" s="22"/>
      <c r="M266" s="22"/>
      <c r="N266" s="22"/>
      <c r="O266" s="22"/>
      <c r="P266" s="22"/>
      <c r="Q266" s="22"/>
      <c r="R266" s="22"/>
    </row>
    <row r="267" spans="1:18">
      <c r="A267" s="22"/>
      <c r="B267" s="113"/>
      <c r="C267" s="113"/>
      <c r="D267" s="113"/>
      <c r="E267" s="22"/>
      <c r="F267" s="22"/>
      <c r="G267" s="22"/>
      <c r="H267" s="22"/>
      <c r="I267" s="22"/>
      <c r="J267" s="22"/>
      <c r="K267" s="22"/>
      <c r="L267" s="22"/>
      <c r="M267" s="22"/>
      <c r="N267" s="22"/>
      <c r="O267" s="22"/>
      <c r="P267" s="22"/>
      <c r="Q267" s="22"/>
      <c r="R267" s="22"/>
    </row>
    <row r="268" spans="1:18">
      <c r="A268" s="22"/>
      <c r="B268" s="113"/>
      <c r="C268" s="113"/>
      <c r="D268" s="113"/>
      <c r="E268" s="22"/>
      <c r="F268" s="22"/>
      <c r="G268" s="22"/>
      <c r="H268" s="22"/>
      <c r="I268" s="22"/>
      <c r="J268" s="22"/>
      <c r="K268" s="22"/>
      <c r="L268" s="22"/>
      <c r="M268" s="22"/>
      <c r="N268" s="22"/>
      <c r="O268" s="22"/>
      <c r="P268" s="22"/>
      <c r="Q268" s="22"/>
      <c r="R268" s="22"/>
    </row>
    <row r="269" spans="1:18">
      <c r="A269" s="22"/>
      <c r="B269" s="113"/>
      <c r="C269" s="113"/>
      <c r="D269" s="113"/>
      <c r="E269" s="22"/>
      <c r="F269" s="22"/>
      <c r="G269" s="22"/>
      <c r="H269" s="22"/>
      <c r="I269" s="22"/>
      <c r="J269" s="22"/>
      <c r="K269" s="22"/>
      <c r="L269" s="22"/>
      <c r="M269" s="22"/>
      <c r="N269" s="22"/>
      <c r="O269" s="22"/>
      <c r="P269" s="22"/>
      <c r="Q269" s="22"/>
      <c r="R269" s="22"/>
    </row>
    <row r="270" spans="1:18">
      <c r="A270" s="22"/>
      <c r="B270" s="113"/>
      <c r="C270" s="113"/>
      <c r="D270" s="113"/>
      <c r="E270" s="22"/>
      <c r="F270" s="22"/>
      <c r="G270" s="22"/>
      <c r="H270" s="22"/>
      <c r="I270" s="22"/>
      <c r="J270" s="22"/>
      <c r="K270" s="22"/>
      <c r="L270" s="22"/>
      <c r="M270" s="22"/>
      <c r="N270" s="22"/>
      <c r="O270" s="22"/>
      <c r="P270" s="22"/>
      <c r="Q270" s="22"/>
      <c r="R270" s="22"/>
    </row>
    <row r="271" spans="1:18">
      <c r="A271" s="22"/>
      <c r="B271" s="113"/>
      <c r="C271" s="113"/>
      <c r="D271" s="113"/>
      <c r="E271" s="22"/>
      <c r="F271" s="22"/>
      <c r="G271" s="22"/>
      <c r="H271" s="22"/>
      <c r="I271" s="22"/>
      <c r="J271" s="22"/>
      <c r="K271" s="22"/>
      <c r="L271" s="22"/>
      <c r="M271" s="22"/>
      <c r="N271" s="22"/>
      <c r="O271" s="22"/>
      <c r="P271" s="22"/>
      <c r="Q271" s="22"/>
      <c r="R271" s="22"/>
    </row>
    <row r="272" spans="1:18">
      <c r="A272" s="22"/>
      <c r="B272" s="113"/>
      <c r="C272" s="113"/>
      <c r="D272" s="113"/>
      <c r="E272" s="22"/>
      <c r="F272" s="22"/>
      <c r="G272" s="22"/>
      <c r="H272" s="22"/>
      <c r="I272" s="22"/>
      <c r="J272" s="22"/>
      <c r="K272" s="22"/>
      <c r="L272" s="22"/>
      <c r="M272" s="22"/>
      <c r="N272" s="22"/>
      <c r="O272" s="22"/>
      <c r="P272" s="22"/>
      <c r="Q272" s="22"/>
      <c r="R272" s="22"/>
    </row>
    <row r="273" spans="1:18">
      <c r="A273" s="22"/>
      <c r="B273" s="113"/>
      <c r="C273" s="113"/>
      <c r="D273" s="113"/>
      <c r="E273" s="22"/>
      <c r="F273" s="22"/>
      <c r="G273" s="22"/>
      <c r="H273" s="22"/>
      <c r="I273" s="22"/>
      <c r="J273" s="22"/>
      <c r="K273" s="22"/>
      <c r="L273" s="22"/>
      <c r="M273" s="22"/>
      <c r="N273" s="22"/>
      <c r="O273" s="22"/>
      <c r="P273" s="22"/>
      <c r="Q273" s="22"/>
      <c r="R273" s="22"/>
    </row>
    <row r="274" spans="1:18">
      <c r="A274" s="22"/>
      <c r="B274" s="113"/>
      <c r="C274" s="113"/>
      <c r="D274" s="113"/>
      <c r="E274" s="22"/>
      <c r="F274" s="22"/>
      <c r="G274" s="22"/>
      <c r="H274" s="22"/>
      <c r="I274" s="22"/>
      <c r="J274" s="22"/>
      <c r="K274" s="22"/>
      <c r="L274" s="22"/>
      <c r="M274" s="22"/>
      <c r="N274" s="22"/>
      <c r="O274" s="22"/>
      <c r="P274" s="22"/>
      <c r="Q274" s="22"/>
      <c r="R274" s="22"/>
    </row>
    <row r="275" spans="1:18">
      <c r="A275" s="22"/>
      <c r="B275" s="113"/>
      <c r="C275" s="113"/>
      <c r="D275" s="113"/>
      <c r="E275" s="22"/>
      <c r="F275" s="22"/>
      <c r="G275" s="22"/>
      <c r="H275" s="22"/>
      <c r="I275" s="22"/>
      <c r="J275" s="22"/>
      <c r="K275" s="22"/>
      <c r="L275" s="22"/>
      <c r="M275" s="22"/>
      <c r="N275" s="22"/>
      <c r="O275" s="22"/>
      <c r="P275" s="22"/>
      <c r="Q275" s="22"/>
      <c r="R275" s="22"/>
    </row>
    <row r="276" spans="1:18">
      <c r="A276" s="22"/>
      <c r="B276" s="113"/>
      <c r="C276" s="113"/>
      <c r="D276" s="113"/>
      <c r="E276" s="22"/>
      <c r="F276" s="22"/>
      <c r="G276" s="22"/>
      <c r="H276" s="22"/>
      <c r="I276" s="22"/>
      <c r="J276" s="22"/>
      <c r="K276" s="22"/>
      <c r="L276" s="22"/>
      <c r="M276" s="22"/>
      <c r="N276" s="22"/>
      <c r="O276" s="22"/>
      <c r="P276" s="22"/>
      <c r="Q276" s="22"/>
      <c r="R276" s="22"/>
    </row>
    <row r="277" spans="1:18">
      <c r="A277" s="22"/>
      <c r="B277" s="113"/>
      <c r="C277" s="113"/>
      <c r="D277" s="113"/>
      <c r="E277" s="22"/>
      <c r="F277" s="22"/>
      <c r="G277" s="22"/>
      <c r="H277" s="22"/>
      <c r="I277" s="22"/>
      <c r="J277" s="22"/>
      <c r="K277" s="22"/>
      <c r="L277" s="22"/>
      <c r="M277" s="22"/>
      <c r="N277" s="22"/>
      <c r="O277" s="22"/>
      <c r="P277" s="22"/>
      <c r="Q277" s="22"/>
      <c r="R277" s="22"/>
    </row>
    <row r="278" spans="1:18">
      <c r="A278" s="22"/>
      <c r="B278" s="113"/>
      <c r="C278" s="113"/>
      <c r="D278" s="113"/>
      <c r="E278" s="22"/>
      <c r="F278" s="22"/>
      <c r="G278" s="22"/>
      <c r="H278" s="22"/>
      <c r="I278" s="22"/>
      <c r="J278" s="22"/>
      <c r="K278" s="22"/>
      <c r="L278" s="22"/>
      <c r="M278" s="22"/>
      <c r="N278" s="22"/>
      <c r="O278" s="22"/>
      <c r="P278" s="22"/>
      <c r="Q278" s="22"/>
      <c r="R278" s="22"/>
    </row>
    <row r="279" spans="1:18">
      <c r="A279" s="22"/>
      <c r="B279" s="113"/>
      <c r="C279" s="113"/>
      <c r="D279" s="113"/>
      <c r="E279" s="22"/>
      <c r="F279" s="22"/>
      <c r="G279" s="22"/>
      <c r="H279" s="22"/>
      <c r="I279" s="22"/>
      <c r="J279" s="22"/>
      <c r="K279" s="22"/>
      <c r="L279" s="22"/>
      <c r="M279" s="22"/>
      <c r="N279" s="22"/>
      <c r="O279" s="22"/>
      <c r="P279" s="22"/>
      <c r="Q279" s="22"/>
      <c r="R279" s="22"/>
    </row>
    <row r="280" spans="1:18">
      <c r="A280" s="22"/>
      <c r="B280" s="113"/>
      <c r="C280" s="113"/>
      <c r="D280" s="113"/>
      <c r="E280" s="22"/>
      <c r="F280" s="22"/>
      <c r="G280" s="22"/>
      <c r="H280" s="22"/>
      <c r="I280" s="22"/>
      <c r="J280" s="22"/>
      <c r="K280" s="22"/>
      <c r="L280" s="22"/>
      <c r="M280" s="22"/>
      <c r="N280" s="22"/>
      <c r="O280" s="22"/>
      <c r="P280" s="22"/>
      <c r="Q280" s="22"/>
      <c r="R280" s="22"/>
    </row>
    <row r="281" spans="1:18">
      <c r="A281" s="22"/>
      <c r="B281" s="113"/>
      <c r="C281" s="113"/>
      <c r="D281" s="113"/>
      <c r="E281" s="22"/>
      <c r="F281" s="22"/>
      <c r="G281" s="22"/>
      <c r="H281" s="22"/>
      <c r="I281" s="22"/>
      <c r="J281" s="22"/>
      <c r="K281" s="22"/>
      <c r="L281" s="22"/>
      <c r="M281" s="22"/>
      <c r="N281" s="22"/>
      <c r="O281" s="22"/>
      <c r="P281" s="22"/>
      <c r="Q281" s="22"/>
      <c r="R281" s="22"/>
    </row>
    <row r="282" spans="1:18">
      <c r="A282" s="22"/>
      <c r="B282" s="113"/>
      <c r="C282" s="113"/>
      <c r="D282" s="113"/>
      <c r="E282" s="22"/>
      <c r="F282" s="22"/>
      <c r="G282" s="22"/>
      <c r="H282" s="22"/>
      <c r="I282" s="22"/>
      <c r="J282" s="22"/>
      <c r="K282" s="22"/>
      <c r="L282" s="22"/>
      <c r="M282" s="22"/>
      <c r="N282" s="22"/>
      <c r="O282" s="22"/>
      <c r="P282" s="22"/>
      <c r="Q282" s="22"/>
      <c r="R282" s="22"/>
    </row>
    <row r="283" spans="1:18">
      <c r="A283" s="22"/>
      <c r="B283" s="113"/>
      <c r="C283" s="113"/>
      <c r="D283" s="113"/>
      <c r="E283" s="22"/>
      <c r="F283" s="22"/>
      <c r="G283" s="22"/>
      <c r="H283" s="22"/>
      <c r="I283" s="22"/>
      <c r="J283" s="22"/>
      <c r="K283" s="22"/>
      <c r="L283" s="22"/>
      <c r="M283" s="22"/>
      <c r="N283" s="22"/>
      <c r="O283" s="22"/>
      <c r="P283" s="22"/>
      <c r="Q283" s="22"/>
      <c r="R283" s="22"/>
    </row>
    <row r="284" spans="1:18">
      <c r="A284" s="22"/>
      <c r="B284" s="113"/>
      <c r="C284" s="113"/>
      <c r="D284" s="113"/>
      <c r="E284" s="22"/>
      <c r="F284" s="22"/>
      <c r="G284" s="22"/>
      <c r="H284" s="22"/>
      <c r="I284" s="22"/>
      <c r="J284" s="22"/>
      <c r="K284" s="22"/>
      <c r="L284" s="22"/>
      <c r="M284" s="22"/>
      <c r="N284" s="22"/>
      <c r="O284" s="22"/>
      <c r="P284" s="22"/>
      <c r="Q284" s="22"/>
      <c r="R284" s="22"/>
    </row>
    <row r="285" spans="1:18">
      <c r="A285" s="22"/>
      <c r="B285" s="113"/>
      <c r="C285" s="113"/>
      <c r="D285" s="113"/>
      <c r="E285" s="22"/>
      <c r="F285" s="22"/>
      <c r="G285" s="22"/>
      <c r="H285" s="22"/>
      <c r="I285" s="22"/>
      <c r="J285" s="22"/>
      <c r="K285" s="22"/>
      <c r="L285" s="22"/>
      <c r="M285" s="22"/>
      <c r="N285" s="22"/>
      <c r="O285" s="22"/>
      <c r="P285" s="22"/>
      <c r="Q285" s="22"/>
      <c r="R285" s="22"/>
    </row>
    <row r="286" spans="1:18">
      <c r="A286" s="22"/>
      <c r="B286" s="113"/>
      <c r="C286" s="113"/>
      <c r="D286" s="113"/>
      <c r="E286" s="22"/>
      <c r="F286" s="22"/>
      <c r="G286" s="22"/>
      <c r="H286" s="22"/>
      <c r="I286" s="22"/>
      <c r="J286" s="22"/>
      <c r="K286" s="22"/>
      <c r="L286" s="22"/>
      <c r="M286" s="22"/>
      <c r="N286" s="22"/>
      <c r="O286" s="22"/>
      <c r="P286" s="22"/>
      <c r="Q286" s="22"/>
      <c r="R286" s="22"/>
    </row>
    <row r="287" spans="1:18">
      <c r="A287" s="22"/>
      <c r="B287" s="113"/>
      <c r="C287" s="113"/>
      <c r="D287" s="113"/>
      <c r="E287" s="22"/>
      <c r="F287" s="22"/>
      <c r="G287" s="22"/>
      <c r="H287" s="22"/>
      <c r="I287" s="22"/>
      <c r="J287" s="22"/>
      <c r="K287" s="22"/>
      <c r="L287" s="22"/>
      <c r="M287" s="22"/>
      <c r="N287" s="22"/>
      <c r="O287" s="22"/>
      <c r="P287" s="22"/>
      <c r="Q287" s="22"/>
      <c r="R287" s="22"/>
    </row>
    <row r="288" spans="1:18">
      <c r="A288" s="22"/>
      <c r="B288" s="113"/>
      <c r="C288" s="113"/>
      <c r="D288" s="113"/>
      <c r="E288" s="22"/>
      <c r="F288" s="22"/>
      <c r="G288" s="22"/>
      <c r="H288" s="22"/>
      <c r="I288" s="22"/>
      <c r="J288" s="22"/>
      <c r="K288" s="22"/>
      <c r="L288" s="22"/>
      <c r="M288" s="22"/>
      <c r="N288" s="22"/>
      <c r="O288" s="22"/>
      <c r="P288" s="22"/>
      <c r="Q288" s="22"/>
      <c r="R288" s="22"/>
    </row>
    <row r="289" spans="1:18">
      <c r="A289" s="22"/>
      <c r="B289" s="113"/>
      <c r="C289" s="113"/>
      <c r="D289" s="113"/>
      <c r="E289" s="22"/>
      <c r="F289" s="22"/>
      <c r="G289" s="22"/>
      <c r="H289" s="22"/>
      <c r="I289" s="22"/>
      <c r="J289" s="22"/>
      <c r="K289" s="22"/>
      <c r="L289" s="22"/>
      <c r="M289" s="22"/>
      <c r="N289" s="22"/>
      <c r="O289" s="22"/>
      <c r="P289" s="22"/>
      <c r="Q289" s="22"/>
      <c r="R289" s="22"/>
    </row>
    <row r="290" spans="1:18">
      <c r="A290" s="22"/>
      <c r="B290" s="113"/>
      <c r="C290" s="113"/>
      <c r="D290" s="113"/>
      <c r="E290" s="22"/>
      <c r="F290" s="22"/>
      <c r="G290" s="22"/>
      <c r="H290" s="22"/>
      <c r="I290" s="22"/>
      <c r="J290" s="22"/>
      <c r="K290" s="22"/>
      <c r="L290" s="22"/>
      <c r="M290" s="22"/>
      <c r="N290" s="22"/>
      <c r="O290" s="22"/>
      <c r="P290" s="22"/>
      <c r="Q290" s="22"/>
      <c r="R290" s="22"/>
    </row>
    <row r="291" spans="1:18">
      <c r="A291" s="22"/>
      <c r="B291" s="113"/>
      <c r="C291" s="113"/>
      <c r="D291" s="113"/>
      <c r="E291" s="22"/>
      <c r="F291" s="22"/>
      <c r="G291" s="22"/>
      <c r="H291" s="22"/>
      <c r="I291" s="22"/>
      <c r="J291" s="22"/>
      <c r="K291" s="22"/>
      <c r="L291" s="22"/>
      <c r="M291" s="22"/>
      <c r="N291" s="22"/>
      <c r="O291" s="22"/>
      <c r="P291" s="22"/>
      <c r="Q291" s="22"/>
      <c r="R291" s="22"/>
    </row>
    <row r="292" spans="1:18">
      <c r="A292" s="22"/>
      <c r="B292" s="113"/>
      <c r="C292" s="113"/>
      <c r="D292" s="113"/>
      <c r="E292" s="22"/>
      <c r="F292" s="22"/>
      <c r="G292" s="22"/>
      <c r="H292" s="22"/>
      <c r="I292" s="22"/>
      <c r="J292" s="22"/>
      <c r="K292" s="22"/>
      <c r="L292" s="22"/>
      <c r="M292" s="22"/>
      <c r="N292" s="22"/>
      <c r="O292" s="22"/>
      <c r="P292" s="22"/>
      <c r="Q292" s="22"/>
      <c r="R292" s="22"/>
    </row>
    <row r="293" spans="1:18">
      <c r="A293" s="22"/>
      <c r="B293" s="113"/>
      <c r="C293" s="113"/>
      <c r="D293" s="113"/>
      <c r="E293" s="22"/>
      <c r="F293" s="22"/>
      <c r="G293" s="22"/>
      <c r="H293" s="22"/>
      <c r="I293" s="22"/>
      <c r="J293" s="22"/>
      <c r="K293" s="22"/>
      <c r="L293" s="22"/>
      <c r="M293" s="22"/>
      <c r="N293" s="22"/>
      <c r="O293" s="22"/>
      <c r="P293" s="22"/>
      <c r="Q293" s="22"/>
      <c r="R293" s="22"/>
    </row>
    <row r="294" spans="1:18">
      <c r="A294" s="22"/>
      <c r="B294" s="113"/>
      <c r="C294" s="113"/>
      <c r="D294" s="113"/>
      <c r="E294" s="22"/>
      <c r="F294" s="22"/>
      <c r="G294" s="22"/>
      <c r="H294" s="22"/>
      <c r="I294" s="22"/>
      <c r="J294" s="22"/>
      <c r="K294" s="22"/>
      <c r="L294" s="22"/>
      <c r="M294" s="22"/>
      <c r="N294" s="22"/>
      <c r="O294" s="22"/>
      <c r="P294" s="22"/>
      <c r="Q294" s="22"/>
      <c r="R294" s="22"/>
    </row>
    <row r="295" spans="1:18">
      <c r="A295" s="22"/>
      <c r="B295" s="113"/>
      <c r="C295" s="113"/>
      <c r="D295" s="113"/>
      <c r="E295" s="22"/>
      <c r="F295" s="22"/>
      <c r="G295" s="22"/>
      <c r="H295" s="22"/>
      <c r="I295" s="22"/>
      <c r="J295" s="22"/>
      <c r="K295" s="22"/>
      <c r="L295" s="22"/>
      <c r="M295" s="22"/>
      <c r="N295" s="22"/>
      <c r="O295" s="22"/>
      <c r="P295" s="22"/>
      <c r="Q295" s="22"/>
      <c r="R295" s="22"/>
    </row>
    <row r="296" spans="1:18">
      <c r="A296" s="22"/>
      <c r="B296" s="113"/>
      <c r="C296" s="113"/>
      <c r="D296" s="113"/>
      <c r="E296" s="22"/>
      <c r="F296" s="22"/>
      <c r="G296" s="22"/>
      <c r="H296" s="22"/>
      <c r="I296" s="22"/>
      <c r="J296" s="22"/>
      <c r="K296" s="22"/>
      <c r="L296" s="22"/>
      <c r="M296" s="22"/>
      <c r="N296" s="22"/>
      <c r="O296" s="22"/>
      <c r="P296" s="22"/>
      <c r="Q296" s="22"/>
      <c r="R296" s="22"/>
    </row>
    <row r="297" spans="1:18">
      <c r="A297" s="22"/>
      <c r="B297" s="113"/>
      <c r="C297" s="113"/>
      <c r="D297" s="113"/>
      <c r="E297" s="22"/>
      <c r="F297" s="22"/>
      <c r="G297" s="22"/>
      <c r="H297" s="22"/>
      <c r="I297" s="22"/>
      <c r="J297" s="22"/>
      <c r="K297" s="22"/>
      <c r="L297" s="22"/>
      <c r="M297" s="22"/>
      <c r="N297" s="22"/>
      <c r="O297" s="22"/>
      <c r="P297" s="22"/>
      <c r="Q297" s="22"/>
      <c r="R297" s="22"/>
    </row>
    <row r="298" spans="1:18">
      <c r="A298" s="22"/>
      <c r="B298" s="113"/>
      <c r="C298" s="113"/>
      <c r="D298" s="113"/>
      <c r="E298" s="22"/>
      <c r="F298" s="22"/>
      <c r="G298" s="22"/>
      <c r="H298" s="22"/>
      <c r="I298" s="22"/>
      <c r="J298" s="22"/>
      <c r="K298" s="22"/>
      <c r="L298" s="22"/>
      <c r="M298" s="22"/>
      <c r="N298" s="22"/>
      <c r="O298" s="22"/>
      <c r="P298" s="22"/>
      <c r="Q298" s="22"/>
      <c r="R298" s="22"/>
    </row>
    <row r="299" spans="1:18">
      <c r="A299" s="22"/>
      <c r="B299" s="113"/>
      <c r="C299" s="113"/>
      <c r="D299" s="113"/>
      <c r="E299" s="22"/>
      <c r="F299" s="22"/>
      <c r="G299" s="22"/>
      <c r="H299" s="22"/>
      <c r="I299" s="22"/>
      <c r="J299" s="22"/>
      <c r="K299" s="22"/>
      <c r="L299" s="22"/>
      <c r="M299" s="22"/>
      <c r="N299" s="22"/>
      <c r="O299" s="22"/>
      <c r="P299" s="22"/>
      <c r="Q299" s="22"/>
      <c r="R299" s="22"/>
    </row>
    <row r="300" spans="1:18">
      <c r="A300" s="22"/>
      <c r="B300" s="113"/>
      <c r="C300" s="113"/>
      <c r="D300" s="113"/>
      <c r="E300" s="22"/>
      <c r="F300" s="22"/>
      <c r="G300" s="22"/>
      <c r="H300" s="22"/>
      <c r="I300" s="22"/>
      <c r="J300" s="22"/>
      <c r="K300" s="22"/>
      <c r="L300" s="22"/>
      <c r="M300" s="22"/>
      <c r="N300" s="22"/>
      <c r="O300" s="22"/>
      <c r="P300" s="22"/>
      <c r="Q300" s="22"/>
      <c r="R300" s="22"/>
    </row>
    <row r="301" spans="1:18">
      <c r="A301" s="22"/>
      <c r="B301" s="113"/>
      <c r="C301" s="113"/>
      <c r="D301" s="113"/>
      <c r="E301" s="22"/>
      <c r="F301" s="22"/>
      <c r="G301" s="22"/>
      <c r="H301" s="22"/>
      <c r="I301" s="22"/>
      <c r="J301" s="22"/>
      <c r="K301" s="22"/>
      <c r="L301" s="22"/>
      <c r="M301" s="22"/>
      <c r="N301" s="22"/>
      <c r="O301" s="22"/>
      <c r="P301" s="22"/>
      <c r="Q301" s="22"/>
      <c r="R301" s="22"/>
    </row>
    <row r="302" spans="1:18">
      <c r="A302" s="22"/>
      <c r="B302" s="113"/>
      <c r="C302" s="113"/>
      <c r="D302" s="113"/>
      <c r="E302" s="22"/>
      <c r="F302" s="22"/>
      <c r="G302" s="22"/>
      <c r="H302" s="22"/>
      <c r="I302" s="22"/>
      <c r="J302" s="22"/>
      <c r="K302" s="22"/>
      <c r="L302" s="22"/>
      <c r="M302" s="22"/>
      <c r="N302" s="22"/>
      <c r="O302" s="22"/>
      <c r="P302" s="22"/>
      <c r="Q302" s="22"/>
      <c r="R302" s="22"/>
    </row>
    <row r="303" spans="1:18">
      <c r="A303" s="22"/>
      <c r="B303" s="113"/>
      <c r="C303" s="113"/>
      <c r="D303" s="113"/>
      <c r="E303" s="22"/>
      <c r="F303" s="22"/>
      <c r="G303" s="22"/>
      <c r="H303" s="22"/>
      <c r="I303" s="22"/>
      <c r="J303" s="22"/>
      <c r="K303" s="22"/>
      <c r="L303" s="22"/>
      <c r="M303" s="22"/>
      <c r="N303" s="22"/>
      <c r="O303" s="22"/>
      <c r="P303" s="22"/>
      <c r="Q303" s="22"/>
      <c r="R303" s="22"/>
    </row>
    <row r="304" spans="1:18">
      <c r="A304" s="22"/>
      <c r="B304" s="113"/>
      <c r="C304" s="113"/>
      <c r="D304" s="113"/>
      <c r="E304" s="22"/>
      <c r="F304" s="22"/>
      <c r="G304" s="22"/>
      <c r="H304" s="22"/>
      <c r="I304" s="22"/>
      <c r="J304" s="22"/>
      <c r="K304" s="22"/>
      <c r="L304" s="22"/>
      <c r="M304" s="22"/>
      <c r="N304" s="22"/>
      <c r="O304" s="22"/>
      <c r="P304" s="22"/>
      <c r="Q304" s="22"/>
      <c r="R304" s="22"/>
    </row>
    <row r="305" spans="1:18">
      <c r="A305" s="22"/>
      <c r="B305" s="113"/>
      <c r="C305" s="113"/>
      <c r="D305" s="113"/>
      <c r="E305" s="22"/>
      <c r="F305" s="22"/>
      <c r="G305" s="22"/>
      <c r="H305" s="22"/>
      <c r="I305" s="22"/>
      <c r="J305" s="22"/>
      <c r="K305" s="22"/>
      <c r="L305" s="22"/>
      <c r="M305" s="22"/>
      <c r="N305" s="22"/>
      <c r="O305" s="22"/>
      <c r="P305" s="22"/>
      <c r="Q305" s="22"/>
      <c r="R305" s="22"/>
    </row>
    <row r="306" spans="1:18">
      <c r="A306" s="22"/>
      <c r="B306" s="113"/>
      <c r="C306" s="113"/>
      <c r="D306" s="113"/>
      <c r="E306" s="22"/>
      <c r="F306" s="22"/>
      <c r="G306" s="22"/>
      <c r="H306" s="22"/>
      <c r="I306" s="22"/>
      <c r="J306" s="22"/>
      <c r="K306" s="22"/>
      <c r="L306" s="22"/>
      <c r="M306" s="22"/>
      <c r="N306" s="22"/>
      <c r="O306" s="22"/>
      <c r="P306" s="22"/>
      <c r="Q306" s="22"/>
      <c r="R306" s="22"/>
    </row>
    <row r="307" spans="1:18">
      <c r="A307" s="22"/>
      <c r="B307" s="113"/>
      <c r="C307" s="113"/>
      <c r="D307" s="113"/>
      <c r="E307" s="22"/>
      <c r="F307" s="22"/>
      <c r="G307" s="22"/>
      <c r="H307" s="22"/>
      <c r="I307" s="22"/>
      <c r="J307" s="22"/>
      <c r="K307" s="22"/>
      <c r="L307" s="22"/>
      <c r="M307" s="22"/>
      <c r="N307" s="22"/>
      <c r="O307" s="22"/>
      <c r="P307" s="22"/>
      <c r="Q307" s="22"/>
      <c r="R307" s="22"/>
    </row>
    <row r="308" spans="1:18">
      <c r="A308" s="22"/>
      <c r="B308" s="113"/>
      <c r="C308" s="113"/>
      <c r="D308" s="113"/>
      <c r="E308" s="22"/>
      <c r="F308" s="22"/>
      <c r="G308" s="22"/>
      <c r="H308" s="22"/>
      <c r="I308" s="22"/>
      <c r="J308" s="22"/>
      <c r="K308" s="22"/>
      <c r="L308" s="22"/>
      <c r="M308" s="22"/>
      <c r="N308" s="22"/>
      <c r="O308" s="22"/>
      <c r="P308" s="22"/>
      <c r="Q308" s="22"/>
      <c r="R308" s="22"/>
    </row>
    <row r="309" spans="1:18">
      <c r="A309" s="22"/>
      <c r="B309" s="113"/>
      <c r="C309" s="113"/>
      <c r="D309" s="113"/>
      <c r="E309" s="22"/>
      <c r="F309" s="22"/>
      <c r="G309" s="22"/>
      <c r="H309" s="22"/>
      <c r="I309" s="22"/>
      <c r="J309" s="22"/>
      <c r="K309" s="22"/>
      <c r="L309" s="22"/>
      <c r="M309" s="22"/>
      <c r="N309" s="22"/>
      <c r="O309" s="22"/>
      <c r="P309" s="22"/>
      <c r="Q309" s="22"/>
      <c r="R309" s="22"/>
    </row>
    <row r="310" spans="1:18">
      <c r="A310" s="22"/>
      <c r="B310" s="113"/>
      <c r="C310" s="113"/>
      <c r="D310" s="113"/>
      <c r="E310" s="22"/>
      <c r="F310" s="22"/>
      <c r="G310" s="22"/>
      <c r="H310" s="22"/>
      <c r="I310" s="22"/>
      <c r="J310" s="22"/>
      <c r="K310" s="22"/>
      <c r="L310" s="22"/>
      <c r="M310" s="22"/>
      <c r="N310" s="22"/>
      <c r="O310" s="22"/>
      <c r="P310" s="22"/>
      <c r="Q310" s="22"/>
      <c r="R310" s="22"/>
    </row>
    <row r="311" spans="1:18">
      <c r="A311" s="22"/>
      <c r="B311" s="113"/>
      <c r="C311" s="113"/>
      <c r="D311" s="113"/>
      <c r="E311" s="22"/>
      <c r="F311" s="22"/>
      <c r="G311" s="22"/>
      <c r="H311" s="22"/>
      <c r="I311" s="22"/>
      <c r="J311" s="22"/>
      <c r="K311" s="22"/>
      <c r="L311" s="22"/>
      <c r="M311" s="22"/>
      <c r="N311" s="22"/>
      <c r="O311" s="22"/>
      <c r="P311" s="22"/>
      <c r="Q311" s="22"/>
      <c r="R311" s="22"/>
    </row>
    <row r="312" spans="1:18">
      <c r="A312" s="22"/>
      <c r="B312" s="113"/>
      <c r="C312" s="113"/>
      <c r="D312" s="113"/>
      <c r="E312" s="22"/>
      <c r="F312" s="22"/>
      <c r="G312" s="22"/>
      <c r="H312" s="22"/>
      <c r="I312" s="22"/>
      <c r="J312" s="22"/>
      <c r="K312" s="22"/>
      <c r="L312" s="22"/>
      <c r="M312" s="22"/>
      <c r="N312" s="22"/>
      <c r="O312" s="22"/>
      <c r="P312" s="22"/>
      <c r="Q312" s="22"/>
      <c r="R312" s="22"/>
    </row>
    <row r="313" spans="1:18">
      <c r="A313" s="22"/>
      <c r="B313" s="113"/>
      <c r="C313" s="113"/>
      <c r="D313" s="113"/>
      <c r="E313" s="22"/>
      <c r="F313" s="22"/>
      <c r="G313" s="22"/>
      <c r="H313" s="22"/>
      <c r="I313" s="22"/>
      <c r="J313" s="22"/>
      <c r="K313" s="22"/>
      <c r="L313" s="22"/>
      <c r="M313" s="22"/>
      <c r="N313" s="22"/>
      <c r="O313" s="22"/>
      <c r="P313" s="22"/>
      <c r="Q313" s="22"/>
      <c r="R313" s="22"/>
    </row>
    <row r="314" spans="1:18">
      <c r="A314" s="22"/>
      <c r="B314" s="113"/>
      <c r="C314" s="113"/>
      <c r="D314" s="113"/>
      <c r="E314" s="22"/>
      <c r="F314" s="22"/>
      <c r="G314" s="22"/>
      <c r="H314" s="22"/>
      <c r="I314" s="22"/>
      <c r="J314" s="22"/>
      <c r="K314" s="22"/>
      <c r="L314" s="22"/>
      <c r="M314" s="22"/>
      <c r="N314" s="22"/>
      <c r="O314" s="22"/>
      <c r="P314" s="22"/>
      <c r="Q314" s="22"/>
      <c r="R314" s="22"/>
    </row>
    <row r="315" spans="1:18">
      <c r="A315" s="22"/>
      <c r="B315" s="113"/>
      <c r="C315" s="113"/>
      <c r="D315" s="113"/>
      <c r="E315" s="22"/>
      <c r="F315" s="22"/>
      <c r="G315" s="22"/>
      <c r="H315" s="22"/>
      <c r="I315" s="22"/>
      <c r="J315" s="22"/>
      <c r="K315" s="22"/>
      <c r="L315" s="22"/>
      <c r="M315" s="22"/>
      <c r="N315" s="22"/>
      <c r="O315" s="22"/>
      <c r="P315" s="22"/>
      <c r="Q315" s="22"/>
      <c r="R315" s="22"/>
    </row>
    <row r="316" spans="1:18">
      <c r="A316" s="22"/>
      <c r="B316" s="113"/>
      <c r="C316" s="113"/>
      <c r="D316" s="113"/>
      <c r="E316" s="22"/>
      <c r="F316" s="22"/>
      <c r="G316" s="22"/>
      <c r="H316" s="22"/>
      <c r="I316" s="22"/>
      <c r="J316" s="22"/>
      <c r="K316" s="22"/>
      <c r="L316" s="22"/>
      <c r="M316" s="22"/>
      <c r="N316" s="22"/>
      <c r="O316" s="22"/>
      <c r="P316" s="22"/>
      <c r="Q316" s="22"/>
      <c r="R316" s="22"/>
    </row>
    <row r="317" spans="1:18">
      <c r="A317" s="22"/>
      <c r="B317" s="113"/>
      <c r="C317" s="113"/>
      <c r="D317" s="113"/>
      <c r="E317" s="22"/>
      <c r="F317" s="22"/>
      <c r="G317" s="22"/>
      <c r="H317" s="22"/>
      <c r="I317" s="22"/>
      <c r="J317" s="22"/>
      <c r="K317" s="22"/>
      <c r="L317" s="22"/>
      <c r="M317" s="22"/>
      <c r="N317" s="22"/>
      <c r="O317" s="22"/>
      <c r="P317" s="22"/>
      <c r="Q317" s="22"/>
      <c r="R317" s="22"/>
    </row>
    <row r="318" spans="1:18">
      <c r="A318" s="22"/>
      <c r="B318" s="113"/>
      <c r="C318" s="113"/>
      <c r="D318" s="113"/>
      <c r="E318" s="22"/>
      <c r="F318" s="22"/>
      <c r="G318" s="22"/>
      <c r="H318" s="22"/>
      <c r="I318" s="22"/>
      <c r="J318" s="22"/>
      <c r="K318" s="22"/>
      <c r="L318" s="22"/>
      <c r="M318" s="22"/>
      <c r="N318" s="22"/>
      <c r="O318" s="22"/>
      <c r="P318" s="22"/>
      <c r="Q318" s="22"/>
      <c r="R318" s="22"/>
    </row>
    <row r="319" spans="1:18">
      <c r="A319" s="22"/>
      <c r="B319" s="113"/>
      <c r="C319" s="113"/>
      <c r="D319" s="113"/>
      <c r="E319" s="22"/>
      <c r="F319" s="22"/>
      <c r="G319" s="22"/>
      <c r="H319" s="22"/>
      <c r="I319" s="22"/>
      <c r="J319" s="22"/>
      <c r="K319" s="22"/>
      <c r="L319" s="22"/>
      <c r="M319" s="22"/>
      <c r="N319" s="22"/>
      <c r="O319" s="22"/>
      <c r="P319" s="22"/>
      <c r="Q319" s="22"/>
      <c r="R319" s="22"/>
    </row>
    <row r="320" spans="1:18">
      <c r="A320" s="22"/>
      <c r="B320" s="113"/>
      <c r="C320" s="113"/>
      <c r="D320" s="113"/>
      <c r="E320" s="22"/>
      <c r="F320" s="22"/>
      <c r="G320" s="22"/>
      <c r="H320" s="22"/>
      <c r="I320" s="22"/>
      <c r="J320" s="22"/>
      <c r="K320" s="22"/>
      <c r="L320" s="22"/>
      <c r="M320" s="22"/>
      <c r="N320" s="22"/>
      <c r="O320" s="22"/>
      <c r="P320" s="22"/>
      <c r="Q320" s="22"/>
      <c r="R320" s="22"/>
    </row>
    <row r="321" spans="1:18">
      <c r="A321" s="22"/>
      <c r="B321" s="113"/>
      <c r="C321" s="113"/>
      <c r="D321" s="113"/>
      <c r="E321" s="22"/>
      <c r="F321" s="22"/>
      <c r="G321" s="22"/>
      <c r="H321" s="22"/>
      <c r="I321" s="22"/>
      <c r="J321" s="22"/>
      <c r="K321" s="22"/>
      <c r="L321" s="22"/>
      <c r="M321" s="22"/>
      <c r="N321" s="22"/>
      <c r="O321" s="22"/>
      <c r="P321" s="22"/>
      <c r="Q321" s="22"/>
      <c r="R321" s="22"/>
    </row>
    <row r="322" spans="1:18">
      <c r="A322" s="22"/>
      <c r="B322" s="113"/>
      <c r="C322" s="113"/>
      <c r="D322" s="113"/>
      <c r="E322" s="22"/>
      <c r="F322" s="22"/>
      <c r="G322" s="22"/>
      <c r="H322" s="22"/>
      <c r="I322" s="22"/>
      <c r="J322" s="22"/>
      <c r="K322" s="22"/>
      <c r="L322" s="22"/>
      <c r="M322" s="22"/>
      <c r="N322" s="22"/>
      <c r="O322" s="22"/>
      <c r="P322" s="22"/>
      <c r="Q322" s="22"/>
      <c r="R322" s="22"/>
    </row>
    <row r="323" spans="1:18">
      <c r="A323" s="22"/>
      <c r="B323" s="113"/>
      <c r="C323" s="113"/>
      <c r="D323" s="113"/>
      <c r="E323" s="22"/>
      <c r="F323" s="22"/>
      <c r="G323" s="22"/>
      <c r="H323" s="22"/>
      <c r="I323" s="22"/>
      <c r="J323" s="22"/>
      <c r="K323" s="22"/>
      <c r="L323" s="22"/>
      <c r="M323" s="22"/>
      <c r="N323" s="22"/>
      <c r="O323" s="22"/>
      <c r="P323" s="22"/>
      <c r="Q323" s="22"/>
      <c r="R323" s="22"/>
    </row>
    <row r="324" spans="1:18">
      <c r="A324" s="22"/>
      <c r="B324" s="113"/>
      <c r="C324" s="113"/>
      <c r="D324" s="113"/>
      <c r="E324" s="22"/>
      <c r="F324" s="22"/>
      <c r="G324" s="22"/>
      <c r="H324" s="22"/>
      <c r="I324" s="22"/>
      <c r="J324" s="22"/>
      <c r="K324" s="22"/>
      <c r="L324" s="22"/>
      <c r="M324" s="22"/>
      <c r="N324" s="22"/>
      <c r="O324" s="22"/>
      <c r="P324" s="22"/>
      <c r="Q324" s="22"/>
      <c r="R324" s="22"/>
    </row>
    <row r="325" spans="1:18">
      <c r="A325" s="22"/>
      <c r="B325" s="113"/>
      <c r="C325" s="113"/>
      <c r="D325" s="113"/>
      <c r="E325" s="22"/>
      <c r="F325" s="22"/>
      <c r="G325" s="22"/>
      <c r="H325" s="22"/>
      <c r="I325" s="22"/>
      <c r="J325" s="22"/>
      <c r="K325" s="22"/>
      <c r="L325" s="22"/>
      <c r="M325" s="22"/>
      <c r="N325" s="22"/>
      <c r="O325" s="22"/>
      <c r="P325" s="22"/>
      <c r="Q325" s="22"/>
      <c r="R325" s="22"/>
    </row>
    <row r="326" spans="1:18">
      <c r="A326" s="22"/>
      <c r="B326" s="113"/>
      <c r="C326" s="113"/>
      <c r="D326" s="113"/>
      <c r="E326" s="22"/>
      <c r="F326" s="22"/>
      <c r="G326" s="22"/>
      <c r="H326" s="22"/>
      <c r="I326" s="22"/>
      <c r="J326" s="22"/>
      <c r="K326" s="22"/>
      <c r="L326" s="22"/>
      <c r="M326" s="22"/>
      <c r="N326" s="22"/>
      <c r="O326" s="22"/>
      <c r="P326" s="22"/>
      <c r="Q326" s="22"/>
      <c r="R326" s="22"/>
    </row>
    <row r="327" spans="1:18">
      <c r="A327" s="22"/>
      <c r="B327" s="113"/>
      <c r="C327" s="113"/>
      <c r="D327" s="113"/>
      <c r="E327" s="22"/>
      <c r="F327" s="22"/>
      <c r="G327" s="22"/>
      <c r="H327" s="22"/>
      <c r="I327" s="22"/>
      <c r="J327" s="22"/>
      <c r="K327" s="22"/>
      <c r="L327" s="22"/>
      <c r="M327" s="22"/>
      <c r="N327" s="22"/>
      <c r="O327" s="22"/>
      <c r="P327" s="22"/>
      <c r="Q327" s="22"/>
      <c r="R327" s="22"/>
    </row>
    <row r="328" spans="1:18">
      <c r="A328" s="22"/>
      <c r="B328" s="113"/>
      <c r="C328" s="113"/>
      <c r="D328" s="113"/>
      <c r="E328" s="22"/>
      <c r="F328" s="22"/>
      <c r="G328" s="22"/>
      <c r="H328" s="22"/>
      <c r="I328" s="22"/>
      <c r="J328" s="22"/>
      <c r="K328" s="22"/>
      <c r="L328" s="22"/>
      <c r="M328" s="22"/>
      <c r="N328" s="22"/>
      <c r="O328" s="22"/>
      <c r="P328" s="22"/>
      <c r="Q328" s="22"/>
      <c r="R328" s="22"/>
    </row>
    <row r="329" spans="1:18">
      <c r="A329" s="22"/>
      <c r="B329" s="113"/>
      <c r="C329" s="113"/>
      <c r="D329" s="113"/>
      <c r="E329" s="22"/>
      <c r="F329" s="22"/>
      <c r="G329" s="22"/>
      <c r="H329" s="22"/>
      <c r="I329" s="22"/>
      <c r="J329" s="22"/>
      <c r="K329" s="22"/>
      <c r="L329" s="22"/>
      <c r="M329" s="22"/>
      <c r="N329" s="22"/>
      <c r="O329" s="22"/>
      <c r="P329" s="22"/>
      <c r="Q329" s="22"/>
      <c r="R329" s="22"/>
    </row>
    <row r="330" spans="1:18">
      <c r="A330" s="22"/>
      <c r="B330" s="113"/>
      <c r="C330" s="113"/>
      <c r="D330" s="113"/>
      <c r="E330" s="22"/>
      <c r="F330" s="22"/>
      <c r="G330" s="22"/>
      <c r="H330" s="22"/>
      <c r="I330" s="22"/>
      <c r="J330" s="22"/>
      <c r="K330" s="22"/>
      <c r="L330" s="22"/>
      <c r="M330" s="22"/>
      <c r="N330" s="22"/>
      <c r="O330" s="22"/>
      <c r="P330" s="22"/>
      <c r="Q330" s="22"/>
      <c r="R330" s="22"/>
    </row>
    <row r="331" spans="1:18">
      <c r="A331" s="22"/>
      <c r="B331" s="113"/>
      <c r="C331" s="113"/>
      <c r="D331" s="113"/>
      <c r="E331" s="22"/>
      <c r="F331" s="22"/>
      <c r="G331" s="22"/>
      <c r="H331" s="22"/>
      <c r="I331" s="22"/>
      <c r="J331" s="22"/>
      <c r="K331" s="22"/>
      <c r="L331" s="22"/>
      <c r="M331" s="22"/>
      <c r="N331" s="22"/>
      <c r="O331" s="22"/>
      <c r="P331" s="22"/>
      <c r="Q331" s="22"/>
      <c r="R331" s="22"/>
    </row>
    <row r="332" spans="1:18">
      <c r="A332" s="22"/>
      <c r="B332" s="113"/>
      <c r="C332" s="113"/>
      <c r="D332" s="113"/>
      <c r="E332" s="22"/>
      <c r="F332" s="22"/>
      <c r="G332" s="22"/>
      <c r="H332" s="22"/>
      <c r="I332" s="22"/>
      <c r="J332" s="22"/>
      <c r="K332" s="22"/>
      <c r="L332" s="22"/>
      <c r="M332" s="22"/>
      <c r="N332" s="22"/>
      <c r="O332" s="22"/>
      <c r="P332" s="22"/>
      <c r="Q332" s="22"/>
      <c r="R332" s="22"/>
    </row>
    <row r="333" spans="1:18">
      <c r="A333" s="22"/>
      <c r="B333" s="113"/>
      <c r="C333" s="113"/>
      <c r="D333" s="113"/>
      <c r="E333" s="22"/>
      <c r="F333" s="22"/>
      <c r="G333" s="22"/>
      <c r="H333" s="22"/>
      <c r="I333" s="22"/>
      <c r="J333" s="22"/>
      <c r="K333" s="22"/>
      <c r="L333" s="22"/>
      <c r="M333" s="22"/>
      <c r="N333" s="22"/>
      <c r="O333" s="22"/>
      <c r="P333" s="22"/>
      <c r="Q333" s="22"/>
      <c r="R333" s="22"/>
    </row>
    <row r="334" spans="1:18">
      <c r="A334" s="22"/>
      <c r="B334" s="113"/>
      <c r="C334" s="113"/>
      <c r="D334" s="113"/>
      <c r="E334" s="22"/>
      <c r="F334" s="22"/>
      <c r="G334" s="22"/>
      <c r="H334" s="22"/>
      <c r="I334" s="22"/>
      <c r="J334" s="22"/>
      <c r="K334" s="22"/>
      <c r="L334" s="22"/>
      <c r="M334" s="22"/>
      <c r="N334" s="22"/>
      <c r="O334" s="22"/>
      <c r="P334" s="22"/>
      <c r="Q334" s="22"/>
      <c r="R334" s="22"/>
    </row>
    <row r="335" spans="1:18">
      <c r="A335" s="22"/>
      <c r="B335" s="113"/>
      <c r="C335" s="113"/>
      <c r="D335" s="113"/>
      <c r="E335" s="22"/>
      <c r="F335" s="22"/>
      <c r="G335" s="22"/>
      <c r="H335" s="22"/>
      <c r="I335" s="22"/>
      <c r="J335" s="22"/>
      <c r="K335" s="22"/>
      <c r="L335" s="22"/>
      <c r="M335" s="22"/>
      <c r="N335" s="22"/>
      <c r="O335" s="22"/>
      <c r="P335" s="22"/>
      <c r="Q335" s="22"/>
      <c r="R335" s="22"/>
    </row>
    <row r="336" spans="1:18">
      <c r="A336" s="22"/>
      <c r="B336" s="113"/>
      <c r="C336" s="113"/>
      <c r="D336" s="113"/>
      <c r="E336" s="22"/>
      <c r="F336" s="22"/>
      <c r="G336" s="22"/>
      <c r="H336" s="22"/>
      <c r="I336" s="22"/>
      <c r="J336" s="22"/>
      <c r="K336" s="22"/>
      <c r="L336" s="22"/>
      <c r="M336" s="22"/>
      <c r="N336" s="22"/>
      <c r="O336" s="22"/>
      <c r="P336" s="22"/>
      <c r="Q336" s="22"/>
      <c r="R336" s="22"/>
    </row>
    <row r="337" spans="1:18">
      <c r="A337" s="22"/>
      <c r="B337" s="113"/>
      <c r="C337" s="113"/>
      <c r="D337" s="113"/>
      <c r="E337" s="22"/>
      <c r="F337" s="22"/>
      <c r="G337" s="22"/>
      <c r="H337" s="22"/>
      <c r="I337" s="22"/>
      <c r="J337" s="22"/>
      <c r="K337" s="22"/>
      <c r="L337" s="22"/>
      <c r="M337" s="22"/>
      <c r="N337" s="22"/>
      <c r="O337" s="22"/>
      <c r="P337" s="22"/>
      <c r="Q337" s="22"/>
      <c r="R337" s="22"/>
    </row>
    <row r="338" spans="1:18">
      <c r="A338" s="22"/>
      <c r="B338" s="113"/>
      <c r="C338" s="113"/>
      <c r="D338" s="113"/>
      <c r="E338" s="22"/>
      <c r="F338" s="22"/>
      <c r="G338" s="22"/>
      <c r="H338" s="22"/>
      <c r="I338" s="22"/>
      <c r="J338" s="22"/>
      <c r="K338" s="22"/>
      <c r="L338" s="22"/>
      <c r="M338" s="22"/>
      <c r="N338" s="22"/>
      <c r="O338" s="22"/>
      <c r="P338" s="22"/>
      <c r="Q338" s="22"/>
      <c r="R338" s="22"/>
    </row>
    <row r="339" spans="1:18">
      <c r="A339" s="22"/>
      <c r="B339" s="113"/>
      <c r="C339" s="113"/>
      <c r="D339" s="113"/>
      <c r="E339" s="22"/>
      <c r="F339" s="22"/>
      <c r="G339" s="22"/>
      <c r="H339" s="22"/>
      <c r="I339" s="22"/>
      <c r="J339" s="22"/>
      <c r="K339" s="22"/>
      <c r="L339" s="22"/>
      <c r="M339" s="22"/>
      <c r="N339" s="22"/>
      <c r="O339" s="22"/>
      <c r="P339" s="22"/>
      <c r="Q339" s="22"/>
      <c r="R339" s="22"/>
    </row>
    <row r="340" spans="1:18">
      <c r="A340" s="22"/>
      <c r="B340" s="113"/>
      <c r="C340" s="113"/>
      <c r="D340" s="113"/>
      <c r="E340" s="22"/>
      <c r="F340" s="22"/>
      <c r="G340" s="22"/>
      <c r="H340" s="22"/>
      <c r="I340" s="22"/>
      <c r="J340" s="22"/>
      <c r="K340" s="22"/>
      <c r="L340" s="22"/>
      <c r="M340" s="22"/>
      <c r="N340" s="22"/>
      <c r="O340" s="22"/>
      <c r="P340" s="22"/>
      <c r="Q340" s="22"/>
      <c r="R340" s="22"/>
    </row>
    <row r="341" spans="1:18">
      <c r="A341" s="22"/>
      <c r="B341" s="113"/>
      <c r="C341" s="113"/>
      <c r="D341" s="113"/>
      <c r="E341" s="22"/>
      <c r="F341" s="22"/>
      <c r="G341" s="22"/>
      <c r="H341" s="22"/>
      <c r="I341" s="22"/>
      <c r="J341" s="22"/>
      <c r="K341" s="22"/>
      <c r="L341" s="22"/>
      <c r="M341" s="22"/>
      <c r="N341" s="22"/>
      <c r="O341" s="22"/>
      <c r="P341" s="22"/>
      <c r="Q341" s="22"/>
      <c r="R341" s="22"/>
    </row>
    <row r="342" spans="1:18">
      <c r="A342" s="22"/>
      <c r="B342" s="113"/>
      <c r="C342" s="113"/>
      <c r="D342" s="113"/>
      <c r="E342" s="22"/>
      <c r="F342" s="22"/>
      <c r="G342" s="22"/>
      <c r="H342" s="22"/>
      <c r="I342" s="22"/>
      <c r="J342" s="22"/>
      <c r="K342" s="22"/>
      <c r="L342" s="22"/>
      <c r="M342" s="22"/>
      <c r="N342" s="22"/>
      <c r="O342" s="22"/>
      <c r="P342" s="22"/>
      <c r="Q342" s="22"/>
      <c r="R342" s="22"/>
    </row>
    <row r="343" spans="1:18">
      <c r="A343" s="22"/>
      <c r="B343" s="113"/>
      <c r="C343" s="113"/>
      <c r="D343" s="113"/>
      <c r="E343" s="22"/>
      <c r="F343" s="22"/>
      <c r="G343" s="22"/>
      <c r="H343" s="22"/>
      <c r="I343" s="22"/>
      <c r="J343" s="22"/>
      <c r="K343" s="22"/>
      <c r="L343" s="22"/>
      <c r="M343" s="22"/>
      <c r="N343" s="22"/>
      <c r="O343" s="22"/>
      <c r="P343" s="22"/>
      <c r="Q343" s="22"/>
      <c r="R343" s="22"/>
    </row>
    <row r="344" spans="1:18">
      <c r="A344" s="22"/>
      <c r="B344" s="113"/>
      <c r="C344" s="113"/>
      <c r="D344" s="113"/>
      <c r="E344" s="22"/>
      <c r="F344" s="22"/>
      <c r="G344" s="22"/>
      <c r="H344" s="22"/>
      <c r="I344" s="22"/>
      <c r="J344" s="22"/>
      <c r="K344" s="22"/>
      <c r="L344" s="22"/>
      <c r="M344" s="22"/>
      <c r="N344" s="22"/>
      <c r="O344" s="22"/>
      <c r="P344" s="22"/>
      <c r="Q344" s="22"/>
      <c r="R344" s="22"/>
    </row>
    <row r="345" spans="1:18">
      <c r="A345" s="22"/>
      <c r="B345" s="113"/>
      <c r="C345" s="113"/>
      <c r="D345" s="113"/>
      <c r="E345" s="22"/>
      <c r="F345" s="22"/>
      <c r="G345" s="22"/>
      <c r="H345" s="22"/>
      <c r="I345" s="22"/>
      <c r="J345" s="22"/>
      <c r="K345" s="22"/>
      <c r="L345" s="22"/>
      <c r="M345" s="22"/>
      <c r="N345" s="22"/>
      <c r="O345" s="22"/>
      <c r="P345" s="22"/>
      <c r="Q345" s="22"/>
      <c r="R345" s="22"/>
    </row>
    <row r="346" spans="1:18">
      <c r="A346" s="22"/>
      <c r="B346" s="113"/>
      <c r="C346" s="113"/>
      <c r="D346" s="113"/>
      <c r="E346" s="22"/>
      <c r="F346" s="22"/>
      <c r="G346" s="22"/>
      <c r="H346" s="22"/>
      <c r="I346" s="22"/>
      <c r="J346" s="22"/>
      <c r="K346" s="22"/>
      <c r="L346" s="22"/>
      <c r="M346" s="22"/>
      <c r="N346" s="22"/>
      <c r="O346" s="22"/>
      <c r="P346" s="22"/>
      <c r="Q346" s="22"/>
      <c r="R346" s="22"/>
    </row>
    <row r="347" spans="1:18">
      <c r="A347" s="22"/>
      <c r="B347" s="113"/>
      <c r="C347" s="113"/>
      <c r="D347" s="113"/>
      <c r="E347" s="22"/>
      <c r="F347" s="22"/>
      <c r="G347" s="22"/>
      <c r="H347" s="22"/>
      <c r="I347" s="22"/>
      <c r="J347" s="22"/>
      <c r="K347" s="22"/>
      <c r="L347" s="22"/>
      <c r="M347" s="22"/>
      <c r="N347" s="22"/>
      <c r="O347" s="22"/>
      <c r="P347" s="22"/>
      <c r="Q347" s="22"/>
      <c r="R347" s="22"/>
    </row>
    <row r="348" spans="1:18">
      <c r="A348" s="22"/>
      <c r="B348" s="113"/>
      <c r="C348" s="113"/>
      <c r="D348" s="113"/>
      <c r="E348" s="22"/>
      <c r="F348" s="22"/>
      <c r="G348" s="22"/>
      <c r="H348" s="22"/>
      <c r="I348" s="22"/>
      <c r="J348" s="22"/>
      <c r="K348" s="22"/>
      <c r="L348" s="22"/>
      <c r="M348" s="22"/>
      <c r="N348" s="22"/>
      <c r="O348" s="22"/>
      <c r="P348" s="22"/>
      <c r="Q348" s="22"/>
      <c r="R348" s="22"/>
    </row>
    <row r="349" spans="1:18">
      <c r="A349" s="22"/>
      <c r="B349" s="113"/>
      <c r="C349" s="113"/>
      <c r="D349" s="113"/>
      <c r="E349" s="22"/>
      <c r="F349" s="22"/>
      <c r="G349" s="22"/>
      <c r="H349" s="22"/>
      <c r="I349" s="22"/>
      <c r="J349" s="22"/>
      <c r="K349" s="22"/>
      <c r="L349" s="22"/>
      <c r="M349" s="22"/>
      <c r="N349" s="22"/>
      <c r="O349" s="22"/>
      <c r="P349" s="22"/>
      <c r="Q349" s="22"/>
      <c r="R349" s="22"/>
    </row>
    <row r="350" spans="1:18">
      <c r="A350" s="22"/>
      <c r="B350" s="113"/>
      <c r="C350" s="113"/>
      <c r="D350" s="113"/>
      <c r="E350" s="22"/>
      <c r="F350" s="22"/>
      <c r="G350" s="22"/>
      <c r="H350" s="22"/>
      <c r="I350" s="22"/>
      <c r="J350" s="22"/>
      <c r="K350" s="22"/>
      <c r="L350" s="22"/>
      <c r="M350" s="22"/>
      <c r="N350" s="22"/>
      <c r="O350" s="22"/>
      <c r="P350" s="22"/>
      <c r="Q350" s="22"/>
      <c r="R350" s="22"/>
    </row>
    <row r="351" spans="1:18">
      <c r="A351" s="22"/>
      <c r="B351" s="113"/>
      <c r="C351" s="113"/>
      <c r="D351" s="113"/>
      <c r="E351" s="22"/>
      <c r="F351" s="22"/>
      <c r="G351" s="22"/>
      <c r="H351" s="22"/>
      <c r="I351" s="22"/>
      <c r="J351" s="22"/>
      <c r="K351" s="22"/>
      <c r="L351" s="22"/>
      <c r="M351" s="22"/>
      <c r="N351" s="22"/>
      <c r="O351" s="22"/>
      <c r="P351" s="22"/>
      <c r="Q351" s="22"/>
      <c r="R351" s="22"/>
    </row>
    <row r="352" spans="1:18">
      <c r="A352" s="22"/>
      <c r="B352" s="113"/>
      <c r="C352" s="113"/>
      <c r="D352" s="113"/>
      <c r="E352" s="22"/>
      <c r="F352" s="22"/>
      <c r="G352" s="22"/>
      <c r="H352" s="22"/>
      <c r="I352" s="22"/>
      <c r="J352" s="22"/>
      <c r="K352" s="22"/>
      <c r="L352" s="22"/>
      <c r="M352" s="22"/>
      <c r="N352" s="22"/>
      <c r="O352" s="22"/>
      <c r="P352" s="22"/>
      <c r="Q352" s="22"/>
      <c r="R352" s="22"/>
    </row>
    <row r="353" spans="1:18">
      <c r="A353" s="22"/>
      <c r="B353" s="113"/>
      <c r="C353" s="113"/>
      <c r="D353" s="113"/>
      <c r="E353" s="22"/>
      <c r="F353" s="22"/>
      <c r="G353" s="22"/>
      <c r="H353" s="22"/>
      <c r="I353" s="22"/>
      <c r="J353" s="22"/>
      <c r="K353" s="22"/>
      <c r="L353" s="22"/>
      <c r="M353" s="22"/>
      <c r="N353" s="22"/>
      <c r="O353" s="22"/>
      <c r="P353" s="22"/>
      <c r="Q353" s="22"/>
      <c r="R353" s="22"/>
    </row>
    <row r="354" spans="1:18">
      <c r="A354" s="22"/>
      <c r="B354" s="113"/>
      <c r="C354" s="113"/>
      <c r="D354" s="113"/>
      <c r="E354" s="22"/>
      <c r="F354" s="22"/>
      <c r="G354" s="22"/>
      <c r="H354" s="22"/>
      <c r="I354" s="22"/>
      <c r="J354" s="22"/>
      <c r="K354" s="22"/>
      <c r="L354" s="22"/>
      <c r="M354" s="22"/>
      <c r="N354" s="22"/>
      <c r="O354" s="22"/>
      <c r="P354" s="22"/>
      <c r="Q354" s="22"/>
      <c r="R354" s="22"/>
    </row>
    <row r="355" spans="1:18">
      <c r="A355" s="22"/>
      <c r="B355" s="113"/>
      <c r="C355" s="113"/>
      <c r="D355" s="113"/>
      <c r="E355" s="22"/>
      <c r="F355" s="22"/>
      <c r="G355" s="22"/>
      <c r="H355" s="22"/>
      <c r="I355" s="22"/>
      <c r="J355" s="22"/>
      <c r="K355" s="22"/>
      <c r="L355" s="22"/>
      <c r="M355" s="22"/>
      <c r="N355" s="22"/>
      <c r="O355" s="22"/>
      <c r="P355" s="22"/>
      <c r="Q355" s="22"/>
      <c r="R355" s="22"/>
    </row>
    <row r="356" spans="1:18">
      <c r="A356" s="22"/>
      <c r="B356" s="113"/>
      <c r="C356" s="113"/>
      <c r="D356" s="113"/>
      <c r="E356" s="22"/>
      <c r="F356" s="22"/>
      <c r="G356" s="22"/>
      <c r="H356" s="22"/>
      <c r="I356" s="22"/>
      <c r="J356" s="22"/>
      <c r="K356" s="22"/>
      <c r="L356" s="22"/>
      <c r="M356" s="22"/>
      <c r="N356" s="22"/>
      <c r="O356" s="22"/>
      <c r="P356" s="22"/>
      <c r="Q356" s="22"/>
      <c r="R356" s="22"/>
    </row>
    <row r="357" spans="1:18">
      <c r="A357" s="22"/>
      <c r="B357" s="113"/>
      <c r="C357" s="113"/>
      <c r="D357" s="113"/>
      <c r="E357" s="22"/>
      <c r="F357" s="22"/>
      <c r="G357" s="22"/>
      <c r="H357" s="22"/>
      <c r="I357" s="22"/>
      <c r="J357" s="22"/>
      <c r="K357" s="22"/>
      <c r="L357" s="22"/>
      <c r="M357" s="22"/>
      <c r="N357" s="22"/>
      <c r="O357" s="22"/>
      <c r="P357" s="22"/>
      <c r="Q357" s="22"/>
      <c r="R357" s="22"/>
    </row>
    <row r="358" spans="1:18">
      <c r="A358" s="22"/>
      <c r="B358" s="113"/>
      <c r="C358" s="113"/>
      <c r="D358" s="113"/>
      <c r="E358" s="22"/>
      <c r="F358" s="22"/>
      <c r="G358" s="22"/>
      <c r="H358" s="22"/>
      <c r="I358" s="22"/>
      <c r="J358" s="22"/>
      <c r="K358" s="22"/>
      <c r="L358" s="22"/>
      <c r="M358" s="22"/>
      <c r="N358" s="22"/>
      <c r="O358" s="22"/>
      <c r="P358" s="22"/>
      <c r="Q358" s="22"/>
      <c r="R358" s="22"/>
    </row>
    <row r="359" spans="1:18">
      <c r="A359" s="22"/>
      <c r="B359" s="113"/>
      <c r="C359" s="113"/>
      <c r="D359" s="113"/>
      <c r="E359" s="22"/>
      <c r="F359" s="22"/>
      <c r="G359" s="22"/>
      <c r="H359" s="22"/>
      <c r="I359" s="22"/>
      <c r="J359" s="22"/>
      <c r="K359" s="22"/>
      <c r="L359" s="22"/>
      <c r="M359" s="22"/>
      <c r="N359" s="22"/>
      <c r="O359" s="22"/>
      <c r="P359" s="22"/>
      <c r="Q359" s="22"/>
      <c r="R359" s="22"/>
    </row>
    <row r="360" spans="1:18">
      <c r="A360" s="22"/>
      <c r="B360" s="113"/>
      <c r="C360" s="113"/>
      <c r="D360" s="113"/>
      <c r="E360" s="22"/>
      <c r="F360" s="22"/>
      <c r="G360" s="22"/>
      <c r="H360" s="22"/>
      <c r="I360" s="22"/>
      <c r="J360" s="22"/>
      <c r="K360" s="22"/>
      <c r="L360" s="22"/>
      <c r="M360" s="22"/>
      <c r="N360" s="22"/>
      <c r="O360" s="22"/>
      <c r="P360" s="22"/>
      <c r="Q360" s="22"/>
      <c r="R360" s="22"/>
    </row>
    <row r="361" spans="1:18">
      <c r="A361" s="22"/>
      <c r="B361" s="113"/>
      <c r="C361" s="113"/>
      <c r="D361" s="113"/>
      <c r="E361" s="22"/>
      <c r="F361" s="22"/>
      <c r="G361" s="22"/>
      <c r="H361" s="22"/>
      <c r="I361" s="22"/>
      <c r="J361" s="22"/>
      <c r="K361" s="22"/>
      <c r="L361" s="22"/>
      <c r="M361" s="22"/>
      <c r="N361" s="22"/>
      <c r="O361" s="22"/>
      <c r="P361" s="22"/>
      <c r="Q361" s="22"/>
      <c r="R361" s="22"/>
    </row>
    <row r="362" spans="1:18">
      <c r="A362" s="22"/>
      <c r="B362" s="113"/>
      <c r="C362" s="113"/>
      <c r="D362" s="113"/>
      <c r="E362" s="22"/>
      <c r="F362" s="22"/>
      <c r="G362" s="22"/>
      <c r="H362" s="22"/>
      <c r="I362" s="22"/>
      <c r="J362" s="22"/>
      <c r="K362" s="22"/>
      <c r="L362" s="22"/>
      <c r="M362" s="22"/>
      <c r="N362" s="22"/>
      <c r="O362" s="22"/>
      <c r="P362" s="22"/>
      <c r="Q362" s="22"/>
      <c r="R362" s="22"/>
    </row>
    <row r="363" spans="1:18">
      <c r="A363" s="22"/>
      <c r="B363" s="113"/>
      <c r="C363" s="113"/>
      <c r="D363" s="113"/>
      <c r="E363" s="22"/>
      <c r="F363" s="22"/>
      <c r="G363" s="22"/>
      <c r="H363" s="22"/>
      <c r="I363" s="22"/>
      <c r="J363" s="22"/>
      <c r="K363" s="22"/>
      <c r="L363" s="22"/>
      <c r="M363" s="22"/>
      <c r="N363" s="22"/>
      <c r="O363" s="22"/>
      <c r="P363" s="22"/>
      <c r="Q363" s="22"/>
      <c r="R363" s="22"/>
    </row>
    <row r="364" spans="1:18">
      <c r="A364" s="22"/>
      <c r="B364" s="113"/>
      <c r="C364" s="113"/>
      <c r="D364" s="113"/>
      <c r="E364" s="22"/>
      <c r="F364" s="22"/>
      <c r="G364" s="22"/>
      <c r="H364" s="22"/>
      <c r="I364" s="22"/>
      <c r="J364" s="22"/>
      <c r="K364" s="22"/>
      <c r="L364" s="22"/>
      <c r="M364" s="22"/>
      <c r="N364" s="22"/>
      <c r="O364" s="22"/>
      <c r="P364" s="22"/>
      <c r="Q364" s="22"/>
      <c r="R364" s="22"/>
    </row>
    <row r="365" spans="1:18">
      <c r="A365" s="22"/>
      <c r="B365" s="113"/>
      <c r="C365" s="113"/>
      <c r="D365" s="113"/>
      <c r="E365" s="22"/>
      <c r="F365" s="22"/>
      <c r="G365" s="22"/>
      <c r="H365" s="22"/>
      <c r="I365" s="22"/>
      <c r="J365" s="22"/>
      <c r="K365" s="22"/>
      <c r="L365" s="22"/>
      <c r="M365" s="22"/>
      <c r="N365" s="22"/>
      <c r="O365" s="22"/>
      <c r="P365" s="22"/>
      <c r="Q365" s="22"/>
      <c r="R365" s="22"/>
    </row>
    <row r="366" spans="1:18">
      <c r="A366" s="22"/>
      <c r="B366" s="113"/>
      <c r="C366" s="113"/>
      <c r="D366" s="113"/>
      <c r="E366" s="22"/>
      <c r="F366" s="22"/>
      <c r="G366" s="22"/>
      <c r="H366" s="22"/>
      <c r="I366" s="22"/>
      <c r="J366" s="22"/>
      <c r="K366" s="22"/>
      <c r="L366" s="22"/>
      <c r="M366" s="22"/>
      <c r="N366" s="22"/>
      <c r="O366" s="22"/>
      <c r="P366" s="22"/>
      <c r="Q366" s="22"/>
      <c r="R366" s="22"/>
    </row>
    <row r="367" spans="1:18">
      <c r="A367" s="22"/>
      <c r="B367" s="113"/>
      <c r="C367" s="113"/>
      <c r="D367" s="113"/>
      <c r="E367" s="22"/>
      <c r="F367" s="22"/>
      <c r="G367" s="22"/>
      <c r="H367" s="22"/>
      <c r="I367" s="22"/>
      <c r="J367" s="22"/>
      <c r="K367" s="22"/>
      <c r="L367" s="22"/>
      <c r="M367" s="22"/>
      <c r="N367" s="22"/>
      <c r="O367" s="22"/>
      <c r="P367" s="22"/>
      <c r="Q367" s="22"/>
      <c r="R367" s="22"/>
    </row>
    <row r="368" spans="1:18">
      <c r="A368" s="22"/>
      <c r="B368" s="113"/>
      <c r="C368" s="113"/>
      <c r="D368" s="113"/>
      <c r="E368" s="22"/>
      <c r="F368" s="22"/>
      <c r="G368" s="22"/>
      <c r="H368" s="22"/>
      <c r="I368" s="22"/>
      <c r="J368" s="22"/>
      <c r="K368" s="22"/>
      <c r="L368" s="22"/>
      <c r="M368" s="22"/>
      <c r="N368" s="22"/>
      <c r="O368" s="22"/>
      <c r="P368" s="22"/>
      <c r="Q368" s="22"/>
      <c r="R368" s="22"/>
    </row>
    <row r="369" spans="1:18">
      <c r="A369" s="22"/>
      <c r="B369" s="113"/>
      <c r="C369" s="113"/>
      <c r="D369" s="113"/>
      <c r="E369" s="22"/>
      <c r="F369" s="22"/>
      <c r="G369" s="22"/>
      <c r="H369" s="22"/>
      <c r="I369" s="22"/>
      <c r="J369" s="22"/>
      <c r="K369" s="22"/>
      <c r="L369" s="22"/>
      <c r="M369" s="22"/>
      <c r="N369" s="22"/>
      <c r="O369" s="22"/>
      <c r="P369" s="22"/>
      <c r="Q369" s="22"/>
      <c r="R369" s="22"/>
    </row>
    <row r="370" spans="1:18">
      <c r="A370" s="22"/>
      <c r="B370" s="113"/>
      <c r="C370" s="113"/>
      <c r="D370" s="113"/>
      <c r="E370" s="22"/>
      <c r="F370" s="22"/>
      <c r="G370" s="22"/>
      <c r="H370" s="22"/>
      <c r="I370" s="22"/>
      <c r="J370" s="22"/>
      <c r="K370" s="22"/>
      <c r="L370" s="22"/>
      <c r="M370" s="22"/>
      <c r="N370" s="22"/>
      <c r="O370" s="22"/>
      <c r="P370" s="22"/>
      <c r="Q370" s="22"/>
      <c r="R370" s="22"/>
    </row>
    <row r="371" spans="1:18">
      <c r="A371" s="22"/>
      <c r="B371" s="113"/>
      <c r="C371" s="113"/>
      <c r="D371" s="113"/>
      <c r="E371" s="22"/>
      <c r="F371" s="22"/>
      <c r="G371" s="22"/>
      <c r="H371" s="22"/>
      <c r="I371" s="22"/>
      <c r="J371" s="22"/>
      <c r="K371" s="22"/>
      <c r="L371" s="22"/>
      <c r="M371" s="22"/>
      <c r="N371" s="22"/>
      <c r="O371" s="22"/>
      <c r="P371" s="22"/>
      <c r="Q371" s="22"/>
      <c r="R371" s="22"/>
    </row>
    <row r="372" spans="1:18">
      <c r="A372" s="22"/>
      <c r="B372" s="113"/>
      <c r="C372" s="113"/>
      <c r="D372" s="113"/>
      <c r="E372" s="22"/>
      <c r="F372" s="22"/>
      <c r="G372" s="22"/>
      <c r="H372" s="22"/>
      <c r="I372" s="22"/>
      <c r="J372" s="22"/>
      <c r="K372" s="22"/>
      <c r="L372" s="22"/>
      <c r="M372" s="22"/>
      <c r="N372" s="22"/>
      <c r="O372" s="22"/>
      <c r="P372" s="22"/>
      <c r="Q372" s="22"/>
      <c r="R372" s="22"/>
    </row>
    <row r="373" spans="1:18">
      <c r="A373" s="22"/>
      <c r="B373" s="113"/>
      <c r="C373" s="113"/>
      <c r="D373" s="113"/>
      <c r="E373" s="22"/>
      <c r="F373" s="22"/>
      <c r="G373" s="22"/>
      <c r="H373" s="22"/>
      <c r="I373" s="22"/>
      <c r="J373" s="22"/>
      <c r="K373" s="22"/>
      <c r="L373" s="22"/>
      <c r="M373" s="22"/>
      <c r="N373" s="22"/>
      <c r="O373" s="22"/>
      <c r="P373" s="22"/>
      <c r="Q373" s="22"/>
      <c r="R373" s="22"/>
    </row>
    <row r="374" spans="1:18">
      <c r="A374" s="22"/>
      <c r="B374" s="113"/>
      <c r="C374" s="113"/>
      <c r="D374" s="113"/>
      <c r="E374" s="22"/>
      <c r="F374" s="22"/>
      <c r="G374" s="22"/>
      <c r="H374" s="22"/>
      <c r="I374" s="22"/>
      <c r="J374" s="22"/>
      <c r="K374" s="22"/>
      <c r="L374" s="22"/>
      <c r="M374" s="22"/>
      <c r="N374" s="22"/>
      <c r="O374" s="22"/>
      <c r="P374" s="22"/>
      <c r="Q374" s="22"/>
      <c r="R374" s="22"/>
    </row>
    <row r="375" spans="1:18">
      <c r="A375" s="22"/>
      <c r="B375" s="113"/>
      <c r="C375" s="113"/>
      <c r="D375" s="113"/>
      <c r="E375" s="22"/>
      <c r="F375" s="22"/>
      <c r="G375" s="22"/>
      <c r="H375" s="22"/>
      <c r="I375" s="22"/>
      <c r="J375" s="22"/>
      <c r="K375" s="22"/>
      <c r="L375" s="22"/>
      <c r="M375" s="22"/>
      <c r="N375" s="22"/>
      <c r="O375" s="22"/>
      <c r="P375" s="22"/>
      <c r="Q375" s="22"/>
      <c r="R375" s="22"/>
    </row>
    <row r="376" spans="1:18">
      <c r="A376" s="22"/>
      <c r="B376" s="113"/>
      <c r="C376" s="113"/>
      <c r="D376" s="113"/>
      <c r="E376" s="22"/>
      <c r="F376" s="22"/>
      <c r="G376" s="22"/>
      <c r="H376" s="22"/>
      <c r="I376" s="22"/>
      <c r="J376" s="22"/>
      <c r="K376" s="22"/>
      <c r="L376" s="22"/>
      <c r="M376" s="22"/>
      <c r="N376" s="22"/>
      <c r="O376" s="22"/>
      <c r="P376" s="22"/>
      <c r="Q376" s="22"/>
      <c r="R376" s="22"/>
    </row>
    <row r="377" spans="1:18">
      <c r="A377" s="22"/>
      <c r="B377" s="113"/>
      <c r="C377" s="113"/>
      <c r="D377" s="113"/>
      <c r="E377" s="22"/>
      <c r="F377" s="22"/>
      <c r="G377" s="22"/>
      <c r="H377" s="22"/>
      <c r="I377" s="22"/>
      <c r="J377" s="22"/>
      <c r="K377" s="22"/>
      <c r="L377" s="22"/>
      <c r="M377" s="22"/>
      <c r="N377" s="22"/>
      <c r="O377" s="22"/>
      <c r="P377" s="22"/>
      <c r="Q377" s="22"/>
      <c r="R377" s="22"/>
    </row>
    <row r="378" spans="1:18">
      <c r="A378" s="22"/>
      <c r="B378" s="113"/>
      <c r="C378" s="113"/>
      <c r="D378" s="113"/>
      <c r="E378" s="22"/>
      <c r="F378" s="22"/>
      <c r="G378" s="22"/>
      <c r="H378" s="22"/>
      <c r="I378" s="22"/>
      <c r="J378" s="22"/>
      <c r="K378" s="22"/>
      <c r="L378" s="22"/>
      <c r="M378" s="22"/>
      <c r="N378" s="22"/>
      <c r="O378" s="22"/>
      <c r="P378" s="22"/>
      <c r="Q378" s="22"/>
      <c r="R378" s="22"/>
    </row>
    <row r="379" spans="1:18">
      <c r="A379" s="22"/>
      <c r="B379" s="113"/>
      <c r="C379" s="113"/>
      <c r="D379" s="113"/>
      <c r="E379" s="22"/>
      <c r="F379" s="22"/>
      <c r="G379" s="22"/>
      <c r="H379" s="22"/>
      <c r="I379" s="22"/>
      <c r="J379" s="22"/>
      <c r="K379" s="22"/>
      <c r="L379" s="22"/>
      <c r="M379" s="22"/>
      <c r="N379" s="22"/>
      <c r="O379" s="22"/>
      <c r="P379" s="22"/>
      <c r="Q379" s="22"/>
      <c r="R379" s="22"/>
    </row>
    <row r="380" spans="1:18">
      <c r="A380" s="22"/>
      <c r="B380" s="113"/>
      <c r="C380" s="113"/>
      <c r="D380" s="113"/>
      <c r="E380" s="22"/>
      <c r="F380" s="22"/>
      <c r="G380" s="22"/>
      <c r="H380" s="22"/>
      <c r="I380" s="22"/>
      <c r="J380" s="22"/>
      <c r="K380" s="22"/>
      <c r="L380" s="22"/>
      <c r="M380" s="22"/>
      <c r="N380" s="22"/>
      <c r="O380" s="22"/>
      <c r="P380" s="22"/>
      <c r="Q380" s="22"/>
      <c r="R380" s="22"/>
    </row>
    <row r="381" spans="1:18">
      <c r="A381" s="22"/>
      <c r="B381" s="113"/>
      <c r="C381" s="113"/>
      <c r="D381" s="113"/>
      <c r="E381" s="22"/>
      <c r="F381" s="22"/>
      <c r="G381" s="22"/>
      <c r="H381" s="22"/>
      <c r="I381" s="22"/>
      <c r="J381" s="22"/>
      <c r="K381" s="22"/>
      <c r="L381" s="22"/>
      <c r="M381" s="22"/>
      <c r="N381" s="22"/>
      <c r="O381" s="22"/>
      <c r="P381" s="22"/>
      <c r="Q381" s="22"/>
      <c r="R381" s="22"/>
    </row>
    <row r="382" spans="1:18">
      <c r="A382" s="22"/>
      <c r="B382" s="113"/>
      <c r="C382" s="113"/>
      <c r="D382" s="113"/>
      <c r="E382" s="22"/>
      <c r="F382" s="22"/>
      <c r="G382" s="22"/>
      <c r="H382" s="22"/>
      <c r="I382" s="22"/>
      <c r="J382" s="22"/>
      <c r="K382" s="22"/>
      <c r="L382" s="22"/>
      <c r="M382" s="22"/>
      <c r="N382" s="22"/>
      <c r="O382" s="22"/>
      <c r="P382" s="22"/>
      <c r="Q382" s="22"/>
      <c r="R382" s="22"/>
    </row>
    <row r="383" spans="1:18">
      <c r="A383" s="22"/>
      <c r="B383" s="113"/>
      <c r="C383" s="113"/>
      <c r="D383" s="113"/>
      <c r="E383" s="22"/>
      <c r="F383" s="22"/>
      <c r="G383" s="22"/>
      <c r="H383" s="22"/>
      <c r="I383" s="22"/>
      <c r="J383" s="22"/>
      <c r="K383" s="22"/>
      <c r="L383" s="22"/>
      <c r="M383" s="22"/>
      <c r="N383" s="22"/>
      <c r="O383" s="22"/>
      <c r="P383" s="22"/>
      <c r="Q383" s="22"/>
      <c r="R383" s="22"/>
    </row>
    <row r="384" spans="1:18">
      <c r="A384" s="22"/>
      <c r="B384" s="113"/>
      <c r="C384" s="113"/>
      <c r="D384" s="113"/>
      <c r="E384" s="22"/>
      <c r="F384" s="22"/>
      <c r="G384" s="22"/>
      <c r="H384" s="22"/>
      <c r="I384" s="22"/>
      <c r="J384" s="22"/>
      <c r="K384" s="22"/>
      <c r="L384" s="22"/>
      <c r="M384" s="22"/>
      <c r="N384" s="22"/>
      <c r="O384" s="22"/>
      <c r="P384" s="22"/>
      <c r="Q384" s="22"/>
      <c r="R384" s="22"/>
    </row>
    <row r="385" spans="1:18">
      <c r="A385" s="22"/>
      <c r="B385" s="113"/>
      <c r="C385" s="113"/>
      <c r="D385" s="113"/>
      <c r="E385" s="22"/>
      <c r="F385" s="22"/>
      <c r="G385" s="22"/>
      <c r="H385" s="22"/>
      <c r="I385" s="22"/>
      <c r="J385" s="22"/>
      <c r="K385" s="22"/>
      <c r="L385" s="22"/>
      <c r="M385" s="22"/>
      <c r="N385" s="22"/>
      <c r="O385" s="22"/>
      <c r="P385" s="22"/>
      <c r="Q385" s="22"/>
      <c r="R385" s="22"/>
    </row>
    <row r="386" spans="1:18">
      <c r="A386" s="22"/>
      <c r="B386" s="113"/>
      <c r="C386" s="113"/>
      <c r="D386" s="113"/>
      <c r="E386" s="22"/>
      <c r="F386" s="22"/>
      <c r="G386" s="22"/>
      <c r="H386" s="22"/>
      <c r="I386" s="22"/>
      <c r="J386" s="22"/>
      <c r="K386" s="22"/>
      <c r="L386" s="22"/>
      <c r="M386" s="22"/>
      <c r="N386" s="22"/>
      <c r="O386" s="22"/>
      <c r="P386" s="22"/>
      <c r="Q386" s="22"/>
      <c r="R386" s="22"/>
    </row>
    <row r="387" spans="1:18">
      <c r="A387" s="22"/>
      <c r="B387" s="113"/>
      <c r="C387" s="113"/>
      <c r="D387" s="113"/>
      <c r="E387" s="22"/>
      <c r="F387" s="22"/>
      <c r="G387" s="22"/>
      <c r="H387" s="22"/>
      <c r="I387" s="22"/>
      <c r="J387" s="22"/>
      <c r="K387" s="22"/>
      <c r="L387" s="22"/>
      <c r="M387" s="22"/>
      <c r="N387" s="22"/>
      <c r="O387" s="22"/>
      <c r="P387" s="22"/>
      <c r="Q387" s="22"/>
      <c r="R387" s="22"/>
    </row>
    <row r="388" spans="1:18">
      <c r="A388" s="22"/>
      <c r="B388" s="113"/>
      <c r="C388" s="113"/>
      <c r="D388" s="113"/>
      <c r="E388" s="22"/>
      <c r="F388" s="22"/>
      <c r="G388" s="22"/>
      <c r="H388" s="22"/>
      <c r="I388" s="22"/>
      <c r="J388" s="22"/>
      <c r="K388" s="22"/>
      <c r="L388" s="22"/>
      <c r="M388" s="22"/>
      <c r="N388" s="22"/>
      <c r="O388" s="22"/>
      <c r="P388" s="22"/>
      <c r="Q388" s="22"/>
      <c r="R388" s="22"/>
    </row>
    <row r="389" spans="1:18">
      <c r="A389" s="22"/>
      <c r="B389" s="113"/>
      <c r="C389" s="113"/>
      <c r="D389" s="113"/>
      <c r="E389" s="22"/>
      <c r="F389" s="22"/>
      <c r="G389" s="22"/>
      <c r="H389" s="22"/>
      <c r="I389" s="22"/>
      <c r="J389" s="22"/>
      <c r="K389" s="22"/>
      <c r="L389" s="22"/>
      <c r="M389" s="22"/>
      <c r="N389" s="22"/>
      <c r="O389" s="22"/>
      <c r="P389" s="22"/>
      <c r="Q389" s="22"/>
      <c r="R389" s="22"/>
    </row>
    <row r="390" spans="1:18">
      <c r="A390" s="22"/>
      <c r="B390" s="113"/>
      <c r="C390" s="113"/>
      <c r="D390" s="113"/>
      <c r="E390" s="22"/>
      <c r="F390" s="22"/>
      <c r="G390" s="22"/>
      <c r="H390" s="22"/>
      <c r="I390" s="22"/>
      <c r="J390" s="22"/>
      <c r="K390" s="22"/>
      <c r="L390" s="22"/>
      <c r="M390" s="22"/>
      <c r="N390" s="22"/>
      <c r="O390" s="22"/>
      <c r="P390" s="22"/>
      <c r="Q390" s="22"/>
      <c r="R390" s="22"/>
    </row>
    <row r="391" spans="1:18">
      <c r="A391" s="22"/>
      <c r="B391" s="113"/>
      <c r="C391" s="113"/>
      <c r="D391" s="113"/>
      <c r="E391" s="22"/>
      <c r="F391" s="22"/>
      <c r="G391" s="22"/>
      <c r="H391" s="22"/>
      <c r="I391" s="22"/>
      <c r="J391" s="22"/>
      <c r="K391" s="22"/>
      <c r="L391" s="22"/>
      <c r="M391" s="22"/>
      <c r="N391" s="22"/>
      <c r="O391" s="22"/>
      <c r="P391" s="22"/>
      <c r="Q391" s="22"/>
      <c r="R391" s="22"/>
    </row>
    <row r="392" spans="1:18">
      <c r="A392" s="22"/>
      <c r="B392" s="113"/>
      <c r="C392" s="113"/>
      <c r="D392" s="113"/>
      <c r="E392" s="22"/>
      <c r="F392" s="22"/>
      <c r="G392" s="22"/>
      <c r="H392" s="22"/>
      <c r="I392" s="22"/>
      <c r="J392" s="22"/>
      <c r="K392" s="22"/>
      <c r="L392" s="22"/>
      <c r="M392" s="22"/>
      <c r="N392" s="22"/>
      <c r="O392" s="22"/>
      <c r="P392" s="22"/>
      <c r="Q392" s="22"/>
      <c r="R392" s="22"/>
    </row>
    <row r="393" spans="1:18">
      <c r="A393" s="22"/>
      <c r="B393" s="113"/>
      <c r="C393" s="113"/>
      <c r="D393" s="113"/>
      <c r="E393" s="22"/>
      <c r="F393" s="22"/>
      <c r="G393" s="22"/>
      <c r="H393" s="22"/>
      <c r="I393" s="22"/>
      <c r="J393" s="22"/>
      <c r="K393" s="22"/>
      <c r="L393" s="22"/>
      <c r="M393" s="22"/>
      <c r="N393" s="22"/>
      <c r="O393" s="22"/>
      <c r="P393" s="22"/>
      <c r="Q393" s="22"/>
      <c r="R393" s="22"/>
    </row>
    <row r="394" spans="1:18">
      <c r="A394" s="22"/>
      <c r="B394" s="113"/>
      <c r="C394" s="113"/>
      <c r="D394" s="113"/>
      <c r="E394" s="22"/>
      <c r="F394" s="22"/>
      <c r="G394" s="22"/>
      <c r="H394" s="22"/>
      <c r="I394" s="22"/>
      <c r="J394" s="22"/>
      <c r="K394" s="22"/>
      <c r="L394" s="22"/>
      <c r="M394" s="22"/>
      <c r="N394" s="22"/>
      <c r="O394" s="22"/>
      <c r="P394" s="22"/>
      <c r="Q394" s="22"/>
      <c r="R394" s="22"/>
    </row>
    <row r="395" spans="1:18">
      <c r="A395" s="22"/>
      <c r="B395" s="113"/>
      <c r="C395" s="113"/>
      <c r="D395" s="113"/>
      <c r="E395" s="22"/>
      <c r="F395" s="22"/>
      <c r="G395" s="22"/>
      <c r="H395" s="22"/>
      <c r="I395" s="22"/>
      <c r="J395" s="22"/>
      <c r="K395" s="22"/>
      <c r="L395" s="22"/>
      <c r="M395" s="22"/>
      <c r="N395" s="22"/>
      <c r="O395" s="22"/>
      <c r="P395" s="22"/>
      <c r="Q395" s="22"/>
      <c r="R395" s="22"/>
    </row>
    <row r="396" spans="1:18">
      <c r="A396" s="22"/>
      <c r="B396" s="113"/>
      <c r="C396" s="113"/>
      <c r="D396" s="113"/>
      <c r="E396" s="22"/>
      <c r="F396" s="22"/>
      <c r="G396" s="22"/>
      <c r="H396" s="22"/>
      <c r="I396" s="22"/>
      <c r="J396" s="22"/>
      <c r="K396" s="22"/>
      <c r="L396" s="22"/>
      <c r="M396" s="22"/>
      <c r="N396" s="22"/>
      <c r="O396" s="22"/>
      <c r="P396" s="22"/>
      <c r="Q396" s="22"/>
      <c r="R396" s="22"/>
    </row>
    <row r="397" spans="1:18">
      <c r="A397" s="22"/>
      <c r="B397" s="113"/>
      <c r="C397" s="113"/>
      <c r="D397" s="113"/>
      <c r="E397" s="22"/>
      <c r="F397" s="22"/>
      <c r="G397" s="22"/>
      <c r="H397" s="22"/>
      <c r="I397" s="22"/>
      <c r="J397" s="22"/>
      <c r="K397" s="22"/>
      <c r="L397" s="22"/>
      <c r="M397" s="22"/>
      <c r="N397" s="22"/>
      <c r="O397" s="22"/>
      <c r="P397" s="22"/>
      <c r="Q397" s="22"/>
      <c r="R397" s="22"/>
    </row>
    <row r="398" spans="1:18">
      <c r="A398" s="22"/>
      <c r="B398" s="113"/>
      <c r="C398" s="113"/>
      <c r="D398" s="113"/>
      <c r="E398" s="22"/>
      <c r="F398" s="22"/>
      <c r="G398" s="22"/>
      <c r="H398" s="22"/>
      <c r="I398" s="22"/>
      <c r="J398" s="22"/>
      <c r="K398" s="22"/>
      <c r="L398" s="22"/>
      <c r="M398" s="22"/>
      <c r="N398" s="22"/>
      <c r="O398" s="22"/>
      <c r="P398" s="22"/>
      <c r="Q398" s="22"/>
      <c r="R398" s="22"/>
    </row>
    <row r="399" spans="1:18">
      <c r="A399" s="22"/>
      <c r="B399" s="113"/>
      <c r="C399" s="113"/>
      <c r="D399" s="113"/>
      <c r="E399" s="22"/>
      <c r="F399" s="22"/>
      <c r="G399" s="22"/>
      <c r="H399" s="22"/>
      <c r="I399" s="22"/>
      <c r="J399" s="22"/>
      <c r="K399" s="22"/>
      <c r="L399" s="22"/>
      <c r="M399" s="22"/>
      <c r="N399" s="22"/>
      <c r="O399" s="22"/>
      <c r="P399" s="22"/>
      <c r="Q399" s="22"/>
      <c r="R399" s="22"/>
    </row>
    <row r="400" spans="1:18">
      <c r="A400" s="22"/>
      <c r="B400" s="113"/>
      <c r="C400" s="113"/>
      <c r="D400" s="113"/>
      <c r="E400" s="22"/>
      <c r="F400" s="22"/>
      <c r="G400" s="22"/>
      <c r="H400" s="22"/>
      <c r="I400" s="22"/>
      <c r="J400" s="22"/>
      <c r="K400" s="22"/>
      <c r="L400" s="22"/>
      <c r="M400" s="22"/>
      <c r="N400" s="22"/>
      <c r="O400" s="22"/>
      <c r="P400" s="22"/>
      <c r="Q400" s="22"/>
      <c r="R400" s="22"/>
    </row>
    <row r="401" spans="1:18">
      <c r="A401" s="22"/>
      <c r="B401" s="113"/>
      <c r="C401" s="113"/>
      <c r="D401" s="113"/>
      <c r="E401" s="22"/>
      <c r="F401" s="22"/>
      <c r="G401" s="22"/>
      <c r="H401" s="22"/>
      <c r="I401" s="22"/>
      <c r="J401" s="22"/>
      <c r="K401" s="22"/>
      <c r="L401" s="22"/>
      <c r="M401" s="22"/>
      <c r="N401" s="22"/>
      <c r="O401" s="22"/>
      <c r="P401" s="22"/>
      <c r="Q401" s="22"/>
      <c r="R401" s="22"/>
    </row>
    <row r="402" spans="1:18">
      <c r="A402" s="22"/>
      <c r="B402" s="113"/>
      <c r="C402" s="113"/>
      <c r="D402" s="113"/>
      <c r="E402" s="22"/>
      <c r="F402" s="22"/>
      <c r="G402" s="22"/>
      <c r="H402" s="22"/>
      <c r="I402" s="22"/>
      <c r="J402" s="22"/>
      <c r="K402" s="22"/>
      <c r="L402" s="22"/>
      <c r="M402" s="22"/>
      <c r="N402" s="22"/>
      <c r="O402" s="22"/>
      <c r="P402" s="22"/>
      <c r="Q402" s="22"/>
      <c r="R402" s="22"/>
    </row>
    <row r="403" spans="1:18">
      <c r="A403" s="22"/>
      <c r="B403" s="113"/>
      <c r="C403" s="113"/>
      <c r="D403" s="113"/>
      <c r="E403" s="22"/>
      <c r="F403" s="22"/>
      <c r="G403" s="22"/>
      <c r="H403" s="22"/>
      <c r="I403" s="22"/>
      <c r="J403" s="22"/>
      <c r="K403" s="22"/>
      <c r="L403" s="22"/>
      <c r="M403" s="22"/>
      <c r="N403" s="22"/>
      <c r="O403" s="22"/>
      <c r="P403" s="22"/>
      <c r="Q403" s="22"/>
      <c r="R403" s="22"/>
    </row>
    <row r="404" spans="1:18">
      <c r="A404" s="22"/>
      <c r="B404" s="113"/>
      <c r="C404" s="113"/>
      <c r="D404" s="113"/>
      <c r="E404" s="22"/>
      <c r="F404" s="22"/>
      <c r="G404" s="22"/>
      <c r="H404" s="22"/>
      <c r="I404" s="22"/>
      <c r="J404" s="22"/>
      <c r="K404" s="22"/>
      <c r="L404" s="22"/>
      <c r="M404" s="22"/>
      <c r="N404" s="22"/>
      <c r="O404" s="22"/>
      <c r="P404" s="22"/>
      <c r="Q404" s="22"/>
      <c r="R404" s="22"/>
    </row>
    <row r="405" spans="1:18">
      <c r="A405" s="22"/>
      <c r="B405" s="113"/>
      <c r="C405" s="113"/>
      <c r="D405" s="113"/>
      <c r="E405" s="22"/>
      <c r="F405" s="22"/>
      <c r="G405" s="22"/>
      <c r="H405" s="22"/>
      <c r="I405" s="22"/>
      <c r="J405" s="22"/>
      <c r="K405" s="22"/>
      <c r="L405" s="22"/>
      <c r="M405" s="22"/>
      <c r="N405" s="22"/>
      <c r="O405" s="22"/>
      <c r="P405" s="22"/>
      <c r="Q405" s="22"/>
      <c r="R405" s="22"/>
    </row>
    <row r="406" spans="1:18">
      <c r="A406" s="22"/>
      <c r="B406" s="113"/>
      <c r="C406" s="113"/>
      <c r="D406" s="113"/>
      <c r="E406" s="22"/>
      <c r="F406" s="22"/>
      <c r="G406" s="22"/>
      <c r="H406" s="22"/>
      <c r="I406" s="22"/>
      <c r="J406" s="22"/>
      <c r="K406" s="22"/>
      <c r="L406" s="22"/>
      <c r="M406" s="22"/>
      <c r="N406" s="22"/>
      <c r="O406" s="22"/>
      <c r="P406" s="22"/>
      <c r="Q406" s="22"/>
      <c r="R406" s="22"/>
    </row>
    <row r="407" spans="1:18">
      <c r="A407" s="22"/>
      <c r="B407" s="113"/>
      <c r="C407" s="113"/>
      <c r="D407" s="113"/>
      <c r="E407" s="22"/>
      <c r="F407" s="22"/>
      <c r="G407" s="22"/>
      <c r="H407" s="22"/>
      <c r="I407" s="22"/>
      <c r="J407" s="22"/>
      <c r="K407" s="22"/>
      <c r="L407" s="22"/>
      <c r="M407" s="22"/>
      <c r="N407" s="22"/>
      <c r="O407" s="22"/>
      <c r="P407" s="22"/>
      <c r="Q407" s="22"/>
      <c r="R407" s="22"/>
    </row>
    <row r="408" spans="1:18">
      <c r="A408" s="22"/>
      <c r="B408" s="113"/>
      <c r="C408" s="113"/>
      <c r="D408" s="113"/>
      <c r="E408" s="22"/>
      <c r="F408" s="22"/>
      <c r="G408" s="22"/>
      <c r="H408" s="22"/>
      <c r="I408" s="22"/>
      <c r="J408" s="22"/>
      <c r="K408" s="22"/>
      <c r="L408" s="22"/>
      <c r="M408" s="22"/>
      <c r="N408" s="22"/>
      <c r="O408" s="22"/>
      <c r="P408" s="22"/>
      <c r="Q408" s="22"/>
      <c r="R408" s="22"/>
    </row>
    <row r="409" spans="1:18">
      <c r="A409" s="22"/>
      <c r="B409" s="113"/>
      <c r="C409" s="113"/>
      <c r="D409" s="113"/>
      <c r="E409" s="22"/>
      <c r="F409" s="22"/>
      <c r="G409" s="22"/>
      <c r="H409" s="22"/>
      <c r="I409" s="22"/>
      <c r="J409" s="22"/>
      <c r="K409" s="22"/>
      <c r="L409" s="22"/>
      <c r="M409" s="22"/>
      <c r="N409" s="22"/>
      <c r="O409" s="22"/>
      <c r="P409" s="22"/>
      <c r="Q409" s="22"/>
      <c r="R409" s="22"/>
    </row>
    <row r="410" spans="1:18">
      <c r="A410" s="22"/>
      <c r="B410" s="113"/>
      <c r="C410" s="113"/>
      <c r="D410" s="113"/>
      <c r="E410" s="22"/>
      <c r="F410" s="22"/>
      <c r="G410" s="22"/>
      <c r="H410" s="22"/>
      <c r="I410" s="22"/>
      <c r="J410" s="22"/>
      <c r="K410" s="22"/>
      <c r="L410" s="22"/>
      <c r="M410" s="22"/>
      <c r="N410" s="22"/>
      <c r="O410" s="22"/>
      <c r="P410" s="22"/>
      <c r="Q410" s="22"/>
      <c r="R410" s="22"/>
    </row>
    <row r="411" spans="1:18">
      <c r="A411" s="22"/>
      <c r="B411" s="113"/>
      <c r="C411" s="113"/>
      <c r="D411" s="113"/>
      <c r="E411" s="22"/>
      <c r="F411" s="22"/>
      <c r="G411" s="22"/>
      <c r="H411" s="22"/>
      <c r="I411" s="22"/>
      <c r="J411" s="22"/>
      <c r="K411" s="22"/>
      <c r="L411" s="22"/>
      <c r="M411" s="22"/>
      <c r="N411" s="22"/>
      <c r="O411" s="22"/>
      <c r="P411" s="22"/>
      <c r="Q411" s="22"/>
      <c r="R411" s="22"/>
    </row>
    <row r="412" spans="1:18">
      <c r="A412" s="22"/>
      <c r="B412" s="113"/>
      <c r="C412" s="113"/>
      <c r="D412" s="113"/>
      <c r="E412" s="22"/>
      <c r="F412" s="22"/>
      <c r="G412" s="22"/>
      <c r="H412" s="22"/>
      <c r="I412" s="22"/>
      <c r="J412" s="22"/>
      <c r="K412" s="22"/>
      <c r="L412" s="22"/>
      <c r="M412" s="22"/>
      <c r="N412" s="22"/>
      <c r="O412" s="22"/>
      <c r="P412" s="22"/>
      <c r="Q412" s="22"/>
      <c r="R412" s="22"/>
    </row>
    <row r="413" spans="1:18">
      <c r="A413" s="22"/>
      <c r="B413" s="113"/>
      <c r="C413" s="113"/>
      <c r="D413" s="113"/>
      <c r="E413" s="22"/>
      <c r="F413" s="22"/>
      <c r="G413" s="22"/>
      <c r="H413" s="22"/>
      <c r="I413" s="22"/>
      <c r="J413" s="22"/>
      <c r="K413" s="22"/>
      <c r="L413" s="22"/>
      <c r="M413" s="22"/>
      <c r="N413" s="22"/>
      <c r="O413" s="22"/>
      <c r="P413" s="22"/>
      <c r="Q413" s="22"/>
      <c r="R413" s="22"/>
    </row>
    <row r="414" spans="1:18">
      <c r="A414" s="22"/>
      <c r="B414" s="113"/>
      <c r="C414" s="113"/>
      <c r="D414" s="113"/>
      <c r="E414" s="22"/>
      <c r="F414" s="22"/>
      <c r="G414" s="22"/>
      <c r="H414" s="22"/>
      <c r="I414" s="22"/>
      <c r="J414" s="22"/>
      <c r="K414" s="22"/>
      <c r="L414" s="22"/>
      <c r="M414" s="22"/>
      <c r="N414" s="22"/>
      <c r="O414" s="22"/>
      <c r="P414" s="22"/>
      <c r="Q414" s="22"/>
      <c r="R414" s="22"/>
    </row>
    <row r="415" spans="1:18">
      <c r="A415" s="22"/>
      <c r="B415" s="113"/>
      <c r="C415" s="113"/>
      <c r="D415" s="113"/>
      <c r="E415" s="22"/>
      <c r="F415" s="22"/>
      <c r="G415" s="22"/>
      <c r="H415" s="22"/>
      <c r="I415" s="22"/>
      <c r="J415" s="22"/>
      <c r="K415" s="22"/>
      <c r="L415" s="22"/>
      <c r="M415" s="22"/>
      <c r="N415" s="22"/>
      <c r="O415" s="22"/>
      <c r="P415" s="22"/>
      <c r="Q415" s="22"/>
      <c r="R415" s="22"/>
    </row>
    <row r="416" spans="1:18">
      <c r="A416" s="22"/>
      <c r="B416" s="113"/>
      <c r="C416" s="113"/>
      <c r="D416" s="113"/>
      <c r="E416" s="22"/>
      <c r="F416" s="22"/>
      <c r="G416" s="22"/>
      <c r="H416" s="22"/>
      <c r="I416" s="22"/>
      <c r="J416" s="22"/>
      <c r="K416" s="22"/>
      <c r="L416" s="22"/>
      <c r="M416" s="22"/>
      <c r="N416" s="22"/>
      <c r="O416" s="22"/>
      <c r="P416" s="22"/>
      <c r="Q416" s="22"/>
      <c r="R416" s="22"/>
    </row>
    <row r="417" spans="1:18">
      <c r="A417" s="22"/>
      <c r="B417" s="113"/>
      <c r="C417" s="113"/>
      <c r="D417" s="113"/>
      <c r="E417" s="22"/>
      <c r="F417" s="22"/>
      <c r="G417" s="22"/>
      <c r="H417" s="22"/>
      <c r="I417" s="22"/>
      <c r="J417" s="22"/>
      <c r="K417" s="22"/>
      <c r="L417" s="22"/>
      <c r="M417" s="22"/>
      <c r="N417" s="22"/>
      <c r="O417" s="22"/>
      <c r="P417" s="22"/>
      <c r="Q417" s="22"/>
      <c r="R417" s="22"/>
    </row>
    <row r="418" spans="1:18">
      <c r="A418" s="22"/>
      <c r="B418" s="113"/>
      <c r="C418" s="113"/>
      <c r="D418" s="113"/>
      <c r="E418" s="22"/>
      <c r="F418" s="22"/>
      <c r="G418" s="22"/>
      <c r="H418" s="22"/>
      <c r="I418" s="22"/>
      <c r="J418" s="22"/>
      <c r="K418" s="22"/>
      <c r="L418" s="22"/>
      <c r="M418" s="22"/>
      <c r="N418" s="22"/>
      <c r="O418" s="22"/>
      <c r="P418" s="22"/>
      <c r="Q418" s="22"/>
      <c r="R418" s="22"/>
    </row>
    <row r="419" spans="1:18">
      <c r="A419" s="22"/>
      <c r="B419" s="113"/>
      <c r="C419" s="113"/>
      <c r="D419" s="113"/>
      <c r="E419" s="22"/>
      <c r="F419" s="22"/>
      <c r="G419" s="22"/>
      <c r="H419" s="22"/>
      <c r="I419" s="22"/>
      <c r="J419" s="22"/>
      <c r="K419" s="22"/>
      <c r="L419" s="22"/>
      <c r="M419" s="22"/>
      <c r="N419" s="22"/>
      <c r="O419" s="22"/>
      <c r="P419" s="22"/>
      <c r="Q419" s="22"/>
      <c r="R419" s="22"/>
    </row>
    <row r="420" spans="1:18">
      <c r="A420" s="22"/>
      <c r="B420" s="113"/>
      <c r="C420" s="113"/>
      <c r="D420" s="113"/>
      <c r="E420" s="22"/>
      <c r="F420" s="22"/>
      <c r="G420" s="22"/>
      <c r="H420" s="22"/>
      <c r="I420" s="22"/>
      <c r="J420" s="22"/>
      <c r="K420" s="22"/>
      <c r="L420" s="22"/>
      <c r="M420" s="22"/>
      <c r="N420" s="22"/>
      <c r="O420" s="22"/>
      <c r="P420" s="22"/>
      <c r="Q420" s="22"/>
      <c r="R420" s="22"/>
    </row>
    <row r="421" spans="1:18">
      <c r="A421" s="22"/>
      <c r="B421" s="113"/>
      <c r="C421" s="113"/>
      <c r="D421" s="113"/>
      <c r="E421" s="22"/>
      <c r="F421" s="22"/>
      <c r="G421" s="22"/>
      <c r="H421" s="22"/>
      <c r="I421" s="22"/>
      <c r="J421" s="22"/>
      <c r="K421" s="22"/>
      <c r="L421" s="22"/>
      <c r="M421" s="22"/>
      <c r="N421" s="22"/>
      <c r="O421" s="22"/>
      <c r="P421" s="22"/>
      <c r="Q421" s="22"/>
      <c r="R421" s="22"/>
    </row>
    <row r="422" spans="1:18">
      <c r="A422" s="22"/>
      <c r="B422" s="113"/>
      <c r="C422" s="113"/>
      <c r="D422" s="113"/>
      <c r="E422" s="22"/>
      <c r="F422" s="22"/>
      <c r="G422" s="22"/>
      <c r="H422" s="22"/>
      <c r="I422" s="22"/>
      <c r="J422" s="22"/>
      <c r="K422" s="22"/>
      <c r="L422" s="22"/>
      <c r="M422" s="22"/>
      <c r="N422" s="22"/>
      <c r="O422" s="22"/>
      <c r="P422" s="22"/>
      <c r="Q422" s="22"/>
      <c r="R422" s="22"/>
    </row>
    <row r="423" spans="1:18">
      <c r="A423" s="22"/>
      <c r="B423" s="113"/>
      <c r="C423" s="113"/>
      <c r="D423" s="113"/>
      <c r="E423" s="22"/>
      <c r="F423" s="22"/>
      <c r="G423" s="22"/>
      <c r="H423" s="22"/>
      <c r="I423" s="22"/>
      <c r="J423" s="22"/>
      <c r="K423" s="22"/>
      <c r="L423" s="22"/>
      <c r="M423" s="22"/>
      <c r="N423" s="22"/>
      <c r="O423" s="22"/>
      <c r="P423" s="22"/>
      <c r="Q423" s="22"/>
      <c r="R423" s="22"/>
    </row>
    <row r="424" spans="1:18">
      <c r="A424" s="22"/>
      <c r="B424" s="113"/>
      <c r="C424" s="113"/>
      <c r="D424" s="113"/>
      <c r="E424" s="22"/>
      <c r="F424" s="22"/>
      <c r="G424" s="22"/>
      <c r="H424" s="22"/>
      <c r="I424" s="22"/>
      <c r="J424" s="22"/>
      <c r="K424" s="22"/>
      <c r="L424" s="22"/>
      <c r="M424" s="22"/>
      <c r="N424" s="22"/>
      <c r="O424" s="22"/>
      <c r="P424" s="22"/>
      <c r="Q424" s="22"/>
      <c r="R424" s="22"/>
    </row>
    <row r="425" spans="1:18">
      <c r="A425" s="22"/>
      <c r="B425" s="113"/>
      <c r="C425" s="113"/>
      <c r="D425" s="113"/>
      <c r="E425" s="22"/>
      <c r="F425" s="22"/>
      <c r="G425" s="22"/>
      <c r="H425" s="22"/>
      <c r="I425" s="22"/>
      <c r="J425" s="22"/>
      <c r="K425" s="22"/>
      <c r="L425" s="22"/>
      <c r="M425" s="22"/>
      <c r="N425" s="22"/>
      <c r="O425" s="22"/>
      <c r="P425" s="22"/>
      <c r="Q425" s="22"/>
      <c r="R425" s="22"/>
    </row>
    <row r="426" spans="1:18">
      <c r="A426" s="22"/>
      <c r="B426" s="113"/>
      <c r="C426" s="113"/>
      <c r="D426" s="113"/>
      <c r="E426" s="22"/>
      <c r="F426" s="22"/>
      <c r="G426" s="22"/>
      <c r="H426" s="22"/>
      <c r="I426" s="22"/>
      <c r="J426" s="22"/>
      <c r="K426" s="22"/>
      <c r="L426" s="22"/>
      <c r="M426" s="22"/>
      <c r="N426" s="22"/>
      <c r="O426" s="22"/>
      <c r="P426" s="22"/>
      <c r="Q426" s="22"/>
      <c r="R426" s="22"/>
    </row>
    <row r="427" spans="1:18">
      <c r="A427" s="22"/>
      <c r="B427" s="113"/>
      <c r="C427" s="113"/>
      <c r="D427" s="113"/>
      <c r="E427" s="22"/>
      <c r="F427" s="22"/>
      <c r="G427" s="22"/>
      <c r="H427" s="22"/>
      <c r="I427" s="22"/>
      <c r="J427" s="22"/>
      <c r="K427" s="22"/>
      <c r="L427" s="22"/>
      <c r="M427" s="22"/>
      <c r="N427" s="22"/>
      <c r="O427" s="22"/>
      <c r="P427" s="22"/>
      <c r="Q427" s="22"/>
      <c r="R427" s="22"/>
    </row>
    <row r="428" spans="1:18">
      <c r="A428" s="22"/>
      <c r="B428" s="113"/>
      <c r="C428" s="113"/>
      <c r="D428" s="113"/>
      <c r="E428" s="22"/>
      <c r="F428" s="22"/>
      <c r="G428" s="22"/>
      <c r="H428" s="22"/>
      <c r="I428" s="22"/>
      <c r="J428" s="22"/>
      <c r="K428" s="22"/>
      <c r="L428" s="22"/>
      <c r="M428" s="22"/>
      <c r="N428" s="22"/>
      <c r="O428" s="22"/>
      <c r="P428" s="22"/>
      <c r="Q428" s="22"/>
      <c r="R428" s="22"/>
    </row>
    <row r="429" spans="1:18">
      <c r="A429" s="22"/>
      <c r="B429" s="113"/>
      <c r="C429" s="113"/>
      <c r="D429" s="113"/>
      <c r="E429" s="22"/>
      <c r="F429" s="22"/>
      <c r="G429" s="22"/>
      <c r="H429" s="22"/>
      <c r="I429" s="22"/>
      <c r="J429" s="22"/>
      <c r="K429" s="22"/>
      <c r="L429" s="22"/>
      <c r="M429" s="22"/>
      <c r="N429" s="22"/>
      <c r="O429" s="22"/>
      <c r="P429" s="22"/>
      <c r="Q429" s="22"/>
      <c r="R429" s="22"/>
    </row>
    <row r="430" spans="1:18">
      <c r="A430" s="22"/>
      <c r="B430" s="113"/>
      <c r="C430" s="113"/>
      <c r="D430" s="113"/>
      <c r="E430" s="22"/>
      <c r="F430" s="22"/>
      <c r="G430" s="22"/>
      <c r="H430" s="22"/>
      <c r="I430" s="22"/>
      <c r="J430" s="22"/>
      <c r="K430" s="22"/>
      <c r="L430" s="22"/>
      <c r="M430" s="22"/>
      <c r="N430" s="22"/>
      <c r="O430" s="22"/>
      <c r="P430" s="22"/>
      <c r="Q430" s="22"/>
      <c r="R430" s="22"/>
    </row>
    <row r="431" spans="1:18">
      <c r="A431" s="22"/>
      <c r="B431" s="113"/>
      <c r="C431" s="113"/>
      <c r="D431" s="113"/>
      <c r="E431" s="22"/>
      <c r="F431" s="22"/>
      <c r="G431" s="22"/>
      <c r="H431" s="22"/>
      <c r="I431" s="22"/>
      <c r="J431" s="22"/>
      <c r="K431" s="22"/>
      <c r="L431" s="22"/>
      <c r="M431" s="22"/>
      <c r="N431" s="22"/>
      <c r="O431" s="22"/>
      <c r="P431" s="22"/>
      <c r="Q431" s="22"/>
      <c r="R431" s="22"/>
    </row>
    <row r="432" spans="1:18">
      <c r="A432" s="22"/>
      <c r="B432" s="113"/>
      <c r="C432" s="113"/>
      <c r="D432" s="113"/>
      <c r="E432" s="22"/>
      <c r="F432" s="22"/>
      <c r="G432" s="22"/>
      <c r="H432" s="22"/>
      <c r="I432" s="22"/>
      <c r="J432" s="22"/>
      <c r="K432" s="22"/>
      <c r="L432" s="22"/>
      <c r="M432" s="22"/>
      <c r="N432" s="22"/>
      <c r="O432" s="22"/>
      <c r="P432" s="22"/>
      <c r="Q432" s="22"/>
      <c r="R432" s="22"/>
    </row>
    <row r="433" spans="1:18">
      <c r="A433" s="22"/>
      <c r="B433" s="113"/>
      <c r="C433" s="113"/>
      <c r="D433" s="113"/>
      <c r="E433" s="22"/>
      <c r="F433" s="22"/>
      <c r="G433" s="22"/>
      <c r="H433" s="22"/>
      <c r="I433" s="22"/>
      <c r="J433" s="22"/>
      <c r="K433" s="22"/>
      <c r="L433" s="22"/>
      <c r="M433" s="22"/>
      <c r="N433" s="22"/>
      <c r="O433" s="22"/>
      <c r="P433" s="22"/>
      <c r="Q433" s="22"/>
      <c r="R433" s="22"/>
    </row>
    <row r="434" spans="1:18">
      <c r="A434" s="22"/>
      <c r="B434" s="113"/>
      <c r="C434" s="113"/>
      <c r="D434" s="113"/>
      <c r="E434" s="22"/>
      <c r="F434" s="22"/>
      <c r="G434" s="22"/>
      <c r="H434" s="22"/>
      <c r="I434" s="22"/>
      <c r="J434" s="22"/>
      <c r="K434" s="22"/>
      <c r="L434" s="22"/>
      <c r="M434" s="22"/>
      <c r="N434" s="22"/>
      <c r="O434" s="22"/>
      <c r="P434" s="22"/>
      <c r="Q434" s="22"/>
      <c r="R434" s="22"/>
    </row>
    <row r="435" spans="1:18">
      <c r="A435" s="22"/>
      <c r="B435" s="113"/>
      <c r="C435" s="113"/>
      <c r="D435" s="113"/>
      <c r="E435" s="22"/>
      <c r="F435" s="22"/>
      <c r="G435" s="22"/>
      <c r="H435" s="22"/>
      <c r="I435" s="22"/>
      <c r="J435" s="22"/>
      <c r="K435" s="22"/>
      <c r="L435" s="22"/>
      <c r="M435" s="22"/>
      <c r="N435" s="22"/>
      <c r="O435" s="22"/>
      <c r="P435" s="22"/>
      <c r="Q435" s="22"/>
      <c r="R435" s="22"/>
    </row>
    <row r="436" spans="1:18">
      <c r="A436" s="22"/>
      <c r="B436" s="113"/>
      <c r="C436" s="113"/>
      <c r="D436" s="113"/>
      <c r="E436" s="22"/>
      <c r="F436" s="22"/>
      <c r="G436" s="22"/>
      <c r="H436" s="22"/>
      <c r="I436" s="22"/>
      <c r="J436" s="22"/>
      <c r="K436" s="22"/>
      <c r="L436" s="22"/>
      <c r="M436" s="22"/>
      <c r="N436" s="22"/>
      <c r="O436" s="22"/>
      <c r="P436" s="22"/>
      <c r="Q436" s="22"/>
      <c r="R436" s="22"/>
    </row>
    <row r="437" spans="1:18">
      <c r="A437" s="22"/>
      <c r="B437" s="113"/>
      <c r="C437" s="113"/>
      <c r="D437" s="113"/>
      <c r="E437" s="22"/>
      <c r="F437" s="22"/>
      <c r="G437" s="22"/>
      <c r="H437" s="22"/>
      <c r="I437" s="22"/>
      <c r="J437" s="22"/>
      <c r="K437" s="22"/>
      <c r="L437" s="22"/>
      <c r="M437" s="22"/>
      <c r="N437" s="22"/>
      <c r="O437" s="22"/>
      <c r="P437" s="22"/>
      <c r="Q437" s="22"/>
      <c r="R437" s="22"/>
    </row>
    <row r="438" spans="1:18">
      <c r="A438" s="22"/>
      <c r="B438" s="113"/>
      <c r="C438" s="113"/>
      <c r="D438" s="113"/>
      <c r="E438" s="22"/>
      <c r="F438" s="22"/>
      <c r="G438" s="22"/>
      <c r="H438" s="22"/>
      <c r="I438" s="22"/>
      <c r="J438" s="22"/>
      <c r="K438" s="22"/>
      <c r="L438" s="22"/>
      <c r="M438" s="22"/>
      <c r="N438" s="22"/>
      <c r="O438" s="22"/>
      <c r="P438" s="22"/>
      <c r="Q438" s="22"/>
      <c r="R438" s="22"/>
    </row>
    <row r="439" spans="1:18">
      <c r="A439" s="22"/>
      <c r="B439" s="113"/>
      <c r="C439" s="113"/>
      <c r="D439" s="113"/>
      <c r="E439" s="22"/>
      <c r="F439" s="22"/>
      <c r="G439" s="22"/>
      <c r="H439" s="22"/>
      <c r="I439" s="22"/>
      <c r="J439" s="22"/>
      <c r="K439" s="22"/>
      <c r="L439" s="22"/>
      <c r="M439" s="22"/>
      <c r="N439" s="22"/>
      <c r="O439" s="22"/>
      <c r="P439" s="22"/>
      <c r="Q439" s="22"/>
      <c r="R439" s="22"/>
    </row>
    <row r="440" spans="1:18">
      <c r="A440" s="22"/>
      <c r="B440" s="113"/>
      <c r="C440" s="113"/>
      <c r="D440" s="113"/>
      <c r="E440" s="22"/>
      <c r="F440" s="22"/>
      <c r="G440" s="22"/>
      <c r="H440" s="22"/>
      <c r="I440" s="22"/>
      <c r="J440" s="22"/>
      <c r="K440" s="22"/>
      <c r="L440" s="22"/>
      <c r="M440" s="22"/>
      <c r="N440" s="22"/>
      <c r="O440" s="22"/>
      <c r="P440" s="22"/>
      <c r="Q440" s="22"/>
      <c r="R440" s="22"/>
    </row>
    <row r="441" spans="1:18">
      <c r="A441" s="22"/>
      <c r="B441" s="113"/>
      <c r="C441" s="113"/>
      <c r="D441" s="113"/>
      <c r="E441" s="22"/>
      <c r="F441" s="22"/>
      <c r="G441" s="22"/>
      <c r="H441" s="22"/>
      <c r="I441" s="22"/>
      <c r="J441" s="22"/>
      <c r="K441" s="22"/>
      <c r="L441" s="22"/>
      <c r="M441" s="22"/>
      <c r="N441" s="22"/>
      <c r="O441" s="22"/>
      <c r="P441" s="22"/>
      <c r="Q441" s="22"/>
      <c r="R441" s="22"/>
    </row>
    <row r="442" spans="1:18">
      <c r="A442" s="22"/>
      <c r="B442" s="113"/>
      <c r="C442" s="113"/>
      <c r="D442" s="113"/>
      <c r="E442" s="22"/>
      <c r="F442" s="22"/>
      <c r="G442" s="22"/>
      <c r="H442" s="22"/>
      <c r="I442" s="22"/>
      <c r="J442" s="22"/>
      <c r="K442" s="22"/>
      <c r="L442" s="22"/>
      <c r="M442" s="22"/>
      <c r="N442" s="22"/>
      <c r="O442" s="22"/>
      <c r="P442" s="22"/>
      <c r="Q442" s="22"/>
      <c r="R442" s="22"/>
    </row>
    <row r="443" spans="1:18">
      <c r="A443" s="22"/>
      <c r="B443" s="113"/>
      <c r="C443" s="113"/>
      <c r="D443" s="113"/>
      <c r="E443" s="22"/>
      <c r="F443" s="22"/>
      <c r="G443" s="22"/>
      <c r="H443" s="22"/>
      <c r="I443" s="22"/>
      <c r="J443" s="22"/>
      <c r="K443" s="22"/>
      <c r="L443" s="22"/>
      <c r="M443" s="22"/>
      <c r="N443" s="22"/>
      <c r="O443" s="22"/>
      <c r="P443" s="22"/>
      <c r="Q443" s="22"/>
      <c r="R443" s="22"/>
    </row>
    <row r="444" spans="1:18">
      <c r="A444" s="22"/>
      <c r="B444" s="113"/>
      <c r="C444" s="113"/>
      <c r="D444" s="113"/>
      <c r="E444" s="22"/>
      <c r="F444" s="22"/>
      <c r="G444" s="22"/>
      <c r="H444" s="22"/>
      <c r="I444" s="22"/>
      <c r="J444" s="22"/>
      <c r="K444" s="22"/>
      <c r="L444" s="22"/>
      <c r="M444" s="22"/>
      <c r="N444" s="22"/>
      <c r="O444" s="22"/>
      <c r="P444" s="22"/>
      <c r="Q444" s="22"/>
      <c r="R444" s="22"/>
    </row>
    <row r="445" spans="1:18">
      <c r="A445" s="22"/>
      <c r="B445" s="113"/>
      <c r="C445" s="113"/>
      <c r="D445" s="113"/>
      <c r="E445" s="22"/>
      <c r="F445" s="22"/>
      <c r="G445" s="22"/>
      <c r="H445" s="22"/>
      <c r="I445" s="22"/>
      <c r="J445" s="22"/>
      <c r="K445" s="22"/>
      <c r="L445" s="22"/>
      <c r="M445" s="22"/>
      <c r="N445" s="22"/>
      <c r="O445" s="22"/>
      <c r="P445" s="22"/>
      <c r="Q445" s="22"/>
      <c r="R445" s="22"/>
    </row>
    <row r="446" spans="1:18">
      <c r="A446" s="22"/>
      <c r="B446" s="113"/>
      <c r="C446" s="113"/>
      <c r="D446" s="113"/>
      <c r="E446" s="22"/>
      <c r="F446" s="22"/>
      <c r="G446" s="22"/>
      <c r="H446" s="22"/>
      <c r="I446" s="22"/>
      <c r="J446" s="22"/>
      <c r="K446" s="22"/>
      <c r="L446" s="22"/>
      <c r="M446" s="22"/>
      <c r="N446" s="22"/>
      <c r="O446" s="22"/>
      <c r="P446" s="22"/>
      <c r="Q446" s="22"/>
      <c r="R446" s="22"/>
    </row>
    <row r="447" spans="1:18">
      <c r="A447" s="22"/>
      <c r="B447" s="113"/>
      <c r="C447" s="113"/>
      <c r="D447" s="113"/>
      <c r="E447" s="22"/>
      <c r="F447" s="22"/>
      <c r="G447" s="22"/>
      <c r="H447" s="22"/>
      <c r="I447" s="22"/>
      <c r="J447" s="22"/>
      <c r="K447" s="22"/>
      <c r="L447" s="22"/>
      <c r="M447" s="22"/>
      <c r="N447" s="22"/>
      <c r="O447" s="22"/>
      <c r="P447" s="22"/>
      <c r="Q447" s="22"/>
      <c r="R447" s="22"/>
    </row>
    <row r="448" spans="1:18">
      <c r="A448" s="22"/>
      <c r="B448" s="113"/>
      <c r="C448" s="113"/>
      <c r="D448" s="113"/>
      <c r="E448" s="22"/>
      <c r="F448" s="22"/>
      <c r="G448" s="22"/>
      <c r="H448" s="22"/>
      <c r="I448" s="22"/>
      <c r="J448" s="22"/>
      <c r="K448" s="22"/>
      <c r="L448" s="22"/>
      <c r="M448" s="22"/>
      <c r="N448" s="22"/>
      <c r="O448" s="22"/>
      <c r="P448" s="22"/>
      <c r="Q448" s="22"/>
      <c r="R448" s="22"/>
    </row>
    <row r="449" spans="1:18">
      <c r="A449" s="22"/>
      <c r="B449" s="113"/>
      <c r="C449" s="113"/>
      <c r="D449" s="113"/>
      <c r="E449" s="22"/>
      <c r="F449" s="22"/>
      <c r="G449" s="22"/>
      <c r="H449" s="22"/>
      <c r="I449" s="22"/>
      <c r="J449" s="22"/>
      <c r="K449" s="22"/>
      <c r="L449" s="22"/>
      <c r="M449" s="22"/>
      <c r="N449" s="22"/>
      <c r="O449" s="22"/>
      <c r="P449" s="22"/>
      <c r="Q449" s="22"/>
      <c r="R449" s="22"/>
    </row>
    <row r="450" spans="1:18">
      <c r="A450" s="22"/>
      <c r="B450" s="113"/>
      <c r="C450" s="113"/>
      <c r="D450" s="113"/>
      <c r="E450" s="22"/>
      <c r="F450" s="22"/>
      <c r="G450" s="22"/>
      <c r="H450" s="22"/>
      <c r="I450" s="22"/>
      <c r="J450" s="22"/>
      <c r="K450" s="22"/>
      <c r="L450" s="22"/>
      <c r="M450" s="22"/>
      <c r="N450" s="22"/>
      <c r="O450" s="22"/>
      <c r="P450" s="22"/>
      <c r="Q450" s="22"/>
      <c r="R450" s="22"/>
    </row>
    <row r="451" spans="1:18">
      <c r="A451" s="22"/>
      <c r="B451" s="113"/>
      <c r="C451" s="113"/>
      <c r="D451" s="113"/>
      <c r="E451" s="22"/>
      <c r="F451" s="22"/>
      <c r="G451" s="22"/>
      <c r="H451" s="22"/>
      <c r="I451" s="22"/>
      <c r="J451" s="22"/>
      <c r="K451" s="22"/>
      <c r="L451" s="22"/>
      <c r="M451" s="22"/>
      <c r="N451" s="22"/>
      <c r="O451" s="22"/>
      <c r="P451" s="22"/>
      <c r="Q451" s="22"/>
      <c r="R451" s="22"/>
    </row>
    <row r="452" spans="1:18">
      <c r="A452" s="22"/>
      <c r="B452" s="113"/>
      <c r="C452" s="113"/>
      <c r="D452" s="113"/>
      <c r="E452" s="22"/>
      <c r="F452" s="22"/>
      <c r="G452" s="22"/>
      <c r="H452" s="22"/>
      <c r="I452" s="22"/>
      <c r="J452" s="22"/>
      <c r="K452" s="22"/>
      <c r="L452" s="22"/>
      <c r="M452" s="22"/>
      <c r="N452" s="22"/>
      <c r="O452" s="22"/>
      <c r="P452" s="22"/>
      <c r="Q452" s="22"/>
      <c r="R452" s="22"/>
    </row>
    <row r="453" spans="1:18">
      <c r="A453" s="22"/>
      <c r="B453" s="113"/>
      <c r="C453" s="113"/>
      <c r="D453" s="113"/>
      <c r="E453" s="22"/>
      <c r="F453" s="22"/>
      <c r="G453" s="22"/>
      <c r="H453" s="22"/>
      <c r="I453" s="22"/>
      <c r="J453" s="22"/>
      <c r="K453" s="22"/>
      <c r="L453" s="22"/>
      <c r="M453" s="22"/>
      <c r="N453" s="22"/>
      <c r="O453" s="22"/>
      <c r="P453" s="22"/>
      <c r="Q453" s="22"/>
      <c r="R453" s="22"/>
    </row>
    <row r="454" spans="1:18">
      <c r="A454" s="22"/>
      <c r="B454" s="113"/>
      <c r="C454" s="113"/>
      <c r="D454" s="113"/>
      <c r="E454" s="22"/>
      <c r="F454" s="22"/>
      <c r="G454" s="22"/>
      <c r="H454" s="22"/>
      <c r="I454" s="22"/>
      <c r="J454" s="22"/>
      <c r="K454" s="22"/>
      <c r="L454" s="22"/>
      <c r="M454" s="22"/>
      <c r="N454" s="22"/>
      <c r="O454" s="22"/>
      <c r="P454" s="22"/>
      <c r="Q454" s="22"/>
      <c r="R454" s="22"/>
    </row>
    <row r="455" spans="1:18">
      <c r="A455" s="22"/>
      <c r="B455" s="113"/>
      <c r="C455" s="113"/>
      <c r="D455" s="113"/>
      <c r="E455" s="22"/>
      <c r="F455" s="22"/>
      <c r="G455" s="22"/>
      <c r="H455" s="22"/>
      <c r="I455" s="22"/>
      <c r="J455" s="22"/>
      <c r="K455" s="22"/>
      <c r="L455" s="22"/>
      <c r="M455" s="22"/>
      <c r="N455" s="22"/>
      <c r="O455" s="22"/>
      <c r="P455" s="22"/>
      <c r="Q455" s="22"/>
      <c r="R455" s="22"/>
    </row>
    <row r="456" spans="1:18">
      <c r="A456" s="22"/>
      <c r="B456" s="113"/>
      <c r="C456" s="113"/>
      <c r="D456" s="113"/>
      <c r="E456" s="22"/>
      <c r="F456" s="22"/>
      <c r="G456" s="22"/>
      <c r="H456" s="22"/>
      <c r="I456" s="22"/>
      <c r="J456" s="22"/>
      <c r="K456" s="22"/>
      <c r="L456" s="22"/>
      <c r="M456" s="22"/>
      <c r="N456" s="22"/>
      <c r="O456" s="22"/>
      <c r="P456" s="22"/>
      <c r="Q456" s="22"/>
      <c r="R456" s="22"/>
    </row>
    <row r="457" spans="1:18">
      <c r="A457" s="22"/>
      <c r="B457" s="113"/>
      <c r="C457" s="113"/>
      <c r="D457" s="113"/>
      <c r="E457" s="22"/>
      <c r="F457" s="22"/>
      <c r="G457" s="22"/>
      <c r="H457" s="22"/>
      <c r="I457" s="22"/>
      <c r="J457" s="22"/>
      <c r="K457" s="22"/>
      <c r="L457" s="22"/>
      <c r="M457" s="22"/>
      <c r="N457" s="22"/>
      <c r="O457" s="22"/>
      <c r="P457" s="22"/>
      <c r="Q457" s="22"/>
      <c r="R457" s="22"/>
    </row>
    <row r="458" spans="1:18">
      <c r="A458" s="22"/>
      <c r="B458" s="113"/>
      <c r="C458" s="113"/>
      <c r="D458" s="113"/>
      <c r="E458" s="22"/>
      <c r="F458" s="22"/>
      <c r="G458" s="22"/>
      <c r="H458" s="22"/>
      <c r="I458" s="22"/>
      <c r="J458" s="22"/>
      <c r="K458" s="22"/>
      <c r="L458" s="22"/>
      <c r="M458" s="22"/>
      <c r="N458" s="22"/>
      <c r="O458" s="22"/>
      <c r="P458" s="22"/>
      <c r="Q458" s="22"/>
      <c r="R458" s="22"/>
    </row>
    <row r="459" spans="1:18">
      <c r="A459" s="22"/>
      <c r="B459" s="113"/>
      <c r="C459" s="113"/>
      <c r="D459" s="113"/>
      <c r="E459" s="22"/>
      <c r="F459" s="22"/>
      <c r="G459" s="22"/>
      <c r="H459" s="22"/>
      <c r="I459" s="22"/>
      <c r="J459" s="22"/>
      <c r="K459" s="22"/>
      <c r="L459" s="22"/>
      <c r="M459" s="22"/>
      <c r="N459" s="22"/>
      <c r="O459" s="22"/>
      <c r="P459" s="22"/>
      <c r="Q459" s="22"/>
      <c r="R459" s="22"/>
    </row>
    <row r="460" spans="1:18">
      <c r="A460" s="22"/>
      <c r="B460" s="113"/>
      <c r="C460" s="113"/>
      <c r="D460" s="113"/>
      <c r="E460" s="22"/>
      <c r="F460" s="22"/>
      <c r="G460" s="22"/>
      <c r="H460" s="22"/>
      <c r="I460" s="22"/>
      <c r="J460" s="22"/>
      <c r="K460" s="22"/>
      <c r="L460" s="22"/>
      <c r="M460" s="22"/>
      <c r="N460" s="22"/>
      <c r="O460" s="22"/>
      <c r="P460" s="22"/>
      <c r="Q460" s="22"/>
      <c r="R460" s="22"/>
    </row>
    <row r="461" spans="1:18">
      <c r="A461" s="22"/>
      <c r="B461" s="113"/>
      <c r="C461" s="113"/>
      <c r="D461" s="113"/>
      <c r="E461" s="22"/>
      <c r="F461" s="22"/>
      <c r="G461" s="22"/>
      <c r="H461" s="22"/>
      <c r="I461" s="22"/>
      <c r="J461" s="22"/>
      <c r="K461" s="22"/>
      <c r="L461" s="22"/>
      <c r="M461" s="22"/>
      <c r="N461" s="22"/>
      <c r="O461" s="22"/>
      <c r="P461" s="22"/>
      <c r="Q461" s="22"/>
      <c r="R461" s="22"/>
    </row>
    <row r="462" spans="1:18">
      <c r="A462" s="22"/>
      <c r="B462" s="113"/>
      <c r="C462" s="113"/>
      <c r="D462" s="113"/>
      <c r="E462" s="22"/>
      <c r="F462" s="22"/>
      <c r="G462" s="22"/>
      <c r="H462" s="22"/>
      <c r="I462" s="22"/>
      <c r="J462" s="22"/>
      <c r="K462" s="22"/>
      <c r="L462" s="22"/>
      <c r="M462" s="22"/>
      <c r="N462" s="22"/>
      <c r="O462" s="22"/>
      <c r="P462" s="22"/>
      <c r="Q462" s="22"/>
      <c r="R462" s="22"/>
    </row>
    <row r="463" spans="1:18">
      <c r="A463" s="22"/>
      <c r="B463" s="113"/>
      <c r="C463" s="113"/>
      <c r="D463" s="113"/>
      <c r="E463" s="22"/>
      <c r="F463" s="22"/>
      <c r="G463" s="22"/>
      <c r="H463" s="22"/>
      <c r="I463" s="22"/>
      <c r="J463" s="22"/>
      <c r="K463" s="22"/>
      <c r="L463" s="22"/>
      <c r="M463" s="22"/>
      <c r="N463" s="22"/>
      <c r="O463" s="22"/>
      <c r="P463" s="22"/>
      <c r="Q463" s="22"/>
      <c r="R463" s="22"/>
    </row>
    <row r="464" spans="1:18">
      <c r="A464" s="22"/>
      <c r="B464" s="113"/>
      <c r="C464" s="113"/>
      <c r="D464" s="113"/>
      <c r="E464" s="22"/>
      <c r="F464" s="22"/>
      <c r="G464" s="22"/>
      <c r="H464" s="22"/>
      <c r="I464" s="22"/>
      <c r="J464" s="22"/>
      <c r="K464" s="22"/>
      <c r="L464" s="22"/>
      <c r="M464" s="22"/>
      <c r="N464" s="22"/>
      <c r="O464" s="22"/>
      <c r="P464" s="22"/>
      <c r="Q464" s="22"/>
      <c r="R464" s="22"/>
    </row>
    <row r="465" spans="1:18">
      <c r="A465" s="22"/>
      <c r="B465" s="113"/>
      <c r="C465" s="113"/>
      <c r="D465" s="113"/>
      <c r="E465" s="22"/>
      <c r="F465" s="22"/>
      <c r="G465" s="22"/>
      <c r="H465" s="22"/>
      <c r="I465" s="22"/>
      <c r="J465" s="22"/>
      <c r="K465" s="22"/>
      <c r="L465" s="22"/>
      <c r="M465" s="22"/>
      <c r="N465" s="22"/>
      <c r="O465" s="22"/>
      <c r="P465" s="22"/>
      <c r="Q465" s="22"/>
      <c r="R465" s="22"/>
    </row>
    <row r="466" spans="1:18">
      <c r="A466" s="22"/>
      <c r="B466" s="113"/>
      <c r="C466" s="113"/>
      <c r="D466" s="113"/>
      <c r="E466" s="22"/>
      <c r="F466" s="22"/>
      <c r="G466" s="22"/>
      <c r="H466" s="22"/>
      <c r="I466" s="22"/>
      <c r="J466" s="22"/>
      <c r="K466" s="22"/>
      <c r="L466" s="22"/>
      <c r="M466" s="22"/>
      <c r="N466" s="22"/>
      <c r="O466" s="22"/>
      <c r="P466" s="22"/>
      <c r="Q466" s="22"/>
      <c r="R466" s="22"/>
    </row>
    <row r="467" spans="1:18">
      <c r="A467" s="22"/>
      <c r="B467" s="113"/>
      <c r="C467" s="113"/>
      <c r="D467" s="113"/>
      <c r="E467" s="22"/>
      <c r="F467" s="22"/>
      <c r="G467" s="22"/>
      <c r="H467" s="22"/>
      <c r="I467" s="22"/>
      <c r="J467" s="22"/>
      <c r="K467" s="22"/>
      <c r="L467" s="22"/>
      <c r="M467" s="22"/>
      <c r="N467" s="22"/>
      <c r="O467" s="22"/>
      <c r="P467" s="22"/>
      <c r="Q467" s="22"/>
      <c r="R467" s="22"/>
    </row>
    <row r="468" spans="1:18">
      <c r="A468" s="22"/>
      <c r="B468" s="113"/>
      <c r="C468" s="113"/>
      <c r="D468" s="113"/>
      <c r="E468" s="22"/>
      <c r="F468" s="22"/>
      <c r="G468" s="22"/>
      <c r="H468" s="22"/>
      <c r="I468" s="22"/>
      <c r="J468" s="22"/>
      <c r="K468" s="22"/>
      <c r="L468" s="22"/>
      <c r="M468" s="22"/>
      <c r="N468" s="22"/>
      <c r="O468" s="22"/>
      <c r="P468" s="22"/>
      <c r="Q468" s="22"/>
      <c r="R468" s="22"/>
    </row>
    <row r="469" spans="1:18">
      <c r="A469" s="22"/>
      <c r="B469" s="113"/>
      <c r="C469" s="113"/>
      <c r="D469" s="113"/>
      <c r="E469" s="22"/>
      <c r="F469" s="22"/>
      <c r="G469" s="22"/>
      <c r="H469" s="22"/>
      <c r="I469" s="22"/>
      <c r="J469" s="22"/>
      <c r="K469" s="22"/>
      <c r="L469" s="22"/>
      <c r="M469" s="22"/>
      <c r="N469" s="22"/>
      <c r="O469" s="22"/>
      <c r="P469" s="22"/>
      <c r="Q469" s="22"/>
      <c r="R469" s="22"/>
    </row>
    <row r="470" spans="1:18">
      <c r="A470" s="22"/>
      <c r="B470" s="113"/>
      <c r="C470" s="113"/>
      <c r="D470" s="113"/>
      <c r="E470" s="22"/>
      <c r="F470" s="22"/>
      <c r="G470" s="22"/>
      <c r="H470" s="22"/>
      <c r="I470" s="22"/>
      <c r="J470" s="22"/>
      <c r="K470" s="22"/>
      <c r="L470" s="22"/>
      <c r="M470" s="22"/>
      <c r="N470" s="22"/>
      <c r="O470" s="22"/>
      <c r="P470" s="22"/>
      <c r="Q470" s="22"/>
      <c r="R470" s="22"/>
    </row>
    <row r="471" spans="1:18">
      <c r="A471" s="22"/>
      <c r="B471" s="113"/>
      <c r="C471" s="113"/>
      <c r="D471" s="113"/>
      <c r="E471" s="22"/>
      <c r="F471" s="22"/>
      <c r="G471" s="22"/>
      <c r="H471" s="22"/>
      <c r="I471" s="22"/>
      <c r="J471" s="22"/>
      <c r="K471" s="22"/>
      <c r="L471" s="22"/>
      <c r="M471" s="22"/>
      <c r="N471" s="22"/>
      <c r="O471" s="22"/>
      <c r="P471" s="22"/>
      <c r="Q471" s="22"/>
      <c r="R471" s="22"/>
    </row>
    <row r="472" spans="1:18">
      <c r="A472" s="22"/>
      <c r="B472" s="113"/>
      <c r="C472" s="113"/>
      <c r="D472" s="113"/>
      <c r="E472" s="22"/>
      <c r="F472" s="22"/>
      <c r="G472" s="22"/>
      <c r="H472" s="22"/>
      <c r="I472" s="22"/>
      <c r="J472" s="22"/>
      <c r="K472" s="22"/>
      <c r="L472" s="22"/>
      <c r="M472" s="22"/>
      <c r="N472" s="22"/>
      <c r="O472" s="22"/>
      <c r="P472" s="22"/>
      <c r="Q472" s="22"/>
      <c r="R472" s="22"/>
    </row>
    <row r="473" spans="1:18">
      <c r="A473" s="22"/>
      <c r="B473" s="113"/>
      <c r="C473" s="113"/>
      <c r="D473" s="113"/>
      <c r="E473" s="22"/>
      <c r="F473" s="22"/>
      <c r="G473" s="22"/>
      <c r="H473" s="22"/>
      <c r="I473" s="22"/>
      <c r="J473" s="22"/>
      <c r="K473" s="22"/>
      <c r="L473" s="22"/>
      <c r="M473" s="22"/>
      <c r="N473" s="22"/>
      <c r="O473" s="22"/>
      <c r="P473" s="22"/>
      <c r="Q473" s="22"/>
      <c r="R473" s="22"/>
    </row>
    <row r="474" spans="1:18">
      <c r="A474" s="22"/>
      <c r="B474" s="113"/>
      <c r="C474" s="113"/>
      <c r="D474" s="113"/>
      <c r="E474" s="22"/>
      <c r="F474" s="22"/>
      <c r="G474" s="22"/>
      <c r="H474" s="22"/>
      <c r="I474" s="22"/>
      <c r="J474" s="22"/>
      <c r="K474" s="22"/>
      <c r="L474" s="22"/>
      <c r="M474" s="22"/>
      <c r="N474" s="22"/>
      <c r="O474" s="22"/>
      <c r="P474" s="22"/>
      <c r="Q474" s="22"/>
      <c r="R474" s="22"/>
    </row>
    <row r="475" spans="1:18">
      <c r="A475" s="22"/>
      <c r="B475" s="113"/>
      <c r="C475" s="113"/>
      <c r="D475" s="113"/>
      <c r="E475" s="22"/>
      <c r="F475" s="22"/>
      <c r="G475" s="22"/>
      <c r="H475" s="22"/>
      <c r="I475" s="22"/>
      <c r="J475" s="22"/>
      <c r="K475" s="22"/>
      <c r="L475" s="22"/>
      <c r="M475" s="22"/>
      <c r="N475" s="22"/>
      <c r="O475" s="22"/>
      <c r="P475" s="22"/>
      <c r="Q475" s="22"/>
      <c r="R475" s="22"/>
    </row>
    <row r="476" spans="1:18">
      <c r="A476" s="22"/>
      <c r="B476" s="113"/>
      <c r="C476" s="113"/>
      <c r="D476" s="113"/>
      <c r="E476" s="22"/>
      <c r="F476" s="22"/>
      <c r="G476" s="22"/>
      <c r="H476" s="22"/>
      <c r="I476" s="22"/>
      <c r="J476" s="22"/>
      <c r="K476" s="22"/>
      <c r="L476" s="22"/>
      <c r="M476" s="22"/>
      <c r="N476" s="22"/>
      <c r="O476" s="22"/>
      <c r="P476" s="22"/>
      <c r="Q476" s="22"/>
      <c r="R476" s="22"/>
    </row>
    <row r="477" spans="1:18">
      <c r="A477" s="22"/>
      <c r="B477" s="113"/>
      <c r="C477" s="113"/>
      <c r="D477" s="113"/>
      <c r="E477" s="22"/>
      <c r="F477" s="22"/>
      <c r="G477" s="22"/>
      <c r="H477" s="22"/>
      <c r="I477" s="22"/>
      <c r="J477" s="22"/>
      <c r="K477" s="22"/>
      <c r="L477" s="22"/>
      <c r="M477" s="22"/>
      <c r="N477" s="22"/>
      <c r="O477" s="22"/>
      <c r="P477" s="22"/>
      <c r="Q477" s="22"/>
      <c r="R477" s="22"/>
    </row>
    <row r="478" spans="1:18">
      <c r="A478" s="22"/>
      <c r="B478" s="113"/>
      <c r="C478" s="113"/>
      <c r="D478" s="113"/>
      <c r="E478" s="22"/>
      <c r="F478" s="22"/>
      <c r="G478" s="22"/>
      <c r="H478" s="22"/>
      <c r="I478" s="22"/>
      <c r="J478" s="22"/>
      <c r="K478" s="22"/>
      <c r="L478" s="22"/>
      <c r="M478" s="22"/>
      <c r="N478" s="22"/>
      <c r="O478" s="22"/>
      <c r="P478" s="22"/>
      <c r="Q478" s="22"/>
      <c r="R478" s="22"/>
    </row>
    <row r="479" spans="1:18">
      <c r="A479" s="22"/>
      <c r="B479" s="113"/>
      <c r="C479" s="113"/>
      <c r="D479" s="113"/>
      <c r="E479" s="22"/>
      <c r="F479" s="22"/>
      <c r="G479" s="22"/>
      <c r="H479" s="22"/>
      <c r="I479" s="22"/>
      <c r="J479" s="22"/>
      <c r="K479" s="22"/>
      <c r="L479" s="22"/>
      <c r="M479" s="22"/>
      <c r="N479" s="22"/>
      <c r="O479" s="22"/>
      <c r="P479" s="22"/>
      <c r="Q479" s="22"/>
      <c r="R479" s="22"/>
    </row>
    <row r="480" spans="1:18">
      <c r="A480" s="22"/>
      <c r="B480" s="113"/>
      <c r="C480" s="113"/>
      <c r="D480" s="113"/>
      <c r="E480" s="22"/>
      <c r="F480" s="22"/>
      <c r="G480" s="22"/>
      <c r="H480" s="22"/>
      <c r="I480" s="22"/>
      <c r="J480" s="22"/>
      <c r="K480" s="22"/>
      <c r="L480" s="22"/>
      <c r="M480" s="22"/>
      <c r="N480" s="22"/>
      <c r="O480" s="22"/>
      <c r="P480" s="22"/>
      <c r="Q480" s="22"/>
      <c r="R480" s="22"/>
    </row>
    <row r="481" spans="1:18">
      <c r="A481" s="22"/>
      <c r="B481" s="113"/>
      <c r="C481" s="113"/>
      <c r="D481" s="113"/>
      <c r="E481" s="22"/>
      <c r="F481" s="22"/>
      <c r="G481" s="22"/>
      <c r="H481" s="22"/>
      <c r="I481" s="22"/>
      <c r="J481" s="22"/>
      <c r="K481" s="22"/>
      <c r="L481" s="22"/>
      <c r="M481" s="22"/>
      <c r="N481" s="22"/>
      <c r="O481" s="22"/>
      <c r="P481" s="22"/>
      <c r="Q481" s="22"/>
      <c r="R481" s="22"/>
    </row>
    <row r="482" spans="1:18">
      <c r="A482" s="22"/>
      <c r="B482" s="113"/>
      <c r="C482" s="113"/>
      <c r="D482" s="113"/>
      <c r="E482" s="22"/>
      <c r="F482" s="22"/>
      <c r="G482" s="22"/>
      <c r="H482" s="22"/>
      <c r="I482" s="22"/>
      <c r="J482" s="22"/>
      <c r="K482" s="22"/>
      <c r="L482" s="22"/>
      <c r="M482" s="22"/>
      <c r="N482" s="22"/>
      <c r="O482" s="22"/>
      <c r="P482" s="22"/>
      <c r="Q482" s="22"/>
      <c r="R482" s="22"/>
    </row>
    <row r="483" spans="1:18">
      <c r="A483" s="22"/>
      <c r="B483" s="113"/>
      <c r="C483" s="113"/>
      <c r="D483" s="113"/>
      <c r="E483" s="22"/>
      <c r="F483" s="22"/>
      <c r="G483" s="22"/>
      <c r="H483" s="22"/>
      <c r="I483" s="22"/>
      <c r="J483" s="22"/>
      <c r="K483" s="22"/>
      <c r="L483" s="22"/>
      <c r="M483" s="22"/>
      <c r="N483" s="22"/>
      <c r="O483" s="22"/>
      <c r="P483" s="22"/>
      <c r="Q483" s="22"/>
      <c r="R483" s="22"/>
    </row>
    <row r="484" spans="1:18">
      <c r="A484" s="22"/>
      <c r="B484" s="113"/>
      <c r="C484" s="113"/>
      <c r="D484" s="113"/>
      <c r="E484" s="22"/>
      <c r="F484" s="22"/>
      <c r="G484" s="22"/>
      <c r="H484" s="22"/>
      <c r="I484" s="22"/>
      <c r="J484" s="22"/>
      <c r="K484" s="22"/>
      <c r="L484" s="22"/>
      <c r="M484" s="22"/>
      <c r="N484" s="22"/>
      <c r="O484" s="22"/>
      <c r="P484" s="22"/>
      <c r="Q484" s="22"/>
      <c r="R484" s="22"/>
    </row>
    <row r="485" spans="1:18">
      <c r="A485" s="22"/>
      <c r="B485" s="113"/>
      <c r="C485" s="113"/>
      <c r="D485" s="113"/>
      <c r="E485" s="22"/>
      <c r="F485" s="22"/>
      <c r="G485" s="22"/>
      <c r="H485" s="22"/>
      <c r="I485" s="22"/>
      <c r="J485" s="22"/>
      <c r="K485" s="22"/>
      <c r="L485" s="22"/>
      <c r="M485" s="22"/>
      <c r="N485" s="22"/>
      <c r="O485" s="22"/>
      <c r="P485" s="22"/>
      <c r="Q485" s="22"/>
      <c r="R485" s="22"/>
    </row>
    <row r="486" spans="1:18">
      <c r="A486" s="22"/>
      <c r="B486" s="113"/>
      <c r="C486" s="113"/>
      <c r="D486" s="113"/>
      <c r="E486" s="22"/>
      <c r="F486" s="22"/>
      <c r="G486" s="22"/>
      <c r="H486" s="22"/>
      <c r="I486" s="22"/>
      <c r="J486" s="22"/>
      <c r="K486" s="22"/>
      <c r="L486" s="22"/>
      <c r="M486" s="22"/>
      <c r="N486" s="22"/>
      <c r="O486" s="22"/>
      <c r="P486" s="22"/>
      <c r="Q486" s="22"/>
      <c r="R486" s="22"/>
    </row>
    <row r="487" spans="1:18">
      <c r="A487" s="22"/>
      <c r="B487" s="113"/>
      <c r="C487" s="113"/>
      <c r="D487" s="113"/>
      <c r="E487" s="22"/>
      <c r="F487" s="22"/>
      <c r="G487" s="22"/>
      <c r="H487" s="22"/>
      <c r="I487" s="22"/>
      <c r="J487" s="22"/>
      <c r="K487" s="22"/>
      <c r="L487" s="22"/>
      <c r="M487" s="22"/>
      <c r="N487" s="22"/>
      <c r="O487" s="22"/>
      <c r="P487" s="22"/>
      <c r="Q487" s="22"/>
      <c r="R487" s="22"/>
    </row>
    <row r="488" spans="1:18">
      <c r="A488" s="22"/>
      <c r="B488" s="113"/>
      <c r="C488" s="113"/>
      <c r="D488" s="113"/>
      <c r="E488" s="22"/>
      <c r="F488" s="22"/>
      <c r="G488" s="22"/>
      <c r="H488" s="22"/>
      <c r="I488" s="22"/>
      <c r="J488" s="22"/>
      <c r="K488" s="22"/>
      <c r="L488" s="22"/>
      <c r="M488" s="22"/>
      <c r="N488" s="22"/>
      <c r="O488" s="22"/>
      <c r="P488" s="22"/>
      <c r="Q488" s="22"/>
      <c r="R488" s="22"/>
    </row>
    <row r="489" spans="1:18">
      <c r="A489" s="22"/>
      <c r="B489" s="113"/>
      <c r="C489" s="113"/>
      <c r="D489" s="113"/>
      <c r="E489" s="22"/>
      <c r="F489" s="22"/>
      <c r="G489" s="22"/>
      <c r="H489" s="22"/>
      <c r="I489" s="22"/>
      <c r="J489" s="22"/>
      <c r="K489" s="22"/>
      <c r="L489" s="22"/>
      <c r="M489" s="22"/>
      <c r="N489" s="22"/>
      <c r="O489" s="22"/>
      <c r="P489" s="22"/>
      <c r="Q489" s="22"/>
      <c r="R489" s="22"/>
    </row>
    <row r="490" spans="1:18">
      <c r="A490" s="22"/>
      <c r="B490" s="113"/>
      <c r="C490" s="113"/>
      <c r="D490" s="113"/>
      <c r="E490" s="22"/>
      <c r="F490" s="22"/>
      <c r="G490" s="22"/>
      <c r="H490" s="22"/>
      <c r="I490" s="22"/>
      <c r="J490" s="22"/>
      <c r="K490" s="22"/>
      <c r="L490" s="22"/>
      <c r="M490" s="22"/>
      <c r="N490" s="22"/>
      <c r="O490" s="22"/>
      <c r="P490" s="22"/>
      <c r="Q490" s="22"/>
      <c r="R490" s="22"/>
    </row>
    <row r="491" spans="1:18">
      <c r="A491" s="22"/>
      <c r="B491" s="113"/>
      <c r="C491" s="113"/>
      <c r="D491" s="113"/>
      <c r="E491" s="22"/>
      <c r="F491" s="22"/>
      <c r="G491" s="22"/>
      <c r="H491" s="22"/>
      <c r="I491" s="22"/>
      <c r="J491" s="22"/>
      <c r="K491" s="22"/>
      <c r="L491" s="22"/>
      <c r="M491" s="22"/>
      <c r="N491" s="22"/>
      <c r="O491" s="22"/>
      <c r="P491" s="22"/>
      <c r="Q491" s="22"/>
      <c r="R491" s="22"/>
    </row>
    <row r="492" spans="1:18">
      <c r="A492" s="22"/>
      <c r="B492" s="113"/>
      <c r="C492" s="113"/>
      <c r="D492" s="113"/>
      <c r="E492" s="22"/>
      <c r="F492" s="22"/>
      <c r="G492" s="22"/>
      <c r="H492" s="22"/>
      <c r="I492" s="22"/>
      <c r="J492" s="22"/>
      <c r="K492" s="22"/>
      <c r="L492" s="22"/>
      <c r="M492" s="22"/>
      <c r="N492" s="22"/>
      <c r="O492" s="22"/>
      <c r="P492" s="22"/>
      <c r="Q492" s="22"/>
      <c r="R492" s="22"/>
    </row>
    <row r="493" spans="1:18">
      <c r="A493" s="22"/>
      <c r="B493" s="113"/>
      <c r="C493" s="113"/>
      <c r="D493" s="113"/>
      <c r="E493" s="22"/>
      <c r="F493" s="22"/>
      <c r="G493" s="22"/>
      <c r="H493" s="22"/>
      <c r="I493" s="22"/>
      <c r="J493" s="22"/>
      <c r="K493" s="22"/>
      <c r="L493" s="22"/>
      <c r="M493" s="22"/>
      <c r="N493" s="22"/>
      <c r="O493" s="22"/>
      <c r="P493" s="22"/>
      <c r="Q493" s="22"/>
      <c r="R493" s="22"/>
    </row>
    <row r="494" spans="1:18">
      <c r="A494" s="22"/>
      <c r="B494" s="113"/>
      <c r="C494" s="113"/>
      <c r="D494" s="113"/>
      <c r="E494" s="22"/>
      <c r="F494" s="22"/>
      <c r="G494" s="22"/>
      <c r="H494" s="22"/>
      <c r="I494" s="22"/>
      <c r="J494" s="22"/>
      <c r="K494" s="22"/>
      <c r="L494" s="22"/>
      <c r="M494" s="22"/>
      <c r="N494" s="22"/>
      <c r="O494" s="22"/>
      <c r="P494" s="22"/>
      <c r="Q494" s="22"/>
      <c r="R494" s="22"/>
    </row>
    <row r="495" spans="1:18">
      <c r="A495" s="22"/>
      <c r="B495" s="113"/>
      <c r="C495" s="113"/>
      <c r="D495" s="113"/>
      <c r="E495" s="22"/>
      <c r="F495" s="22"/>
      <c r="G495" s="22"/>
      <c r="H495" s="22"/>
      <c r="I495" s="22"/>
      <c r="J495" s="22"/>
      <c r="K495" s="22"/>
      <c r="L495" s="22"/>
      <c r="M495" s="22"/>
      <c r="N495" s="22"/>
      <c r="O495" s="22"/>
      <c r="P495" s="22"/>
      <c r="Q495" s="22"/>
      <c r="R495" s="22"/>
    </row>
    <row r="496" spans="1:18">
      <c r="A496" s="22"/>
      <c r="B496" s="113"/>
      <c r="C496" s="113"/>
      <c r="D496" s="113"/>
      <c r="E496" s="22"/>
      <c r="F496" s="22"/>
      <c r="G496" s="22"/>
      <c r="H496" s="22"/>
      <c r="I496" s="22"/>
      <c r="J496" s="22"/>
      <c r="K496" s="22"/>
      <c r="L496" s="22"/>
      <c r="M496" s="22"/>
      <c r="N496" s="22"/>
      <c r="O496" s="22"/>
      <c r="P496" s="22"/>
      <c r="Q496" s="22"/>
      <c r="R496" s="22"/>
    </row>
    <row r="497" spans="1:18">
      <c r="A497" s="22"/>
      <c r="B497" s="113"/>
      <c r="C497" s="113"/>
      <c r="D497" s="113"/>
      <c r="E497" s="22"/>
      <c r="F497" s="22"/>
      <c r="G497" s="22"/>
      <c r="H497" s="22"/>
      <c r="I497" s="22"/>
      <c r="J497" s="22"/>
      <c r="K497" s="22"/>
      <c r="L497" s="22"/>
      <c r="M497" s="22"/>
      <c r="N497" s="22"/>
      <c r="O497" s="22"/>
      <c r="P497" s="22"/>
      <c r="Q497" s="22"/>
      <c r="R497" s="22"/>
    </row>
    <row r="498" spans="1:18">
      <c r="A498" s="22"/>
      <c r="B498" s="113"/>
      <c r="C498" s="113"/>
      <c r="D498" s="113"/>
      <c r="E498" s="22"/>
      <c r="F498" s="22"/>
      <c r="G498" s="22"/>
      <c r="H498" s="22"/>
      <c r="I498" s="22"/>
      <c r="J498" s="22"/>
      <c r="K498" s="22"/>
      <c r="L498" s="22"/>
      <c r="M498" s="22"/>
      <c r="N498" s="22"/>
      <c r="O498" s="22"/>
      <c r="P498" s="22"/>
      <c r="Q498" s="22"/>
      <c r="R498" s="22"/>
    </row>
    <row r="499" spans="1:18">
      <c r="A499" s="22"/>
      <c r="B499" s="113"/>
      <c r="C499" s="113"/>
      <c r="D499" s="113"/>
      <c r="E499" s="22"/>
      <c r="F499" s="22"/>
      <c r="G499" s="22"/>
      <c r="H499" s="22"/>
      <c r="I499" s="22"/>
      <c r="J499" s="22"/>
      <c r="K499" s="22"/>
      <c r="L499" s="22"/>
      <c r="M499" s="22"/>
      <c r="N499" s="22"/>
      <c r="O499" s="22"/>
      <c r="P499" s="22"/>
      <c r="Q499" s="22"/>
      <c r="R499" s="22"/>
    </row>
    <row r="500" spans="1:18">
      <c r="A500" s="22"/>
      <c r="B500" s="113"/>
      <c r="C500" s="113"/>
      <c r="D500" s="113"/>
      <c r="E500" s="22"/>
      <c r="F500" s="22"/>
      <c r="G500" s="22"/>
      <c r="H500" s="22"/>
      <c r="I500" s="22"/>
      <c r="J500" s="22"/>
      <c r="K500" s="22"/>
      <c r="L500" s="22"/>
      <c r="M500" s="22"/>
      <c r="N500" s="22"/>
      <c r="O500" s="22"/>
      <c r="P500" s="22"/>
      <c r="Q500" s="22"/>
      <c r="R500" s="22"/>
    </row>
    <row r="501" spans="1:18">
      <c r="A501" s="22"/>
      <c r="B501" s="113"/>
      <c r="C501" s="113"/>
      <c r="D501" s="113"/>
      <c r="E501" s="22"/>
      <c r="F501" s="22"/>
      <c r="G501" s="22"/>
      <c r="H501" s="22"/>
      <c r="I501" s="22"/>
      <c r="J501" s="22"/>
      <c r="K501" s="22"/>
      <c r="L501" s="22"/>
      <c r="M501" s="22"/>
      <c r="N501" s="22"/>
      <c r="O501" s="22"/>
      <c r="P501" s="22"/>
      <c r="Q501" s="22"/>
      <c r="R501" s="22"/>
    </row>
    <row r="502" spans="1:18">
      <c r="A502" s="22"/>
      <c r="B502" s="113"/>
      <c r="C502" s="113"/>
      <c r="D502" s="113"/>
      <c r="E502" s="22"/>
      <c r="F502" s="22"/>
      <c r="G502" s="22"/>
      <c r="H502" s="22"/>
      <c r="I502" s="22"/>
      <c r="J502" s="22"/>
      <c r="K502" s="22"/>
      <c r="L502" s="22"/>
      <c r="M502" s="22"/>
      <c r="N502" s="22"/>
      <c r="O502" s="22"/>
      <c r="P502" s="22"/>
      <c r="Q502" s="22"/>
      <c r="R502" s="22"/>
    </row>
    <row r="503" spans="1:18">
      <c r="A503" s="22"/>
      <c r="B503" s="113"/>
      <c r="C503" s="113"/>
      <c r="D503" s="113"/>
      <c r="E503" s="22"/>
      <c r="F503" s="22"/>
      <c r="G503" s="22"/>
      <c r="H503" s="22"/>
      <c r="I503" s="22"/>
      <c r="J503" s="22"/>
      <c r="K503" s="22"/>
      <c r="L503" s="22"/>
      <c r="M503" s="22"/>
      <c r="N503" s="22"/>
      <c r="O503" s="22"/>
      <c r="P503" s="22"/>
      <c r="Q503" s="22"/>
      <c r="R503" s="22"/>
    </row>
    <row r="504" spans="1:18">
      <c r="A504" s="22"/>
      <c r="B504" s="113"/>
      <c r="C504" s="113"/>
      <c r="D504" s="113"/>
      <c r="E504" s="22"/>
      <c r="F504" s="22"/>
      <c r="G504" s="22"/>
      <c r="H504" s="22"/>
      <c r="I504" s="22"/>
      <c r="J504" s="22"/>
      <c r="K504" s="22"/>
      <c r="L504" s="22"/>
      <c r="M504" s="22"/>
      <c r="N504" s="22"/>
      <c r="O504" s="22"/>
      <c r="P504" s="22"/>
      <c r="Q504" s="22"/>
      <c r="R504" s="22"/>
    </row>
    <row r="505" spans="1:18">
      <c r="A505" s="22"/>
      <c r="B505" s="113"/>
      <c r="C505" s="113"/>
      <c r="D505" s="113"/>
      <c r="E505" s="22"/>
      <c r="F505" s="22"/>
      <c r="G505" s="22"/>
      <c r="H505" s="22"/>
      <c r="I505" s="22"/>
      <c r="J505" s="22"/>
      <c r="K505" s="22"/>
      <c r="L505" s="22"/>
      <c r="M505" s="22"/>
      <c r="N505" s="22"/>
      <c r="O505" s="22"/>
      <c r="P505" s="22"/>
      <c r="Q505" s="22"/>
      <c r="R505" s="22"/>
    </row>
    <row r="506" spans="1:18">
      <c r="A506" s="22"/>
      <c r="B506" s="113"/>
      <c r="C506" s="113"/>
      <c r="D506" s="113"/>
      <c r="E506" s="22"/>
      <c r="F506" s="22"/>
      <c r="G506" s="22"/>
      <c r="H506" s="22"/>
      <c r="I506" s="22"/>
      <c r="J506" s="22"/>
      <c r="K506" s="22"/>
      <c r="L506" s="22"/>
      <c r="M506" s="22"/>
      <c r="N506" s="22"/>
      <c r="O506" s="22"/>
      <c r="P506" s="22"/>
      <c r="Q506" s="22"/>
      <c r="R506" s="22"/>
    </row>
    <row r="507" spans="1:18">
      <c r="A507" s="22"/>
      <c r="B507" s="113"/>
      <c r="C507" s="113"/>
      <c r="D507" s="113"/>
      <c r="E507" s="22"/>
      <c r="F507" s="22"/>
      <c r="G507" s="22"/>
      <c r="H507" s="22"/>
      <c r="I507" s="22"/>
      <c r="J507" s="22"/>
      <c r="K507" s="22"/>
      <c r="L507" s="22"/>
      <c r="M507" s="22"/>
      <c r="N507" s="22"/>
      <c r="O507" s="22"/>
      <c r="P507" s="22"/>
      <c r="Q507" s="22"/>
      <c r="R507" s="22"/>
    </row>
    <row r="508" spans="1:18">
      <c r="A508" s="22"/>
      <c r="B508" s="113"/>
      <c r="C508" s="113"/>
      <c r="D508" s="113"/>
      <c r="E508" s="22"/>
      <c r="F508" s="22"/>
      <c r="G508" s="22"/>
      <c r="H508" s="22"/>
      <c r="I508" s="22"/>
      <c r="J508" s="22"/>
      <c r="K508" s="22"/>
      <c r="L508" s="22"/>
      <c r="M508" s="22"/>
      <c r="N508" s="22"/>
      <c r="O508" s="22"/>
      <c r="P508" s="22"/>
      <c r="Q508" s="22"/>
      <c r="R508" s="22"/>
    </row>
    <row r="509" spans="1:18">
      <c r="A509" s="22"/>
      <c r="B509" s="113"/>
      <c r="C509" s="113"/>
      <c r="D509" s="113"/>
      <c r="E509" s="22"/>
      <c r="F509" s="22"/>
      <c r="G509" s="22"/>
      <c r="H509" s="22"/>
      <c r="I509" s="22"/>
      <c r="J509" s="22"/>
      <c r="K509" s="22"/>
      <c r="L509" s="22"/>
      <c r="M509" s="22"/>
      <c r="N509" s="22"/>
      <c r="O509" s="22"/>
      <c r="P509" s="22"/>
      <c r="Q509" s="22"/>
      <c r="R509" s="22"/>
    </row>
    <row r="510" spans="1:18">
      <c r="A510" s="22"/>
      <c r="B510" s="113"/>
      <c r="C510" s="113"/>
      <c r="D510" s="113"/>
      <c r="E510" s="22"/>
      <c r="F510" s="22"/>
      <c r="G510" s="22"/>
      <c r="H510" s="22"/>
      <c r="I510" s="22"/>
      <c r="J510" s="22"/>
      <c r="K510" s="22"/>
      <c r="L510" s="22"/>
      <c r="M510" s="22"/>
      <c r="N510" s="22"/>
      <c r="O510" s="22"/>
      <c r="P510" s="22"/>
      <c r="Q510" s="22"/>
      <c r="R510" s="22"/>
    </row>
    <row r="511" spans="1:18">
      <c r="A511" s="22"/>
      <c r="B511" s="113"/>
      <c r="C511" s="113"/>
      <c r="D511" s="113"/>
      <c r="E511" s="22"/>
      <c r="F511" s="22"/>
      <c r="G511" s="22"/>
      <c r="H511" s="22"/>
      <c r="I511" s="22"/>
      <c r="J511" s="22"/>
      <c r="K511" s="22"/>
      <c r="L511" s="22"/>
      <c r="M511" s="22"/>
      <c r="N511" s="22"/>
      <c r="O511" s="22"/>
      <c r="P511" s="22"/>
      <c r="Q511" s="22"/>
      <c r="R511" s="22"/>
    </row>
    <row r="512" spans="1:18">
      <c r="A512" s="22"/>
      <c r="B512" s="113"/>
      <c r="C512" s="113"/>
      <c r="D512" s="113"/>
      <c r="E512" s="22"/>
      <c r="F512" s="22"/>
      <c r="G512" s="22"/>
      <c r="H512" s="22"/>
      <c r="I512" s="22"/>
      <c r="J512" s="22"/>
      <c r="K512" s="22"/>
      <c r="L512" s="22"/>
      <c r="M512" s="22"/>
      <c r="N512" s="22"/>
      <c r="O512" s="22"/>
      <c r="P512" s="22"/>
      <c r="Q512" s="22"/>
      <c r="R512" s="22"/>
    </row>
    <row r="513" spans="1:18">
      <c r="A513" s="22"/>
      <c r="B513" s="113"/>
      <c r="C513" s="113"/>
      <c r="D513" s="113"/>
      <c r="E513" s="22"/>
      <c r="F513" s="22"/>
      <c r="G513" s="22"/>
      <c r="H513" s="22"/>
      <c r="I513" s="22"/>
      <c r="J513" s="22"/>
      <c r="K513" s="22"/>
      <c r="L513" s="22"/>
      <c r="M513" s="22"/>
      <c r="N513" s="22"/>
      <c r="O513" s="22"/>
      <c r="P513" s="22"/>
      <c r="Q513" s="22"/>
      <c r="R513" s="22"/>
    </row>
    <row r="514" spans="1:18">
      <c r="A514" s="22"/>
      <c r="B514" s="113"/>
      <c r="C514" s="113"/>
      <c r="D514" s="113"/>
      <c r="E514" s="22"/>
      <c r="F514" s="22"/>
      <c r="G514" s="22"/>
      <c r="H514" s="22"/>
      <c r="I514" s="22"/>
      <c r="J514" s="22"/>
      <c r="K514" s="22"/>
      <c r="L514" s="22"/>
      <c r="M514" s="22"/>
      <c r="N514" s="22"/>
      <c r="O514" s="22"/>
      <c r="P514" s="22"/>
      <c r="Q514" s="22"/>
      <c r="R514" s="22"/>
    </row>
    <row r="515" spans="1:18">
      <c r="A515" s="22"/>
      <c r="B515" s="113"/>
      <c r="C515" s="113"/>
      <c r="D515" s="113"/>
      <c r="E515" s="22"/>
      <c r="F515" s="22"/>
      <c r="G515" s="22"/>
      <c r="H515" s="22"/>
      <c r="I515" s="22"/>
      <c r="J515" s="22"/>
      <c r="K515" s="22"/>
      <c r="L515" s="22"/>
      <c r="M515" s="22"/>
      <c r="N515" s="22"/>
      <c r="O515" s="22"/>
      <c r="P515" s="22"/>
      <c r="Q515" s="22"/>
      <c r="R515" s="22"/>
    </row>
    <row r="516" spans="1:18">
      <c r="A516" s="22"/>
      <c r="B516" s="113"/>
      <c r="C516" s="113"/>
      <c r="D516" s="113"/>
      <c r="E516" s="22"/>
      <c r="F516" s="22"/>
      <c r="G516" s="22"/>
      <c r="H516" s="22"/>
      <c r="I516" s="22"/>
      <c r="J516" s="22"/>
      <c r="K516" s="22"/>
      <c r="L516" s="22"/>
      <c r="M516" s="22"/>
      <c r="N516" s="22"/>
      <c r="O516" s="22"/>
      <c r="P516" s="22"/>
      <c r="Q516" s="22"/>
      <c r="R516" s="22"/>
    </row>
    <row r="517" spans="1:18">
      <c r="A517" s="22"/>
      <c r="B517" s="113"/>
      <c r="C517" s="113"/>
      <c r="D517" s="113"/>
      <c r="E517" s="22"/>
      <c r="F517" s="22"/>
      <c r="G517" s="22"/>
      <c r="H517" s="22"/>
      <c r="I517" s="22"/>
      <c r="J517" s="22"/>
      <c r="K517" s="22"/>
      <c r="L517" s="22"/>
      <c r="M517" s="22"/>
      <c r="N517" s="22"/>
      <c r="O517" s="22"/>
      <c r="P517" s="22"/>
      <c r="Q517" s="22"/>
      <c r="R517" s="22"/>
    </row>
    <row r="518" spans="1:18">
      <c r="A518" s="22"/>
      <c r="B518" s="113"/>
      <c r="C518" s="113"/>
      <c r="D518" s="113"/>
      <c r="E518" s="22"/>
      <c r="F518" s="22"/>
      <c r="G518" s="22"/>
      <c r="H518" s="22"/>
      <c r="I518" s="22"/>
      <c r="J518" s="22"/>
      <c r="K518" s="22"/>
      <c r="L518" s="22"/>
      <c r="M518" s="22"/>
      <c r="N518" s="22"/>
      <c r="O518" s="22"/>
      <c r="P518" s="22"/>
      <c r="Q518" s="22"/>
      <c r="R518" s="22"/>
    </row>
    <row r="519" spans="1:18">
      <c r="A519" s="22"/>
      <c r="B519" s="113"/>
      <c r="C519" s="113"/>
      <c r="D519" s="113"/>
      <c r="E519" s="22"/>
      <c r="F519" s="22"/>
      <c r="G519" s="22"/>
      <c r="H519" s="22"/>
      <c r="I519" s="22"/>
      <c r="J519" s="22"/>
      <c r="K519" s="22"/>
      <c r="L519" s="22"/>
      <c r="M519" s="22"/>
      <c r="N519" s="22"/>
      <c r="O519" s="22"/>
      <c r="P519" s="22"/>
      <c r="Q519" s="22"/>
      <c r="R519" s="22"/>
    </row>
    <row r="520" spans="1:18">
      <c r="A520" s="22"/>
      <c r="B520" s="113"/>
      <c r="C520" s="113"/>
      <c r="D520" s="113"/>
      <c r="E520" s="22"/>
      <c r="F520" s="22"/>
      <c r="G520" s="22"/>
      <c r="H520" s="22"/>
      <c r="I520" s="22"/>
      <c r="J520" s="22"/>
      <c r="K520" s="22"/>
      <c r="L520" s="22"/>
      <c r="M520" s="22"/>
      <c r="N520" s="22"/>
      <c r="O520" s="22"/>
      <c r="P520" s="22"/>
      <c r="Q520" s="22"/>
      <c r="R520" s="22"/>
    </row>
    <row r="521" spans="1:18">
      <c r="A521" s="22"/>
      <c r="B521" s="113"/>
      <c r="C521" s="113"/>
      <c r="D521" s="113"/>
      <c r="E521" s="22"/>
      <c r="F521" s="22"/>
      <c r="G521" s="22"/>
      <c r="H521" s="22"/>
      <c r="I521" s="22"/>
      <c r="J521" s="22"/>
      <c r="K521" s="22"/>
      <c r="L521" s="22"/>
      <c r="M521" s="22"/>
      <c r="N521" s="22"/>
      <c r="O521" s="22"/>
      <c r="P521" s="22"/>
      <c r="Q521" s="22"/>
      <c r="R521" s="22"/>
    </row>
    <row r="522" spans="1:18">
      <c r="A522" s="22"/>
      <c r="B522" s="113"/>
      <c r="C522" s="113"/>
      <c r="D522" s="113"/>
      <c r="E522" s="22"/>
      <c r="F522" s="22"/>
      <c r="G522" s="22"/>
      <c r="H522" s="22"/>
      <c r="I522" s="22"/>
      <c r="J522" s="22"/>
      <c r="K522" s="22"/>
      <c r="L522" s="22"/>
      <c r="M522" s="22"/>
      <c r="N522" s="22"/>
      <c r="O522" s="22"/>
      <c r="P522" s="22"/>
      <c r="Q522" s="22"/>
      <c r="R522" s="22"/>
    </row>
    <row r="523" spans="1:18">
      <c r="A523" s="22"/>
      <c r="B523" s="113"/>
      <c r="C523" s="113"/>
      <c r="D523" s="113"/>
      <c r="E523" s="22"/>
      <c r="F523" s="22"/>
      <c r="G523" s="22"/>
      <c r="H523" s="22"/>
      <c r="I523" s="22"/>
      <c r="J523" s="22"/>
      <c r="K523" s="22"/>
      <c r="L523" s="22"/>
      <c r="M523" s="22"/>
      <c r="N523" s="22"/>
      <c r="O523" s="22"/>
      <c r="P523" s="22"/>
      <c r="Q523" s="22"/>
      <c r="R523" s="22"/>
    </row>
    <row r="524" spans="1:18">
      <c r="A524" s="22"/>
      <c r="B524" s="113"/>
      <c r="C524" s="113"/>
      <c r="D524" s="113"/>
      <c r="E524" s="22"/>
      <c r="F524" s="22"/>
      <c r="G524" s="22"/>
      <c r="H524" s="22"/>
      <c r="I524" s="22"/>
      <c r="J524" s="22"/>
      <c r="K524" s="22"/>
      <c r="L524" s="22"/>
      <c r="M524" s="22"/>
      <c r="N524" s="22"/>
      <c r="O524" s="22"/>
      <c r="P524" s="22"/>
      <c r="Q524" s="22"/>
      <c r="R524" s="22"/>
    </row>
    <row r="525" spans="1:18">
      <c r="A525" s="22"/>
      <c r="B525" s="113"/>
      <c r="C525" s="113"/>
      <c r="D525" s="113"/>
      <c r="E525" s="22"/>
      <c r="F525" s="22"/>
      <c r="G525" s="22"/>
      <c r="H525" s="22"/>
      <c r="I525" s="22"/>
      <c r="J525" s="22"/>
      <c r="K525" s="22"/>
      <c r="L525" s="22"/>
      <c r="M525" s="22"/>
      <c r="N525" s="22"/>
      <c r="O525" s="22"/>
      <c r="P525" s="22"/>
      <c r="Q525" s="22"/>
      <c r="R525" s="22"/>
    </row>
    <row r="526" spans="1:18">
      <c r="A526" s="22"/>
      <c r="B526" s="113"/>
      <c r="C526" s="113"/>
      <c r="D526" s="113"/>
      <c r="E526" s="22"/>
      <c r="F526" s="22"/>
      <c r="G526" s="22"/>
      <c r="H526" s="22"/>
      <c r="I526" s="22"/>
      <c r="J526" s="22"/>
      <c r="K526" s="22"/>
      <c r="L526" s="22"/>
      <c r="M526" s="22"/>
      <c r="N526" s="22"/>
      <c r="O526" s="22"/>
      <c r="P526" s="22"/>
      <c r="Q526" s="22"/>
      <c r="R526" s="22"/>
    </row>
    <row r="527" spans="1:18">
      <c r="A527" s="22"/>
      <c r="B527" s="113"/>
      <c r="C527" s="113"/>
      <c r="D527" s="113"/>
      <c r="E527" s="22"/>
      <c r="F527" s="22"/>
      <c r="G527" s="22"/>
      <c r="H527" s="22"/>
      <c r="I527" s="22"/>
      <c r="J527" s="22"/>
      <c r="K527" s="22"/>
      <c r="L527" s="22"/>
      <c r="M527" s="22"/>
      <c r="N527" s="22"/>
      <c r="O527" s="22"/>
      <c r="P527" s="22"/>
      <c r="Q527" s="22"/>
      <c r="R527" s="22"/>
    </row>
    <row r="528" spans="1:18">
      <c r="A528" s="22"/>
      <c r="B528" s="113"/>
      <c r="C528" s="113"/>
      <c r="D528" s="113"/>
      <c r="E528" s="22"/>
      <c r="F528" s="22"/>
      <c r="G528" s="22"/>
      <c r="H528" s="22"/>
      <c r="I528" s="22"/>
      <c r="J528" s="22"/>
      <c r="K528" s="22"/>
      <c r="L528" s="22"/>
      <c r="M528" s="22"/>
      <c r="N528" s="22"/>
      <c r="O528" s="22"/>
      <c r="P528" s="22"/>
      <c r="Q528" s="22"/>
      <c r="R528" s="22"/>
    </row>
    <row r="529" spans="1:18">
      <c r="A529" s="22"/>
      <c r="B529" s="113"/>
      <c r="C529" s="113"/>
      <c r="D529" s="113"/>
      <c r="E529" s="22"/>
      <c r="F529" s="22"/>
      <c r="G529" s="22"/>
      <c r="H529" s="22"/>
      <c r="I529" s="22"/>
      <c r="J529" s="22"/>
      <c r="K529" s="22"/>
      <c r="L529" s="22"/>
      <c r="M529" s="22"/>
      <c r="N529" s="22"/>
      <c r="O529" s="22"/>
      <c r="P529" s="22"/>
      <c r="Q529" s="22"/>
      <c r="R529" s="22"/>
    </row>
    <row r="530" spans="1:18">
      <c r="A530" s="22"/>
      <c r="B530" s="113"/>
      <c r="C530" s="113"/>
      <c r="D530" s="113"/>
      <c r="E530" s="22"/>
      <c r="F530" s="22"/>
      <c r="G530" s="22"/>
      <c r="H530" s="22"/>
      <c r="I530" s="22"/>
      <c r="J530" s="22"/>
      <c r="K530" s="22"/>
      <c r="L530" s="22"/>
      <c r="M530" s="22"/>
      <c r="N530" s="22"/>
      <c r="O530" s="22"/>
      <c r="P530" s="22"/>
      <c r="Q530" s="22"/>
      <c r="R530" s="22"/>
    </row>
    <row r="531" spans="1:18">
      <c r="A531" s="22"/>
      <c r="B531" s="113"/>
      <c r="C531" s="113"/>
      <c r="D531" s="113"/>
      <c r="E531" s="22"/>
      <c r="F531" s="22"/>
      <c r="G531" s="22"/>
      <c r="H531" s="22"/>
      <c r="I531" s="22"/>
      <c r="J531" s="22"/>
      <c r="K531" s="22"/>
      <c r="L531" s="22"/>
      <c r="M531" s="22"/>
      <c r="N531" s="22"/>
      <c r="O531" s="22"/>
      <c r="P531" s="22"/>
      <c r="Q531" s="22"/>
      <c r="R531" s="22"/>
    </row>
    <row r="532" spans="1:18">
      <c r="A532" s="22"/>
      <c r="B532" s="113"/>
      <c r="C532" s="113"/>
      <c r="D532" s="113"/>
      <c r="E532" s="22"/>
      <c r="F532" s="22"/>
      <c r="G532" s="22"/>
      <c r="H532" s="22"/>
      <c r="I532" s="22"/>
      <c r="J532" s="22"/>
      <c r="K532" s="22"/>
      <c r="L532" s="22"/>
      <c r="M532" s="22"/>
      <c r="N532" s="22"/>
      <c r="O532" s="22"/>
      <c r="P532" s="22"/>
      <c r="Q532" s="22"/>
      <c r="R532" s="22"/>
    </row>
    <row r="533" spans="1:18">
      <c r="A533" s="22"/>
      <c r="B533" s="113"/>
      <c r="C533" s="113"/>
      <c r="D533" s="113"/>
      <c r="E533" s="22"/>
      <c r="F533" s="22"/>
      <c r="G533" s="22"/>
      <c r="H533" s="22"/>
      <c r="I533" s="22"/>
      <c r="J533" s="22"/>
      <c r="K533" s="22"/>
      <c r="L533" s="22"/>
      <c r="M533" s="22"/>
      <c r="N533" s="22"/>
      <c r="O533" s="22"/>
      <c r="P533" s="22"/>
      <c r="Q533" s="22"/>
      <c r="R533" s="22"/>
    </row>
    <row r="534" spans="1:18">
      <c r="A534" s="22"/>
      <c r="B534" s="113"/>
      <c r="C534" s="113"/>
      <c r="D534" s="113"/>
      <c r="E534" s="22"/>
      <c r="F534" s="22"/>
      <c r="G534" s="22"/>
      <c r="H534" s="22"/>
      <c r="I534" s="22"/>
      <c r="J534" s="22"/>
      <c r="K534" s="22"/>
      <c r="L534" s="22"/>
      <c r="M534" s="22"/>
      <c r="N534" s="22"/>
      <c r="O534" s="22"/>
      <c r="P534" s="22"/>
      <c r="Q534" s="22"/>
      <c r="R534" s="22"/>
    </row>
    <row r="535" spans="1:18">
      <c r="A535" s="22"/>
      <c r="B535" s="113"/>
      <c r="C535" s="113"/>
      <c r="D535" s="113"/>
      <c r="E535" s="22"/>
      <c r="F535" s="22"/>
      <c r="G535" s="22"/>
      <c r="H535" s="22"/>
      <c r="I535" s="22"/>
      <c r="J535" s="22"/>
      <c r="K535" s="22"/>
      <c r="L535" s="22"/>
      <c r="M535" s="22"/>
      <c r="N535" s="22"/>
      <c r="O535" s="22"/>
      <c r="P535" s="22"/>
      <c r="Q535" s="22"/>
      <c r="R535" s="22"/>
    </row>
    <row r="536" spans="1:18">
      <c r="A536" s="22"/>
      <c r="B536" s="113"/>
      <c r="C536" s="113"/>
      <c r="D536" s="113"/>
      <c r="E536" s="22"/>
      <c r="F536" s="22"/>
      <c r="G536" s="22"/>
      <c r="H536" s="22"/>
      <c r="I536" s="22"/>
      <c r="J536" s="22"/>
      <c r="K536" s="22"/>
      <c r="L536" s="22"/>
      <c r="M536" s="22"/>
      <c r="N536" s="22"/>
      <c r="O536" s="22"/>
      <c r="P536" s="22"/>
      <c r="Q536" s="22"/>
      <c r="R536" s="22"/>
    </row>
    <row r="537" spans="1:18">
      <c r="A537" s="22"/>
      <c r="B537" s="113"/>
      <c r="C537" s="113"/>
      <c r="D537" s="113"/>
      <c r="E537" s="22"/>
      <c r="F537" s="22"/>
      <c r="G537" s="22"/>
      <c r="H537" s="22"/>
      <c r="I537" s="22"/>
      <c r="J537" s="22"/>
      <c r="K537" s="22"/>
      <c r="L537" s="22"/>
      <c r="M537" s="22"/>
      <c r="N537" s="22"/>
      <c r="O537" s="22"/>
      <c r="P537" s="22"/>
      <c r="Q537" s="22"/>
      <c r="R537" s="22"/>
    </row>
    <row r="538" spans="1:18">
      <c r="A538" s="22"/>
      <c r="B538" s="113"/>
      <c r="C538" s="113"/>
      <c r="D538" s="113"/>
      <c r="E538" s="22"/>
      <c r="F538" s="22"/>
      <c r="G538" s="22"/>
      <c r="H538" s="22"/>
      <c r="I538" s="22"/>
      <c r="J538" s="22"/>
      <c r="K538" s="22"/>
      <c r="L538" s="22"/>
      <c r="M538" s="22"/>
      <c r="N538" s="22"/>
      <c r="O538" s="22"/>
      <c r="P538" s="22"/>
      <c r="Q538" s="22"/>
      <c r="R538" s="22"/>
    </row>
    <row r="539" spans="1:18">
      <c r="A539" s="22"/>
      <c r="B539" s="113"/>
      <c r="C539" s="113"/>
      <c r="D539" s="113"/>
      <c r="E539" s="22"/>
      <c r="F539" s="22"/>
      <c r="G539" s="22"/>
      <c r="H539" s="22"/>
      <c r="I539" s="22"/>
      <c r="J539" s="22"/>
      <c r="K539" s="22"/>
      <c r="L539" s="22"/>
      <c r="M539" s="22"/>
      <c r="N539" s="22"/>
      <c r="O539" s="22"/>
      <c r="P539" s="22"/>
      <c r="Q539" s="22"/>
      <c r="R539" s="22"/>
    </row>
    <row r="540" spans="1:18">
      <c r="A540" s="22"/>
      <c r="B540" s="113"/>
      <c r="C540" s="113"/>
      <c r="D540" s="113"/>
      <c r="E540" s="22"/>
      <c r="F540" s="22"/>
      <c r="G540" s="22"/>
      <c r="H540" s="22"/>
      <c r="I540" s="22"/>
      <c r="J540" s="22"/>
      <c r="K540" s="22"/>
      <c r="L540" s="22"/>
      <c r="M540" s="22"/>
      <c r="N540" s="22"/>
      <c r="O540" s="22"/>
      <c r="P540" s="22"/>
      <c r="Q540" s="22"/>
      <c r="R540" s="22"/>
    </row>
    <row r="541" spans="1:18">
      <c r="A541" s="22"/>
      <c r="B541" s="113"/>
      <c r="C541" s="113"/>
      <c r="D541" s="113"/>
      <c r="E541" s="22"/>
      <c r="F541" s="22"/>
      <c r="G541" s="22"/>
      <c r="H541" s="22"/>
      <c r="I541" s="22"/>
      <c r="J541" s="22"/>
      <c r="K541" s="22"/>
      <c r="L541" s="22"/>
      <c r="M541" s="22"/>
      <c r="N541" s="22"/>
      <c r="O541" s="22"/>
      <c r="P541" s="22"/>
      <c r="Q541" s="22"/>
      <c r="R541" s="22"/>
    </row>
    <row r="542" spans="1:18">
      <c r="A542" s="22"/>
      <c r="B542" s="113"/>
      <c r="C542" s="113"/>
      <c r="D542" s="113"/>
      <c r="E542" s="22"/>
      <c r="F542" s="22"/>
      <c r="G542" s="22"/>
      <c r="H542" s="22"/>
      <c r="I542" s="22"/>
      <c r="J542" s="22"/>
      <c r="K542" s="22"/>
      <c r="L542" s="22"/>
      <c r="M542" s="22"/>
      <c r="N542" s="22"/>
      <c r="O542" s="22"/>
      <c r="P542" s="22"/>
      <c r="Q542" s="22"/>
      <c r="R542" s="22"/>
    </row>
    <row r="543" spans="1:18">
      <c r="A543" s="22"/>
      <c r="B543" s="113"/>
      <c r="C543" s="113"/>
      <c r="D543" s="113"/>
      <c r="E543" s="22"/>
      <c r="F543" s="22"/>
      <c r="G543" s="22"/>
      <c r="H543" s="22"/>
      <c r="I543" s="22"/>
      <c r="J543" s="22"/>
      <c r="K543" s="22"/>
      <c r="L543" s="22"/>
      <c r="M543" s="22"/>
      <c r="N543" s="22"/>
      <c r="O543" s="22"/>
      <c r="P543" s="22"/>
      <c r="Q543" s="22"/>
      <c r="R543" s="22"/>
    </row>
    <row r="544" spans="1:18">
      <c r="A544" s="22"/>
      <c r="B544" s="113"/>
      <c r="C544" s="113"/>
      <c r="D544" s="113"/>
      <c r="E544" s="22"/>
      <c r="F544" s="22"/>
      <c r="G544" s="22"/>
      <c r="H544" s="22"/>
      <c r="I544" s="22"/>
      <c r="J544" s="22"/>
      <c r="K544" s="22"/>
      <c r="L544" s="22"/>
      <c r="M544" s="22"/>
      <c r="N544" s="22"/>
      <c r="O544" s="22"/>
      <c r="P544" s="22"/>
      <c r="Q544" s="22"/>
      <c r="R544" s="22"/>
    </row>
    <row r="545" spans="1:18">
      <c r="A545" s="22"/>
      <c r="B545" s="113"/>
      <c r="C545" s="113"/>
      <c r="D545" s="113"/>
      <c r="E545" s="22"/>
      <c r="F545" s="22"/>
      <c r="G545" s="22"/>
      <c r="H545" s="22"/>
      <c r="I545" s="22"/>
      <c r="J545" s="22"/>
      <c r="K545" s="22"/>
      <c r="L545" s="22"/>
      <c r="M545" s="22"/>
      <c r="N545" s="22"/>
      <c r="O545" s="22"/>
      <c r="P545" s="22"/>
      <c r="Q545" s="22"/>
      <c r="R545" s="22"/>
    </row>
    <row r="546" spans="1:18">
      <c r="A546" s="22"/>
      <c r="B546" s="113"/>
      <c r="C546" s="113"/>
      <c r="D546" s="113"/>
      <c r="E546" s="22"/>
      <c r="F546" s="22"/>
      <c r="G546" s="22"/>
      <c r="H546" s="22"/>
      <c r="I546" s="22"/>
      <c r="J546" s="22"/>
      <c r="K546" s="22"/>
      <c r="L546" s="22"/>
      <c r="M546" s="22"/>
      <c r="N546" s="22"/>
      <c r="O546" s="22"/>
      <c r="P546" s="22"/>
      <c r="Q546" s="22"/>
      <c r="R546" s="22"/>
    </row>
    <row r="547" spans="1:18">
      <c r="A547" s="22"/>
      <c r="B547" s="113"/>
      <c r="C547" s="113"/>
      <c r="D547" s="113"/>
      <c r="E547" s="22"/>
      <c r="F547" s="22"/>
      <c r="G547" s="22"/>
      <c r="H547" s="22"/>
      <c r="I547" s="22"/>
      <c r="J547" s="22"/>
      <c r="K547" s="22"/>
      <c r="L547" s="22"/>
      <c r="M547" s="22"/>
      <c r="N547" s="22"/>
      <c r="O547" s="22"/>
      <c r="P547" s="22"/>
      <c r="Q547" s="22"/>
      <c r="R547" s="22"/>
    </row>
    <row r="548" spans="1:18">
      <c r="A548" s="22"/>
      <c r="B548" s="113"/>
      <c r="C548" s="113"/>
      <c r="D548" s="113"/>
      <c r="E548" s="22"/>
      <c r="F548" s="22"/>
      <c r="G548" s="22"/>
      <c r="H548" s="22"/>
      <c r="I548" s="22"/>
      <c r="J548" s="22"/>
      <c r="K548" s="22"/>
      <c r="L548" s="22"/>
      <c r="M548" s="22"/>
      <c r="N548" s="22"/>
      <c r="O548" s="22"/>
      <c r="P548" s="22"/>
      <c r="Q548" s="22"/>
      <c r="R548" s="22"/>
    </row>
    <row r="549" spans="1:18">
      <c r="A549" s="22"/>
      <c r="B549" s="113"/>
      <c r="C549" s="113"/>
      <c r="D549" s="113"/>
      <c r="E549" s="22"/>
      <c r="F549" s="22"/>
      <c r="G549" s="22"/>
      <c r="H549" s="22"/>
      <c r="I549" s="22"/>
      <c r="J549" s="22"/>
      <c r="K549" s="22"/>
      <c r="L549" s="22"/>
      <c r="M549" s="22"/>
      <c r="N549" s="22"/>
      <c r="O549" s="22"/>
      <c r="P549" s="22"/>
      <c r="Q549" s="22"/>
      <c r="R549" s="22"/>
    </row>
    <row r="550" spans="1:18">
      <c r="A550" s="22"/>
      <c r="B550" s="113"/>
      <c r="C550" s="113"/>
      <c r="D550" s="113"/>
      <c r="E550" s="22"/>
      <c r="F550" s="22"/>
      <c r="G550" s="22"/>
      <c r="H550" s="22"/>
      <c r="I550" s="22"/>
      <c r="J550" s="22"/>
      <c r="K550" s="22"/>
      <c r="L550" s="22"/>
      <c r="M550" s="22"/>
      <c r="N550" s="22"/>
      <c r="O550" s="22"/>
      <c r="P550" s="22"/>
      <c r="Q550" s="22"/>
      <c r="R550" s="22"/>
    </row>
    <row r="551" spans="1:18">
      <c r="A551" s="22"/>
      <c r="B551" s="113"/>
      <c r="C551" s="113"/>
      <c r="D551" s="113"/>
      <c r="E551" s="22"/>
      <c r="F551" s="22"/>
      <c r="G551" s="22"/>
      <c r="H551" s="22"/>
      <c r="I551" s="22"/>
      <c r="J551" s="22"/>
      <c r="K551" s="22"/>
      <c r="L551" s="22"/>
      <c r="M551" s="22"/>
      <c r="N551" s="22"/>
      <c r="O551" s="22"/>
      <c r="P551" s="22"/>
      <c r="Q551" s="22"/>
      <c r="R551" s="22"/>
    </row>
    <row r="552" spans="1:18">
      <c r="A552" s="22"/>
      <c r="B552" s="113"/>
      <c r="C552" s="113"/>
      <c r="D552" s="113"/>
      <c r="E552" s="22"/>
      <c r="F552" s="22"/>
      <c r="G552" s="22"/>
      <c r="H552" s="22"/>
      <c r="I552" s="22"/>
      <c r="J552" s="22"/>
      <c r="K552" s="22"/>
      <c r="L552" s="22"/>
      <c r="M552" s="22"/>
      <c r="N552" s="22"/>
      <c r="O552" s="22"/>
      <c r="P552" s="22"/>
      <c r="Q552" s="22"/>
      <c r="R552" s="22"/>
    </row>
    <row r="553" spans="1:18">
      <c r="A553" s="22"/>
      <c r="B553" s="113"/>
      <c r="C553" s="113"/>
      <c r="D553" s="113"/>
      <c r="E553" s="22"/>
      <c r="F553" s="22"/>
      <c r="G553" s="22"/>
      <c r="H553" s="22"/>
      <c r="I553" s="22"/>
      <c r="J553" s="22"/>
      <c r="K553" s="22"/>
      <c r="L553" s="22"/>
      <c r="M553" s="22"/>
      <c r="N553" s="22"/>
      <c r="O553" s="22"/>
      <c r="P553" s="22"/>
      <c r="Q553" s="22"/>
      <c r="R553" s="22"/>
    </row>
    <row r="554" spans="1:18">
      <c r="A554" s="22"/>
      <c r="B554" s="113"/>
      <c r="C554" s="113"/>
      <c r="D554" s="113"/>
      <c r="E554" s="22"/>
      <c r="F554" s="22"/>
      <c r="G554" s="22"/>
      <c r="H554" s="22"/>
      <c r="I554" s="22"/>
      <c r="J554" s="22"/>
      <c r="K554" s="22"/>
      <c r="L554" s="22"/>
      <c r="M554" s="22"/>
      <c r="N554" s="22"/>
      <c r="O554" s="22"/>
      <c r="P554" s="22"/>
      <c r="Q554" s="22"/>
      <c r="R554" s="22"/>
    </row>
    <row r="555" spans="1:18">
      <c r="A555" s="22"/>
      <c r="B555" s="113"/>
      <c r="C555" s="113"/>
      <c r="D555" s="113"/>
      <c r="E555" s="22"/>
      <c r="F555" s="22"/>
      <c r="G555" s="22"/>
      <c r="H555" s="22"/>
      <c r="I555" s="22"/>
      <c r="J555" s="22"/>
      <c r="K555" s="22"/>
      <c r="L555" s="22"/>
      <c r="M555" s="22"/>
      <c r="N555" s="22"/>
      <c r="O555" s="22"/>
      <c r="P555" s="22"/>
      <c r="Q555" s="22"/>
      <c r="R555" s="22"/>
    </row>
    <row r="556" spans="1:18">
      <c r="A556" s="22"/>
      <c r="B556" s="113"/>
      <c r="C556" s="113"/>
      <c r="D556" s="113"/>
      <c r="E556" s="22"/>
      <c r="F556" s="22"/>
      <c r="G556" s="22"/>
      <c r="H556" s="22"/>
      <c r="I556" s="22"/>
      <c r="J556" s="22"/>
      <c r="K556" s="22"/>
      <c r="L556" s="22"/>
      <c r="M556" s="22"/>
      <c r="N556" s="22"/>
      <c r="O556" s="22"/>
      <c r="P556" s="22"/>
      <c r="Q556" s="22"/>
      <c r="R556" s="22"/>
    </row>
    <row r="557" spans="1:18">
      <c r="A557" s="22"/>
      <c r="B557" s="113"/>
      <c r="C557" s="113"/>
      <c r="D557" s="113"/>
      <c r="E557" s="22"/>
      <c r="F557" s="22"/>
      <c r="G557" s="22"/>
      <c r="H557" s="22"/>
      <c r="I557" s="22"/>
      <c r="J557" s="22"/>
      <c r="K557" s="22"/>
      <c r="L557" s="22"/>
      <c r="M557" s="22"/>
      <c r="N557" s="22"/>
      <c r="O557" s="22"/>
      <c r="P557" s="22"/>
      <c r="Q557" s="22"/>
      <c r="R557" s="22"/>
    </row>
    <row r="558" spans="1:18">
      <c r="A558" s="22"/>
      <c r="B558" s="113"/>
      <c r="C558" s="113"/>
      <c r="D558" s="113"/>
      <c r="E558" s="22"/>
      <c r="F558" s="22"/>
      <c r="G558" s="22"/>
      <c r="H558" s="22"/>
      <c r="I558" s="22"/>
      <c r="J558" s="22"/>
      <c r="K558" s="22"/>
      <c r="L558" s="22"/>
      <c r="M558" s="22"/>
      <c r="N558" s="22"/>
      <c r="O558" s="22"/>
      <c r="P558" s="22"/>
      <c r="Q558" s="22"/>
      <c r="R558" s="22"/>
    </row>
    <row r="559" spans="1:18">
      <c r="A559" s="22"/>
      <c r="B559" s="113"/>
      <c r="C559" s="113"/>
      <c r="D559" s="113"/>
      <c r="E559" s="22"/>
      <c r="F559" s="22"/>
      <c r="G559" s="22"/>
      <c r="H559" s="22"/>
      <c r="I559" s="22"/>
      <c r="J559" s="22"/>
      <c r="K559" s="22"/>
      <c r="L559" s="22"/>
      <c r="M559" s="22"/>
      <c r="N559" s="22"/>
      <c r="O559" s="22"/>
      <c r="P559" s="22"/>
      <c r="Q559" s="22"/>
      <c r="R559" s="22"/>
    </row>
    <row r="560" spans="1:18">
      <c r="A560" s="22"/>
      <c r="B560" s="113"/>
      <c r="C560" s="113"/>
      <c r="D560" s="113"/>
      <c r="E560" s="22"/>
      <c r="F560" s="22"/>
      <c r="G560" s="22"/>
      <c r="H560" s="22"/>
      <c r="I560" s="22"/>
      <c r="J560" s="22"/>
      <c r="K560" s="22"/>
      <c r="L560" s="22"/>
      <c r="M560" s="22"/>
      <c r="N560" s="22"/>
      <c r="O560" s="22"/>
      <c r="P560" s="22"/>
      <c r="Q560" s="22"/>
      <c r="R560" s="22"/>
    </row>
    <row r="561" spans="1:18">
      <c r="A561" s="22"/>
      <c r="B561" s="113"/>
      <c r="C561" s="113"/>
      <c r="D561" s="113"/>
      <c r="E561" s="22"/>
      <c r="F561" s="22"/>
      <c r="G561" s="22"/>
      <c r="H561" s="22"/>
      <c r="I561" s="22"/>
      <c r="J561" s="22"/>
      <c r="K561" s="22"/>
      <c r="L561" s="22"/>
      <c r="M561" s="22"/>
      <c r="N561" s="22"/>
      <c r="O561" s="22"/>
      <c r="P561" s="22"/>
      <c r="Q561" s="22"/>
      <c r="R561" s="22"/>
    </row>
    <row r="562" spans="1:18">
      <c r="A562" s="22"/>
      <c r="B562" s="113"/>
      <c r="C562" s="113"/>
      <c r="D562" s="113"/>
      <c r="E562" s="22"/>
      <c r="F562" s="22"/>
      <c r="G562" s="22"/>
      <c r="H562" s="22"/>
      <c r="I562" s="22"/>
      <c r="J562" s="22"/>
      <c r="K562" s="22"/>
      <c r="L562" s="22"/>
      <c r="M562" s="22"/>
      <c r="N562" s="22"/>
      <c r="O562" s="22"/>
      <c r="P562" s="22"/>
      <c r="Q562" s="22"/>
      <c r="R562" s="22"/>
    </row>
    <row r="563" spans="1:18">
      <c r="A563" s="22"/>
      <c r="B563" s="113"/>
      <c r="C563" s="113"/>
      <c r="D563" s="113"/>
      <c r="E563" s="22"/>
      <c r="F563" s="22"/>
      <c r="G563" s="22"/>
      <c r="H563" s="22"/>
      <c r="I563" s="22"/>
      <c r="J563" s="22"/>
      <c r="K563" s="22"/>
      <c r="L563" s="22"/>
      <c r="M563" s="22"/>
      <c r="N563" s="22"/>
      <c r="O563" s="22"/>
      <c r="P563" s="22"/>
      <c r="Q563" s="22"/>
      <c r="R563" s="22"/>
    </row>
    <row r="564" spans="1:18">
      <c r="A564" s="22"/>
      <c r="B564" s="113"/>
      <c r="C564" s="113"/>
      <c r="D564" s="113"/>
      <c r="E564" s="22"/>
      <c r="F564" s="22"/>
      <c r="G564" s="22"/>
      <c r="H564" s="22"/>
      <c r="I564" s="22"/>
      <c r="J564" s="22"/>
      <c r="K564" s="22"/>
      <c r="L564" s="22"/>
      <c r="M564" s="22"/>
      <c r="N564" s="22"/>
      <c r="O564" s="22"/>
      <c r="P564" s="22"/>
      <c r="Q564" s="22"/>
      <c r="R564" s="22"/>
    </row>
    <row r="565" spans="1:18">
      <c r="A565" s="22"/>
      <c r="B565" s="113"/>
      <c r="C565" s="113"/>
      <c r="D565" s="113"/>
      <c r="E565" s="22"/>
      <c r="F565" s="22"/>
      <c r="G565" s="22"/>
      <c r="H565" s="22"/>
      <c r="I565" s="22"/>
      <c r="J565" s="22"/>
      <c r="K565" s="22"/>
      <c r="L565" s="22"/>
      <c r="M565" s="22"/>
      <c r="N565" s="22"/>
      <c r="O565" s="22"/>
      <c r="P565" s="22"/>
      <c r="Q565" s="22"/>
      <c r="R565" s="22"/>
    </row>
    <row r="566" spans="1:18">
      <c r="A566" s="22"/>
      <c r="B566" s="113"/>
      <c r="C566" s="113"/>
      <c r="D566" s="113"/>
      <c r="E566" s="22"/>
      <c r="F566" s="22"/>
      <c r="G566" s="22"/>
      <c r="H566" s="22"/>
      <c r="I566" s="22"/>
      <c r="J566" s="22"/>
      <c r="K566" s="22"/>
      <c r="L566" s="22"/>
      <c r="M566" s="22"/>
      <c r="N566" s="22"/>
      <c r="O566" s="22"/>
      <c r="P566" s="22"/>
      <c r="Q566" s="22"/>
      <c r="R566" s="22"/>
    </row>
    <row r="567" spans="1:18">
      <c r="A567" s="22"/>
      <c r="B567" s="113"/>
      <c r="C567" s="113"/>
      <c r="D567" s="113"/>
      <c r="E567" s="22"/>
      <c r="F567" s="22"/>
      <c r="G567" s="22"/>
      <c r="H567" s="22"/>
      <c r="I567" s="22"/>
      <c r="J567" s="22"/>
      <c r="K567" s="22"/>
      <c r="L567" s="22"/>
      <c r="M567" s="22"/>
      <c r="N567" s="22"/>
      <c r="O567" s="22"/>
      <c r="P567" s="22"/>
      <c r="Q567" s="22"/>
      <c r="R567" s="22"/>
    </row>
    <row r="568" spans="1:18">
      <c r="A568" s="22"/>
      <c r="B568" s="113"/>
      <c r="C568" s="113"/>
      <c r="D568" s="113"/>
      <c r="E568" s="22"/>
      <c r="F568" s="22"/>
      <c r="G568" s="22"/>
      <c r="H568" s="22"/>
      <c r="I568" s="22"/>
      <c r="J568" s="22"/>
      <c r="K568" s="22"/>
      <c r="L568" s="22"/>
      <c r="M568" s="22"/>
      <c r="N568" s="22"/>
      <c r="O568" s="22"/>
      <c r="P568" s="22"/>
      <c r="Q568" s="22"/>
      <c r="R568" s="22"/>
    </row>
    <row r="569" spans="1:18">
      <c r="A569" s="22"/>
      <c r="B569" s="113"/>
      <c r="C569" s="113"/>
      <c r="D569" s="113"/>
      <c r="E569" s="22"/>
      <c r="F569" s="22"/>
      <c r="G569" s="22"/>
      <c r="H569" s="22"/>
      <c r="I569" s="22"/>
      <c r="J569" s="22"/>
      <c r="K569" s="22"/>
      <c r="L569" s="22"/>
      <c r="M569" s="22"/>
      <c r="N569" s="22"/>
      <c r="O569" s="22"/>
      <c r="P569" s="22"/>
      <c r="Q569" s="22"/>
      <c r="R569" s="22"/>
    </row>
    <row r="570" spans="1:18">
      <c r="A570" s="22"/>
      <c r="B570" s="113"/>
      <c r="C570" s="113"/>
      <c r="D570" s="113"/>
      <c r="E570" s="22"/>
      <c r="F570" s="22"/>
      <c r="G570" s="22"/>
      <c r="H570" s="22"/>
      <c r="I570" s="22"/>
      <c r="J570" s="22"/>
      <c r="K570" s="22"/>
      <c r="L570" s="22"/>
      <c r="M570" s="22"/>
      <c r="N570" s="22"/>
      <c r="O570" s="22"/>
      <c r="P570" s="22"/>
      <c r="Q570" s="22"/>
      <c r="R570" s="22"/>
    </row>
    <row r="571" spans="1:18">
      <c r="A571" s="22"/>
      <c r="B571" s="113"/>
      <c r="C571" s="113"/>
      <c r="D571" s="113"/>
      <c r="E571" s="22"/>
      <c r="F571" s="22"/>
      <c r="G571" s="22"/>
      <c r="H571" s="22"/>
      <c r="I571" s="22"/>
      <c r="J571" s="22"/>
      <c r="K571" s="22"/>
      <c r="L571" s="22"/>
      <c r="M571" s="22"/>
      <c r="N571" s="22"/>
      <c r="O571" s="22"/>
      <c r="P571" s="22"/>
      <c r="Q571" s="22"/>
      <c r="R571" s="22"/>
    </row>
    <row r="572" spans="1:18">
      <c r="A572" s="22"/>
      <c r="B572" s="113"/>
      <c r="C572" s="113"/>
      <c r="D572" s="113"/>
      <c r="E572" s="22"/>
      <c r="F572" s="22"/>
      <c r="G572" s="22"/>
      <c r="H572" s="22"/>
      <c r="I572" s="22"/>
      <c r="J572" s="22"/>
      <c r="K572" s="22"/>
      <c r="L572" s="22"/>
      <c r="M572" s="22"/>
      <c r="N572" s="22"/>
      <c r="O572" s="22"/>
      <c r="P572" s="22"/>
      <c r="Q572" s="22"/>
      <c r="R572" s="22"/>
    </row>
    <row r="573" spans="1:18">
      <c r="A573" s="22"/>
      <c r="B573" s="113"/>
      <c r="C573" s="113"/>
      <c r="D573" s="113"/>
      <c r="E573" s="22"/>
      <c r="F573" s="22"/>
      <c r="G573" s="22"/>
      <c r="H573" s="22"/>
      <c r="I573" s="22"/>
      <c r="J573" s="22"/>
      <c r="K573" s="22"/>
      <c r="L573" s="22"/>
      <c r="M573" s="22"/>
      <c r="N573" s="22"/>
      <c r="O573" s="22"/>
      <c r="P573" s="22"/>
      <c r="Q573" s="22"/>
      <c r="R573" s="22"/>
    </row>
    <row r="574" spans="1:18">
      <c r="A574" s="22"/>
      <c r="B574" s="113"/>
      <c r="C574" s="113"/>
      <c r="D574" s="113"/>
      <c r="E574" s="22"/>
      <c r="F574" s="22"/>
      <c r="G574" s="22"/>
      <c r="H574" s="22"/>
      <c r="I574" s="22"/>
      <c r="J574" s="22"/>
      <c r="K574" s="22"/>
      <c r="L574" s="22"/>
      <c r="M574" s="22"/>
      <c r="N574" s="22"/>
      <c r="O574" s="22"/>
      <c r="P574" s="22"/>
      <c r="Q574" s="22"/>
      <c r="R574" s="22"/>
    </row>
    <row r="575" spans="1:18">
      <c r="A575" s="22"/>
      <c r="B575" s="113"/>
      <c r="C575" s="113"/>
      <c r="D575" s="113"/>
      <c r="E575" s="22"/>
      <c r="F575" s="22"/>
      <c r="G575" s="22"/>
      <c r="H575" s="22"/>
      <c r="I575" s="22"/>
      <c r="J575" s="22"/>
      <c r="K575" s="22"/>
      <c r="L575" s="22"/>
      <c r="M575" s="22"/>
      <c r="N575" s="22"/>
      <c r="O575" s="22"/>
      <c r="P575" s="22"/>
      <c r="Q575" s="22"/>
      <c r="R575" s="22"/>
    </row>
    <row r="576" spans="1:18">
      <c r="A576" s="22"/>
      <c r="B576" s="113"/>
      <c r="C576" s="113"/>
      <c r="D576" s="113"/>
      <c r="E576" s="22"/>
      <c r="F576" s="22"/>
      <c r="G576" s="22"/>
      <c r="H576" s="22"/>
      <c r="I576" s="22"/>
      <c r="J576" s="22"/>
      <c r="K576" s="22"/>
      <c r="L576" s="22"/>
      <c r="M576" s="22"/>
      <c r="N576" s="22"/>
      <c r="O576" s="22"/>
      <c r="P576" s="22"/>
      <c r="Q576" s="22"/>
      <c r="R576" s="22"/>
    </row>
    <row r="577" spans="1:18">
      <c r="A577" s="22"/>
      <c r="B577" s="113"/>
      <c r="C577" s="113"/>
      <c r="D577" s="113"/>
      <c r="E577" s="22"/>
      <c r="F577" s="22"/>
      <c r="G577" s="22"/>
      <c r="H577" s="22"/>
      <c r="I577" s="22"/>
      <c r="J577" s="22"/>
      <c r="K577" s="22"/>
      <c r="L577" s="22"/>
      <c r="M577" s="22"/>
      <c r="N577" s="22"/>
      <c r="O577" s="22"/>
      <c r="P577" s="22"/>
      <c r="Q577" s="22"/>
      <c r="R577" s="22"/>
    </row>
    <row r="578" spans="1:18">
      <c r="A578" s="22"/>
      <c r="B578" s="113"/>
      <c r="C578" s="113"/>
      <c r="D578" s="113"/>
      <c r="E578" s="22"/>
      <c r="F578" s="22"/>
      <c r="G578" s="22"/>
      <c r="H578" s="22"/>
      <c r="I578" s="22"/>
      <c r="J578" s="22"/>
      <c r="K578" s="22"/>
      <c r="L578" s="22"/>
      <c r="M578" s="22"/>
      <c r="N578" s="22"/>
      <c r="O578" s="22"/>
      <c r="P578" s="22"/>
      <c r="Q578" s="22"/>
      <c r="R578" s="22"/>
    </row>
    <row r="579" spans="1:18">
      <c r="A579" s="22"/>
      <c r="B579" s="113"/>
      <c r="C579" s="113"/>
      <c r="D579" s="113"/>
      <c r="E579" s="22"/>
      <c r="F579" s="22"/>
      <c r="G579" s="22"/>
      <c r="H579" s="22"/>
      <c r="I579" s="22"/>
      <c r="J579" s="22"/>
      <c r="K579" s="22"/>
      <c r="L579" s="22"/>
      <c r="M579" s="22"/>
      <c r="N579" s="22"/>
      <c r="O579" s="22"/>
      <c r="P579" s="22"/>
      <c r="Q579" s="22"/>
      <c r="R579" s="22"/>
    </row>
    <row r="580" spans="1:18">
      <c r="A580" s="22"/>
      <c r="B580" s="113"/>
      <c r="C580" s="113"/>
      <c r="D580" s="113"/>
      <c r="E580" s="22"/>
      <c r="F580" s="22"/>
      <c r="G580" s="22"/>
      <c r="H580" s="22"/>
      <c r="I580" s="22"/>
      <c r="J580" s="22"/>
      <c r="K580" s="22"/>
      <c r="L580" s="22"/>
      <c r="M580" s="22"/>
      <c r="N580" s="22"/>
      <c r="O580" s="22"/>
      <c r="P580" s="22"/>
      <c r="Q580" s="22"/>
      <c r="R580" s="22"/>
    </row>
    <row r="581" spans="1:18">
      <c r="A581" s="22"/>
      <c r="B581" s="113"/>
      <c r="C581" s="113"/>
      <c r="D581" s="113"/>
      <c r="E581" s="22"/>
      <c r="F581" s="22"/>
      <c r="G581" s="22"/>
      <c r="H581" s="22"/>
      <c r="I581" s="22"/>
      <c r="J581" s="22"/>
      <c r="K581" s="22"/>
      <c r="L581" s="22"/>
      <c r="M581" s="22"/>
      <c r="N581" s="22"/>
      <c r="O581" s="22"/>
      <c r="P581" s="22"/>
      <c r="Q581" s="22"/>
      <c r="R581" s="22"/>
    </row>
    <row r="582" spans="1:18">
      <c r="A582" s="22"/>
      <c r="B582" s="113"/>
      <c r="C582" s="113"/>
      <c r="D582" s="113"/>
      <c r="E582" s="22"/>
      <c r="F582" s="22"/>
      <c r="G582" s="22"/>
      <c r="H582" s="22"/>
      <c r="I582" s="22"/>
      <c r="J582" s="22"/>
      <c r="K582" s="22"/>
      <c r="L582" s="22"/>
      <c r="M582" s="22"/>
      <c r="N582" s="22"/>
      <c r="O582" s="22"/>
      <c r="P582" s="22"/>
      <c r="Q582" s="22"/>
      <c r="R582" s="22"/>
    </row>
    <row r="583" spans="1:18">
      <c r="A583" s="22"/>
      <c r="B583" s="113"/>
      <c r="C583" s="113"/>
      <c r="D583" s="113"/>
      <c r="E583" s="22"/>
      <c r="F583" s="22"/>
      <c r="G583" s="22"/>
      <c r="H583" s="22"/>
      <c r="I583" s="22"/>
      <c r="J583" s="22"/>
      <c r="K583" s="22"/>
      <c r="L583" s="22"/>
      <c r="M583" s="22"/>
      <c r="N583" s="22"/>
      <c r="O583" s="22"/>
      <c r="P583" s="22"/>
      <c r="Q583" s="22"/>
      <c r="R583" s="22"/>
    </row>
    <row r="584" spans="1:18">
      <c r="A584" s="22"/>
      <c r="B584" s="113"/>
      <c r="C584" s="113"/>
      <c r="D584" s="113"/>
      <c r="E584" s="22"/>
      <c r="F584" s="22"/>
      <c r="G584" s="22"/>
      <c r="H584" s="22"/>
      <c r="I584" s="22"/>
      <c r="J584" s="22"/>
      <c r="K584" s="22"/>
      <c r="L584" s="22"/>
      <c r="M584" s="22"/>
      <c r="N584" s="22"/>
      <c r="O584" s="22"/>
      <c r="P584" s="22"/>
      <c r="Q584" s="22"/>
      <c r="R584" s="22"/>
    </row>
    <row r="585" spans="1:18">
      <c r="A585" s="22"/>
      <c r="B585" s="113"/>
      <c r="C585" s="113"/>
      <c r="D585" s="113"/>
      <c r="E585" s="22"/>
      <c r="F585" s="22"/>
      <c r="G585" s="22"/>
      <c r="H585" s="22"/>
      <c r="I585" s="22"/>
      <c r="J585" s="22"/>
      <c r="K585" s="22"/>
      <c r="L585" s="22"/>
      <c r="M585" s="22"/>
      <c r="N585" s="22"/>
      <c r="O585" s="22"/>
      <c r="P585" s="22"/>
      <c r="Q585" s="22"/>
      <c r="R585" s="22"/>
    </row>
    <row r="586" spans="1:18">
      <c r="A586" s="22"/>
      <c r="B586" s="113"/>
      <c r="C586" s="113"/>
      <c r="D586" s="113"/>
      <c r="E586" s="22"/>
      <c r="F586" s="22"/>
      <c r="G586" s="22"/>
      <c r="H586" s="22"/>
      <c r="I586" s="22"/>
      <c r="J586" s="22"/>
      <c r="K586" s="22"/>
      <c r="L586" s="22"/>
      <c r="M586" s="22"/>
      <c r="N586" s="22"/>
      <c r="O586" s="22"/>
      <c r="P586" s="22"/>
      <c r="Q586" s="22"/>
      <c r="R586" s="22"/>
    </row>
    <row r="587" spans="1:18">
      <c r="A587" s="22"/>
      <c r="B587" s="113"/>
      <c r="C587" s="113"/>
      <c r="D587" s="113"/>
      <c r="E587" s="22"/>
      <c r="F587" s="22"/>
      <c r="G587" s="22"/>
      <c r="H587" s="22"/>
      <c r="I587" s="22"/>
      <c r="J587" s="22"/>
      <c r="K587" s="22"/>
      <c r="L587" s="22"/>
      <c r="M587" s="22"/>
      <c r="N587" s="22"/>
      <c r="O587" s="22"/>
      <c r="P587" s="22"/>
      <c r="Q587" s="22"/>
      <c r="R587" s="22"/>
    </row>
    <row r="588" spans="1:18">
      <c r="A588" s="22"/>
      <c r="B588" s="113"/>
      <c r="C588" s="113"/>
      <c r="D588" s="113"/>
      <c r="E588" s="22"/>
      <c r="F588" s="22"/>
      <c r="G588" s="22"/>
      <c r="H588" s="22"/>
      <c r="I588" s="22"/>
      <c r="J588" s="22"/>
      <c r="K588" s="22"/>
      <c r="L588" s="22"/>
      <c r="M588" s="22"/>
      <c r="N588" s="22"/>
      <c r="O588" s="22"/>
      <c r="P588" s="22"/>
      <c r="Q588" s="22"/>
      <c r="R588" s="22"/>
    </row>
    <row r="589" spans="1:18">
      <c r="A589" s="22"/>
      <c r="B589" s="113"/>
      <c r="C589" s="113"/>
      <c r="D589" s="113"/>
      <c r="E589" s="22"/>
      <c r="F589" s="22"/>
      <c r="G589" s="22"/>
      <c r="H589" s="22"/>
      <c r="I589" s="22"/>
      <c r="J589" s="22"/>
      <c r="K589" s="22"/>
      <c r="L589" s="22"/>
      <c r="M589" s="22"/>
      <c r="N589" s="22"/>
      <c r="O589" s="22"/>
      <c r="P589" s="22"/>
      <c r="Q589" s="22"/>
      <c r="R589" s="22"/>
    </row>
    <row r="590" spans="1:18">
      <c r="A590" s="22"/>
      <c r="B590" s="113"/>
      <c r="C590" s="113"/>
      <c r="D590" s="113"/>
      <c r="E590" s="22"/>
      <c r="F590" s="22"/>
      <c r="G590" s="22"/>
      <c r="H590" s="22"/>
      <c r="I590" s="22"/>
      <c r="J590" s="22"/>
      <c r="K590" s="22"/>
      <c r="L590" s="22"/>
      <c r="M590" s="22"/>
      <c r="N590" s="22"/>
      <c r="O590" s="22"/>
      <c r="P590" s="22"/>
      <c r="Q590" s="22"/>
      <c r="R590" s="22"/>
    </row>
    <row r="591" spans="1:18">
      <c r="A591" s="22"/>
      <c r="B591" s="113"/>
      <c r="C591" s="113"/>
      <c r="D591" s="113"/>
      <c r="E591" s="22"/>
      <c r="F591" s="22"/>
      <c r="G591" s="22"/>
      <c r="H591" s="22"/>
      <c r="I591" s="22"/>
      <c r="J591" s="22"/>
      <c r="K591" s="22"/>
      <c r="L591" s="22"/>
      <c r="M591" s="22"/>
      <c r="N591" s="22"/>
      <c r="O591" s="22"/>
      <c r="P591" s="22"/>
      <c r="Q591" s="22"/>
      <c r="R591" s="22"/>
    </row>
    <row r="592" spans="1:18">
      <c r="A592" s="22"/>
      <c r="B592" s="113"/>
      <c r="C592" s="113"/>
      <c r="D592" s="113"/>
      <c r="E592" s="22"/>
      <c r="F592" s="22"/>
      <c r="G592" s="22"/>
      <c r="H592" s="22"/>
      <c r="I592" s="22"/>
      <c r="J592" s="22"/>
      <c r="K592" s="22"/>
      <c r="L592" s="22"/>
      <c r="M592" s="22"/>
      <c r="N592" s="22"/>
      <c r="O592" s="22"/>
      <c r="P592" s="22"/>
      <c r="Q592" s="22"/>
      <c r="R592" s="22"/>
    </row>
    <row r="593" spans="1:18">
      <c r="A593" s="22"/>
      <c r="B593" s="113"/>
      <c r="C593" s="113"/>
      <c r="D593" s="113"/>
      <c r="E593" s="22"/>
      <c r="F593" s="22"/>
      <c r="G593" s="22"/>
      <c r="H593" s="22"/>
      <c r="I593" s="22"/>
      <c r="J593" s="22"/>
      <c r="K593" s="22"/>
      <c r="L593" s="22"/>
      <c r="M593" s="22"/>
      <c r="N593" s="22"/>
      <c r="O593" s="22"/>
      <c r="P593" s="22"/>
      <c r="Q593" s="22"/>
      <c r="R593" s="22"/>
    </row>
    <row r="594" spans="1:18">
      <c r="A594" s="22"/>
      <c r="B594" s="113"/>
      <c r="C594" s="113"/>
      <c r="D594" s="113"/>
      <c r="E594" s="22"/>
      <c r="F594" s="22"/>
      <c r="G594" s="22"/>
      <c r="H594" s="22"/>
      <c r="I594" s="22"/>
      <c r="J594" s="22"/>
      <c r="K594" s="22"/>
      <c r="L594" s="22"/>
      <c r="M594" s="22"/>
      <c r="N594" s="22"/>
      <c r="O594" s="22"/>
      <c r="P594" s="22"/>
      <c r="Q594" s="22"/>
      <c r="R594" s="22"/>
    </row>
    <row r="595" spans="1:18">
      <c r="A595" s="22"/>
      <c r="B595" s="113"/>
      <c r="C595" s="113"/>
      <c r="D595" s="113"/>
      <c r="E595" s="22"/>
      <c r="F595" s="22"/>
      <c r="G595" s="22"/>
      <c r="H595" s="22"/>
      <c r="I595" s="22"/>
      <c r="J595" s="22"/>
      <c r="K595" s="22"/>
      <c r="L595" s="22"/>
      <c r="M595" s="22"/>
      <c r="N595" s="22"/>
      <c r="O595" s="22"/>
      <c r="P595" s="22"/>
      <c r="Q595" s="22"/>
      <c r="R595" s="22"/>
    </row>
    <row r="596" spans="1:18">
      <c r="A596" s="22"/>
      <c r="B596" s="113"/>
      <c r="C596" s="113"/>
      <c r="D596" s="113"/>
      <c r="E596" s="22"/>
      <c r="F596" s="22"/>
      <c r="G596" s="22"/>
      <c r="H596" s="22"/>
      <c r="I596" s="22"/>
      <c r="J596" s="22"/>
      <c r="K596" s="22"/>
      <c r="L596" s="22"/>
      <c r="M596" s="22"/>
      <c r="N596" s="22"/>
      <c r="O596" s="22"/>
      <c r="P596" s="22"/>
      <c r="Q596" s="22"/>
      <c r="R596" s="22"/>
    </row>
    <row r="597" spans="1:18">
      <c r="A597" s="22"/>
      <c r="B597" s="113"/>
      <c r="C597" s="113"/>
      <c r="D597" s="113"/>
      <c r="E597" s="22"/>
      <c r="F597" s="22"/>
      <c r="G597" s="22"/>
      <c r="H597" s="22"/>
      <c r="I597" s="22"/>
      <c r="J597" s="22"/>
      <c r="K597" s="22"/>
      <c r="L597" s="22"/>
      <c r="M597" s="22"/>
      <c r="N597" s="22"/>
      <c r="O597" s="22"/>
      <c r="P597" s="22"/>
      <c r="Q597" s="22"/>
      <c r="R597" s="22"/>
    </row>
    <row r="598" spans="1:18">
      <c r="A598" s="22"/>
      <c r="B598" s="113"/>
      <c r="C598" s="113"/>
      <c r="D598" s="113"/>
      <c r="E598" s="22"/>
      <c r="F598" s="22"/>
      <c r="G598" s="22"/>
      <c r="H598" s="22"/>
      <c r="I598" s="22"/>
      <c r="J598" s="22"/>
      <c r="K598" s="22"/>
      <c r="L598" s="22"/>
      <c r="M598" s="22"/>
      <c r="N598" s="22"/>
      <c r="O598" s="22"/>
      <c r="P598" s="22"/>
      <c r="Q598" s="22"/>
      <c r="R598" s="22"/>
    </row>
    <row r="599" spans="1:18">
      <c r="A599" s="22"/>
      <c r="B599" s="113"/>
      <c r="C599" s="113"/>
      <c r="D599" s="113"/>
      <c r="E599" s="22"/>
      <c r="F599" s="22"/>
      <c r="G599" s="22"/>
      <c r="H599" s="22"/>
      <c r="I599" s="22"/>
      <c r="J599" s="22"/>
      <c r="K599" s="22"/>
      <c r="L599" s="22"/>
      <c r="M599" s="22"/>
      <c r="N599" s="22"/>
      <c r="O599" s="22"/>
      <c r="P599" s="22"/>
      <c r="Q599" s="22"/>
      <c r="R599" s="22"/>
    </row>
    <row r="600" spans="1:18">
      <c r="A600" s="22"/>
      <c r="B600" s="113"/>
      <c r="C600" s="113"/>
      <c r="D600" s="113"/>
      <c r="E600" s="22"/>
      <c r="F600" s="22"/>
      <c r="G600" s="22"/>
      <c r="H600" s="22"/>
      <c r="I600" s="22"/>
      <c r="J600" s="22"/>
      <c r="K600" s="22"/>
      <c r="L600" s="22"/>
      <c r="M600" s="22"/>
      <c r="N600" s="22"/>
      <c r="O600" s="22"/>
      <c r="P600" s="22"/>
      <c r="Q600" s="22"/>
      <c r="R600" s="22"/>
    </row>
    <row r="601" spans="1:18">
      <c r="A601" s="22"/>
      <c r="B601" s="113"/>
      <c r="C601" s="113"/>
      <c r="D601" s="113"/>
      <c r="E601" s="22"/>
      <c r="F601" s="22"/>
      <c r="G601" s="22"/>
      <c r="H601" s="22"/>
      <c r="I601" s="22"/>
      <c r="J601" s="22"/>
      <c r="K601" s="22"/>
      <c r="L601" s="22"/>
      <c r="M601" s="22"/>
      <c r="N601" s="22"/>
      <c r="O601" s="22"/>
      <c r="P601" s="22"/>
      <c r="Q601" s="22"/>
      <c r="R601" s="22"/>
    </row>
    <row r="602" spans="1:18">
      <c r="A602" s="22"/>
      <c r="B602" s="113"/>
      <c r="C602" s="113"/>
      <c r="D602" s="113"/>
      <c r="E602" s="22"/>
      <c r="F602" s="22"/>
      <c r="G602" s="22"/>
      <c r="H602" s="22"/>
      <c r="I602" s="22"/>
      <c r="J602" s="22"/>
      <c r="K602" s="22"/>
      <c r="L602" s="22"/>
      <c r="M602" s="22"/>
      <c r="N602" s="22"/>
      <c r="O602" s="22"/>
      <c r="P602" s="22"/>
      <c r="Q602" s="22"/>
      <c r="R602" s="22"/>
    </row>
    <row r="603" spans="1:18">
      <c r="A603" s="22"/>
      <c r="B603" s="113"/>
      <c r="C603" s="113"/>
      <c r="D603" s="113"/>
      <c r="E603" s="22"/>
      <c r="F603" s="22"/>
      <c r="G603" s="22"/>
      <c r="H603" s="22"/>
      <c r="I603" s="22"/>
      <c r="J603" s="22"/>
      <c r="K603" s="22"/>
      <c r="L603" s="22"/>
      <c r="M603" s="22"/>
      <c r="N603" s="22"/>
      <c r="O603" s="22"/>
      <c r="P603" s="22"/>
      <c r="Q603" s="22"/>
      <c r="R603" s="22"/>
    </row>
    <row r="604" spans="1:18">
      <c r="A604" s="22"/>
      <c r="B604" s="113"/>
      <c r="C604" s="113"/>
      <c r="D604" s="113"/>
      <c r="E604" s="22"/>
      <c r="F604" s="22"/>
      <c r="G604" s="22"/>
      <c r="H604" s="22"/>
      <c r="I604" s="22"/>
      <c r="J604" s="22"/>
      <c r="K604" s="22"/>
      <c r="L604" s="22"/>
      <c r="M604" s="22"/>
      <c r="N604" s="22"/>
      <c r="O604" s="22"/>
      <c r="P604" s="22"/>
      <c r="Q604" s="22"/>
      <c r="R604" s="22"/>
    </row>
    <row r="605" spans="1:18">
      <c r="A605" s="22"/>
      <c r="B605" s="113"/>
      <c r="C605" s="113"/>
      <c r="D605" s="113"/>
      <c r="E605" s="22"/>
      <c r="F605" s="22"/>
      <c r="G605" s="22"/>
      <c r="H605" s="22"/>
      <c r="I605" s="22"/>
      <c r="J605" s="22"/>
      <c r="K605" s="22"/>
      <c r="L605" s="22"/>
      <c r="M605" s="22"/>
      <c r="N605" s="22"/>
      <c r="O605" s="22"/>
      <c r="P605" s="22"/>
      <c r="Q605" s="22"/>
      <c r="R605" s="22"/>
    </row>
    <row r="606" spans="1:18">
      <c r="A606" s="22"/>
      <c r="B606" s="113"/>
      <c r="C606" s="113"/>
      <c r="D606" s="113"/>
      <c r="E606" s="22"/>
      <c r="F606" s="22"/>
      <c r="G606" s="22"/>
      <c r="H606" s="22"/>
      <c r="I606" s="22"/>
      <c r="J606" s="22"/>
      <c r="K606" s="22"/>
      <c r="L606" s="22"/>
      <c r="M606" s="22"/>
      <c r="N606" s="22"/>
      <c r="O606" s="22"/>
      <c r="P606" s="22"/>
      <c r="Q606" s="22"/>
      <c r="R606" s="22"/>
    </row>
    <row r="607" spans="1:18">
      <c r="A607" s="22"/>
      <c r="B607" s="113"/>
      <c r="C607" s="113"/>
      <c r="D607" s="113"/>
      <c r="E607" s="22"/>
      <c r="F607" s="22"/>
      <c r="G607" s="22"/>
      <c r="H607" s="22"/>
      <c r="I607" s="22"/>
      <c r="J607" s="22"/>
      <c r="K607" s="22"/>
      <c r="L607" s="22"/>
      <c r="M607" s="22"/>
      <c r="N607" s="22"/>
      <c r="O607" s="22"/>
      <c r="P607" s="22"/>
      <c r="Q607" s="22"/>
      <c r="R607" s="22"/>
    </row>
    <row r="608" spans="1:18">
      <c r="A608" s="22"/>
      <c r="B608" s="113"/>
      <c r="C608" s="113"/>
      <c r="D608" s="113"/>
      <c r="E608" s="22"/>
      <c r="F608" s="22"/>
      <c r="G608" s="22"/>
      <c r="H608" s="22"/>
      <c r="I608" s="22"/>
      <c r="J608" s="22"/>
      <c r="K608" s="22"/>
      <c r="L608" s="22"/>
      <c r="M608" s="22"/>
      <c r="N608" s="22"/>
      <c r="O608" s="22"/>
      <c r="P608" s="22"/>
      <c r="Q608" s="22"/>
      <c r="R608" s="22"/>
    </row>
    <row r="609" spans="1:18">
      <c r="A609" s="22"/>
      <c r="B609" s="113"/>
      <c r="C609" s="113"/>
      <c r="D609" s="113"/>
      <c r="E609" s="22"/>
      <c r="F609" s="22"/>
      <c r="G609" s="22"/>
      <c r="H609" s="22"/>
      <c r="I609" s="22"/>
      <c r="J609" s="22"/>
      <c r="K609" s="22"/>
      <c r="L609" s="22"/>
      <c r="M609" s="22"/>
      <c r="N609" s="22"/>
      <c r="O609" s="22"/>
      <c r="P609" s="22"/>
      <c r="Q609" s="22"/>
      <c r="R609" s="22"/>
    </row>
    <row r="610" spans="1:18">
      <c r="A610" s="22"/>
      <c r="B610" s="113"/>
      <c r="C610" s="113"/>
      <c r="D610" s="113"/>
      <c r="E610" s="22"/>
      <c r="F610" s="22"/>
      <c r="G610" s="22"/>
      <c r="H610" s="22"/>
      <c r="I610" s="22"/>
      <c r="J610" s="22"/>
      <c r="K610" s="22"/>
      <c r="L610" s="22"/>
      <c r="M610" s="22"/>
      <c r="N610" s="22"/>
      <c r="O610" s="22"/>
      <c r="P610" s="22"/>
      <c r="Q610" s="22"/>
      <c r="R610" s="22"/>
    </row>
    <row r="611" spans="1:18">
      <c r="A611" s="22"/>
      <c r="B611" s="113"/>
      <c r="C611" s="113"/>
      <c r="D611" s="113"/>
      <c r="E611" s="22"/>
      <c r="F611" s="22"/>
      <c r="G611" s="22"/>
      <c r="H611" s="22"/>
      <c r="I611" s="22"/>
      <c r="J611" s="22"/>
      <c r="K611" s="22"/>
      <c r="L611" s="22"/>
      <c r="M611" s="22"/>
      <c r="N611" s="22"/>
      <c r="O611" s="22"/>
      <c r="P611" s="22"/>
      <c r="Q611" s="22"/>
      <c r="R611" s="22"/>
    </row>
    <row r="612" spans="1:18">
      <c r="A612" s="22"/>
      <c r="B612" s="113"/>
      <c r="C612" s="113"/>
      <c r="D612" s="113"/>
      <c r="E612" s="22"/>
      <c r="F612" s="22"/>
      <c r="G612" s="22"/>
      <c r="H612" s="22"/>
      <c r="I612" s="22"/>
      <c r="J612" s="22"/>
      <c r="K612" s="22"/>
      <c r="L612" s="22"/>
      <c r="M612" s="22"/>
      <c r="N612" s="22"/>
      <c r="O612" s="22"/>
      <c r="P612" s="22"/>
      <c r="Q612" s="22"/>
      <c r="R612" s="22"/>
    </row>
    <row r="613" spans="1:18">
      <c r="A613" s="22"/>
      <c r="B613" s="113"/>
      <c r="C613" s="113"/>
      <c r="D613" s="113"/>
      <c r="E613" s="22"/>
      <c r="F613" s="22"/>
      <c r="G613" s="22"/>
      <c r="H613" s="22"/>
      <c r="I613" s="22"/>
      <c r="J613" s="22"/>
      <c r="K613" s="22"/>
      <c r="L613" s="22"/>
      <c r="M613" s="22"/>
      <c r="N613" s="22"/>
      <c r="O613" s="22"/>
      <c r="P613" s="22"/>
      <c r="Q613" s="22"/>
      <c r="R613" s="22"/>
    </row>
    <row r="614" spans="1:18">
      <c r="A614" s="22"/>
      <c r="B614" s="113"/>
      <c r="C614" s="113"/>
      <c r="D614" s="113"/>
      <c r="E614" s="22"/>
      <c r="F614" s="22"/>
      <c r="G614" s="22"/>
      <c r="H614" s="22"/>
      <c r="I614" s="22"/>
      <c r="J614" s="22"/>
      <c r="K614" s="22"/>
      <c r="L614" s="22"/>
      <c r="M614" s="22"/>
      <c r="N614" s="22"/>
      <c r="O614" s="22"/>
      <c r="P614" s="22"/>
      <c r="Q614" s="22"/>
      <c r="R614" s="22"/>
    </row>
    <row r="615" spans="1:18">
      <c r="A615" s="22"/>
      <c r="B615" s="113"/>
      <c r="C615" s="113"/>
      <c r="D615" s="113"/>
      <c r="E615" s="22"/>
      <c r="F615" s="22"/>
      <c r="G615" s="22"/>
      <c r="H615" s="22"/>
      <c r="I615" s="22"/>
      <c r="J615" s="22"/>
      <c r="K615" s="22"/>
      <c r="L615" s="22"/>
      <c r="M615" s="22"/>
      <c r="N615" s="22"/>
      <c r="O615" s="22"/>
      <c r="P615" s="22"/>
      <c r="Q615" s="22"/>
      <c r="R615" s="22"/>
    </row>
    <row r="616" spans="1:18">
      <c r="A616" s="22"/>
      <c r="B616" s="113"/>
      <c r="C616" s="113"/>
      <c r="D616" s="113"/>
      <c r="E616" s="22"/>
      <c r="F616" s="22"/>
      <c r="G616" s="22"/>
      <c r="H616" s="22"/>
      <c r="I616" s="22"/>
      <c r="J616" s="22"/>
      <c r="K616" s="22"/>
      <c r="L616" s="22"/>
      <c r="M616" s="22"/>
      <c r="N616" s="22"/>
      <c r="O616" s="22"/>
      <c r="P616" s="22"/>
      <c r="Q616" s="22"/>
      <c r="R616" s="22"/>
    </row>
    <row r="617" spans="1:18">
      <c r="A617" s="22"/>
      <c r="B617" s="113"/>
      <c r="C617" s="113"/>
      <c r="D617" s="113"/>
      <c r="E617" s="22"/>
      <c r="F617" s="22"/>
      <c r="G617" s="22"/>
      <c r="H617" s="22"/>
      <c r="I617" s="22"/>
      <c r="J617" s="22"/>
      <c r="K617" s="22"/>
      <c r="L617" s="22"/>
      <c r="M617" s="22"/>
      <c r="N617" s="22"/>
      <c r="O617" s="22"/>
      <c r="P617" s="22"/>
      <c r="Q617" s="22"/>
      <c r="R617" s="22"/>
    </row>
    <row r="618" spans="1:18">
      <c r="A618" s="22"/>
      <c r="B618" s="113"/>
      <c r="C618" s="113"/>
      <c r="D618" s="113"/>
      <c r="E618" s="22"/>
      <c r="F618" s="22"/>
      <c r="G618" s="22"/>
      <c r="H618" s="22"/>
      <c r="I618" s="22"/>
      <c r="J618" s="22"/>
      <c r="K618" s="22"/>
      <c r="L618" s="22"/>
      <c r="M618" s="22"/>
      <c r="N618" s="22"/>
      <c r="O618" s="22"/>
      <c r="P618" s="22"/>
      <c r="Q618" s="22"/>
      <c r="R618" s="22"/>
    </row>
    <row r="619" spans="1:18">
      <c r="A619" s="22"/>
      <c r="B619" s="113"/>
      <c r="C619" s="113"/>
      <c r="D619" s="113"/>
      <c r="E619" s="22"/>
      <c r="F619" s="22"/>
      <c r="G619" s="22"/>
      <c r="H619" s="22"/>
      <c r="I619" s="22"/>
      <c r="J619" s="22"/>
      <c r="K619" s="22"/>
      <c r="L619" s="22"/>
      <c r="M619" s="22"/>
      <c r="N619" s="22"/>
      <c r="O619" s="22"/>
      <c r="P619" s="22"/>
      <c r="Q619" s="22"/>
      <c r="R619" s="22"/>
    </row>
    <row r="620" spans="1:18">
      <c r="A620" s="22"/>
      <c r="B620" s="113"/>
      <c r="C620" s="113"/>
      <c r="D620" s="113"/>
      <c r="E620" s="22"/>
      <c r="F620" s="22"/>
      <c r="G620" s="22"/>
      <c r="H620" s="22"/>
      <c r="I620" s="22"/>
      <c r="J620" s="22"/>
      <c r="K620" s="22"/>
      <c r="L620" s="22"/>
      <c r="M620" s="22"/>
      <c r="N620" s="22"/>
      <c r="O620" s="22"/>
      <c r="P620" s="22"/>
      <c r="Q620" s="22"/>
      <c r="R620" s="22"/>
    </row>
    <row r="621" spans="1:18">
      <c r="A621" s="22"/>
      <c r="B621" s="113"/>
      <c r="C621" s="113"/>
      <c r="D621" s="113"/>
      <c r="E621" s="22"/>
      <c r="F621" s="22"/>
      <c r="G621" s="22"/>
      <c r="H621" s="22"/>
      <c r="I621" s="22"/>
      <c r="J621" s="22"/>
      <c r="K621" s="22"/>
      <c r="L621" s="22"/>
      <c r="M621" s="22"/>
      <c r="N621" s="22"/>
      <c r="O621" s="22"/>
      <c r="P621" s="22"/>
      <c r="Q621" s="22"/>
      <c r="R621" s="22"/>
    </row>
    <row r="622" spans="1:18">
      <c r="A622" s="22"/>
      <c r="B622" s="113"/>
      <c r="C622" s="113"/>
      <c r="D622" s="113"/>
      <c r="E622" s="22"/>
      <c r="F622" s="22"/>
      <c r="G622" s="22"/>
      <c r="H622" s="22"/>
      <c r="I622" s="22"/>
      <c r="J622" s="22"/>
      <c r="K622" s="22"/>
      <c r="L622" s="22"/>
      <c r="M622" s="22"/>
      <c r="N622" s="22"/>
      <c r="O622" s="22"/>
      <c r="P622" s="22"/>
      <c r="Q622" s="22"/>
      <c r="R622" s="22"/>
    </row>
    <row r="623" spans="1:18">
      <c r="A623" s="22"/>
      <c r="B623" s="113"/>
      <c r="C623" s="113"/>
      <c r="D623" s="113"/>
      <c r="E623" s="22"/>
      <c r="F623" s="22"/>
      <c r="G623" s="22"/>
      <c r="H623" s="22"/>
      <c r="I623" s="22"/>
      <c r="J623" s="22"/>
      <c r="K623" s="22"/>
      <c r="L623" s="22"/>
      <c r="M623" s="22"/>
      <c r="N623" s="22"/>
      <c r="O623" s="22"/>
      <c r="P623" s="22"/>
      <c r="Q623" s="22"/>
      <c r="R623" s="22"/>
    </row>
    <row r="624" spans="1:18">
      <c r="A624" s="22"/>
      <c r="B624" s="113"/>
      <c r="C624" s="113"/>
      <c r="D624" s="113"/>
      <c r="E624" s="22"/>
      <c r="F624" s="22"/>
      <c r="G624" s="22"/>
      <c r="H624" s="22"/>
      <c r="I624" s="22"/>
      <c r="J624" s="22"/>
      <c r="K624" s="22"/>
      <c r="L624" s="22"/>
      <c r="M624" s="22"/>
      <c r="N624" s="22"/>
      <c r="O624" s="22"/>
      <c r="P624" s="22"/>
      <c r="Q624" s="22"/>
      <c r="R624" s="22"/>
    </row>
    <row r="625" spans="1:18">
      <c r="A625" s="22"/>
      <c r="B625" s="113"/>
      <c r="C625" s="113"/>
      <c r="D625" s="113"/>
      <c r="E625" s="22"/>
      <c r="F625" s="22"/>
      <c r="G625" s="22"/>
      <c r="H625" s="22"/>
      <c r="I625" s="22"/>
      <c r="J625" s="22"/>
      <c r="K625" s="22"/>
      <c r="L625" s="22"/>
      <c r="M625" s="22"/>
      <c r="N625" s="22"/>
      <c r="O625" s="22"/>
      <c r="P625" s="22"/>
      <c r="Q625" s="22"/>
      <c r="R625" s="22"/>
    </row>
    <row r="626" spans="1:18">
      <c r="A626" s="22"/>
      <c r="B626" s="113"/>
      <c r="C626" s="113"/>
      <c r="D626" s="113"/>
      <c r="E626" s="22"/>
      <c r="F626" s="22"/>
      <c r="G626" s="22"/>
      <c r="H626" s="22"/>
      <c r="I626" s="22"/>
      <c r="J626" s="22"/>
      <c r="K626" s="22"/>
      <c r="L626" s="22"/>
      <c r="M626" s="22"/>
      <c r="N626" s="22"/>
      <c r="O626" s="22"/>
      <c r="P626" s="22"/>
      <c r="Q626" s="22"/>
      <c r="R626" s="22"/>
    </row>
    <row r="627" spans="1:18">
      <c r="A627" s="22"/>
      <c r="B627" s="113"/>
      <c r="C627" s="113"/>
      <c r="D627" s="113"/>
      <c r="E627" s="22"/>
      <c r="F627" s="22"/>
      <c r="G627" s="22"/>
      <c r="H627" s="22"/>
      <c r="I627" s="22"/>
      <c r="J627" s="22"/>
      <c r="K627" s="22"/>
      <c r="L627" s="22"/>
      <c r="M627" s="22"/>
      <c r="N627" s="22"/>
      <c r="O627" s="22"/>
      <c r="P627" s="22"/>
      <c r="Q627" s="22"/>
      <c r="R627" s="22"/>
    </row>
    <row r="628" spans="1:18">
      <c r="A628" s="22"/>
      <c r="B628" s="113"/>
      <c r="C628" s="113"/>
      <c r="D628" s="113"/>
      <c r="E628" s="22"/>
      <c r="F628" s="22"/>
      <c r="G628" s="22"/>
      <c r="H628" s="22"/>
      <c r="I628" s="22"/>
      <c r="J628" s="22"/>
      <c r="K628" s="22"/>
      <c r="L628" s="22"/>
      <c r="M628" s="22"/>
      <c r="N628" s="22"/>
      <c r="O628" s="22"/>
      <c r="P628" s="22"/>
      <c r="Q628" s="22"/>
      <c r="R628" s="22"/>
    </row>
    <row r="629" spans="1:18">
      <c r="A629" s="22"/>
      <c r="B629" s="113"/>
      <c r="C629" s="113"/>
      <c r="D629" s="113"/>
      <c r="E629" s="22"/>
      <c r="F629" s="22"/>
      <c r="G629" s="22"/>
      <c r="H629" s="22"/>
      <c r="I629" s="22"/>
      <c r="J629" s="22"/>
      <c r="K629" s="22"/>
      <c r="L629" s="22"/>
      <c r="M629" s="22"/>
      <c r="N629" s="22"/>
      <c r="O629" s="22"/>
      <c r="P629" s="22"/>
      <c r="Q629" s="22"/>
      <c r="R629" s="22"/>
    </row>
    <row r="630" spans="1:18">
      <c r="A630" s="22"/>
      <c r="B630" s="113"/>
      <c r="C630" s="113"/>
      <c r="D630" s="113"/>
      <c r="E630" s="22"/>
      <c r="F630" s="22"/>
      <c r="G630" s="22"/>
      <c r="H630" s="22"/>
      <c r="I630" s="22"/>
      <c r="J630" s="22"/>
      <c r="K630" s="22"/>
      <c r="L630" s="22"/>
      <c r="M630" s="22"/>
      <c r="N630" s="22"/>
      <c r="O630" s="22"/>
      <c r="P630" s="22"/>
      <c r="Q630" s="22"/>
      <c r="R630" s="22"/>
    </row>
    <row r="631" spans="1:18">
      <c r="A631" s="22"/>
      <c r="B631" s="113"/>
      <c r="C631" s="113"/>
      <c r="D631" s="113"/>
      <c r="E631" s="22"/>
      <c r="F631" s="22"/>
      <c r="G631" s="22"/>
      <c r="H631" s="22"/>
      <c r="I631" s="22"/>
      <c r="J631" s="22"/>
      <c r="K631" s="22"/>
      <c r="L631" s="22"/>
      <c r="M631" s="22"/>
      <c r="N631" s="22"/>
      <c r="O631" s="22"/>
      <c r="P631" s="22"/>
      <c r="Q631" s="22"/>
      <c r="R631" s="22"/>
    </row>
    <row r="632" spans="1:18">
      <c r="A632" s="22"/>
      <c r="B632" s="113"/>
      <c r="C632" s="113"/>
      <c r="D632" s="113"/>
      <c r="E632" s="22"/>
      <c r="F632" s="22"/>
      <c r="G632" s="22"/>
      <c r="H632" s="22"/>
      <c r="I632" s="22"/>
      <c r="J632" s="22"/>
      <c r="K632" s="22"/>
      <c r="L632" s="22"/>
      <c r="M632" s="22"/>
      <c r="N632" s="22"/>
      <c r="O632" s="22"/>
      <c r="P632" s="22"/>
      <c r="Q632" s="22"/>
      <c r="R632" s="22"/>
    </row>
    <row r="633" spans="1:18">
      <c r="A633" s="22"/>
      <c r="B633" s="113"/>
      <c r="C633" s="113"/>
      <c r="D633" s="113"/>
      <c r="E633" s="22"/>
      <c r="F633" s="22"/>
      <c r="G633" s="22"/>
      <c r="H633" s="22"/>
      <c r="I633" s="22"/>
      <c r="J633" s="22"/>
      <c r="K633" s="22"/>
      <c r="L633" s="22"/>
      <c r="M633" s="22"/>
      <c r="N633" s="22"/>
      <c r="O633" s="22"/>
      <c r="P633" s="22"/>
      <c r="Q633" s="22"/>
      <c r="R633" s="22"/>
    </row>
    <row r="634" spans="1:18">
      <c r="A634" s="22"/>
      <c r="B634" s="113"/>
      <c r="C634" s="113"/>
      <c r="D634" s="113"/>
      <c r="E634" s="22"/>
      <c r="F634" s="22"/>
      <c r="G634" s="22"/>
      <c r="H634" s="22"/>
      <c r="I634" s="22"/>
      <c r="J634" s="22"/>
      <c r="K634" s="22"/>
      <c r="L634" s="22"/>
      <c r="M634" s="22"/>
      <c r="N634" s="22"/>
      <c r="O634" s="22"/>
      <c r="P634" s="22"/>
      <c r="Q634" s="22"/>
      <c r="R634" s="22"/>
    </row>
    <row r="635" spans="1:18">
      <c r="A635" s="22"/>
      <c r="B635" s="113"/>
      <c r="C635" s="113"/>
      <c r="D635" s="113"/>
      <c r="E635" s="22"/>
      <c r="F635" s="22"/>
      <c r="G635" s="22"/>
      <c r="H635" s="22"/>
      <c r="I635" s="22"/>
      <c r="J635" s="22"/>
      <c r="K635" s="22"/>
      <c r="L635" s="22"/>
      <c r="M635" s="22"/>
      <c r="N635" s="22"/>
      <c r="O635" s="22"/>
      <c r="P635" s="22"/>
      <c r="Q635" s="22"/>
      <c r="R635" s="22"/>
    </row>
    <row r="636" spans="1:18">
      <c r="A636" s="22"/>
      <c r="B636" s="113"/>
      <c r="C636" s="113"/>
      <c r="D636" s="113"/>
      <c r="E636" s="22"/>
      <c r="F636" s="22"/>
      <c r="G636" s="22"/>
      <c r="H636" s="22"/>
      <c r="I636" s="22"/>
      <c r="J636" s="22"/>
      <c r="K636" s="22"/>
      <c r="L636" s="22"/>
      <c r="M636" s="22"/>
      <c r="N636" s="22"/>
      <c r="O636" s="22"/>
      <c r="P636" s="22"/>
      <c r="Q636" s="22"/>
      <c r="R636" s="22"/>
    </row>
    <row r="637" spans="1:18">
      <c r="A637" s="22"/>
      <c r="B637" s="113"/>
      <c r="C637" s="113"/>
      <c r="D637" s="113"/>
      <c r="E637" s="22"/>
      <c r="F637" s="22"/>
      <c r="G637" s="22"/>
      <c r="H637" s="22"/>
      <c r="I637" s="22"/>
      <c r="J637" s="22"/>
      <c r="K637" s="22"/>
      <c r="L637" s="22"/>
      <c r="M637" s="22"/>
      <c r="N637" s="22"/>
      <c r="O637" s="22"/>
      <c r="P637" s="22"/>
      <c r="Q637" s="22"/>
      <c r="R637" s="22"/>
    </row>
    <row r="638" spans="1:18">
      <c r="A638" s="22"/>
      <c r="B638" s="113"/>
      <c r="C638" s="113"/>
      <c r="D638" s="113"/>
      <c r="E638" s="22"/>
      <c r="F638" s="22"/>
      <c r="G638" s="22"/>
      <c r="H638" s="22"/>
      <c r="I638" s="22"/>
      <c r="J638" s="22"/>
      <c r="K638" s="22"/>
      <c r="L638" s="22"/>
      <c r="M638" s="22"/>
      <c r="N638" s="22"/>
      <c r="O638" s="22"/>
      <c r="P638" s="22"/>
      <c r="Q638" s="22"/>
      <c r="R638" s="22"/>
    </row>
    <row r="639" spans="1:18">
      <c r="A639" s="22"/>
      <c r="B639" s="113"/>
      <c r="C639" s="113"/>
      <c r="D639" s="113"/>
      <c r="E639" s="22"/>
      <c r="F639" s="22"/>
      <c r="G639" s="22"/>
      <c r="H639" s="22"/>
      <c r="I639" s="22"/>
      <c r="J639" s="22"/>
      <c r="K639" s="22"/>
      <c r="L639" s="22"/>
      <c r="M639" s="22"/>
      <c r="N639" s="22"/>
      <c r="O639" s="22"/>
      <c r="P639" s="22"/>
      <c r="Q639" s="22"/>
      <c r="R639" s="22"/>
    </row>
    <row r="640" spans="1:18">
      <c r="A640" s="22"/>
      <c r="B640" s="113"/>
      <c r="C640" s="113"/>
      <c r="D640" s="113"/>
      <c r="E640" s="22"/>
      <c r="F640" s="22"/>
      <c r="G640" s="22"/>
      <c r="H640" s="22"/>
      <c r="I640" s="22"/>
      <c r="J640" s="22"/>
      <c r="K640" s="22"/>
      <c r="L640" s="22"/>
      <c r="M640" s="22"/>
      <c r="N640" s="22"/>
      <c r="O640" s="22"/>
      <c r="P640" s="22"/>
      <c r="Q640" s="22"/>
      <c r="R640" s="22"/>
    </row>
    <row r="641" spans="1:18">
      <c r="A641" s="22"/>
      <c r="B641" s="113"/>
      <c r="C641" s="113"/>
      <c r="D641" s="113"/>
      <c r="E641" s="22"/>
      <c r="F641" s="22"/>
      <c r="G641" s="22"/>
      <c r="H641" s="22"/>
      <c r="I641" s="22"/>
      <c r="J641" s="22"/>
      <c r="K641" s="22"/>
      <c r="L641" s="22"/>
      <c r="M641" s="22"/>
      <c r="N641" s="22"/>
      <c r="O641" s="22"/>
      <c r="P641" s="22"/>
      <c r="Q641" s="22"/>
      <c r="R641" s="22"/>
    </row>
    <row r="642" spans="1:18">
      <c r="A642" s="22"/>
      <c r="B642" s="113"/>
      <c r="C642" s="113"/>
      <c r="D642" s="113"/>
      <c r="E642" s="22"/>
      <c r="F642" s="22"/>
      <c r="G642" s="22"/>
      <c r="H642" s="22"/>
      <c r="I642" s="22"/>
      <c r="J642" s="22"/>
      <c r="K642" s="22"/>
      <c r="L642" s="22"/>
      <c r="M642" s="22"/>
      <c r="N642" s="22"/>
      <c r="O642" s="22"/>
      <c r="P642" s="22"/>
      <c r="Q642" s="22"/>
      <c r="R642" s="22"/>
    </row>
    <row r="643" spans="1:18">
      <c r="A643" s="22"/>
      <c r="B643" s="113"/>
      <c r="C643" s="113"/>
      <c r="D643" s="113"/>
      <c r="E643" s="22"/>
      <c r="F643" s="22"/>
      <c r="G643" s="22"/>
      <c r="H643" s="22"/>
      <c r="I643" s="22"/>
      <c r="J643" s="22"/>
      <c r="K643" s="22"/>
      <c r="L643" s="22"/>
      <c r="M643" s="22"/>
      <c r="N643" s="22"/>
      <c r="O643" s="22"/>
      <c r="P643" s="22"/>
      <c r="Q643" s="22"/>
      <c r="R643" s="22"/>
    </row>
    <row r="644" spans="1:18">
      <c r="A644" s="22"/>
      <c r="B644" s="113"/>
      <c r="C644" s="113"/>
      <c r="D644" s="113"/>
      <c r="E644" s="22"/>
      <c r="F644" s="22"/>
      <c r="G644" s="22"/>
      <c r="H644" s="22"/>
      <c r="I644" s="22"/>
      <c r="J644" s="22"/>
      <c r="K644" s="22"/>
      <c r="L644" s="22"/>
      <c r="M644" s="22"/>
      <c r="N644" s="22"/>
      <c r="O644" s="22"/>
      <c r="P644" s="22"/>
      <c r="Q644" s="22"/>
      <c r="R644" s="22"/>
    </row>
    <row r="645" spans="1:18">
      <c r="A645" s="22"/>
      <c r="B645" s="113"/>
      <c r="C645" s="113"/>
      <c r="D645" s="113"/>
      <c r="E645" s="22"/>
      <c r="F645" s="22"/>
      <c r="G645" s="22"/>
      <c r="H645" s="22"/>
      <c r="I645" s="22"/>
      <c r="J645" s="22"/>
      <c r="K645" s="22"/>
      <c r="L645" s="22"/>
      <c r="M645" s="22"/>
      <c r="N645" s="22"/>
      <c r="O645" s="22"/>
      <c r="P645" s="22"/>
      <c r="Q645" s="22"/>
      <c r="R645" s="22"/>
    </row>
    <row r="646" spans="1:18">
      <c r="A646" s="22"/>
      <c r="B646" s="113"/>
      <c r="C646" s="113"/>
      <c r="D646" s="113"/>
      <c r="E646" s="22"/>
      <c r="F646" s="22"/>
      <c r="G646" s="22"/>
      <c r="H646" s="22"/>
      <c r="I646" s="22"/>
      <c r="J646" s="22"/>
      <c r="K646" s="22"/>
      <c r="L646" s="22"/>
      <c r="M646" s="22"/>
      <c r="N646" s="22"/>
      <c r="O646" s="22"/>
      <c r="P646" s="22"/>
      <c r="Q646" s="22"/>
      <c r="R646" s="22"/>
    </row>
    <row r="647" spans="1:18">
      <c r="A647" s="22"/>
      <c r="B647" s="113"/>
      <c r="C647" s="113"/>
      <c r="D647" s="113"/>
      <c r="E647" s="22"/>
      <c r="F647" s="22"/>
      <c r="G647" s="22"/>
      <c r="H647" s="22"/>
      <c r="I647" s="22"/>
      <c r="J647" s="22"/>
      <c r="K647" s="22"/>
      <c r="L647" s="22"/>
      <c r="M647" s="22"/>
      <c r="N647" s="22"/>
      <c r="O647" s="22"/>
      <c r="P647" s="22"/>
      <c r="Q647" s="22"/>
      <c r="R647" s="22"/>
    </row>
    <row r="648" spans="1:18">
      <c r="A648" s="22"/>
      <c r="B648" s="113"/>
      <c r="C648" s="113"/>
      <c r="D648" s="113"/>
      <c r="E648" s="22"/>
      <c r="F648" s="22"/>
      <c r="G648" s="22"/>
      <c r="H648" s="22"/>
      <c r="I648" s="22"/>
      <c r="J648" s="22"/>
      <c r="K648" s="22"/>
      <c r="L648" s="22"/>
      <c r="M648" s="22"/>
      <c r="N648" s="22"/>
      <c r="O648" s="22"/>
      <c r="P648" s="22"/>
      <c r="Q648" s="22"/>
      <c r="R648" s="22"/>
    </row>
    <row r="649" spans="1:18">
      <c r="A649" s="22"/>
      <c r="B649" s="113"/>
      <c r="C649" s="113"/>
      <c r="D649" s="113"/>
      <c r="E649" s="22"/>
      <c r="F649" s="22"/>
      <c r="G649" s="22"/>
      <c r="H649" s="22"/>
      <c r="I649" s="22"/>
      <c r="J649" s="22"/>
      <c r="K649" s="22"/>
      <c r="L649" s="22"/>
      <c r="M649" s="22"/>
      <c r="N649" s="22"/>
      <c r="O649" s="22"/>
      <c r="P649" s="22"/>
      <c r="Q649" s="22"/>
      <c r="R649" s="22"/>
    </row>
    <row r="650" spans="1:18">
      <c r="A650" s="22"/>
      <c r="B650" s="113"/>
      <c r="C650" s="113"/>
      <c r="D650" s="113"/>
      <c r="E650" s="22"/>
      <c r="F650" s="22"/>
      <c r="G650" s="22"/>
      <c r="H650" s="22"/>
      <c r="I650" s="22"/>
      <c r="J650" s="22"/>
      <c r="K650" s="22"/>
      <c r="L650" s="22"/>
      <c r="M650" s="22"/>
      <c r="N650" s="22"/>
      <c r="O650" s="22"/>
      <c r="P650" s="22"/>
      <c r="Q650" s="22"/>
      <c r="R650" s="22"/>
    </row>
    <row r="651" spans="1:18">
      <c r="A651" s="22"/>
      <c r="B651" s="113"/>
      <c r="C651" s="113"/>
      <c r="D651" s="113"/>
      <c r="E651" s="22"/>
      <c r="F651" s="22"/>
      <c r="G651" s="22"/>
      <c r="H651" s="22"/>
      <c r="I651" s="22"/>
      <c r="J651" s="22"/>
      <c r="K651" s="22"/>
      <c r="L651" s="22"/>
      <c r="M651" s="22"/>
      <c r="N651" s="22"/>
      <c r="O651" s="22"/>
      <c r="P651" s="22"/>
      <c r="Q651" s="22"/>
      <c r="R651" s="22"/>
    </row>
    <row r="652" spans="1:18">
      <c r="A652" s="22"/>
      <c r="B652" s="113"/>
      <c r="C652" s="113"/>
      <c r="D652" s="113"/>
      <c r="E652" s="22"/>
      <c r="F652" s="22"/>
      <c r="G652" s="22"/>
      <c r="H652" s="22"/>
      <c r="I652" s="22"/>
      <c r="J652" s="22"/>
      <c r="K652" s="22"/>
      <c r="L652" s="22"/>
      <c r="M652" s="22"/>
      <c r="N652" s="22"/>
      <c r="O652" s="22"/>
      <c r="P652" s="22"/>
      <c r="Q652" s="22"/>
      <c r="R652" s="22"/>
    </row>
    <row r="653" spans="1:18">
      <c r="A653" s="22"/>
      <c r="B653" s="113"/>
      <c r="C653" s="113"/>
      <c r="D653" s="113"/>
      <c r="E653" s="22"/>
      <c r="F653" s="22"/>
      <c r="G653" s="22"/>
      <c r="H653" s="22"/>
      <c r="I653" s="22"/>
      <c r="J653" s="22"/>
      <c r="K653" s="22"/>
      <c r="L653" s="22"/>
      <c r="M653" s="22"/>
      <c r="N653" s="22"/>
      <c r="O653" s="22"/>
      <c r="P653" s="22"/>
      <c r="Q653" s="22"/>
      <c r="R653" s="22"/>
    </row>
    <row r="654" spans="1:18">
      <c r="A654" s="22"/>
      <c r="B654" s="113"/>
      <c r="C654" s="113"/>
      <c r="D654" s="113"/>
      <c r="E654" s="22"/>
      <c r="F654" s="22"/>
      <c r="G654" s="22"/>
      <c r="H654" s="22"/>
      <c r="I654" s="22"/>
      <c r="J654" s="22"/>
      <c r="K654" s="22"/>
      <c r="L654" s="22"/>
      <c r="M654" s="22"/>
      <c r="N654" s="22"/>
      <c r="O654" s="22"/>
      <c r="P654" s="22"/>
      <c r="Q654" s="22"/>
      <c r="R654" s="22"/>
    </row>
    <row r="655" spans="1:18">
      <c r="A655" s="22"/>
      <c r="B655" s="113"/>
      <c r="C655" s="113"/>
      <c r="D655" s="113"/>
      <c r="E655" s="22"/>
      <c r="F655" s="22"/>
      <c r="G655" s="22"/>
      <c r="H655" s="22"/>
      <c r="I655" s="22"/>
      <c r="J655" s="22"/>
      <c r="K655" s="22"/>
      <c r="L655" s="22"/>
      <c r="M655" s="22"/>
      <c r="N655" s="22"/>
      <c r="O655" s="22"/>
      <c r="P655" s="22"/>
      <c r="Q655" s="22"/>
      <c r="R655" s="22"/>
    </row>
    <row r="656" spans="1:18">
      <c r="A656" s="22"/>
      <c r="B656" s="113"/>
      <c r="C656" s="113"/>
      <c r="D656" s="113"/>
      <c r="E656" s="22"/>
      <c r="F656" s="22"/>
      <c r="G656" s="22"/>
      <c r="H656" s="22"/>
      <c r="I656" s="22"/>
      <c r="J656" s="22"/>
      <c r="K656" s="22"/>
      <c r="L656" s="22"/>
      <c r="M656" s="22"/>
      <c r="N656" s="22"/>
      <c r="O656" s="22"/>
      <c r="P656" s="22"/>
      <c r="Q656" s="22"/>
      <c r="R656" s="22"/>
    </row>
    <row r="657" spans="1:18">
      <c r="A657" s="22"/>
      <c r="B657" s="113"/>
      <c r="C657" s="113"/>
      <c r="D657" s="113"/>
      <c r="E657" s="22"/>
      <c r="F657" s="22"/>
      <c r="G657" s="22"/>
      <c r="H657" s="22"/>
      <c r="I657" s="22"/>
      <c r="J657" s="22"/>
      <c r="K657" s="22"/>
      <c r="L657" s="22"/>
      <c r="M657" s="22"/>
      <c r="N657" s="22"/>
      <c r="O657" s="22"/>
      <c r="P657" s="22"/>
      <c r="Q657" s="22"/>
      <c r="R657" s="22"/>
    </row>
    <row r="658" spans="1:18">
      <c r="A658" s="22"/>
      <c r="B658" s="113"/>
      <c r="C658" s="113"/>
      <c r="D658" s="113"/>
      <c r="E658" s="22"/>
      <c r="F658" s="22"/>
      <c r="G658" s="22"/>
      <c r="H658" s="22"/>
      <c r="I658" s="22"/>
      <c r="J658" s="22"/>
      <c r="K658" s="22"/>
      <c r="L658" s="22"/>
      <c r="M658" s="22"/>
      <c r="N658" s="22"/>
      <c r="O658" s="22"/>
      <c r="P658" s="22"/>
      <c r="Q658" s="22"/>
      <c r="R658" s="22"/>
    </row>
    <row r="659" spans="1:18">
      <c r="A659" s="22"/>
      <c r="B659" s="113"/>
      <c r="C659" s="113"/>
      <c r="D659" s="113"/>
      <c r="E659" s="22"/>
      <c r="F659" s="22"/>
      <c r="G659" s="22"/>
      <c r="H659" s="22"/>
      <c r="I659" s="22"/>
      <c r="J659" s="22"/>
      <c r="K659" s="22"/>
      <c r="L659" s="22"/>
      <c r="M659" s="22"/>
      <c r="N659" s="22"/>
      <c r="O659" s="22"/>
      <c r="P659" s="22"/>
      <c r="Q659" s="22"/>
      <c r="R659" s="22"/>
    </row>
    <row r="660" spans="1:18">
      <c r="A660" s="22"/>
      <c r="B660" s="113"/>
      <c r="C660" s="113"/>
      <c r="D660" s="113"/>
      <c r="E660" s="22"/>
      <c r="F660" s="22"/>
      <c r="G660" s="22"/>
      <c r="H660" s="22"/>
      <c r="I660" s="22"/>
      <c r="J660" s="22"/>
      <c r="K660" s="22"/>
      <c r="L660" s="22"/>
      <c r="M660" s="22"/>
      <c r="N660" s="22"/>
      <c r="O660" s="22"/>
      <c r="P660" s="22"/>
      <c r="Q660" s="22"/>
      <c r="R660" s="22"/>
    </row>
    <row r="661" spans="1:18">
      <c r="A661" s="22"/>
      <c r="B661" s="113"/>
      <c r="C661" s="113"/>
      <c r="D661" s="113"/>
      <c r="E661" s="22"/>
      <c r="F661" s="22"/>
      <c r="G661" s="22"/>
      <c r="H661" s="22"/>
      <c r="I661" s="22"/>
      <c r="J661" s="22"/>
      <c r="K661" s="22"/>
      <c r="L661" s="22"/>
      <c r="M661" s="22"/>
      <c r="N661" s="22"/>
      <c r="O661" s="22"/>
      <c r="P661" s="22"/>
      <c r="Q661" s="22"/>
      <c r="R661" s="22"/>
    </row>
    <row r="662" spans="1:18">
      <c r="A662" s="22"/>
      <c r="B662" s="113"/>
      <c r="C662" s="113"/>
      <c r="D662" s="113"/>
      <c r="E662" s="22"/>
      <c r="F662" s="22"/>
      <c r="G662" s="22"/>
      <c r="H662" s="22"/>
      <c r="I662" s="22"/>
      <c r="J662" s="22"/>
      <c r="K662" s="22"/>
      <c r="L662" s="22"/>
      <c r="M662" s="22"/>
      <c r="N662" s="22"/>
      <c r="O662" s="22"/>
      <c r="P662" s="22"/>
      <c r="Q662" s="22"/>
      <c r="R662" s="22"/>
    </row>
    <row r="663" spans="1:18">
      <c r="A663" s="22"/>
      <c r="B663" s="113"/>
      <c r="C663" s="113"/>
      <c r="D663" s="113"/>
      <c r="E663" s="22"/>
      <c r="F663" s="22"/>
      <c r="G663" s="22"/>
      <c r="H663" s="22"/>
      <c r="I663" s="22"/>
      <c r="J663" s="22"/>
      <c r="K663" s="22"/>
      <c r="L663" s="22"/>
      <c r="M663" s="22"/>
      <c r="N663" s="22"/>
      <c r="O663" s="22"/>
      <c r="P663" s="22"/>
      <c r="Q663" s="22"/>
      <c r="R663" s="22"/>
    </row>
    <row r="664" spans="1:18">
      <c r="A664" s="22"/>
      <c r="B664" s="113"/>
      <c r="C664" s="113"/>
      <c r="D664" s="113"/>
      <c r="E664" s="22"/>
      <c r="F664" s="22"/>
      <c r="G664" s="22"/>
      <c r="H664" s="22"/>
      <c r="I664" s="22"/>
      <c r="J664" s="22"/>
      <c r="K664" s="22"/>
      <c r="L664" s="22"/>
      <c r="M664" s="22"/>
      <c r="N664" s="22"/>
      <c r="O664" s="22"/>
      <c r="P664" s="22"/>
      <c r="Q664" s="22"/>
      <c r="R664" s="22"/>
    </row>
    <row r="665" spans="1:18">
      <c r="A665" s="22"/>
      <c r="B665" s="113"/>
      <c r="C665" s="113"/>
      <c r="D665" s="113"/>
      <c r="E665" s="22"/>
      <c r="F665" s="22"/>
      <c r="G665" s="22"/>
      <c r="H665" s="22"/>
      <c r="I665" s="22"/>
      <c r="J665" s="22"/>
      <c r="K665" s="22"/>
      <c r="L665" s="22"/>
      <c r="M665" s="22"/>
      <c r="N665" s="22"/>
      <c r="O665" s="22"/>
      <c r="P665" s="22"/>
      <c r="Q665" s="22"/>
      <c r="R665" s="22"/>
    </row>
    <row r="666" spans="1:18">
      <c r="A666" s="22"/>
      <c r="B666" s="113"/>
      <c r="C666" s="113"/>
      <c r="D666" s="113"/>
      <c r="E666" s="22"/>
      <c r="F666" s="22"/>
      <c r="G666" s="22"/>
      <c r="H666" s="22"/>
      <c r="I666" s="22"/>
      <c r="J666" s="22"/>
      <c r="K666" s="22"/>
      <c r="L666" s="22"/>
      <c r="M666" s="22"/>
      <c r="N666" s="22"/>
      <c r="O666" s="22"/>
      <c r="P666" s="22"/>
      <c r="Q666" s="22"/>
      <c r="R666" s="22"/>
    </row>
    <row r="667" spans="1:18">
      <c r="A667" s="22"/>
      <c r="B667" s="113"/>
      <c r="C667" s="113"/>
      <c r="D667" s="113"/>
      <c r="E667" s="22"/>
      <c r="F667" s="22"/>
      <c r="G667" s="22"/>
      <c r="H667" s="22"/>
      <c r="I667" s="22"/>
      <c r="J667" s="22"/>
      <c r="K667" s="22"/>
      <c r="L667" s="22"/>
      <c r="M667" s="22"/>
      <c r="N667" s="22"/>
      <c r="O667" s="22"/>
      <c r="P667" s="22"/>
      <c r="Q667" s="22"/>
      <c r="R667" s="22"/>
    </row>
    <row r="668" spans="1:18">
      <c r="A668" s="22"/>
      <c r="B668" s="113"/>
      <c r="C668" s="113"/>
      <c r="D668" s="113"/>
      <c r="E668" s="22"/>
      <c r="F668" s="22"/>
      <c r="G668" s="22"/>
      <c r="H668" s="22"/>
      <c r="I668" s="22"/>
      <c r="J668" s="22"/>
      <c r="K668" s="22"/>
      <c r="L668" s="22"/>
      <c r="M668" s="22"/>
      <c r="N668" s="22"/>
      <c r="O668" s="22"/>
      <c r="P668" s="22"/>
      <c r="Q668" s="22"/>
      <c r="R668" s="22"/>
    </row>
    <row r="669" spans="1:18">
      <c r="A669" s="22"/>
      <c r="B669" s="113"/>
      <c r="C669" s="113"/>
      <c r="D669" s="113"/>
      <c r="E669" s="22"/>
      <c r="F669" s="22"/>
      <c r="G669" s="22"/>
      <c r="H669" s="22"/>
      <c r="I669" s="22"/>
      <c r="J669" s="22"/>
      <c r="K669" s="22"/>
      <c r="L669" s="22"/>
      <c r="M669" s="22"/>
      <c r="N669" s="22"/>
      <c r="O669" s="22"/>
      <c r="P669" s="22"/>
      <c r="Q669" s="22"/>
      <c r="R669" s="22"/>
    </row>
    <row r="670" spans="1:18">
      <c r="A670" s="22"/>
      <c r="B670" s="113"/>
      <c r="C670" s="113"/>
      <c r="D670" s="113"/>
      <c r="E670" s="22"/>
      <c r="F670" s="22"/>
      <c r="G670" s="22"/>
      <c r="H670" s="22"/>
      <c r="I670" s="22"/>
      <c r="J670" s="22"/>
      <c r="K670" s="22"/>
      <c r="L670" s="22"/>
      <c r="M670" s="22"/>
      <c r="N670" s="22"/>
      <c r="O670" s="22"/>
      <c r="P670" s="22"/>
      <c r="Q670" s="22"/>
      <c r="R670" s="22"/>
    </row>
    <row r="671" spans="1:18">
      <c r="A671" s="22"/>
      <c r="B671" s="113"/>
      <c r="C671" s="113"/>
      <c r="D671" s="113"/>
      <c r="E671" s="22"/>
      <c r="F671" s="22"/>
      <c r="G671" s="22"/>
      <c r="H671" s="22"/>
      <c r="I671" s="22"/>
      <c r="J671" s="22"/>
      <c r="K671" s="22"/>
      <c r="L671" s="22"/>
      <c r="M671" s="22"/>
      <c r="N671" s="22"/>
      <c r="O671" s="22"/>
      <c r="P671" s="22"/>
      <c r="Q671" s="22"/>
      <c r="R671" s="22"/>
    </row>
    <row r="672" spans="1:18">
      <c r="A672" s="22"/>
      <c r="B672" s="113"/>
      <c r="C672" s="113"/>
      <c r="D672" s="113"/>
      <c r="E672" s="22"/>
      <c r="F672" s="22"/>
      <c r="G672" s="22"/>
      <c r="H672" s="22"/>
      <c r="I672" s="22"/>
      <c r="J672" s="22"/>
      <c r="K672" s="22"/>
      <c r="L672" s="22"/>
      <c r="M672" s="22"/>
      <c r="N672" s="22"/>
      <c r="O672" s="22"/>
      <c r="P672" s="22"/>
      <c r="Q672" s="22"/>
      <c r="R672" s="22"/>
    </row>
    <row r="673" spans="1:18">
      <c r="A673" s="22"/>
      <c r="B673" s="113"/>
      <c r="C673" s="113"/>
      <c r="D673" s="113"/>
      <c r="E673" s="22"/>
      <c r="F673" s="22"/>
      <c r="G673" s="22"/>
      <c r="H673" s="22"/>
      <c r="I673" s="22"/>
      <c r="J673" s="22"/>
      <c r="K673" s="22"/>
      <c r="L673" s="22"/>
      <c r="M673" s="22"/>
      <c r="N673" s="22"/>
      <c r="O673" s="22"/>
      <c r="P673" s="22"/>
      <c r="Q673" s="22"/>
      <c r="R673" s="22"/>
    </row>
    <row r="674" spans="1:18">
      <c r="A674" s="22"/>
      <c r="B674" s="113"/>
      <c r="C674" s="113"/>
      <c r="D674" s="113"/>
      <c r="E674" s="22"/>
      <c r="F674" s="22"/>
      <c r="G674" s="22"/>
      <c r="H674" s="22"/>
      <c r="I674" s="22"/>
      <c r="J674" s="22"/>
      <c r="K674" s="22"/>
      <c r="L674" s="22"/>
      <c r="M674" s="22"/>
      <c r="N674" s="22"/>
      <c r="O674" s="22"/>
      <c r="P674" s="22"/>
      <c r="Q674" s="22"/>
      <c r="R674" s="22"/>
    </row>
    <row r="675" spans="1:18">
      <c r="A675" s="22"/>
      <c r="B675" s="113"/>
      <c r="C675" s="113"/>
      <c r="D675" s="113"/>
      <c r="E675" s="22"/>
      <c r="F675" s="22"/>
      <c r="G675" s="22"/>
      <c r="H675" s="22"/>
      <c r="I675" s="22"/>
      <c r="J675" s="22"/>
      <c r="K675" s="22"/>
      <c r="L675" s="22"/>
      <c r="M675" s="22"/>
      <c r="N675" s="22"/>
      <c r="O675" s="22"/>
      <c r="P675" s="22"/>
      <c r="Q675" s="22"/>
      <c r="R675" s="22"/>
    </row>
    <row r="676" spans="1:18">
      <c r="A676" s="22"/>
      <c r="B676" s="113"/>
      <c r="C676" s="113"/>
      <c r="D676" s="113"/>
      <c r="E676" s="22"/>
      <c r="F676" s="22"/>
      <c r="G676" s="22"/>
      <c r="H676" s="22"/>
      <c r="I676" s="22"/>
      <c r="J676" s="22"/>
      <c r="K676" s="22"/>
      <c r="L676" s="22"/>
      <c r="M676" s="22"/>
      <c r="N676" s="22"/>
      <c r="O676" s="22"/>
      <c r="P676" s="22"/>
      <c r="Q676" s="22"/>
      <c r="R676" s="22"/>
    </row>
    <row r="677" spans="1:18">
      <c r="A677" s="22"/>
      <c r="B677" s="113"/>
      <c r="C677" s="113"/>
      <c r="D677" s="113"/>
      <c r="E677" s="22"/>
      <c r="F677" s="22"/>
      <c r="G677" s="22"/>
      <c r="H677" s="22"/>
      <c r="I677" s="22"/>
      <c r="J677" s="22"/>
      <c r="K677" s="22"/>
      <c r="L677" s="22"/>
      <c r="M677" s="22"/>
      <c r="N677" s="22"/>
      <c r="O677" s="22"/>
      <c r="P677" s="22"/>
      <c r="Q677" s="22"/>
      <c r="R677" s="22"/>
    </row>
    <row r="678" spans="1:18">
      <c r="A678" s="22"/>
      <c r="B678" s="113"/>
      <c r="C678" s="113"/>
      <c r="D678" s="113"/>
      <c r="E678" s="22"/>
      <c r="F678" s="22"/>
      <c r="G678" s="22"/>
      <c r="H678" s="22"/>
      <c r="I678" s="22"/>
      <c r="J678" s="22"/>
      <c r="K678" s="22"/>
      <c r="L678" s="22"/>
      <c r="M678" s="22"/>
      <c r="N678" s="22"/>
      <c r="O678" s="22"/>
      <c r="P678" s="22"/>
      <c r="Q678" s="22"/>
      <c r="R678" s="22"/>
    </row>
    <row r="679" spans="1:18">
      <c r="A679" s="22"/>
      <c r="B679" s="113"/>
      <c r="C679" s="113"/>
      <c r="D679" s="113"/>
      <c r="E679" s="22"/>
      <c r="F679" s="22"/>
      <c r="G679" s="22"/>
      <c r="H679" s="22"/>
      <c r="I679" s="22"/>
      <c r="J679" s="22"/>
      <c r="K679" s="22"/>
      <c r="L679" s="22"/>
      <c r="M679" s="22"/>
      <c r="N679" s="22"/>
      <c r="O679" s="22"/>
      <c r="P679" s="22"/>
      <c r="Q679" s="22"/>
      <c r="R679" s="22"/>
    </row>
    <row r="680" spans="1:18">
      <c r="A680" s="22"/>
      <c r="B680" s="113"/>
      <c r="C680" s="113"/>
      <c r="D680" s="113"/>
      <c r="E680" s="22"/>
      <c r="F680" s="22"/>
      <c r="G680" s="22"/>
      <c r="H680" s="22"/>
      <c r="I680" s="22"/>
      <c r="J680" s="22"/>
      <c r="K680" s="22"/>
      <c r="L680" s="22"/>
      <c r="M680" s="22"/>
      <c r="N680" s="22"/>
      <c r="O680" s="22"/>
      <c r="P680" s="22"/>
      <c r="Q680" s="22"/>
      <c r="R680" s="22"/>
    </row>
    <row r="681" spans="1:18">
      <c r="A681" s="22"/>
      <c r="B681" s="113"/>
      <c r="C681" s="113"/>
      <c r="D681" s="113"/>
      <c r="E681" s="22"/>
      <c r="F681" s="22"/>
      <c r="G681" s="22"/>
      <c r="H681" s="22"/>
      <c r="I681" s="22"/>
      <c r="J681" s="22"/>
      <c r="K681" s="22"/>
      <c r="L681" s="22"/>
      <c r="M681" s="22"/>
      <c r="N681" s="22"/>
      <c r="O681" s="22"/>
      <c r="P681" s="22"/>
      <c r="Q681" s="22"/>
      <c r="R681" s="22"/>
    </row>
    <row r="682" spans="1:18">
      <c r="A682" s="22"/>
      <c r="B682" s="113"/>
      <c r="C682" s="113"/>
      <c r="D682" s="113"/>
      <c r="E682" s="22"/>
      <c r="F682" s="22"/>
      <c r="G682" s="22"/>
      <c r="H682" s="22"/>
      <c r="I682" s="22"/>
      <c r="J682" s="22"/>
      <c r="K682" s="22"/>
      <c r="L682" s="22"/>
      <c r="M682" s="22"/>
      <c r="N682" s="22"/>
      <c r="O682" s="22"/>
      <c r="P682" s="22"/>
      <c r="Q682" s="22"/>
      <c r="R682" s="22"/>
    </row>
    <row r="683" spans="1:18">
      <c r="A683" s="22"/>
      <c r="B683" s="113"/>
      <c r="C683" s="113"/>
      <c r="D683" s="113"/>
      <c r="E683" s="22"/>
      <c r="F683" s="22"/>
      <c r="G683" s="22"/>
      <c r="H683" s="22"/>
      <c r="I683" s="22"/>
      <c r="J683" s="22"/>
      <c r="K683" s="22"/>
      <c r="L683" s="22"/>
      <c r="M683" s="22"/>
      <c r="N683" s="22"/>
      <c r="O683" s="22"/>
      <c r="P683" s="22"/>
      <c r="Q683" s="22"/>
      <c r="R683" s="22"/>
    </row>
    <row r="684" spans="1:18">
      <c r="A684" s="22"/>
      <c r="B684" s="113"/>
      <c r="C684" s="113"/>
      <c r="D684" s="113"/>
      <c r="E684" s="22"/>
      <c r="F684" s="22"/>
      <c r="G684" s="22"/>
      <c r="H684" s="22"/>
      <c r="I684" s="22"/>
      <c r="J684" s="22"/>
      <c r="K684" s="22"/>
      <c r="L684" s="22"/>
      <c r="M684" s="22"/>
      <c r="N684" s="22"/>
      <c r="O684" s="22"/>
      <c r="P684" s="22"/>
      <c r="Q684" s="22"/>
      <c r="R684" s="22"/>
    </row>
    <row r="685" spans="1:18">
      <c r="A685" s="22"/>
      <c r="B685" s="113"/>
      <c r="C685" s="113"/>
      <c r="D685" s="113"/>
      <c r="E685" s="22"/>
      <c r="F685" s="22"/>
      <c r="G685" s="22"/>
      <c r="H685" s="22"/>
      <c r="I685" s="22"/>
      <c r="J685" s="22"/>
      <c r="K685" s="22"/>
      <c r="L685" s="22"/>
      <c r="M685" s="22"/>
      <c r="N685" s="22"/>
      <c r="O685" s="22"/>
      <c r="P685" s="22"/>
      <c r="Q685" s="22"/>
      <c r="R685" s="22"/>
    </row>
    <row r="686" spans="1:18">
      <c r="A686" s="22"/>
      <c r="B686" s="113"/>
      <c r="C686" s="113"/>
      <c r="D686" s="113"/>
      <c r="E686" s="22"/>
      <c r="F686" s="22"/>
      <c r="G686" s="22"/>
      <c r="H686" s="22"/>
      <c r="I686" s="22"/>
      <c r="J686" s="22"/>
      <c r="K686" s="22"/>
      <c r="L686" s="22"/>
      <c r="M686" s="22"/>
      <c r="N686" s="22"/>
      <c r="O686" s="22"/>
      <c r="P686" s="22"/>
      <c r="Q686" s="22"/>
      <c r="R686" s="22"/>
    </row>
    <row r="687" spans="1:18">
      <c r="A687" s="22"/>
      <c r="B687" s="113"/>
      <c r="C687" s="113"/>
      <c r="D687" s="113"/>
      <c r="E687" s="22"/>
      <c r="F687" s="22"/>
      <c r="G687" s="22"/>
      <c r="H687" s="22"/>
      <c r="I687" s="22"/>
      <c r="J687" s="22"/>
      <c r="K687" s="22"/>
      <c r="L687" s="22"/>
      <c r="M687" s="22"/>
      <c r="N687" s="22"/>
      <c r="O687" s="22"/>
      <c r="P687" s="22"/>
      <c r="Q687" s="22"/>
      <c r="R687" s="22"/>
    </row>
    <row r="688" spans="1:18">
      <c r="A688" s="22"/>
      <c r="B688" s="113"/>
      <c r="C688" s="113"/>
      <c r="D688" s="113"/>
      <c r="E688" s="22"/>
      <c r="F688" s="22"/>
      <c r="G688" s="22"/>
      <c r="H688" s="22"/>
      <c r="I688" s="22"/>
      <c r="J688" s="22"/>
      <c r="K688" s="22"/>
      <c r="L688" s="22"/>
      <c r="M688" s="22"/>
      <c r="N688" s="22"/>
      <c r="O688" s="22"/>
      <c r="P688" s="22"/>
      <c r="Q688" s="22"/>
      <c r="R688" s="22"/>
    </row>
    <row r="689" spans="1:18">
      <c r="A689" s="22"/>
      <c r="B689" s="113"/>
      <c r="C689" s="113"/>
      <c r="D689" s="113"/>
      <c r="E689" s="22"/>
      <c r="F689" s="22"/>
      <c r="G689" s="22"/>
      <c r="H689" s="22"/>
      <c r="I689" s="22"/>
      <c r="J689" s="22"/>
      <c r="K689" s="22"/>
      <c r="L689" s="22"/>
      <c r="M689" s="22"/>
      <c r="N689" s="22"/>
      <c r="O689" s="22"/>
      <c r="P689" s="22"/>
      <c r="Q689" s="22"/>
      <c r="R689" s="22"/>
    </row>
    <row r="690" spans="1:18">
      <c r="A690" s="22"/>
      <c r="B690" s="113"/>
      <c r="C690" s="113"/>
      <c r="D690" s="113"/>
      <c r="E690" s="22"/>
      <c r="F690" s="22"/>
      <c r="G690" s="22"/>
      <c r="H690" s="22"/>
      <c r="I690" s="22"/>
      <c r="J690" s="22"/>
      <c r="K690" s="22"/>
      <c r="L690" s="22"/>
      <c r="M690" s="22"/>
      <c r="N690" s="22"/>
      <c r="O690" s="22"/>
      <c r="P690" s="22"/>
      <c r="Q690" s="22"/>
      <c r="R690" s="22"/>
    </row>
    <row r="691" spans="1:18">
      <c r="A691" s="22"/>
      <c r="B691" s="113"/>
      <c r="C691" s="113"/>
      <c r="D691" s="113"/>
      <c r="E691" s="22"/>
      <c r="F691" s="22"/>
      <c r="G691" s="22"/>
      <c r="H691" s="22"/>
      <c r="I691" s="22"/>
      <c r="J691" s="22"/>
      <c r="K691" s="22"/>
      <c r="L691" s="22"/>
      <c r="M691" s="22"/>
      <c r="N691" s="22"/>
      <c r="O691" s="22"/>
      <c r="P691" s="22"/>
      <c r="Q691" s="22"/>
      <c r="R691" s="22"/>
    </row>
    <row r="692" spans="1:18">
      <c r="A692" s="22"/>
      <c r="B692" s="113"/>
      <c r="C692" s="113"/>
      <c r="D692" s="113"/>
      <c r="E692" s="22"/>
      <c r="F692" s="22"/>
      <c r="G692" s="22"/>
      <c r="H692" s="22"/>
      <c r="I692" s="22"/>
      <c r="J692" s="22"/>
      <c r="K692" s="22"/>
      <c r="L692" s="22"/>
      <c r="M692" s="22"/>
      <c r="N692" s="22"/>
      <c r="O692" s="22"/>
      <c r="P692" s="22"/>
      <c r="Q692" s="22"/>
      <c r="R692" s="22"/>
    </row>
    <row r="693" spans="1:18">
      <c r="A693" s="22"/>
      <c r="B693" s="113"/>
      <c r="C693" s="113"/>
      <c r="D693" s="113"/>
      <c r="E693" s="22"/>
      <c r="F693" s="22"/>
      <c r="G693" s="22"/>
      <c r="H693" s="22"/>
      <c r="I693" s="22"/>
      <c r="J693" s="22"/>
      <c r="K693" s="22"/>
      <c r="L693" s="22"/>
      <c r="M693" s="22"/>
      <c r="N693" s="22"/>
      <c r="O693" s="22"/>
      <c r="P693" s="22"/>
      <c r="Q693" s="22"/>
      <c r="R693" s="22"/>
    </row>
    <row r="694" spans="1:18">
      <c r="A694" s="22"/>
      <c r="B694" s="113"/>
      <c r="C694" s="113"/>
      <c r="D694" s="113"/>
      <c r="E694" s="22"/>
      <c r="F694" s="22"/>
      <c r="G694" s="22"/>
      <c r="H694" s="22"/>
      <c r="I694" s="22"/>
      <c r="J694" s="22"/>
      <c r="K694" s="22"/>
      <c r="L694" s="22"/>
      <c r="M694" s="22"/>
      <c r="N694" s="22"/>
      <c r="O694" s="22"/>
      <c r="P694" s="22"/>
      <c r="Q694" s="22"/>
      <c r="R694" s="22"/>
    </row>
    <row r="695" spans="1:18">
      <c r="A695" s="22"/>
      <c r="B695" s="113"/>
      <c r="C695" s="113"/>
      <c r="D695" s="113"/>
      <c r="E695" s="22"/>
      <c r="F695" s="22"/>
      <c r="G695" s="22"/>
      <c r="H695" s="22"/>
      <c r="I695" s="22"/>
      <c r="J695" s="22"/>
      <c r="K695" s="22"/>
      <c r="L695" s="22"/>
      <c r="M695" s="22"/>
      <c r="N695" s="22"/>
      <c r="O695" s="22"/>
      <c r="P695" s="22"/>
      <c r="Q695" s="22"/>
      <c r="R695" s="22"/>
    </row>
    <row r="696" spans="1:18">
      <c r="A696" s="22"/>
      <c r="B696" s="113"/>
      <c r="C696" s="113"/>
      <c r="D696" s="113"/>
      <c r="E696" s="22"/>
      <c r="F696" s="22"/>
      <c r="G696" s="22"/>
      <c r="H696" s="22"/>
      <c r="I696" s="22"/>
      <c r="J696" s="22"/>
      <c r="K696" s="22"/>
      <c r="L696" s="22"/>
      <c r="M696" s="22"/>
      <c r="N696" s="22"/>
      <c r="O696" s="22"/>
      <c r="P696" s="22"/>
      <c r="Q696" s="22"/>
      <c r="R696" s="22"/>
    </row>
    <row r="697" spans="1:18">
      <c r="A697" s="22"/>
      <c r="B697" s="113"/>
      <c r="C697" s="113"/>
      <c r="D697" s="113"/>
      <c r="E697" s="22"/>
      <c r="F697" s="22"/>
      <c r="G697" s="22"/>
      <c r="H697" s="22"/>
      <c r="I697" s="22"/>
      <c r="J697" s="22"/>
      <c r="K697" s="22"/>
      <c r="L697" s="22"/>
      <c r="M697" s="22"/>
      <c r="N697" s="22"/>
      <c r="O697" s="22"/>
      <c r="P697" s="22"/>
      <c r="Q697" s="22"/>
      <c r="R697" s="22"/>
    </row>
    <row r="698" spans="1:18">
      <c r="A698" s="22"/>
      <c r="B698" s="113"/>
      <c r="C698" s="113"/>
      <c r="D698" s="113"/>
      <c r="E698" s="22"/>
      <c r="F698" s="22"/>
      <c r="G698" s="22"/>
      <c r="H698" s="22"/>
      <c r="I698" s="22"/>
      <c r="J698" s="22"/>
      <c r="K698" s="22"/>
      <c r="L698" s="22"/>
      <c r="M698" s="22"/>
      <c r="N698" s="22"/>
      <c r="O698" s="22"/>
      <c r="P698" s="22"/>
      <c r="Q698" s="22"/>
      <c r="R698" s="22"/>
    </row>
    <row r="699" spans="1:18">
      <c r="A699" s="22"/>
      <c r="B699" s="113"/>
      <c r="C699" s="113"/>
      <c r="D699" s="113"/>
      <c r="E699" s="22"/>
      <c r="F699" s="22"/>
      <c r="G699" s="22"/>
      <c r="H699" s="22"/>
      <c r="I699" s="22"/>
      <c r="J699" s="22"/>
      <c r="K699" s="22"/>
      <c r="L699" s="22"/>
      <c r="M699" s="22"/>
      <c r="N699" s="22"/>
      <c r="O699" s="22"/>
      <c r="P699" s="22"/>
      <c r="Q699" s="22"/>
      <c r="R699" s="22"/>
    </row>
    <row r="700" spans="1:18">
      <c r="A700" s="22"/>
      <c r="B700" s="113"/>
      <c r="C700" s="113"/>
      <c r="D700" s="113"/>
      <c r="E700" s="22"/>
      <c r="F700" s="22"/>
      <c r="G700" s="22"/>
      <c r="H700" s="22"/>
      <c r="I700" s="22"/>
      <c r="J700" s="22"/>
      <c r="K700" s="22"/>
      <c r="L700" s="22"/>
      <c r="M700" s="22"/>
      <c r="N700" s="22"/>
      <c r="O700" s="22"/>
      <c r="P700" s="22"/>
      <c r="Q700" s="22"/>
      <c r="R700" s="22"/>
    </row>
    <row r="701" spans="1:18">
      <c r="A701" s="22"/>
      <c r="B701" s="113"/>
      <c r="C701" s="113"/>
      <c r="D701" s="113"/>
      <c r="E701" s="22"/>
      <c r="F701" s="22"/>
      <c r="G701" s="22"/>
      <c r="H701" s="22"/>
      <c r="I701" s="22"/>
      <c r="J701" s="22"/>
      <c r="K701" s="22"/>
      <c r="L701" s="22"/>
      <c r="M701" s="22"/>
      <c r="N701" s="22"/>
      <c r="O701" s="22"/>
      <c r="P701" s="22"/>
      <c r="Q701" s="22"/>
      <c r="R701" s="22"/>
    </row>
    <row r="702" spans="1:18">
      <c r="A702" s="22"/>
      <c r="B702" s="113"/>
      <c r="C702" s="113"/>
      <c r="D702" s="113"/>
      <c r="E702" s="22"/>
      <c r="F702" s="22"/>
      <c r="G702" s="22"/>
      <c r="H702" s="22"/>
      <c r="I702" s="22"/>
      <c r="J702" s="22"/>
      <c r="K702" s="22"/>
      <c r="L702" s="22"/>
      <c r="M702" s="22"/>
      <c r="N702" s="22"/>
      <c r="O702" s="22"/>
      <c r="P702" s="22"/>
      <c r="Q702" s="22"/>
      <c r="R702" s="22"/>
    </row>
    <row r="703" spans="1:18">
      <c r="A703" s="22"/>
      <c r="B703" s="113"/>
      <c r="C703" s="113"/>
      <c r="D703" s="113"/>
      <c r="E703" s="22"/>
      <c r="F703" s="22"/>
      <c r="G703" s="22"/>
      <c r="H703" s="22"/>
      <c r="I703" s="22"/>
      <c r="J703" s="22"/>
      <c r="K703" s="22"/>
      <c r="L703" s="22"/>
      <c r="M703" s="22"/>
      <c r="N703" s="22"/>
      <c r="O703" s="22"/>
      <c r="P703" s="22"/>
      <c r="Q703" s="22"/>
      <c r="R703" s="22"/>
    </row>
    <row r="704" spans="1:18">
      <c r="A704" s="22"/>
      <c r="B704" s="113"/>
      <c r="C704" s="113"/>
      <c r="D704" s="113"/>
      <c r="E704" s="22"/>
      <c r="F704" s="22"/>
      <c r="G704" s="22"/>
      <c r="H704" s="22"/>
      <c r="I704" s="22"/>
      <c r="J704" s="22"/>
      <c r="K704" s="22"/>
      <c r="L704" s="22"/>
      <c r="M704" s="22"/>
      <c r="N704" s="22"/>
      <c r="O704" s="22"/>
      <c r="P704" s="22"/>
      <c r="Q704" s="22"/>
      <c r="R704" s="22"/>
    </row>
    <row r="705" spans="1:18">
      <c r="A705" s="22"/>
      <c r="B705" s="113"/>
      <c r="C705" s="113"/>
      <c r="D705" s="113"/>
      <c r="E705" s="22"/>
      <c r="F705" s="22"/>
      <c r="G705" s="22"/>
      <c r="H705" s="22"/>
      <c r="I705" s="22"/>
      <c r="J705" s="22"/>
      <c r="K705" s="22"/>
      <c r="L705" s="22"/>
      <c r="M705" s="22"/>
      <c r="N705" s="22"/>
      <c r="O705" s="22"/>
      <c r="P705" s="22"/>
      <c r="Q705" s="22"/>
      <c r="R705" s="22"/>
    </row>
    <row r="706" spans="1:18">
      <c r="A706" s="22"/>
      <c r="B706" s="113"/>
      <c r="C706" s="113"/>
      <c r="D706" s="113"/>
      <c r="E706" s="22"/>
      <c r="F706" s="22"/>
      <c r="G706" s="22"/>
      <c r="H706" s="22"/>
      <c r="I706" s="22"/>
      <c r="J706" s="22"/>
      <c r="K706" s="22"/>
      <c r="L706" s="22"/>
      <c r="M706" s="22"/>
      <c r="N706" s="22"/>
      <c r="O706" s="22"/>
      <c r="P706" s="22"/>
      <c r="Q706" s="22"/>
      <c r="R706" s="22"/>
    </row>
    <row r="707" spans="1:18">
      <c r="A707" s="22"/>
      <c r="B707" s="113"/>
      <c r="C707" s="113"/>
      <c r="D707" s="113"/>
      <c r="E707" s="22"/>
      <c r="F707" s="22"/>
      <c r="G707" s="22"/>
      <c r="H707" s="22"/>
      <c r="I707" s="22"/>
      <c r="J707" s="22"/>
      <c r="K707" s="22"/>
      <c r="L707" s="22"/>
      <c r="M707" s="22"/>
      <c r="N707" s="22"/>
      <c r="O707" s="22"/>
      <c r="P707" s="22"/>
      <c r="Q707" s="22"/>
      <c r="R707" s="22"/>
    </row>
    <row r="708" spans="1:18">
      <c r="A708" s="22"/>
      <c r="B708" s="113"/>
      <c r="C708" s="113"/>
      <c r="D708" s="113"/>
      <c r="E708" s="22"/>
      <c r="F708" s="22"/>
      <c r="G708" s="22"/>
      <c r="H708" s="22"/>
      <c r="I708" s="22"/>
      <c r="J708" s="22"/>
      <c r="K708" s="22"/>
      <c r="L708" s="22"/>
      <c r="M708" s="22"/>
      <c r="N708" s="22"/>
      <c r="O708" s="22"/>
      <c r="P708" s="22"/>
      <c r="Q708" s="22"/>
      <c r="R708" s="22"/>
    </row>
    <row r="709" spans="1:18">
      <c r="A709" s="22"/>
      <c r="B709" s="113"/>
      <c r="C709" s="113"/>
      <c r="D709" s="113"/>
      <c r="E709" s="22"/>
      <c r="F709" s="22"/>
      <c r="G709" s="22"/>
      <c r="H709" s="22"/>
      <c r="I709" s="22"/>
      <c r="J709" s="22"/>
      <c r="K709" s="22"/>
      <c r="L709" s="22"/>
      <c r="M709" s="22"/>
      <c r="N709" s="22"/>
      <c r="O709" s="22"/>
      <c r="P709" s="22"/>
      <c r="Q709" s="22"/>
      <c r="R709" s="22"/>
    </row>
    <row r="710" spans="1:18">
      <c r="A710" s="22"/>
      <c r="B710" s="113"/>
      <c r="C710" s="113"/>
      <c r="D710" s="113"/>
      <c r="E710" s="22"/>
      <c r="F710" s="22"/>
      <c r="G710" s="22"/>
      <c r="H710" s="22"/>
      <c r="I710" s="22"/>
      <c r="J710" s="22"/>
      <c r="K710" s="22"/>
      <c r="L710" s="22"/>
      <c r="M710" s="22"/>
      <c r="N710" s="22"/>
      <c r="O710" s="22"/>
      <c r="P710" s="22"/>
      <c r="Q710" s="22"/>
      <c r="R710" s="22"/>
    </row>
    <row r="711" spans="1:18">
      <c r="A711" s="22"/>
      <c r="B711" s="113"/>
      <c r="C711" s="113"/>
      <c r="D711" s="113"/>
      <c r="E711" s="22"/>
      <c r="F711" s="22"/>
      <c r="G711" s="22"/>
      <c r="H711" s="22"/>
      <c r="I711" s="22"/>
      <c r="J711" s="22"/>
      <c r="K711" s="22"/>
      <c r="L711" s="22"/>
      <c r="M711" s="22"/>
      <c r="N711" s="22"/>
      <c r="O711" s="22"/>
      <c r="P711" s="22"/>
      <c r="Q711" s="22"/>
      <c r="R711" s="22"/>
    </row>
    <row r="712" spans="1:18">
      <c r="A712" s="22"/>
      <c r="B712" s="113"/>
      <c r="C712" s="113"/>
      <c r="D712" s="113"/>
      <c r="E712" s="22"/>
      <c r="F712" s="22"/>
      <c r="G712" s="22"/>
      <c r="H712" s="22"/>
      <c r="I712" s="22"/>
      <c r="J712" s="22"/>
      <c r="K712" s="22"/>
      <c r="L712" s="22"/>
      <c r="M712" s="22"/>
      <c r="N712" s="22"/>
      <c r="O712" s="22"/>
      <c r="P712" s="22"/>
      <c r="Q712" s="22"/>
      <c r="R712" s="22"/>
    </row>
    <row r="713" spans="1:18">
      <c r="A713" s="22"/>
      <c r="B713" s="113"/>
      <c r="C713" s="113"/>
      <c r="D713" s="113"/>
      <c r="E713" s="22"/>
      <c r="F713" s="22"/>
      <c r="G713" s="22"/>
      <c r="H713" s="22"/>
      <c r="I713" s="22"/>
      <c r="J713" s="22"/>
      <c r="K713" s="22"/>
      <c r="L713" s="22"/>
      <c r="M713" s="22"/>
      <c r="N713" s="22"/>
      <c r="O713" s="22"/>
      <c r="P713" s="22"/>
      <c r="Q713" s="22"/>
      <c r="R713" s="22"/>
    </row>
    <row r="714" spans="1:18">
      <c r="A714" s="22"/>
      <c r="B714" s="113"/>
      <c r="C714" s="113"/>
      <c r="D714" s="113"/>
      <c r="E714" s="22"/>
      <c r="F714" s="22"/>
      <c r="G714" s="22"/>
      <c r="H714" s="22"/>
      <c r="I714" s="22"/>
      <c r="J714" s="22"/>
      <c r="K714" s="22"/>
      <c r="L714" s="22"/>
      <c r="M714" s="22"/>
      <c r="N714" s="22"/>
      <c r="O714" s="22"/>
      <c r="P714" s="22"/>
      <c r="Q714" s="22"/>
      <c r="R714" s="22"/>
    </row>
    <row r="715" spans="1:18">
      <c r="A715" s="22"/>
      <c r="B715" s="113"/>
      <c r="C715" s="113"/>
      <c r="D715" s="113"/>
      <c r="E715" s="22"/>
      <c r="F715" s="22"/>
      <c r="G715" s="22"/>
      <c r="H715" s="22"/>
      <c r="I715" s="22"/>
      <c r="J715" s="22"/>
      <c r="K715" s="22"/>
      <c r="L715" s="22"/>
      <c r="M715" s="22"/>
      <c r="N715" s="22"/>
      <c r="O715" s="22"/>
      <c r="P715" s="22"/>
      <c r="Q715" s="22"/>
      <c r="R715" s="22"/>
    </row>
    <row r="716" spans="1:18">
      <c r="A716" s="22"/>
      <c r="B716" s="113"/>
      <c r="C716" s="113"/>
      <c r="D716" s="113"/>
      <c r="E716" s="22"/>
      <c r="F716" s="22"/>
      <c r="G716" s="22"/>
      <c r="H716" s="22"/>
      <c r="I716" s="22"/>
      <c r="J716" s="22"/>
      <c r="K716" s="22"/>
      <c r="L716" s="22"/>
      <c r="M716" s="22"/>
      <c r="N716" s="22"/>
      <c r="O716" s="22"/>
      <c r="P716" s="22"/>
      <c r="Q716" s="22"/>
      <c r="R716" s="22"/>
    </row>
    <row r="717" spans="1:18">
      <c r="A717" s="22"/>
      <c r="B717" s="113"/>
      <c r="C717" s="113"/>
      <c r="D717" s="113"/>
      <c r="E717" s="22"/>
      <c r="F717" s="22"/>
      <c r="G717" s="22"/>
      <c r="H717" s="22"/>
      <c r="I717" s="22"/>
      <c r="J717" s="22"/>
      <c r="K717" s="22"/>
      <c r="L717" s="22"/>
      <c r="M717" s="22"/>
      <c r="N717" s="22"/>
      <c r="O717" s="22"/>
      <c r="P717" s="22"/>
      <c r="Q717" s="22"/>
      <c r="R717" s="22"/>
    </row>
    <row r="718" spans="1:18">
      <c r="A718" s="22"/>
      <c r="B718" s="113"/>
      <c r="C718" s="113"/>
      <c r="D718" s="113"/>
      <c r="E718" s="22"/>
      <c r="F718" s="22"/>
      <c r="G718" s="22"/>
      <c r="H718" s="22"/>
      <c r="I718" s="22"/>
      <c r="J718" s="22"/>
      <c r="K718" s="22"/>
      <c r="L718" s="22"/>
      <c r="M718" s="22"/>
      <c r="N718" s="22"/>
      <c r="O718" s="22"/>
      <c r="P718" s="22"/>
      <c r="Q718" s="22"/>
      <c r="R718" s="22"/>
    </row>
    <row r="719" spans="1:18">
      <c r="A719" s="22"/>
      <c r="B719" s="113"/>
      <c r="C719" s="113"/>
      <c r="D719" s="113"/>
      <c r="E719" s="22"/>
      <c r="F719" s="22"/>
      <c r="G719" s="22"/>
      <c r="H719" s="22"/>
      <c r="I719" s="22"/>
      <c r="J719" s="22"/>
      <c r="K719" s="22"/>
      <c r="L719" s="22"/>
      <c r="M719" s="22"/>
      <c r="N719" s="22"/>
      <c r="O719" s="22"/>
      <c r="P719" s="22"/>
      <c r="Q719" s="22"/>
      <c r="R719" s="22"/>
    </row>
    <row r="720" spans="1:18">
      <c r="A720" s="22"/>
      <c r="B720" s="113"/>
      <c r="C720" s="113"/>
      <c r="D720" s="113"/>
      <c r="E720" s="22"/>
      <c r="F720" s="22"/>
      <c r="G720" s="22"/>
      <c r="H720" s="22"/>
      <c r="I720" s="22"/>
      <c r="J720" s="22"/>
      <c r="K720" s="22"/>
      <c r="L720" s="22"/>
      <c r="M720" s="22"/>
      <c r="N720" s="22"/>
      <c r="O720" s="22"/>
      <c r="P720" s="22"/>
      <c r="Q720" s="22"/>
      <c r="R720" s="22"/>
    </row>
    <row r="721" spans="1:18">
      <c r="A721" s="22"/>
      <c r="B721" s="113"/>
      <c r="C721" s="113"/>
      <c r="D721" s="113"/>
      <c r="E721" s="22"/>
      <c r="F721" s="22"/>
      <c r="G721" s="22"/>
      <c r="H721" s="22"/>
      <c r="I721" s="22"/>
      <c r="J721" s="22"/>
      <c r="K721" s="22"/>
      <c r="L721" s="22"/>
      <c r="M721" s="22"/>
      <c r="N721" s="22"/>
      <c r="O721" s="22"/>
      <c r="P721" s="22"/>
      <c r="Q721" s="22"/>
      <c r="R721" s="22"/>
    </row>
    <row r="722" spans="1:18">
      <c r="A722" s="22"/>
      <c r="B722" s="113"/>
      <c r="C722" s="113"/>
      <c r="D722" s="113"/>
      <c r="E722" s="22"/>
      <c r="F722" s="22"/>
      <c r="G722" s="22"/>
      <c r="H722" s="22"/>
      <c r="I722" s="22"/>
      <c r="J722" s="22"/>
      <c r="K722" s="22"/>
      <c r="L722" s="22"/>
      <c r="M722" s="22"/>
      <c r="N722" s="22"/>
      <c r="O722" s="22"/>
      <c r="P722" s="22"/>
      <c r="Q722" s="22"/>
      <c r="R722" s="22"/>
    </row>
    <row r="723" spans="1:18">
      <c r="A723" s="22"/>
      <c r="B723" s="113"/>
      <c r="C723" s="113"/>
      <c r="D723" s="113"/>
      <c r="E723" s="22"/>
      <c r="F723" s="22"/>
      <c r="G723" s="22"/>
      <c r="H723" s="22"/>
      <c r="I723" s="22"/>
      <c r="J723" s="22"/>
      <c r="K723" s="22"/>
      <c r="L723" s="22"/>
      <c r="M723" s="22"/>
      <c r="N723" s="22"/>
      <c r="O723" s="22"/>
      <c r="P723" s="22"/>
      <c r="Q723" s="22"/>
      <c r="R723" s="22"/>
    </row>
    <row r="724" spans="1:18">
      <c r="A724" s="22"/>
      <c r="B724" s="113"/>
      <c r="C724" s="113"/>
      <c r="D724" s="113"/>
      <c r="E724" s="22"/>
      <c r="F724" s="22"/>
      <c r="G724" s="22"/>
      <c r="H724" s="22"/>
      <c r="I724" s="22"/>
      <c r="J724" s="22"/>
      <c r="K724" s="22"/>
      <c r="L724" s="22"/>
      <c r="M724" s="22"/>
      <c r="N724" s="22"/>
      <c r="O724" s="22"/>
      <c r="P724" s="22"/>
      <c r="Q724" s="22"/>
      <c r="R724" s="22"/>
    </row>
    <row r="725" spans="1:18">
      <c r="A725" s="22"/>
      <c r="B725" s="113"/>
      <c r="C725" s="113"/>
      <c r="D725" s="113"/>
      <c r="E725" s="22"/>
      <c r="F725" s="22"/>
      <c r="G725" s="22"/>
      <c r="H725" s="22"/>
      <c r="I725" s="22"/>
      <c r="J725" s="22"/>
      <c r="K725" s="22"/>
      <c r="L725" s="22"/>
      <c r="M725" s="22"/>
      <c r="N725" s="22"/>
      <c r="O725" s="22"/>
      <c r="P725" s="22"/>
      <c r="Q725" s="22"/>
      <c r="R725" s="22"/>
    </row>
    <row r="726" spans="1:18">
      <c r="A726" s="22"/>
      <c r="B726" s="113"/>
      <c r="C726" s="113"/>
      <c r="D726" s="113"/>
      <c r="E726" s="22"/>
      <c r="F726" s="22"/>
      <c r="G726" s="22"/>
      <c r="H726" s="22"/>
      <c r="I726" s="22"/>
      <c r="J726" s="22"/>
      <c r="K726" s="22"/>
      <c r="L726" s="22"/>
      <c r="M726" s="22"/>
      <c r="N726" s="22"/>
      <c r="O726" s="22"/>
      <c r="P726" s="22"/>
      <c r="Q726" s="22"/>
      <c r="R726" s="22"/>
    </row>
    <row r="727" spans="1:18">
      <c r="A727" s="22"/>
      <c r="B727" s="113"/>
      <c r="C727" s="113"/>
      <c r="D727" s="113"/>
      <c r="E727" s="22"/>
      <c r="F727" s="22"/>
      <c r="G727" s="22"/>
      <c r="H727" s="22"/>
      <c r="I727" s="22"/>
      <c r="J727" s="22"/>
      <c r="K727" s="22"/>
      <c r="L727" s="22"/>
      <c r="M727" s="22"/>
      <c r="N727" s="22"/>
      <c r="O727" s="22"/>
      <c r="P727" s="22"/>
      <c r="Q727" s="22"/>
      <c r="R727" s="22"/>
    </row>
    <row r="728" spans="1:18">
      <c r="A728" s="22"/>
      <c r="B728" s="113"/>
      <c r="C728" s="113"/>
      <c r="D728" s="113"/>
      <c r="E728" s="22"/>
      <c r="F728" s="22"/>
      <c r="G728" s="22"/>
      <c r="H728" s="22"/>
      <c r="I728" s="22"/>
      <c r="J728" s="22"/>
      <c r="K728" s="22"/>
      <c r="L728" s="22"/>
      <c r="M728" s="22"/>
      <c r="N728" s="22"/>
      <c r="O728" s="22"/>
      <c r="P728" s="22"/>
      <c r="Q728" s="22"/>
      <c r="R728" s="22"/>
    </row>
    <row r="729" spans="1:18">
      <c r="A729" s="22"/>
      <c r="B729" s="113"/>
      <c r="C729" s="113"/>
      <c r="D729" s="113"/>
      <c r="E729" s="22"/>
      <c r="F729" s="22"/>
      <c r="G729" s="22"/>
      <c r="H729" s="22"/>
      <c r="I729" s="22"/>
      <c r="J729" s="22"/>
      <c r="K729" s="22"/>
      <c r="L729" s="22"/>
      <c r="M729" s="22"/>
      <c r="N729" s="22"/>
      <c r="O729" s="22"/>
      <c r="P729" s="22"/>
      <c r="Q729" s="22"/>
      <c r="R729" s="22"/>
    </row>
    <row r="730" spans="1:18">
      <c r="A730" s="22"/>
      <c r="B730" s="113"/>
      <c r="C730" s="113"/>
      <c r="D730" s="113"/>
      <c r="E730" s="22"/>
      <c r="F730" s="22"/>
      <c r="G730" s="22"/>
      <c r="H730" s="22"/>
      <c r="I730" s="22"/>
      <c r="J730" s="22"/>
      <c r="K730" s="22"/>
      <c r="L730" s="22"/>
      <c r="M730" s="22"/>
      <c r="N730" s="22"/>
      <c r="O730" s="22"/>
      <c r="P730" s="22"/>
      <c r="Q730" s="22"/>
      <c r="R730" s="22"/>
    </row>
    <row r="731" spans="1:18">
      <c r="A731" s="22"/>
      <c r="B731" s="113"/>
      <c r="C731" s="113"/>
      <c r="D731" s="113"/>
      <c r="E731" s="22"/>
      <c r="F731" s="22"/>
      <c r="G731" s="22"/>
      <c r="H731" s="22"/>
      <c r="I731" s="22"/>
      <c r="J731" s="22"/>
      <c r="K731" s="22"/>
      <c r="L731" s="22"/>
      <c r="M731" s="22"/>
      <c r="N731" s="22"/>
      <c r="O731" s="22"/>
      <c r="P731" s="22"/>
      <c r="Q731" s="22"/>
      <c r="R731" s="22"/>
    </row>
    <row r="732" spans="1:18">
      <c r="A732" s="22"/>
      <c r="B732" s="113"/>
      <c r="C732" s="113"/>
      <c r="D732" s="113"/>
      <c r="E732" s="22"/>
      <c r="F732" s="22"/>
      <c r="G732" s="22"/>
      <c r="H732" s="22"/>
      <c r="I732" s="22"/>
      <c r="J732" s="22"/>
      <c r="K732" s="22"/>
      <c r="L732" s="22"/>
      <c r="M732" s="22"/>
      <c r="N732" s="22"/>
      <c r="O732" s="22"/>
      <c r="P732" s="22"/>
      <c r="Q732" s="22"/>
      <c r="R732" s="22"/>
    </row>
    <row r="733" spans="1:18">
      <c r="A733" s="22"/>
      <c r="B733" s="113"/>
      <c r="C733" s="113"/>
      <c r="D733" s="113"/>
      <c r="E733" s="22"/>
      <c r="F733" s="22"/>
      <c r="G733" s="22"/>
      <c r="H733" s="22"/>
      <c r="I733" s="22"/>
      <c r="J733" s="22"/>
      <c r="K733" s="22"/>
      <c r="L733" s="22"/>
      <c r="M733" s="22"/>
      <c r="N733" s="22"/>
      <c r="O733" s="22"/>
      <c r="P733" s="22"/>
      <c r="Q733" s="22"/>
      <c r="R733" s="22"/>
    </row>
    <row r="734" spans="1:18">
      <c r="A734" s="22"/>
      <c r="B734" s="113"/>
      <c r="C734" s="113"/>
      <c r="D734" s="113"/>
      <c r="E734" s="22"/>
      <c r="F734" s="22"/>
      <c r="G734" s="22"/>
      <c r="H734" s="22"/>
      <c r="I734" s="22"/>
      <c r="J734" s="22"/>
      <c r="K734" s="22"/>
      <c r="L734" s="22"/>
      <c r="M734" s="22"/>
      <c r="N734" s="22"/>
      <c r="O734" s="22"/>
      <c r="P734" s="22"/>
      <c r="Q734" s="22"/>
      <c r="R734" s="22"/>
    </row>
    <row r="735" spans="1:18">
      <c r="A735" s="22"/>
      <c r="B735" s="113"/>
      <c r="C735" s="113"/>
      <c r="D735" s="113"/>
      <c r="E735" s="22"/>
      <c r="F735" s="22"/>
      <c r="G735" s="22"/>
      <c r="H735" s="22"/>
      <c r="I735" s="22"/>
      <c r="J735" s="22"/>
      <c r="K735" s="22"/>
      <c r="L735" s="22"/>
      <c r="M735" s="22"/>
      <c r="N735" s="22"/>
      <c r="O735" s="22"/>
      <c r="P735" s="22"/>
      <c r="Q735" s="22"/>
      <c r="R735" s="22"/>
    </row>
    <row r="736" spans="1:18">
      <c r="A736" s="22"/>
      <c r="B736" s="113"/>
      <c r="C736" s="113"/>
      <c r="D736" s="113"/>
      <c r="E736" s="22"/>
      <c r="F736" s="22"/>
      <c r="G736" s="22"/>
      <c r="H736" s="22"/>
      <c r="I736" s="22"/>
      <c r="J736" s="22"/>
      <c r="K736" s="22"/>
      <c r="L736" s="22"/>
      <c r="M736" s="22"/>
      <c r="N736" s="22"/>
      <c r="O736" s="22"/>
      <c r="P736" s="22"/>
      <c r="Q736" s="22"/>
      <c r="R736" s="22"/>
    </row>
    <row r="737" spans="1:18">
      <c r="A737" s="22"/>
      <c r="B737" s="113"/>
      <c r="C737" s="113"/>
      <c r="D737" s="113"/>
      <c r="E737" s="22"/>
      <c r="F737" s="22"/>
      <c r="G737" s="22"/>
      <c r="H737" s="22"/>
      <c r="I737" s="22"/>
      <c r="J737" s="22"/>
      <c r="K737" s="22"/>
      <c r="L737" s="22"/>
      <c r="M737" s="22"/>
      <c r="N737" s="22"/>
      <c r="O737" s="22"/>
      <c r="P737" s="22"/>
      <c r="Q737" s="22"/>
      <c r="R737" s="22"/>
    </row>
    <row r="738" spans="1:18">
      <c r="A738" s="22"/>
      <c r="B738" s="113"/>
      <c r="C738" s="113"/>
      <c r="D738" s="113"/>
      <c r="E738" s="22"/>
      <c r="F738" s="22"/>
      <c r="G738" s="22"/>
      <c r="H738" s="22"/>
      <c r="I738" s="22"/>
      <c r="J738" s="22"/>
      <c r="K738" s="22"/>
      <c r="L738" s="22"/>
      <c r="M738" s="22"/>
      <c r="N738" s="22"/>
      <c r="O738" s="22"/>
      <c r="P738" s="22"/>
      <c r="Q738" s="22"/>
      <c r="R738" s="22"/>
    </row>
    <row r="739" spans="1:18">
      <c r="A739" s="22"/>
      <c r="B739" s="113"/>
      <c r="C739" s="113"/>
      <c r="D739" s="113"/>
      <c r="E739" s="22"/>
      <c r="F739" s="22"/>
      <c r="G739" s="22"/>
      <c r="H739" s="22"/>
      <c r="I739" s="22"/>
      <c r="J739" s="22"/>
      <c r="K739" s="22"/>
      <c r="L739" s="22"/>
      <c r="M739" s="22"/>
      <c r="N739" s="22"/>
      <c r="O739" s="22"/>
      <c r="P739" s="22"/>
      <c r="Q739" s="22"/>
      <c r="R739" s="22"/>
    </row>
    <row r="740" spans="1:18">
      <c r="A740" s="22"/>
      <c r="B740" s="113"/>
      <c r="C740" s="113"/>
      <c r="D740" s="113"/>
      <c r="E740" s="22"/>
      <c r="F740" s="22"/>
      <c r="G740" s="22"/>
      <c r="H740" s="22"/>
      <c r="I740" s="22"/>
      <c r="J740" s="22"/>
      <c r="K740" s="22"/>
      <c r="L740" s="22"/>
      <c r="M740" s="22"/>
      <c r="N740" s="22"/>
      <c r="O740" s="22"/>
      <c r="P740" s="22"/>
      <c r="Q740" s="22"/>
      <c r="R740" s="22"/>
    </row>
    <row r="741" spans="1:18">
      <c r="A741" s="22"/>
      <c r="B741" s="113"/>
      <c r="C741" s="113"/>
      <c r="D741" s="113"/>
      <c r="E741" s="22"/>
      <c r="F741" s="22"/>
      <c r="G741" s="22"/>
      <c r="H741" s="22"/>
      <c r="I741" s="22"/>
      <c r="J741" s="22"/>
      <c r="K741" s="22"/>
      <c r="L741" s="22"/>
      <c r="M741" s="22"/>
      <c r="N741" s="22"/>
      <c r="O741" s="22"/>
      <c r="P741" s="22"/>
      <c r="Q741" s="22"/>
      <c r="R741" s="22"/>
    </row>
    <row r="742" spans="1:18">
      <c r="A742" s="22"/>
      <c r="B742" s="113"/>
      <c r="C742" s="113"/>
      <c r="D742" s="113"/>
      <c r="E742" s="22"/>
      <c r="F742" s="22"/>
      <c r="G742" s="22"/>
      <c r="H742" s="22"/>
      <c r="I742" s="22"/>
      <c r="J742" s="22"/>
      <c r="K742" s="22"/>
      <c r="L742" s="22"/>
      <c r="M742" s="22"/>
      <c r="N742" s="22"/>
      <c r="O742" s="22"/>
      <c r="P742" s="22"/>
      <c r="Q742" s="22"/>
      <c r="R742" s="22"/>
    </row>
    <row r="743" spans="1:18">
      <c r="A743" s="22"/>
      <c r="B743" s="113"/>
      <c r="C743" s="113"/>
      <c r="D743" s="113"/>
      <c r="E743" s="22"/>
      <c r="F743" s="22"/>
      <c r="G743" s="22"/>
      <c r="H743" s="22"/>
      <c r="I743" s="22"/>
      <c r="J743" s="22"/>
      <c r="K743" s="22"/>
      <c r="L743" s="22"/>
      <c r="M743" s="22"/>
      <c r="N743" s="22"/>
      <c r="O743" s="22"/>
      <c r="P743" s="22"/>
      <c r="Q743" s="22"/>
      <c r="R743" s="22"/>
    </row>
    <row r="744" spans="1:18">
      <c r="A744" s="22"/>
      <c r="B744" s="113"/>
      <c r="C744" s="113"/>
      <c r="D744" s="113"/>
      <c r="E744" s="22"/>
      <c r="F744" s="22"/>
      <c r="G744" s="22"/>
      <c r="H744" s="22"/>
      <c r="I744" s="22"/>
      <c r="J744" s="22"/>
      <c r="K744" s="22"/>
      <c r="L744" s="22"/>
      <c r="M744" s="22"/>
      <c r="N744" s="22"/>
      <c r="O744" s="22"/>
      <c r="P744" s="22"/>
      <c r="Q744" s="22"/>
      <c r="R744" s="22"/>
    </row>
    <row r="745" spans="1:18">
      <c r="A745" s="22"/>
      <c r="B745" s="113"/>
      <c r="C745" s="113"/>
      <c r="D745" s="113"/>
      <c r="E745" s="22"/>
      <c r="F745" s="22"/>
      <c r="G745" s="22"/>
      <c r="H745" s="22"/>
      <c r="I745" s="22"/>
      <c r="J745" s="22"/>
      <c r="K745" s="22"/>
      <c r="L745" s="22"/>
      <c r="M745" s="22"/>
      <c r="N745" s="22"/>
      <c r="O745" s="22"/>
      <c r="P745" s="22"/>
      <c r="Q745" s="22"/>
      <c r="R745" s="22"/>
    </row>
    <row r="746" spans="1:18">
      <c r="A746" s="22"/>
      <c r="B746" s="113"/>
      <c r="C746" s="113"/>
      <c r="D746" s="113"/>
      <c r="E746" s="22"/>
      <c r="F746" s="22"/>
      <c r="G746" s="22"/>
      <c r="H746" s="22"/>
      <c r="I746" s="22"/>
      <c r="J746" s="22"/>
      <c r="K746" s="22"/>
      <c r="L746" s="22"/>
      <c r="M746" s="22"/>
      <c r="N746" s="22"/>
      <c r="O746" s="22"/>
      <c r="P746" s="22"/>
      <c r="Q746" s="22"/>
      <c r="R746" s="22"/>
    </row>
    <row r="747" spans="1:18">
      <c r="A747" s="22"/>
      <c r="B747" s="113"/>
      <c r="C747" s="113"/>
      <c r="D747" s="113"/>
      <c r="E747" s="22"/>
      <c r="F747" s="22"/>
      <c r="G747" s="22"/>
      <c r="H747" s="22"/>
      <c r="I747" s="22"/>
      <c r="J747" s="22"/>
      <c r="K747" s="22"/>
      <c r="L747" s="22"/>
      <c r="M747" s="22"/>
      <c r="N747" s="22"/>
      <c r="O747" s="22"/>
      <c r="P747" s="22"/>
      <c r="Q747" s="22"/>
      <c r="R747" s="22"/>
    </row>
    <row r="748" spans="1:18">
      <c r="A748" s="22"/>
      <c r="B748" s="113"/>
      <c r="C748" s="113"/>
      <c r="D748" s="113"/>
      <c r="E748" s="22"/>
      <c r="F748" s="22"/>
      <c r="G748" s="22"/>
      <c r="H748" s="22"/>
      <c r="I748" s="22"/>
      <c r="J748" s="22"/>
      <c r="K748" s="22"/>
      <c r="L748" s="22"/>
      <c r="M748" s="22"/>
      <c r="N748" s="22"/>
      <c r="O748" s="22"/>
      <c r="P748" s="22"/>
      <c r="Q748" s="22"/>
      <c r="R748" s="22"/>
    </row>
    <row r="749" spans="1:18">
      <c r="A749" s="22"/>
      <c r="B749" s="113"/>
      <c r="C749" s="113"/>
      <c r="D749" s="113"/>
      <c r="E749" s="22"/>
      <c r="F749" s="22"/>
      <c r="G749" s="22"/>
      <c r="H749" s="22"/>
      <c r="I749" s="22"/>
      <c r="J749" s="22"/>
      <c r="K749" s="22"/>
      <c r="L749" s="22"/>
      <c r="M749" s="22"/>
      <c r="N749" s="22"/>
      <c r="O749" s="22"/>
      <c r="P749" s="22"/>
      <c r="Q749" s="22"/>
      <c r="R749" s="22"/>
    </row>
    <row r="750" spans="1:18">
      <c r="A750" s="22"/>
      <c r="B750" s="113"/>
      <c r="C750" s="113"/>
      <c r="D750" s="113"/>
      <c r="E750" s="22"/>
      <c r="F750" s="22"/>
      <c r="G750" s="22"/>
      <c r="H750" s="22"/>
      <c r="I750" s="22"/>
      <c r="J750" s="22"/>
      <c r="K750" s="22"/>
      <c r="L750" s="22"/>
      <c r="M750" s="22"/>
      <c r="N750" s="22"/>
      <c r="O750" s="22"/>
      <c r="P750" s="22"/>
      <c r="Q750" s="22"/>
      <c r="R750" s="22"/>
    </row>
    <row r="751" spans="1:18">
      <c r="A751" s="22"/>
      <c r="B751" s="113"/>
      <c r="C751" s="113"/>
      <c r="D751" s="113"/>
      <c r="E751" s="22"/>
      <c r="F751" s="22"/>
      <c r="G751" s="22"/>
      <c r="H751" s="22"/>
      <c r="I751" s="22"/>
      <c r="J751" s="22"/>
      <c r="K751" s="22"/>
      <c r="L751" s="22"/>
      <c r="M751" s="22"/>
      <c r="N751" s="22"/>
      <c r="O751" s="22"/>
      <c r="P751" s="22"/>
      <c r="Q751" s="22"/>
      <c r="R751" s="22"/>
    </row>
    <row r="752" spans="1:18">
      <c r="A752" s="22"/>
      <c r="B752" s="113"/>
      <c r="C752" s="113"/>
      <c r="D752" s="113"/>
      <c r="E752" s="22"/>
      <c r="F752" s="22"/>
      <c r="G752" s="22"/>
      <c r="H752" s="22"/>
      <c r="I752" s="22"/>
      <c r="J752" s="22"/>
      <c r="K752" s="22"/>
      <c r="L752" s="22"/>
      <c r="M752" s="22"/>
      <c r="N752" s="22"/>
      <c r="O752" s="22"/>
      <c r="P752" s="22"/>
      <c r="Q752" s="22"/>
      <c r="R752" s="22"/>
    </row>
    <row r="753" spans="1:18">
      <c r="A753" s="22"/>
      <c r="B753" s="113"/>
      <c r="C753" s="113"/>
      <c r="D753" s="113"/>
      <c r="E753" s="22"/>
      <c r="F753" s="22"/>
      <c r="G753" s="22"/>
      <c r="H753" s="22"/>
      <c r="I753" s="22"/>
      <c r="J753" s="22"/>
      <c r="K753" s="22"/>
      <c r="L753" s="22"/>
      <c r="M753" s="22"/>
      <c r="N753" s="22"/>
      <c r="O753" s="22"/>
      <c r="P753" s="22"/>
      <c r="Q753" s="22"/>
      <c r="R753" s="22"/>
    </row>
    <row r="754" spans="1:18">
      <c r="A754" s="22"/>
      <c r="B754" s="113"/>
      <c r="C754" s="113"/>
      <c r="D754" s="113"/>
      <c r="E754" s="22"/>
      <c r="F754" s="22"/>
      <c r="G754" s="22"/>
      <c r="H754" s="22"/>
      <c r="I754" s="22"/>
      <c r="J754" s="22"/>
      <c r="K754" s="22"/>
      <c r="L754" s="22"/>
      <c r="M754" s="22"/>
      <c r="N754" s="22"/>
      <c r="O754" s="22"/>
      <c r="P754" s="22"/>
      <c r="Q754" s="22"/>
      <c r="R754" s="22"/>
    </row>
    <row r="755" spans="1:18">
      <c r="A755" s="22"/>
      <c r="B755" s="113"/>
      <c r="C755" s="113"/>
      <c r="D755" s="113"/>
      <c r="E755" s="22"/>
      <c r="F755" s="22"/>
      <c r="G755" s="22"/>
      <c r="H755" s="22"/>
      <c r="I755" s="22"/>
      <c r="J755" s="22"/>
      <c r="K755" s="22"/>
      <c r="L755" s="22"/>
      <c r="M755" s="22"/>
      <c r="N755" s="22"/>
      <c r="O755" s="22"/>
      <c r="P755" s="22"/>
      <c r="Q755" s="22"/>
      <c r="R755" s="22"/>
    </row>
    <row r="756" spans="1:18">
      <c r="A756" s="22"/>
      <c r="B756" s="113"/>
      <c r="C756" s="113"/>
      <c r="D756" s="113"/>
      <c r="E756" s="22"/>
      <c r="F756" s="22"/>
      <c r="G756" s="22"/>
      <c r="H756" s="22"/>
      <c r="I756" s="22"/>
      <c r="J756" s="22"/>
      <c r="K756" s="22"/>
      <c r="L756" s="22"/>
      <c r="M756" s="22"/>
      <c r="N756" s="22"/>
      <c r="O756" s="22"/>
      <c r="P756" s="22"/>
      <c r="Q756" s="22"/>
      <c r="R756" s="22"/>
    </row>
    <row r="757" spans="1:18">
      <c r="A757" s="22"/>
      <c r="B757" s="113"/>
      <c r="C757" s="113"/>
      <c r="D757" s="113"/>
      <c r="E757" s="22"/>
      <c r="F757" s="22"/>
      <c r="G757" s="22"/>
      <c r="H757" s="22"/>
      <c r="I757" s="22"/>
      <c r="J757" s="22"/>
      <c r="K757" s="22"/>
      <c r="L757" s="22"/>
      <c r="M757" s="22"/>
      <c r="N757" s="22"/>
      <c r="O757" s="22"/>
      <c r="P757" s="22"/>
      <c r="Q757" s="22"/>
      <c r="R757" s="22"/>
    </row>
    <row r="758" spans="1:18">
      <c r="A758" s="22"/>
      <c r="B758" s="113"/>
      <c r="C758" s="113"/>
      <c r="D758" s="113"/>
      <c r="E758" s="22"/>
      <c r="F758" s="22"/>
      <c r="G758" s="22"/>
      <c r="H758" s="22"/>
      <c r="I758" s="22"/>
      <c r="J758" s="22"/>
      <c r="K758" s="22"/>
      <c r="L758" s="22"/>
      <c r="M758" s="22"/>
      <c r="N758" s="22"/>
      <c r="O758" s="22"/>
      <c r="P758" s="22"/>
      <c r="Q758" s="22"/>
      <c r="R758" s="22"/>
    </row>
    <row r="759" spans="1:18">
      <c r="A759" s="22"/>
      <c r="B759" s="113"/>
      <c r="C759" s="113"/>
      <c r="D759" s="113"/>
      <c r="E759" s="22"/>
      <c r="F759" s="22"/>
      <c r="G759" s="22"/>
      <c r="H759" s="22"/>
      <c r="I759" s="22"/>
      <c r="J759" s="22"/>
      <c r="K759" s="22"/>
      <c r="L759" s="22"/>
      <c r="M759" s="22"/>
      <c r="N759" s="22"/>
      <c r="O759" s="22"/>
      <c r="P759" s="22"/>
      <c r="Q759" s="22"/>
      <c r="R759" s="22"/>
    </row>
    <row r="760" spans="1:18">
      <c r="A760" s="22"/>
      <c r="B760" s="113"/>
      <c r="C760" s="113"/>
      <c r="D760" s="113"/>
      <c r="E760" s="22"/>
      <c r="F760" s="22"/>
      <c r="G760" s="22"/>
      <c r="H760" s="22"/>
      <c r="I760" s="22"/>
      <c r="J760" s="22"/>
      <c r="K760" s="22"/>
      <c r="L760" s="22"/>
      <c r="M760" s="22"/>
      <c r="N760" s="22"/>
      <c r="O760" s="22"/>
      <c r="P760" s="22"/>
      <c r="Q760" s="22"/>
      <c r="R760" s="22"/>
    </row>
    <row r="761" spans="1:18">
      <c r="A761" s="22"/>
      <c r="B761" s="113"/>
      <c r="C761" s="113"/>
      <c r="D761" s="113"/>
      <c r="E761" s="22"/>
      <c r="F761" s="22"/>
      <c r="G761" s="22"/>
      <c r="H761" s="22"/>
      <c r="I761" s="22"/>
      <c r="J761" s="22"/>
      <c r="K761" s="22"/>
      <c r="L761" s="22"/>
      <c r="M761" s="22"/>
      <c r="N761" s="22"/>
      <c r="O761" s="22"/>
      <c r="P761" s="22"/>
      <c r="Q761" s="22"/>
      <c r="R761" s="22"/>
    </row>
    <row r="762" spans="1:18">
      <c r="A762" s="22"/>
      <c r="B762" s="113"/>
      <c r="C762" s="113"/>
      <c r="D762" s="113"/>
      <c r="E762" s="22"/>
      <c r="F762" s="22"/>
      <c r="G762" s="22"/>
      <c r="H762" s="22"/>
      <c r="I762" s="22"/>
      <c r="J762" s="22"/>
      <c r="K762" s="22"/>
      <c r="L762" s="22"/>
      <c r="M762" s="22"/>
      <c r="N762" s="22"/>
      <c r="O762" s="22"/>
      <c r="P762" s="22"/>
      <c r="Q762" s="22"/>
      <c r="R762" s="22"/>
    </row>
    <row r="763" spans="1:18">
      <c r="A763" s="22"/>
      <c r="B763" s="113"/>
      <c r="C763" s="113"/>
      <c r="D763" s="113"/>
      <c r="E763" s="22"/>
      <c r="F763" s="22"/>
      <c r="G763" s="22"/>
      <c r="H763" s="22"/>
      <c r="I763" s="22"/>
      <c r="J763" s="22"/>
      <c r="K763" s="22"/>
      <c r="L763" s="22"/>
      <c r="M763" s="22"/>
      <c r="N763" s="22"/>
      <c r="O763" s="22"/>
      <c r="P763" s="22"/>
      <c r="Q763" s="22"/>
      <c r="R763" s="22"/>
    </row>
    <row r="764" spans="1:18">
      <c r="A764" s="22"/>
      <c r="B764" s="113"/>
      <c r="C764" s="113"/>
      <c r="D764" s="113"/>
      <c r="E764" s="22"/>
      <c r="F764" s="22"/>
      <c r="G764" s="22"/>
      <c r="H764" s="22"/>
      <c r="I764" s="22"/>
      <c r="J764" s="22"/>
      <c r="K764" s="22"/>
      <c r="L764" s="22"/>
      <c r="M764" s="22"/>
      <c r="N764" s="22"/>
      <c r="O764" s="22"/>
      <c r="P764" s="22"/>
      <c r="Q764" s="22"/>
      <c r="R764" s="22"/>
    </row>
    <row r="765" spans="1:18">
      <c r="A765" s="22"/>
      <c r="B765" s="113"/>
      <c r="C765" s="113"/>
      <c r="D765" s="113"/>
      <c r="E765" s="22"/>
      <c r="F765" s="22"/>
      <c r="G765" s="22"/>
      <c r="H765" s="22"/>
      <c r="I765" s="22"/>
      <c r="J765" s="22"/>
      <c r="K765" s="22"/>
      <c r="L765" s="22"/>
      <c r="M765" s="22"/>
      <c r="N765" s="22"/>
      <c r="O765" s="22"/>
      <c r="P765" s="22"/>
      <c r="Q765" s="22"/>
      <c r="R765" s="22"/>
    </row>
    <row r="766" spans="1:18">
      <c r="A766" s="22"/>
      <c r="B766" s="113"/>
      <c r="C766" s="113"/>
      <c r="D766" s="113"/>
      <c r="E766" s="22"/>
      <c r="F766" s="22"/>
      <c r="G766" s="22"/>
      <c r="H766" s="22"/>
      <c r="I766" s="22"/>
      <c r="J766" s="22"/>
      <c r="K766" s="22"/>
      <c r="L766" s="22"/>
      <c r="M766" s="22"/>
      <c r="N766" s="22"/>
      <c r="O766" s="22"/>
      <c r="P766" s="22"/>
      <c r="Q766" s="22"/>
      <c r="R766" s="22"/>
    </row>
    <row r="767" spans="1:18">
      <c r="A767" s="22"/>
      <c r="B767" s="113"/>
      <c r="C767" s="113"/>
      <c r="D767" s="113"/>
      <c r="E767" s="22"/>
      <c r="F767" s="22"/>
      <c r="G767" s="22"/>
      <c r="H767" s="22"/>
      <c r="I767" s="22"/>
      <c r="J767" s="22"/>
      <c r="K767" s="22"/>
      <c r="L767" s="22"/>
      <c r="M767" s="22"/>
      <c r="N767" s="22"/>
      <c r="O767" s="22"/>
      <c r="P767" s="22"/>
      <c r="Q767" s="22"/>
      <c r="R767" s="22"/>
    </row>
    <row r="768" spans="1:18">
      <c r="A768" s="22"/>
      <c r="B768" s="113"/>
      <c r="C768" s="113"/>
      <c r="D768" s="113"/>
      <c r="E768" s="22"/>
      <c r="F768" s="22"/>
      <c r="G768" s="22"/>
      <c r="H768" s="22"/>
      <c r="I768" s="22"/>
      <c r="J768" s="22"/>
      <c r="K768" s="22"/>
      <c r="L768" s="22"/>
      <c r="M768" s="22"/>
      <c r="N768" s="22"/>
      <c r="O768" s="22"/>
      <c r="P768" s="22"/>
      <c r="Q768" s="22"/>
      <c r="R768" s="22"/>
    </row>
    <row r="769" spans="1:18">
      <c r="A769" s="22"/>
      <c r="B769" s="113"/>
      <c r="C769" s="113"/>
      <c r="D769" s="113"/>
      <c r="E769" s="22"/>
      <c r="F769" s="22"/>
      <c r="G769" s="22"/>
      <c r="H769" s="22"/>
      <c r="I769" s="22"/>
      <c r="J769" s="22"/>
      <c r="K769" s="22"/>
      <c r="L769" s="22"/>
      <c r="M769" s="22"/>
      <c r="N769" s="22"/>
      <c r="O769" s="22"/>
      <c r="P769" s="22"/>
      <c r="Q769" s="22"/>
      <c r="R769" s="22"/>
    </row>
    <row r="770" spans="1:18">
      <c r="A770" s="22"/>
      <c r="B770" s="113"/>
      <c r="C770" s="113"/>
      <c r="D770" s="113"/>
      <c r="E770" s="22"/>
      <c r="F770" s="22"/>
      <c r="G770" s="22"/>
      <c r="H770" s="22"/>
      <c r="I770" s="22"/>
      <c r="J770" s="22"/>
      <c r="K770" s="22"/>
      <c r="L770" s="22"/>
      <c r="M770" s="22"/>
      <c r="N770" s="22"/>
      <c r="O770" s="22"/>
      <c r="P770" s="22"/>
      <c r="Q770" s="22"/>
      <c r="R770" s="22"/>
    </row>
    <row r="771" spans="1:18">
      <c r="A771" s="22"/>
      <c r="B771" s="113"/>
      <c r="C771" s="113"/>
      <c r="D771" s="113"/>
      <c r="E771" s="22"/>
      <c r="F771" s="22"/>
      <c r="G771" s="22"/>
      <c r="H771" s="22"/>
      <c r="I771" s="22"/>
      <c r="J771" s="22"/>
      <c r="K771" s="22"/>
      <c r="L771" s="22"/>
      <c r="M771" s="22"/>
      <c r="N771" s="22"/>
      <c r="O771" s="22"/>
      <c r="P771" s="22"/>
      <c r="Q771" s="22"/>
      <c r="R771" s="22"/>
    </row>
    <row r="772" spans="1:18">
      <c r="A772" s="22"/>
      <c r="B772" s="113"/>
      <c r="C772" s="113"/>
      <c r="D772" s="113"/>
      <c r="E772" s="22"/>
      <c r="F772" s="22"/>
      <c r="G772" s="22"/>
      <c r="H772" s="22"/>
      <c r="I772" s="22"/>
      <c r="J772" s="22"/>
      <c r="K772" s="22"/>
      <c r="L772" s="22"/>
      <c r="M772" s="22"/>
      <c r="N772" s="22"/>
      <c r="O772" s="22"/>
      <c r="P772" s="22"/>
      <c r="Q772" s="22"/>
      <c r="R772" s="22"/>
    </row>
    <row r="773" spans="1:18">
      <c r="A773" s="22"/>
      <c r="B773" s="113"/>
      <c r="C773" s="113"/>
      <c r="D773" s="113"/>
      <c r="E773" s="22"/>
      <c r="F773" s="22"/>
      <c r="G773" s="22"/>
      <c r="H773" s="22"/>
      <c r="I773" s="22"/>
      <c r="J773" s="22"/>
      <c r="K773" s="22"/>
      <c r="L773" s="22"/>
      <c r="M773" s="22"/>
      <c r="N773" s="22"/>
      <c r="O773" s="22"/>
      <c r="P773" s="22"/>
      <c r="Q773" s="22"/>
      <c r="R773" s="22"/>
    </row>
    <row r="774" spans="1:18">
      <c r="A774" s="22"/>
      <c r="B774" s="113"/>
      <c r="C774" s="113"/>
      <c r="D774" s="113"/>
      <c r="E774" s="22"/>
      <c r="F774" s="22"/>
      <c r="G774" s="22"/>
      <c r="H774" s="22"/>
      <c r="I774" s="22"/>
      <c r="J774" s="22"/>
      <c r="K774" s="22"/>
      <c r="L774" s="22"/>
      <c r="M774" s="22"/>
      <c r="N774" s="22"/>
      <c r="O774" s="22"/>
      <c r="P774" s="22"/>
      <c r="Q774" s="22"/>
      <c r="R774" s="22"/>
    </row>
    <row r="775" spans="1:18">
      <c r="A775" s="22"/>
      <c r="B775" s="113"/>
      <c r="C775" s="113"/>
      <c r="D775" s="113"/>
      <c r="E775" s="22"/>
      <c r="F775" s="22"/>
      <c r="G775" s="22"/>
      <c r="H775" s="22"/>
      <c r="I775" s="22"/>
      <c r="J775" s="22"/>
      <c r="K775" s="22"/>
      <c r="L775" s="22"/>
      <c r="M775" s="22"/>
      <c r="N775" s="22"/>
      <c r="O775" s="22"/>
      <c r="P775" s="22"/>
      <c r="Q775" s="22"/>
      <c r="R775" s="22"/>
    </row>
    <row r="776" spans="1:18">
      <c r="A776" s="22"/>
      <c r="B776" s="113"/>
      <c r="C776" s="113"/>
      <c r="D776" s="113"/>
      <c r="E776" s="22"/>
      <c r="F776" s="22"/>
      <c r="G776" s="22"/>
      <c r="H776" s="22"/>
      <c r="I776" s="22"/>
      <c r="J776" s="22"/>
      <c r="K776" s="22"/>
      <c r="L776" s="22"/>
      <c r="M776" s="22"/>
      <c r="N776" s="22"/>
      <c r="O776" s="22"/>
      <c r="P776" s="22"/>
      <c r="Q776" s="22"/>
      <c r="R776" s="22"/>
    </row>
    <row r="777" spans="1:18">
      <c r="A777" s="22"/>
      <c r="B777" s="113"/>
      <c r="C777" s="113"/>
      <c r="D777" s="113"/>
      <c r="E777" s="22"/>
      <c r="F777" s="22"/>
      <c r="G777" s="22"/>
      <c r="H777" s="22"/>
      <c r="I777" s="22"/>
      <c r="J777" s="22"/>
      <c r="K777" s="22"/>
      <c r="L777" s="22"/>
      <c r="M777" s="22"/>
      <c r="N777" s="22"/>
      <c r="O777" s="22"/>
      <c r="P777" s="22"/>
      <c r="Q777" s="22"/>
      <c r="R777" s="22"/>
    </row>
    <row r="778" spans="1:18">
      <c r="A778" s="22"/>
      <c r="B778" s="113"/>
      <c r="C778" s="113"/>
      <c r="D778" s="113"/>
      <c r="E778" s="22"/>
      <c r="F778" s="22"/>
      <c r="G778" s="22"/>
      <c r="H778" s="22"/>
      <c r="I778" s="22"/>
      <c r="J778" s="22"/>
      <c r="K778" s="22"/>
      <c r="L778" s="22"/>
      <c r="M778" s="22"/>
      <c r="N778" s="22"/>
      <c r="O778" s="22"/>
      <c r="P778" s="22"/>
      <c r="Q778" s="22"/>
      <c r="R778" s="22"/>
    </row>
    <row r="779" spans="1:18">
      <c r="A779" s="22"/>
      <c r="B779" s="113"/>
      <c r="C779" s="113"/>
      <c r="D779" s="113"/>
      <c r="E779" s="22"/>
      <c r="F779" s="22"/>
      <c r="G779" s="22"/>
      <c r="H779" s="22"/>
      <c r="I779" s="22"/>
      <c r="J779" s="22"/>
      <c r="K779" s="22"/>
      <c r="L779" s="22"/>
      <c r="M779" s="22"/>
      <c r="N779" s="22"/>
      <c r="O779" s="22"/>
      <c r="P779" s="22"/>
      <c r="Q779" s="22"/>
      <c r="R779" s="22"/>
    </row>
    <row r="780" spans="1:18">
      <c r="A780" s="22"/>
      <c r="B780" s="113"/>
      <c r="C780" s="113"/>
      <c r="D780" s="113"/>
      <c r="E780" s="22"/>
      <c r="F780" s="22"/>
      <c r="G780" s="22"/>
      <c r="H780" s="22"/>
      <c r="I780" s="22"/>
      <c r="J780" s="22"/>
      <c r="K780" s="22"/>
      <c r="L780" s="22"/>
      <c r="M780" s="22"/>
      <c r="N780" s="22"/>
      <c r="O780" s="22"/>
      <c r="P780" s="22"/>
      <c r="Q780" s="22"/>
      <c r="R780" s="22"/>
    </row>
    <row r="781" spans="1:18">
      <c r="A781" s="22"/>
      <c r="B781" s="113"/>
      <c r="C781" s="113"/>
      <c r="D781" s="113"/>
      <c r="E781" s="22"/>
      <c r="F781" s="22"/>
      <c r="G781" s="22"/>
      <c r="H781" s="22"/>
      <c r="I781" s="22"/>
      <c r="J781" s="22"/>
      <c r="K781" s="22"/>
      <c r="L781" s="22"/>
      <c r="M781" s="22"/>
      <c r="N781" s="22"/>
      <c r="O781" s="22"/>
      <c r="P781" s="22"/>
      <c r="Q781" s="22"/>
      <c r="R781" s="22"/>
    </row>
    <row r="782" spans="1:18">
      <c r="A782" s="22"/>
      <c r="B782" s="113"/>
      <c r="C782" s="113"/>
      <c r="D782" s="113"/>
      <c r="E782" s="22"/>
      <c r="F782" s="22"/>
      <c r="G782" s="22"/>
      <c r="H782" s="22"/>
      <c r="I782" s="22"/>
      <c r="J782" s="22"/>
      <c r="K782" s="22"/>
      <c r="L782" s="22"/>
      <c r="M782" s="22"/>
      <c r="N782" s="22"/>
      <c r="O782" s="22"/>
      <c r="P782" s="22"/>
      <c r="Q782" s="22"/>
      <c r="R782" s="22"/>
    </row>
    <row r="783" spans="1:18">
      <c r="A783" s="22"/>
      <c r="B783" s="113"/>
      <c r="C783" s="113"/>
      <c r="D783" s="113"/>
      <c r="E783" s="22"/>
      <c r="F783" s="22"/>
      <c r="G783" s="22"/>
      <c r="H783" s="22"/>
      <c r="I783" s="22"/>
      <c r="J783" s="22"/>
      <c r="K783" s="22"/>
      <c r="L783" s="22"/>
      <c r="M783" s="22"/>
      <c r="N783" s="22"/>
      <c r="O783" s="22"/>
      <c r="P783" s="22"/>
      <c r="Q783" s="22"/>
      <c r="R783" s="22"/>
    </row>
    <row r="784" spans="1:18">
      <c r="A784" s="22"/>
      <c r="B784" s="113"/>
      <c r="C784" s="113"/>
      <c r="D784" s="113"/>
      <c r="E784" s="22"/>
      <c r="F784" s="22"/>
      <c r="G784" s="22"/>
      <c r="H784" s="22"/>
      <c r="I784" s="22"/>
      <c r="J784" s="22"/>
      <c r="K784" s="22"/>
      <c r="L784" s="22"/>
      <c r="M784" s="22"/>
      <c r="N784" s="22"/>
      <c r="O784" s="22"/>
      <c r="P784" s="22"/>
      <c r="Q784" s="22"/>
      <c r="R784" s="22"/>
    </row>
    <row r="785" spans="1:18">
      <c r="A785" s="22"/>
      <c r="B785" s="113"/>
      <c r="C785" s="113"/>
      <c r="D785" s="113"/>
      <c r="E785" s="22"/>
      <c r="F785" s="22"/>
      <c r="G785" s="22"/>
      <c r="H785" s="22"/>
      <c r="I785" s="22"/>
      <c r="J785" s="22"/>
      <c r="K785" s="22"/>
      <c r="L785" s="22"/>
      <c r="M785" s="22"/>
      <c r="N785" s="22"/>
      <c r="O785" s="22"/>
      <c r="P785" s="22"/>
      <c r="Q785" s="22"/>
      <c r="R785" s="22"/>
    </row>
    <row r="786" spans="1:18">
      <c r="A786" s="22"/>
      <c r="B786" s="113"/>
      <c r="C786" s="113"/>
      <c r="D786" s="113"/>
      <c r="E786" s="22"/>
      <c r="F786" s="22"/>
      <c r="G786" s="22"/>
      <c r="H786" s="22"/>
      <c r="I786" s="22"/>
      <c r="J786" s="22"/>
      <c r="K786" s="22"/>
      <c r="L786" s="22"/>
      <c r="M786" s="22"/>
      <c r="N786" s="22"/>
      <c r="O786" s="22"/>
      <c r="P786" s="22"/>
      <c r="Q786" s="22"/>
      <c r="R786" s="22"/>
    </row>
    <row r="787" spans="1:18">
      <c r="A787" s="22"/>
      <c r="B787" s="113"/>
      <c r="C787" s="113"/>
      <c r="D787" s="113"/>
      <c r="E787" s="22"/>
      <c r="F787" s="22"/>
      <c r="G787" s="22"/>
      <c r="H787" s="22"/>
      <c r="I787" s="22"/>
      <c r="J787" s="22"/>
      <c r="K787" s="22"/>
      <c r="L787" s="22"/>
      <c r="M787" s="22"/>
      <c r="N787" s="22"/>
      <c r="O787" s="22"/>
      <c r="P787" s="22"/>
      <c r="Q787" s="22"/>
      <c r="R787" s="22"/>
    </row>
    <row r="788" spans="1:18">
      <c r="A788" s="22"/>
      <c r="B788" s="113"/>
      <c r="C788" s="113"/>
      <c r="D788" s="113"/>
      <c r="E788" s="22"/>
      <c r="F788" s="22"/>
      <c r="G788" s="22"/>
      <c r="H788" s="22"/>
      <c r="I788" s="22"/>
      <c r="J788" s="22"/>
      <c r="K788" s="22"/>
      <c r="L788" s="22"/>
      <c r="M788" s="22"/>
      <c r="N788" s="22"/>
      <c r="O788" s="22"/>
      <c r="P788" s="22"/>
      <c r="Q788" s="22"/>
      <c r="R788" s="22"/>
    </row>
    <row r="789" spans="1:18">
      <c r="A789" s="22"/>
      <c r="B789" s="113"/>
      <c r="C789" s="113"/>
      <c r="D789" s="113"/>
      <c r="E789" s="22"/>
      <c r="F789" s="22"/>
      <c r="G789" s="22"/>
      <c r="H789" s="22"/>
      <c r="I789" s="22"/>
      <c r="J789" s="22"/>
      <c r="K789" s="22"/>
      <c r="L789" s="22"/>
      <c r="M789" s="22"/>
      <c r="N789" s="22"/>
      <c r="O789" s="22"/>
      <c r="P789" s="22"/>
      <c r="Q789" s="22"/>
      <c r="R789" s="22"/>
    </row>
    <row r="790" spans="1:18">
      <c r="A790" s="22"/>
      <c r="B790" s="113"/>
      <c r="C790" s="113"/>
      <c r="D790" s="113"/>
      <c r="E790" s="22"/>
      <c r="F790" s="22"/>
      <c r="G790" s="22"/>
      <c r="H790" s="22"/>
      <c r="I790" s="22"/>
      <c r="J790" s="22"/>
      <c r="K790" s="22"/>
      <c r="L790" s="22"/>
      <c r="M790" s="22"/>
      <c r="N790" s="22"/>
      <c r="O790" s="22"/>
      <c r="P790" s="22"/>
      <c r="Q790" s="22"/>
      <c r="R790" s="22"/>
    </row>
    <row r="791" spans="1:18">
      <c r="A791" s="22"/>
      <c r="B791" s="113"/>
      <c r="C791" s="113"/>
      <c r="D791" s="113"/>
      <c r="E791" s="22"/>
      <c r="F791" s="22"/>
      <c r="G791" s="22"/>
      <c r="H791" s="22"/>
      <c r="I791" s="22"/>
      <c r="J791" s="22"/>
      <c r="K791" s="22"/>
      <c r="L791" s="22"/>
      <c r="M791" s="22"/>
      <c r="N791" s="22"/>
      <c r="O791" s="22"/>
      <c r="P791" s="22"/>
      <c r="Q791" s="22"/>
      <c r="R791" s="22"/>
    </row>
    <row r="792" spans="1:18">
      <c r="A792" s="22"/>
      <c r="B792" s="113"/>
      <c r="C792" s="113"/>
      <c r="D792" s="113"/>
      <c r="E792" s="22"/>
      <c r="F792" s="22"/>
      <c r="G792" s="22"/>
      <c r="H792" s="22"/>
      <c r="I792" s="22"/>
      <c r="J792" s="22"/>
      <c r="K792" s="22"/>
      <c r="L792" s="22"/>
      <c r="M792" s="22"/>
      <c r="N792" s="22"/>
      <c r="O792" s="22"/>
      <c r="P792" s="22"/>
      <c r="Q792" s="22"/>
      <c r="R792" s="22"/>
    </row>
    <row r="793" spans="1:18">
      <c r="A793" s="22"/>
      <c r="B793" s="113"/>
      <c r="C793" s="113"/>
      <c r="D793" s="113"/>
      <c r="E793" s="22"/>
      <c r="F793" s="22"/>
      <c r="G793" s="22"/>
      <c r="H793" s="22"/>
      <c r="I793" s="22"/>
      <c r="J793" s="22"/>
      <c r="K793" s="22"/>
      <c r="L793" s="22"/>
      <c r="M793" s="22"/>
      <c r="N793" s="22"/>
      <c r="O793" s="22"/>
      <c r="P793" s="22"/>
      <c r="Q793" s="22"/>
      <c r="R793" s="22"/>
    </row>
    <row r="794" spans="1:18">
      <c r="A794" s="22"/>
      <c r="B794" s="113"/>
      <c r="C794" s="113"/>
      <c r="D794" s="113"/>
      <c r="E794" s="22"/>
      <c r="F794" s="22"/>
      <c r="G794" s="22"/>
      <c r="H794" s="22"/>
      <c r="I794" s="22"/>
      <c r="J794" s="22"/>
      <c r="K794" s="22"/>
      <c r="L794" s="22"/>
      <c r="M794" s="22"/>
      <c r="N794" s="22"/>
      <c r="O794" s="22"/>
      <c r="P794" s="22"/>
      <c r="Q794" s="22"/>
      <c r="R794" s="22"/>
    </row>
    <row r="795" spans="1:18">
      <c r="A795" s="22"/>
      <c r="B795" s="113"/>
      <c r="C795" s="113"/>
      <c r="D795" s="113"/>
      <c r="E795" s="22"/>
      <c r="F795" s="22"/>
      <c r="G795" s="22"/>
      <c r="H795" s="22"/>
      <c r="I795" s="22"/>
      <c r="J795" s="22"/>
      <c r="K795" s="22"/>
      <c r="L795" s="22"/>
      <c r="M795" s="22"/>
      <c r="N795" s="22"/>
      <c r="O795" s="22"/>
      <c r="P795" s="22"/>
      <c r="Q795" s="22"/>
      <c r="R795" s="22"/>
    </row>
    <row r="796" spans="1:18">
      <c r="A796" s="22"/>
      <c r="B796" s="113"/>
      <c r="C796" s="113"/>
      <c r="D796" s="113"/>
      <c r="E796" s="22"/>
      <c r="F796" s="22"/>
      <c r="G796" s="22"/>
      <c r="H796" s="22"/>
      <c r="I796" s="22"/>
      <c r="J796" s="22"/>
      <c r="K796" s="22"/>
      <c r="L796" s="22"/>
      <c r="M796" s="22"/>
      <c r="N796" s="22"/>
      <c r="O796" s="22"/>
      <c r="P796" s="22"/>
      <c r="Q796" s="22"/>
      <c r="R796" s="22"/>
    </row>
    <row r="797" spans="1:18">
      <c r="A797" s="22"/>
      <c r="B797" s="113"/>
      <c r="C797" s="113"/>
      <c r="D797" s="113"/>
      <c r="E797" s="22"/>
      <c r="F797" s="22"/>
      <c r="G797" s="22"/>
      <c r="H797" s="22"/>
      <c r="I797" s="22"/>
      <c r="J797" s="22"/>
      <c r="K797" s="22"/>
      <c r="L797" s="22"/>
      <c r="M797" s="22"/>
      <c r="N797" s="22"/>
      <c r="O797" s="22"/>
      <c r="P797" s="22"/>
      <c r="Q797" s="22"/>
      <c r="R797" s="22"/>
    </row>
    <row r="798" spans="1:18">
      <c r="A798" s="22"/>
      <c r="B798" s="113"/>
      <c r="C798" s="113"/>
      <c r="D798" s="113"/>
      <c r="E798" s="22"/>
      <c r="F798" s="22"/>
      <c r="G798" s="22"/>
      <c r="H798" s="22"/>
      <c r="I798" s="22"/>
      <c r="J798" s="22"/>
      <c r="K798" s="22"/>
      <c r="L798" s="22"/>
      <c r="M798" s="22"/>
      <c r="N798" s="22"/>
      <c r="O798" s="22"/>
      <c r="P798" s="22"/>
      <c r="Q798" s="22"/>
      <c r="R798" s="22"/>
    </row>
    <row r="799" spans="1:18">
      <c r="A799" s="22"/>
      <c r="B799" s="113"/>
      <c r="C799" s="113"/>
      <c r="D799" s="113"/>
      <c r="E799" s="22"/>
      <c r="F799" s="22"/>
      <c r="G799" s="22"/>
      <c r="H799" s="22"/>
      <c r="I799" s="22"/>
      <c r="J799" s="22"/>
      <c r="K799" s="22"/>
      <c r="L799" s="22"/>
      <c r="M799" s="22"/>
      <c r="N799" s="22"/>
      <c r="O799" s="22"/>
      <c r="P799" s="22"/>
      <c r="Q799" s="22"/>
      <c r="R799" s="22"/>
    </row>
    <row r="800" spans="1:18">
      <c r="A800" s="22"/>
      <c r="B800" s="113"/>
      <c r="C800" s="113"/>
      <c r="D800" s="113"/>
      <c r="E800" s="22"/>
      <c r="F800" s="22"/>
      <c r="G800" s="22"/>
      <c r="H800" s="22"/>
      <c r="I800" s="22"/>
      <c r="J800" s="22"/>
      <c r="K800" s="22"/>
      <c r="L800" s="22"/>
      <c r="M800" s="22"/>
      <c r="N800" s="22"/>
      <c r="O800" s="22"/>
      <c r="P800" s="22"/>
      <c r="Q800" s="22"/>
      <c r="R800" s="22"/>
    </row>
    <row r="801" spans="1:18">
      <c r="A801" s="22"/>
      <c r="B801" s="113"/>
      <c r="C801" s="113"/>
      <c r="D801" s="113"/>
      <c r="E801" s="22"/>
      <c r="F801" s="22"/>
      <c r="G801" s="22"/>
      <c r="H801" s="22"/>
      <c r="I801" s="22"/>
      <c r="J801" s="22"/>
      <c r="K801" s="22"/>
      <c r="L801" s="22"/>
      <c r="M801" s="22"/>
      <c r="N801" s="22"/>
      <c r="O801" s="22"/>
      <c r="P801" s="22"/>
      <c r="Q801" s="22"/>
      <c r="R801" s="22"/>
    </row>
    <row r="802" spans="1:18">
      <c r="A802" s="22"/>
      <c r="B802" s="113"/>
      <c r="C802" s="113"/>
      <c r="D802" s="113"/>
      <c r="E802" s="22"/>
      <c r="F802" s="22"/>
      <c r="G802" s="22"/>
      <c r="H802" s="22"/>
      <c r="I802" s="22"/>
      <c r="J802" s="22"/>
      <c r="K802" s="22"/>
      <c r="L802" s="22"/>
      <c r="M802" s="22"/>
      <c r="N802" s="22"/>
      <c r="O802" s="22"/>
      <c r="P802" s="22"/>
      <c r="Q802" s="22"/>
      <c r="R802" s="22"/>
    </row>
    <row r="803" spans="1:18">
      <c r="A803" s="22"/>
      <c r="B803" s="113"/>
      <c r="C803" s="113"/>
      <c r="D803" s="113"/>
      <c r="E803" s="22"/>
      <c r="F803" s="22"/>
      <c r="G803" s="22"/>
      <c r="H803" s="22"/>
      <c r="I803" s="22"/>
      <c r="J803" s="22"/>
      <c r="K803" s="22"/>
      <c r="L803" s="22"/>
      <c r="M803" s="22"/>
      <c r="N803" s="22"/>
      <c r="O803" s="22"/>
      <c r="P803" s="22"/>
      <c r="Q803" s="22"/>
      <c r="R803" s="22"/>
    </row>
    <row r="804" spans="1:18">
      <c r="A804" s="22"/>
      <c r="B804" s="113"/>
      <c r="C804" s="113"/>
      <c r="D804" s="113"/>
      <c r="E804" s="22"/>
      <c r="F804" s="22"/>
      <c r="G804" s="22"/>
      <c r="H804" s="22"/>
      <c r="I804" s="22"/>
      <c r="J804" s="22"/>
      <c r="K804" s="22"/>
      <c r="L804" s="22"/>
      <c r="M804" s="22"/>
      <c r="N804" s="22"/>
      <c r="O804" s="22"/>
      <c r="P804" s="22"/>
      <c r="Q804" s="22"/>
      <c r="R804" s="22"/>
    </row>
    <row r="805" spans="1:18">
      <c r="A805" s="22"/>
      <c r="B805" s="113"/>
      <c r="C805" s="113"/>
      <c r="D805" s="113"/>
      <c r="E805" s="22"/>
      <c r="F805" s="22"/>
      <c r="G805" s="22"/>
      <c r="H805" s="22"/>
      <c r="I805" s="22"/>
      <c r="J805" s="22"/>
      <c r="K805" s="22"/>
      <c r="L805" s="22"/>
      <c r="M805" s="22"/>
      <c r="N805" s="22"/>
      <c r="O805" s="22"/>
      <c r="P805" s="22"/>
      <c r="Q805" s="22"/>
      <c r="R805" s="22"/>
    </row>
    <row r="806" spans="1:18">
      <c r="A806" s="22"/>
      <c r="B806" s="113"/>
      <c r="C806" s="113"/>
      <c r="D806" s="113"/>
      <c r="E806" s="22"/>
      <c r="F806" s="22"/>
      <c r="G806" s="22"/>
      <c r="H806" s="22"/>
      <c r="I806" s="22"/>
      <c r="J806" s="22"/>
      <c r="K806" s="22"/>
      <c r="L806" s="22"/>
      <c r="M806" s="22"/>
      <c r="N806" s="22"/>
      <c r="O806" s="22"/>
      <c r="P806" s="22"/>
      <c r="Q806" s="22"/>
      <c r="R806" s="22"/>
    </row>
    <row r="807" spans="1:18">
      <c r="A807" s="22"/>
      <c r="B807" s="113"/>
      <c r="C807" s="113"/>
      <c r="D807" s="113"/>
      <c r="E807" s="22"/>
      <c r="F807" s="22"/>
      <c r="G807" s="22"/>
      <c r="H807" s="22"/>
      <c r="I807" s="22"/>
      <c r="J807" s="22"/>
      <c r="K807" s="22"/>
      <c r="L807" s="22"/>
      <c r="M807" s="22"/>
      <c r="N807" s="22"/>
      <c r="O807" s="22"/>
      <c r="P807" s="22"/>
      <c r="Q807" s="22"/>
      <c r="R807" s="22"/>
    </row>
    <row r="808" spans="1:18">
      <c r="A808" s="22"/>
      <c r="B808" s="113"/>
      <c r="C808" s="113"/>
      <c r="D808" s="113"/>
      <c r="E808" s="22"/>
      <c r="F808" s="22"/>
      <c r="G808" s="22"/>
      <c r="H808" s="22"/>
      <c r="I808" s="22"/>
      <c r="J808" s="22"/>
      <c r="K808" s="22"/>
      <c r="L808" s="22"/>
      <c r="M808" s="22"/>
      <c r="N808" s="22"/>
      <c r="O808" s="22"/>
      <c r="P808" s="22"/>
      <c r="Q808" s="22"/>
      <c r="R808" s="22"/>
    </row>
    <row r="809" spans="1:18">
      <c r="A809" s="22"/>
      <c r="B809" s="113"/>
      <c r="C809" s="113"/>
      <c r="D809" s="113"/>
      <c r="E809" s="22"/>
      <c r="F809" s="22"/>
      <c r="G809" s="22"/>
      <c r="H809" s="22"/>
      <c r="I809" s="22"/>
      <c r="J809" s="22"/>
      <c r="K809" s="22"/>
      <c r="L809" s="22"/>
      <c r="M809" s="22"/>
      <c r="N809" s="22"/>
      <c r="O809" s="22"/>
      <c r="P809" s="22"/>
      <c r="Q809" s="22"/>
      <c r="R809" s="22"/>
    </row>
    <row r="810" spans="1:18">
      <c r="A810" s="22"/>
      <c r="B810" s="113"/>
      <c r="C810" s="113"/>
      <c r="D810" s="113"/>
      <c r="E810" s="22"/>
      <c r="F810" s="22"/>
      <c r="G810" s="22"/>
      <c r="H810" s="22"/>
      <c r="I810" s="22"/>
      <c r="J810" s="22"/>
      <c r="K810" s="22"/>
      <c r="L810" s="22"/>
      <c r="M810" s="22"/>
      <c r="N810" s="22"/>
      <c r="O810" s="22"/>
      <c r="P810" s="22"/>
      <c r="Q810" s="22"/>
      <c r="R810" s="22"/>
    </row>
    <row r="811" spans="1:18">
      <c r="A811" s="22"/>
      <c r="B811" s="113"/>
      <c r="C811" s="113"/>
      <c r="D811" s="113"/>
      <c r="E811" s="22"/>
      <c r="F811" s="22"/>
      <c r="G811" s="22"/>
      <c r="H811" s="22"/>
      <c r="I811" s="22"/>
      <c r="J811" s="22"/>
      <c r="K811" s="22"/>
      <c r="L811" s="22"/>
      <c r="M811" s="22"/>
      <c r="N811" s="22"/>
      <c r="O811" s="22"/>
      <c r="P811" s="22"/>
      <c r="Q811" s="22"/>
      <c r="R811" s="22"/>
    </row>
    <row r="812" spans="1:18">
      <c r="A812" s="22"/>
      <c r="B812" s="113"/>
      <c r="C812" s="113"/>
      <c r="D812" s="113"/>
      <c r="E812" s="22"/>
      <c r="F812" s="22"/>
      <c r="G812" s="22"/>
      <c r="H812" s="22"/>
      <c r="I812" s="22"/>
      <c r="J812" s="22"/>
      <c r="K812" s="22"/>
      <c r="L812" s="22"/>
      <c r="M812" s="22"/>
      <c r="N812" s="22"/>
      <c r="O812" s="22"/>
      <c r="P812" s="22"/>
      <c r="Q812" s="22"/>
      <c r="R812" s="22"/>
    </row>
    <row r="813" spans="1:18">
      <c r="A813" s="22"/>
      <c r="B813" s="113"/>
      <c r="C813" s="113"/>
      <c r="D813" s="113"/>
      <c r="E813" s="22"/>
      <c r="F813" s="22"/>
      <c r="G813" s="22"/>
      <c r="H813" s="22"/>
      <c r="I813" s="22"/>
      <c r="J813" s="22"/>
      <c r="K813" s="22"/>
      <c r="L813" s="22"/>
      <c r="M813" s="22"/>
      <c r="N813" s="22"/>
      <c r="O813" s="22"/>
      <c r="P813" s="22"/>
      <c r="Q813" s="22"/>
      <c r="R813" s="22"/>
    </row>
    <row r="814" spans="1:18">
      <c r="A814" s="22"/>
      <c r="B814" s="113"/>
      <c r="C814" s="113"/>
      <c r="D814" s="113"/>
      <c r="E814" s="22"/>
      <c r="F814" s="22"/>
      <c r="G814" s="22"/>
      <c r="H814" s="22"/>
      <c r="I814" s="22"/>
      <c r="J814" s="22"/>
      <c r="K814" s="22"/>
      <c r="L814" s="22"/>
      <c r="M814" s="22"/>
      <c r="N814" s="22"/>
      <c r="O814" s="22"/>
      <c r="P814" s="22"/>
      <c r="Q814" s="22"/>
      <c r="R814" s="22"/>
    </row>
    <row r="815" spans="1:18">
      <c r="A815" s="22"/>
      <c r="B815" s="113"/>
      <c r="C815" s="113"/>
      <c r="D815" s="113"/>
      <c r="E815" s="22"/>
      <c r="F815" s="22"/>
      <c r="G815" s="22"/>
      <c r="H815" s="22"/>
      <c r="I815" s="22"/>
      <c r="J815" s="22"/>
      <c r="K815" s="22"/>
      <c r="L815" s="22"/>
      <c r="M815" s="22"/>
      <c r="N815" s="22"/>
      <c r="O815" s="22"/>
      <c r="P815" s="22"/>
      <c r="Q815" s="22"/>
      <c r="R815" s="22"/>
    </row>
    <row r="816" spans="1:18">
      <c r="A816" s="22"/>
      <c r="B816" s="113"/>
      <c r="C816" s="113"/>
      <c r="D816" s="113"/>
      <c r="E816" s="22"/>
      <c r="F816" s="22"/>
      <c r="G816" s="22"/>
      <c r="H816" s="22"/>
      <c r="I816" s="22"/>
      <c r="J816" s="22"/>
      <c r="K816" s="22"/>
      <c r="L816" s="22"/>
      <c r="M816" s="22"/>
      <c r="N816" s="22"/>
      <c r="O816" s="22"/>
      <c r="P816" s="22"/>
      <c r="Q816" s="22"/>
      <c r="R816" s="22"/>
    </row>
    <row r="817" spans="1:18">
      <c r="A817" s="22"/>
      <c r="B817" s="113"/>
      <c r="C817" s="113"/>
      <c r="D817" s="113"/>
      <c r="E817" s="22"/>
      <c r="F817" s="22"/>
      <c r="G817" s="22"/>
      <c r="H817" s="22"/>
      <c r="I817" s="22"/>
      <c r="J817" s="22"/>
      <c r="K817" s="22"/>
      <c r="L817" s="22"/>
      <c r="M817" s="22"/>
      <c r="N817" s="22"/>
      <c r="O817" s="22"/>
      <c r="P817" s="22"/>
      <c r="Q817" s="22"/>
      <c r="R817" s="22"/>
    </row>
    <row r="818" spans="1:18">
      <c r="A818" s="22"/>
      <c r="B818" s="113"/>
      <c r="C818" s="113"/>
      <c r="D818" s="113"/>
      <c r="E818" s="22"/>
      <c r="F818" s="22"/>
      <c r="G818" s="22"/>
      <c r="H818" s="22"/>
      <c r="I818" s="22"/>
      <c r="J818" s="22"/>
      <c r="K818" s="22"/>
      <c r="L818" s="22"/>
      <c r="M818" s="22"/>
      <c r="N818" s="22"/>
      <c r="O818" s="22"/>
      <c r="P818" s="22"/>
      <c r="Q818" s="22"/>
      <c r="R818" s="22"/>
    </row>
    <row r="819" spans="1:18">
      <c r="A819" s="22"/>
      <c r="B819" s="113"/>
      <c r="C819" s="113"/>
      <c r="D819" s="113"/>
      <c r="E819" s="22"/>
      <c r="F819" s="22"/>
      <c r="G819" s="22"/>
      <c r="H819" s="22"/>
      <c r="I819" s="22"/>
      <c r="J819" s="22"/>
      <c r="K819" s="22"/>
      <c r="L819" s="22"/>
      <c r="M819" s="22"/>
      <c r="N819" s="22"/>
      <c r="O819" s="22"/>
      <c r="P819" s="22"/>
      <c r="Q819" s="22"/>
      <c r="R819" s="22"/>
    </row>
    <row r="820" spans="1:18">
      <c r="A820" s="22"/>
      <c r="B820" s="113"/>
      <c r="C820" s="113"/>
      <c r="D820" s="113"/>
      <c r="E820" s="22"/>
      <c r="F820" s="22"/>
      <c r="G820" s="22"/>
      <c r="H820" s="22"/>
      <c r="I820" s="22"/>
      <c r="J820" s="22"/>
      <c r="K820" s="22"/>
      <c r="L820" s="22"/>
      <c r="M820" s="22"/>
      <c r="N820" s="22"/>
      <c r="O820" s="22"/>
      <c r="P820" s="22"/>
      <c r="Q820" s="22"/>
      <c r="R820" s="22"/>
    </row>
    <row r="821" spans="1:18">
      <c r="A821" s="22"/>
      <c r="B821" s="113"/>
      <c r="C821" s="113"/>
      <c r="D821" s="113"/>
      <c r="E821" s="22"/>
      <c r="F821" s="22"/>
      <c r="G821" s="22"/>
      <c r="H821" s="22"/>
      <c r="I821" s="22"/>
      <c r="J821" s="22"/>
      <c r="K821" s="22"/>
      <c r="L821" s="22"/>
      <c r="M821" s="22"/>
      <c r="N821" s="22"/>
      <c r="O821" s="22"/>
      <c r="P821" s="22"/>
      <c r="Q821" s="22"/>
      <c r="R821" s="22"/>
    </row>
    <row r="822" spans="1:18">
      <c r="A822" s="22"/>
      <c r="B822" s="113"/>
      <c r="C822" s="113"/>
      <c r="D822" s="113"/>
      <c r="E822" s="22"/>
      <c r="F822" s="22"/>
      <c r="G822" s="22"/>
      <c r="H822" s="22"/>
      <c r="I822" s="22"/>
      <c r="J822" s="22"/>
      <c r="K822" s="22"/>
      <c r="L822" s="22"/>
      <c r="M822" s="22"/>
      <c r="N822" s="22"/>
      <c r="O822" s="22"/>
      <c r="P822" s="22"/>
      <c r="Q822" s="22"/>
      <c r="R822" s="22"/>
    </row>
    <row r="823" spans="1:18">
      <c r="A823" s="22"/>
      <c r="B823" s="113"/>
      <c r="C823" s="113"/>
      <c r="D823" s="113"/>
      <c r="E823" s="22"/>
      <c r="F823" s="22"/>
      <c r="G823" s="22"/>
      <c r="H823" s="22"/>
      <c r="I823" s="22"/>
      <c r="J823" s="22"/>
      <c r="K823" s="22"/>
      <c r="L823" s="22"/>
      <c r="M823" s="22"/>
      <c r="N823" s="22"/>
      <c r="O823" s="22"/>
      <c r="P823" s="22"/>
      <c r="Q823" s="22"/>
      <c r="R823" s="22"/>
    </row>
    <row r="824" spans="1:18">
      <c r="A824" s="22"/>
      <c r="B824" s="113"/>
      <c r="C824" s="113"/>
      <c r="D824" s="113"/>
      <c r="E824" s="22"/>
      <c r="F824" s="22"/>
      <c r="G824" s="22"/>
      <c r="H824" s="22"/>
      <c r="I824" s="22"/>
      <c r="J824" s="22"/>
      <c r="K824" s="22"/>
      <c r="L824" s="22"/>
      <c r="M824" s="22"/>
      <c r="N824" s="22"/>
      <c r="O824" s="22"/>
      <c r="P824" s="22"/>
      <c r="Q824" s="22"/>
      <c r="R824" s="22"/>
    </row>
    <row r="825" spans="1:18">
      <c r="A825" s="22"/>
      <c r="B825" s="113"/>
      <c r="C825" s="113"/>
      <c r="D825" s="113"/>
      <c r="E825" s="22"/>
      <c r="F825" s="22"/>
      <c r="G825" s="22"/>
      <c r="H825" s="22"/>
      <c r="I825" s="22"/>
      <c r="J825" s="22"/>
      <c r="K825" s="22"/>
      <c r="L825" s="22"/>
      <c r="M825" s="22"/>
      <c r="N825" s="22"/>
      <c r="O825" s="22"/>
      <c r="P825" s="22"/>
      <c r="Q825" s="22"/>
      <c r="R825" s="22"/>
    </row>
    <row r="826" spans="1:18">
      <c r="A826" s="22"/>
      <c r="B826" s="113"/>
      <c r="C826" s="113"/>
      <c r="D826" s="113"/>
      <c r="E826" s="22"/>
      <c r="F826" s="22"/>
      <c r="G826" s="22"/>
      <c r="H826" s="22"/>
      <c r="I826" s="22"/>
      <c r="J826" s="22"/>
      <c r="K826" s="22"/>
      <c r="L826" s="22"/>
      <c r="M826" s="22"/>
      <c r="N826" s="22"/>
      <c r="O826" s="22"/>
      <c r="P826" s="22"/>
      <c r="Q826" s="22"/>
      <c r="R826" s="22"/>
    </row>
    <row r="827" spans="1:18">
      <c r="A827" s="22"/>
      <c r="B827" s="113"/>
      <c r="C827" s="113"/>
      <c r="D827" s="113"/>
      <c r="E827" s="22"/>
      <c r="F827" s="22"/>
      <c r="G827" s="22"/>
      <c r="H827" s="22"/>
      <c r="I827" s="22"/>
      <c r="J827" s="22"/>
      <c r="K827" s="22"/>
      <c r="L827" s="22"/>
      <c r="M827" s="22"/>
      <c r="N827" s="22"/>
      <c r="O827" s="22"/>
      <c r="P827" s="22"/>
      <c r="Q827" s="22"/>
      <c r="R827" s="22"/>
    </row>
    <row r="828" spans="1:18">
      <c r="A828" s="22"/>
      <c r="B828" s="113"/>
      <c r="C828" s="113"/>
      <c r="D828" s="113"/>
      <c r="E828" s="22"/>
      <c r="F828" s="22"/>
      <c r="G828" s="22"/>
      <c r="H828" s="22"/>
      <c r="I828" s="22"/>
      <c r="J828" s="22"/>
      <c r="K828" s="22"/>
      <c r="L828" s="22"/>
      <c r="M828" s="22"/>
      <c r="N828" s="22"/>
      <c r="O828" s="22"/>
      <c r="P828" s="22"/>
      <c r="Q828" s="22"/>
      <c r="R828" s="22"/>
    </row>
    <row r="829" spans="1:18">
      <c r="A829" s="22"/>
      <c r="B829" s="113"/>
      <c r="C829" s="113"/>
      <c r="D829" s="113"/>
      <c r="E829" s="22"/>
      <c r="F829" s="22"/>
      <c r="G829" s="22"/>
      <c r="H829" s="22"/>
      <c r="I829" s="22"/>
      <c r="J829" s="22"/>
      <c r="K829" s="22"/>
      <c r="L829" s="22"/>
      <c r="M829" s="22"/>
      <c r="N829" s="22"/>
      <c r="O829" s="22"/>
      <c r="P829" s="22"/>
      <c r="Q829" s="22"/>
      <c r="R829" s="22"/>
    </row>
    <row r="830" spans="1:18">
      <c r="A830" s="22"/>
      <c r="B830" s="113"/>
      <c r="C830" s="113"/>
      <c r="D830" s="113"/>
      <c r="E830" s="22"/>
      <c r="F830" s="22"/>
      <c r="G830" s="22"/>
      <c r="H830" s="22"/>
      <c r="I830" s="22"/>
      <c r="J830" s="22"/>
      <c r="K830" s="22"/>
      <c r="L830" s="22"/>
      <c r="M830" s="22"/>
      <c r="N830" s="22"/>
      <c r="O830" s="22"/>
      <c r="P830" s="22"/>
      <c r="Q830" s="22"/>
      <c r="R830" s="22"/>
    </row>
    <row r="831" spans="1:18">
      <c r="A831" s="22"/>
      <c r="B831" s="113"/>
      <c r="C831" s="113"/>
      <c r="D831" s="113"/>
      <c r="E831" s="22"/>
      <c r="F831" s="22"/>
      <c r="G831" s="22"/>
      <c r="H831" s="22"/>
      <c r="I831" s="22"/>
      <c r="J831" s="22"/>
      <c r="K831" s="22"/>
      <c r="L831" s="22"/>
      <c r="M831" s="22"/>
      <c r="N831" s="22"/>
      <c r="O831" s="22"/>
      <c r="P831" s="22"/>
      <c r="Q831" s="22"/>
      <c r="R831" s="22"/>
    </row>
    <row r="832" spans="1:18">
      <c r="A832" s="22"/>
      <c r="B832" s="113"/>
      <c r="C832" s="113"/>
      <c r="D832" s="113"/>
      <c r="E832" s="22"/>
      <c r="F832" s="22"/>
      <c r="G832" s="22"/>
      <c r="H832" s="22"/>
      <c r="I832" s="22"/>
      <c r="J832" s="22"/>
      <c r="K832" s="22"/>
      <c r="L832" s="22"/>
      <c r="M832" s="22"/>
      <c r="N832" s="22"/>
      <c r="O832" s="22"/>
      <c r="P832" s="22"/>
      <c r="Q832" s="22"/>
      <c r="R832" s="22"/>
    </row>
    <row r="833" spans="1:18">
      <c r="A833" s="22"/>
      <c r="B833" s="113"/>
      <c r="C833" s="113"/>
      <c r="D833" s="113"/>
      <c r="E833" s="22"/>
      <c r="F833" s="22"/>
      <c r="G833" s="22"/>
      <c r="H833" s="22"/>
      <c r="I833" s="22"/>
      <c r="J833" s="22"/>
      <c r="K833" s="22"/>
      <c r="L833" s="22"/>
      <c r="M833" s="22"/>
      <c r="N833" s="22"/>
      <c r="O833" s="22"/>
      <c r="P833" s="22"/>
      <c r="Q833" s="22"/>
      <c r="R833" s="22"/>
    </row>
    <row r="834" spans="1:18">
      <c r="A834" s="22"/>
      <c r="B834" s="113"/>
      <c r="C834" s="113"/>
      <c r="D834" s="113"/>
      <c r="E834" s="22"/>
      <c r="F834" s="22"/>
      <c r="G834" s="22"/>
      <c r="H834" s="22"/>
      <c r="I834" s="22"/>
      <c r="J834" s="22"/>
      <c r="K834" s="22"/>
      <c r="L834" s="22"/>
      <c r="M834" s="22"/>
      <c r="N834" s="22"/>
      <c r="O834" s="22"/>
      <c r="P834" s="22"/>
      <c r="Q834" s="22"/>
      <c r="R834" s="22"/>
    </row>
    <row r="835" spans="1:18">
      <c r="A835" s="22"/>
      <c r="B835" s="113"/>
      <c r="C835" s="113"/>
      <c r="D835" s="113"/>
      <c r="E835" s="22"/>
      <c r="F835" s="22"/>
      <c r="G835" s="22"/>
      <c r="H835" s="22"/>
      <c r="I835" s="22"/>
      <c r="J835" s="22"/>
      <c r="K835" s="22"/>
      <c r="L835" s="22"/>
      <c r="M835" s="22"/>
      <c r="N835" s="22"/>
      <c r="O835" s="22"/>
      <c r="P835" s="22"/>
      <c r="Q835" s="22"/>
      <c r="R835" s="22"/>
    </row>
    <row r="836" spans="1:18">
      <c r="A836" s="22"/>
      <c r="B836" s="113"/>
      <c r="C836" s="113"/>
      <c r="D836" s="113"/>
      <c r="E836" s="22"/>
      <c r="F836" s="22"/>
      <c r="G836" s="22"/>
      <c r="H836" s="22"/>
      <c r="I836" s="22"/>
      <c r="J836" s="22"/>
      <c r="K836" s="22"/>
      <c r="L836" s="22"/>
      <c r="M836" s="22"/>
      <c r="N836" s="22"/>
      <c r="O836" s="22"/>
      <c r="P836" s="22"/>
      <c r="Q836" s="22"/>
      <c r="R836" s="22"/>
    </row>
    <row r="837" spans="1:18">
      <c r="A837" s="22"/>
      <c r="B837" s="113"/>
      <c r="C837" s="113"/>
      <c r="D837" s="113"/>
      <c r="E837" s="22"/>
      <c r="F837" s="22"/>
      <c r="G837" s="22"/>
      <c r="H837" s="22"/>
      <c r="I837" s="22"/>
      <c r="J837" s="22"/>
      <c r="K837" s="22"/>
      <c r="L837" s="22"/>
      <c r="M837" s="22"/>
      <c r="N837" s="22"/>
      <c r="O837" s="22"/>
      <c r="P837" s="22"/>
      <c r="Q837" s="22"/>
      <c r="R837" s="22"/>
    </row>
    <row r="838" spans="1:18">
      <c r="A838" s="22"/>
      <c r="B838" s="113"/>
      <c r="C838" s="113"/>
      <c r="D838" s="113"/>
      <c r="E838" s="22"/>
      <c r="F838" s="22"/>
      <c r="G838" s="22"/>
      <c r="H838" s="22"/>
      <c r="I838" s="22"/>
      <c r="J838" s="22"/>
      <c r="K838" s="22"/>
      <c r="L838" s="22"/>
      <c r="M838" s="22"/>
      <c r="N838" s="22"/>
      <c r="O838" s="22"/>
      <c r="P838" s="22"/>
      <c r="Q838" s="22"/>
      <c r="R838" s="22"/>
    </row>
    <row r="839" spans="1:18">
      <c r="A839" s="22"/>
      <c r="B839" s="113"/>
      <c r="C839" s="113"/>
      <c r="D839" s="113"/>
      <c r="E839" s="22"/>
      <c r="F839" s="22"/>
      <c r="G839" s="22"/>
      <c r="H839" s="22"/>
      <c r="I839" s="22"/>
      <c r="J839" s="22"/>
      <c r="K839" s="22"/>
      <c r="L839" s="22"/>
      <c r="M839" s="22"/>
      <c r="N839" s="22"/>
      <c r="O839" s="22"/>
      <c r="P839" s="22"/>
      <c r="Q839" s="22"/>
      <c r="R839" s="22"/>
    </row>
    <row r="840" spans="1:18">
      <c r="A840" s="22"/>
      <c r="B840" s="113"/>
      <c r="C840" s="113"/>
      <c r="D840" s="113"/>
      <c r="E840" s="22"/>
      <c r="F840" s="22"/>
      <c r="G840" s="22"/>
      <c r="H840" s="22"/>
      <c r="I840" s="22"/>
      <c r="J840" s="22"/>
      <c r="K840" s="22"/>
      <c r="L840" s="22"/>
      <c r="M840" s="22"/>
      <c r="N840" s="22"/>
      <c r="O840" s="22"/>
      <c r="P840" s="22"/>
      <c r="Q840" s="22"/>
      <c r="R840" s="22"/>
    </row>
    <row r="841" spans="1:18">
      <c r="A841" s="22"/>
      <c r="B841" s="113"/>
      <c r="C841" s="113"/>
      <c r="D841" s="113"/>
      <c r="E841" s="22"/>
      <c r="F841" s="22"/>
      <c r="G841" s="22"/>
      <c r="H841" s="22"/>
      <c r="I841" s="22"/>
      <c r="J841" s="22"/>
      <c r="K841" s="22"/>
      <c r="L841" s="22"/>
      <c r="M841" s="22"/>
      <c r="N841" s="22"/>
      <c r="O841" s="22"/>
      <c r="P841" s="22"/>
      <c r="Q841" s="22"/>
      <c r="R841" s="22"/>
    </row>
    <row r="842" spans="1:18">
      <c r="A842" s="22"/>
      <c r="B842" s="113"/>
      <c r="C842" s="113"/>
      <c r="D842" s="113"/>
      <c r="E842" s="22"/>
      <c r="F842" s="22"/>
      <c r="G842" s="22"/>
      <c r="H842" s="22"/>
      <c r="I842" s="22"/>
      <c r="J842" s="22"/>
      <c r="K842" s="22"/>
      <c r="L842" s="22"/>
      <c r="M842" s="22"/>
      <c r="N842" s="22"/>
      <c r="O842" s="22"/>
      <c r="P842" s="22"/>
      <c r="Q842" s="22"/>
      <c r="R842" s="22"/>
    </row>
    <row r="843" spans="1:18">
      <c r="A843" s="22"/>
      <c r="B843" s="113"/>
      <c r="C843" s="113"/>
      <c r="D843" s="113"/>
      <c r="E843" s="22"/>
      <c r="F843" s="22"/>
      <c r="G843" s="22"/>
      <c r="H843" s="22"/>
      <c r="I843" s="22"/>
      <c r="J843" s="22"/>
      <c r="K843" s="22"/>
      <c r="L843" s="22"/>
      <c r="M843" s="22"/>
      <c r="N843" s="22"/>
      <c r="O843" s="22"/>
      <c r="P843" s="22"/>
      <c r="Q843" s="22"/>
      <c r="R843" s="22"/>
    </row>
    <row r="844" spans="1:18">
      <c r="A844" s="22"/>
      <c r="B844" s="113"/>
      <c r="C844" s="113"/>
      <c r="D844" s="113"/>
      <c r="E844" s="22"/>
      <c r="F844" s="22"/>
      <c r="G844" s="22"/>
      <c r="H844" s="22"/>
      <c r="I844" s="22"/>
      <c r="J844" s="22"/>
      <c r="K844" s="22"/>
      <c r="L844" s="22"/>
      <c r="M844" s="22"/>
      <c r="N844" s="22"/>
      <c r="O844" s="22"/>
      <c r="P844" s="22"/>
      <c r="Q844" s="22"/>
      <c r="R844" s="22"/>
    </row>
    <row r="845" spans="1:18">
      <c r="A845" s="22"/>
      <c r="B845" s="113"/>
      <c r="C845" s="113"/>
      <c r="D845" s="113"/>
      <c r="E845" s="22"/>
      <c r="F845" s="22"/>
      <c r="G845" s="22"/>
      <c r="H845" s="22"/>
      <c r="I845" s="22"/>
      <c r="J845" s="22"/>
      <c r="K845" s="22"/>
      <c r="L845" s="22"/>
      <c r="M845" s="22"/>
      <c r="N845" s="22"/>
      <c r="O845" s="22"/>
      <c r="P845" s="22"/>
      <c r="Q845" s="22"/>
      <c r="R845" s="22"/>
    </row>
    <row r="846" spans="1:18">
      <c r="A846" s="22"/>
      <c r="B846" s="113"/>
      <c r="C846" s="113"/>
      <c r="D846" s="113"/>
      <c r="E846" s="22"/>
      <c r="F846" s="22"/>
      <c r="G846" s="22"/>
      <c r="H846" s="22"/>
      <c r="I846" s="22"/>
      <c r="J846" s="22"/>
      <c r="K846" s="22"/>
      <c r="L846" s="22"/>
      <c r="M846" s="22"/>
      <c r="N846" s="22"/>
      <c r="O846" s="22"/>
      <c r="P846" s="22"/>
      <c r="Q846" s="22"/>
      <c r="R846" s="22"/>
    </row>
    <row r="847" spans="1:18">
      <c r="A847" s="22"/>
      <c r="B847" s="113"/>
      <c r="C847" s="113"/>
      <c r="D847" s="113"/>
      <c r="E847" s="22"/>
      <c r="F847" s="22"/>
      <c r="G847" s="22"/>
      <c r="H847" s="22"/>
      <c r="I847" s="22"/>
      <c r="J847" s="22"/>
      <c r="K847" s="22"/>
      <c r="L847" s="22"/>
      <c r="M847" s="22"/>
      <c r="N847" s="22"/>
      <c r="O847" s="22"/>
      <c r="P847" s="22"/>
      <c r="Q847" s="22"/>
      <c r="R847" s="22"/>
    </row>
    <row r="848" spans="1:18">
      <c r="A848" s="22"/>
      <c r="B848" s="113"/>
      <c r="C848" s="113"/>
      <c r="D848" s="113"/>
      <c r="E848" s="22"/>
      <c r="F848" s="22"/>
      <c r="G848" s="22"/>
      <c r="H848" s="22"/>
      <c r="I848" s="22"/>
      <c r="J848" s="22"/>
      <c r="K848" s="22"/>
      <c r="L848" s="22"/>
      <c r="M848" s="22"/>
      <c r="N848" s="22"/>
      <c r="O848" s="22"/>
      <c r="P848" s="22"/>
      <c r="Q848" s="22"/>
      <c r="R848" s="22"/>
    </row>
    <row r="849" spans="1:18">
      <c r="A849" s="22"/>
      <c r="B849" s="113"/>
      <c r="C849" s="113"/>
      <c r="D849" s="113"/>
      <c r="E849" s="22"/>
      <c r="F849" s="22"/>
      <c r="G849" s="22"/>
      <c r="H849" s="22"/>
      <c r="I849" s="22"/>
      <c r="J849" s="22"/>
      <c r="K849" s="22"/>
      <c r="L849" s="22"/>
      <c r="M849" s="22"/>
      <c r="N849" s="22"/>
      <c r="O849" s="22"/>
      <c r="P849" s="22"/>
      <c r="Q849" s="22"/>
      <c r="R849" s="22"/>
    </row>
    <row r="850" spans="1:18">
      <c r="A850" s="22"/>
      <c r="B850" s="113"/>
      <c r="C850" s="113"/>
      <c r="D850" s="113"/>
      <c r="E850" s="22"/>
      <c r="F850" s="22"/>
      <c r="G850" s="22"/>
      <c r="H850" s="22"/>
      <c r="I850" s="22"/>
      <c r="J850" s="22"/>
      <c r="K850" s="22"/>
      <c r="L850" s="22"/>
      <c r="M850" s="22"/>
      <c r="N850" s="22"/>
      <c r="O850" s="22"/>
      <c r="P850" s="22"/>
      <c r="Q850" s="22"/>
      <c r="R850" s="22"/>
    </row>
    <row r="851" spans="1:18">
      <c r="A851" s="22"/>
      <c r="B851" s="113"/>
      <c r="C851" s="113"/>
      <c r="D851" s="113"/>
      <c r="E851" s="22"/>
      <c r="F851" s="22"/>
      <c r="G851" s="22"/>
      <c r="H851" s="22"/>
      <c r="I851" s="22"/>
      <c r="J851" s="22"/>
      <c r="K851" s="22"/>
      <c r="L851" s="22"/>
      <c r="M851" s="22"/>
      <c r="N851" s="22"/>
      <c r="O851" s="22"/>
      <c r="P851" s="22"/>
      <c r="Q851" s="22"/>
      <c r="R851" s="22"/>
    </row>
    <row r="852" spans="1:18">
      <c r="A852" s="22"/>
      <c r="B852" s="113"/>
      <c r="C852" s="113"/>
      <c r="D852" s="113"/>
      <c r="E852" s="22"/>
      <c r="F852" s="22"/>
      <c r="G852" s="22"/>
      <c r="H852" s="22"/>
      <c r="I852" s="22"/>
      <c r="J852" s="22"/>
      <c r="K852" s="22"/>
      <c r="L852" s="22"/>
      <c r="M852" s="22"/>
      <c r="N852" s="22"/>
      <c r="O852" s="22"/>
      <c r="P852" s="22"/>
      <c r="Q852" s="22"/>
      <c r="R852" s="22"/>
    </row>
    <row r="853" spans="1:18">
      <c r="A853" s="22"/>
      <c r="B853" s="113"/>
      <c r="C853" s="113"/>
      <c r="D853" s="113"/>
      <c r="E853" s="22"/>
      <c r="F853" s="22"/>
      <c r="G853" s="22"/>
      <c r="H853" s="22"/>
      <c r="I853" s="22"/>
      <c r="J853" s="22"/>
      <c r="K853" s="22"/>
      <c r="L853" s="22"/>
      <c r="M853" s="22"/>
      <c r="N853" s="22"/>
      <c r="O853" s="22"/>
      <c r="P853" s="22"/>
      <c r="Q853" s="22"/>
      <c r="R853" s="22"/>
    </row>
    <row r="854" spans="1:18">
      <c r="A854" s="22"/>
      <c r="B854" s="113"/>
      <c r="C854" s="113"/>
      <c r="D854" s="113"/>
      <c r="E854" s="22"/>
      <c r="F854" s="22"/>
      <c r="G854" s="22"/>
      <c r="H854" s="22"/>
      <c r="I854" s="22"/>
      <c r="J854" s="22"/>
      <c r="K854" s="22"/>
      <c r="L854" s="22"/>
      <c r="M854" s="22"/>
      <c r="N854" s="22"/>
      <c r="O854" s="22"/>
      <c r="P854" s="22"/>
      <c r="Q854" s="22"/>
      <c r="R854" s="22"/>
    </row>
    <row r="855" spans="1:18">
      <c r="A855" s="22"/>
      <c r="B855" s="113"/>
      <c r="C855" s="113"/>
      <c r="D855" s="113"/>
      <c r="E855" s="22"/>
      <c r="F855" s="22"/>
      <c r="G855" s="22"/>
      <c r="H855" s="22"/>
      <c r="I855" s="22"/>
      <c r="J855" s="22"/>
      <c r="K855" s="22"/>
      <c r="L855" s="22"/>
      <c r="M855" s="22"/>
      <c r="N855" s="22"/>
      <c r="O855" s="22"/>
      <c r="P855" s="22"/>
      <c r="Q855" s="22"/>
      <c r="R855" s="22"/>
    </row>
    <row r="856" spans="1:18">
      <c r="A856" s="22"/>
      <c r="B856" s="113"/>
      <c r="C856" s="113"/>
      <c r="D856" s="113"/>
      <c r="E856" s="22"/>
      <c r="F856" s="22"/>
      <c r="G856" s="22"/>
      <c r="H856" s="22"/>
      <c r="I856" s="22"/>
      <c r="J856" s="22"/>
      <c r="K856" s="22"/>
      <c r="L856" s="22"/>
      <c r="M856" s="22"/>
      <c r="N856" s="22"/>
      <c r="O856" s="22"/>
      <c r="P856" s="22"/>
      <c r="Q856" s="22"/>
      <c r="R856" s="22"/>
    </row>
    <row r="857" spans="1:18">
      <c r="A857" s="22"/>
      <c r="B857" s="113"/>
      <c r="C857" s="113"/>
      <c r="D857" s="113"/>
      <c r="E857" s="22"/>
      <c r="F857" s="22"/>
      <c r="G857" s="22"/>
      <c r="H857" s="22"/>
      <c r="I857" s="22"/>
      <c r="J857" s="22"/>
      <c r="K857" s="22"/>
      <c r="L857" s="22"/>
      <c r="M857" s="22"/>
      <c r="N857" s="22"/>
      <c r="O857" s="22"/>
      <c r="P857" s="22"/>
      <c r="Q857" s="22"/>
      <c r="R857" s="22"/>
    </row>
    <row r="858" spans="1:18">
      <c r="A858" s="22"/>
      <c r="B858" s="113"/>
      <c r="C858" s="113"/>
      <c r="D858" s="113"/>
      <c r="E858" s="22"/>
      <c r="F858" s="22"/>
      <c r="G858" s="22"/>
      <c r="H858" s="22"/>
      <c r="I858" s="22"/>
      <c r="J858" s="22"/>
      <c r="K858" s="22"/>
      <c r="L858" s="22"/>
      <c r="M858" s="22"/>
      <c r="N858" s="22"/>
      <c r="O858" s="22"/>
      <c r="P858" s="22"/>
      <c r="Q858" s="22"/>
      <c r="R858" s="22"/>
    </row>
    <row r="859" spans="1:18">
      <c r="A859" s="22"/>
      <c r="B859" s="113"/>
      <c r="C859" s="113"/>
      <c r="D859" s="113"/>
      <c r="E859" s="22"/>
      <c r="F859" s="22"/>
      <c r="G859" s="22"/>
      <c r="H859" s="22"/>
      <c r="I859" s="22"/>
      <c r="J859" s="22"/>
      <c r="K859" s="22"/>
      <c r="L859" s="22"/>
      <c r="M859" s="22"/>
      <c r="N859" s="22"/>
      <c r="O859" s="22"/>
      <c r="P859" s="22"/>
      <c r="Q859" s="22"/>
      <c r="R859" s="22"/>
    </row>
    <row r="860" spans="1:18">
      <c r="A860" s="22"/>
      <c r="B860" s="113"/>
      <c r="C860" s="113"/>
      <c r="D860" s="113"/>
      <c r="E860" s="22"/>
      <c r="F860" s="22"/>
      <c r="G860" s="22"/>
      <c r="H860" s="22"/>
      <c r="I860" s="22"/>
      <c r="J860" s="22"/>
      <c r="K860" s="22"/>
      <c r="L860" s="22"/>
      <c r="M860" s="22"/>
      <c r="N860" s="22"/>
      <c r="O860" s="22"/>
      <c r="P860" s="22"/>
      <c r="Q860" s="22"/>
      <c r="R860" s="22"/>
    </row>
    <row r="861" spans="1:18">
      <c r="A861" s="22"/>
      <c r="B861" s="113"/>
      <c r="C861" s="113"/>
      <c r="D861" s="113"/>
      <c r="E861" s="22"/>
      <c r="F861" s="22"/>
      <c r="G861" s="22"/>
      <c r="H861" s="22"/>
      <c r="I861" s="22"/>
      <c r="J861" s="22"/>
      <c r="K861" s="22"/>
      <c r="L861" s="22"/>
      <c r="M861" s="22"/>
      <c r="N861" s="22"/>
      <c r="O861" s="22"/>
      <c r="P861" s="22"/>
      <c r="Q861" s="22"/>
      <c r="R861" s="22"/>
    </row>
    <row r="862" spans="1:18">
      <c r="A862" s="22"/>
      <c r="B862" s="113"/>
      <c r="C862" s="113"/>
      <c r="D862" s="113"/>
      <c r="E862" s="22"/>
      <c r="F862" s="22"/>
      <c r="G862" s="22"/>
      <c r="H862" s="22"/>
      <c r="I862" s="22"/>
      <c r="J862" s="22"/>
      <c r="K862" s="22"/>
      <c r="L862" s="22"/>
      <c r="M862" s="22"/>
      <c r="N862" s="22"/>
      <c r="O862" s="22"/>
      <c r="P862" s="22"/>
      <c r="Q862" s="22"/>
      <c r="R862" s="22"/>
    </row>
    <row r="863" spans="1:18">
      <c r="A863" s="22"/>
      <c r="B863" s="113"/>
      <c r="C863" s="113"/>
      <c r="D863" s="113"/>
      <c r="E863" s="22"/>
      <c r="F863" s="22"/>
      <c r="G863" s="22"/>
      <c r="H863" s="22"/>
      <c r="I863" s="22"/>
      <c r="J863" s="22"/>
      <c r="K863" s="22"/>
      <c r="L863" s="22"/>
      <c r="M863" s="22"/>
      <c r="N863" s="22"/>
      <c r="O863" s="22"/>
      <c r="P863" s="22"/>
      <c r="Q863" s="22"/>
      <c r="R863" s="22"/>
    </row>
    <row r="864" spans="1:18">
      <c r="A864" s="22"/>
      <c r="B864" s="113"/>
      <c r="C864" s="113"/>
      <c r="D864" s="113"/>
      <c r="E864" s="22"/>
      <c r="F864" s="22"/>
      <c r="G864" s="22"/>
      <c r="H864" s="22"/>
      <c r="I864" s="22"/>
      <c r="J864" s="22"/>
      <c r="K864" s="22"/>
      <c r="L864" s="22"/>
      <c r="M864" s="22"/>
      <c r="N864" s="22"/>
      <c r="O864" s="22"/>
      <c r="P864" s="22"/>
      <c r="Q864" s="22"/>
      <c r="R864" s="22"/>
    </row>
    <row r="865" spans="1:18">
      <c r="A865" s="22"/>
      <c r="B865" s="113"/>
      <c r="C865" s="113"/>
      <c r="D865" s="113"/>
      <c r="E865" s="22"/>
      <c r="F865" s="22"/>
      <c r="G865" s="22"/>
      <c r="H865" s="22"/>
      <c r="I865" s="22"/>
      <c r="J865" s="22"/>
      <c r="K865" s="22"/>
      <c r="L865" s="22"/>
      <c r="M865" s="22"/>
      <c r="N865" s="22"/>
      <c r="O865" s="22"/>
      <c r="P865" s="22"/>
      <c r="Q865" s="22"/>
      <c r="R865" s="22"/>
    </row>
    <row r="866" spans="1:18">
      <c r="A866" s="22"/>
      <c r="B866" s="113"/>
      <c r="C866" s="113"/>
      <c r="D866" s="113"/>
      <c r="E866" s="22"/>
      <c r="F866" s="22"/>
      <c r="G866" s="22"/>
      <c r="H866" s="22"/>
      <c r="I866" s="22"/>
      <c r="J866" s="22"/>
      <c r="K866" s="22"/>
      <c r="L866" s="22"/>
      <c r="M866" s="22"/>
      <c r="N866" s="22"/>
      <c r="O866" s="22"/>
      <c r="P866" s="22"/>
      <c r="Q866" s="22"/>
      <c r="R866" s="22"/>
    </row>
    <row r="867" spans="1:18">
      <c r="A867" s="22"/>
      <c r="B867" s="113"/>
      <c r="C867" s="113"/>
      <c r="D867" s="113"/>
      <c r="E867" s="22"/>
      <c r="F867" s="22"/>
      <c r="G867" s="22"/>
      <c r="H867" s="22"/>
      <c r="I867" s="22"/>
      <c r="J867" s="22"/>
      <c r="K867" s="22"/>
      <c r="L867" s="22"/>
      <c r="M867" s="22"/>
      <c r="N867" s="22"/>
      <c r="O867" s="22"/>
      <c r="P867" s="22"/>
      <c r="Q867" s="22"/>
      <c r="R867" s="22"/>
    </row>
    <row r="868" spans="1:18">
      <c r="A868" s="22"/>
      <c r="B868" s="113"/>
      <c r="C868" s="113"/>
      <c r="D868" s="113"/>
      <c r="E868" s="22"/>
      <c r="F868" s="22"/>
      <c r="G868" s="22"/>
      <c r="H868" s="22"/>
      <c r="I868" s="22"/>
      <c r="J868" s="22"/>
      <c r="K868" s="22"/>
      <c r="L868" s="22"/>
      <c r="M868" s="22"/>
      <c r="N868" s="22"/>
      <c r="O868" s="22"/>
      <c r="P868" s="22"/>
      <c r="Q868" s="22"/>
      <c r="R868" s="22"/>
    </row>
    <row r="869" spans="1:18">
      <c r="A869" s="22"/>
      <c r="B869" s="113"/>
      <c r="C869" s="113"/>
      <c r="D869" s="113"/>
      <c r="E869" s="22"/>
      <c r="F869" s="22"/>
      <c r="G869" s="22"/>
      <c r="H869" s="22"/>
      <c r="I869" s="22"/>
      <c r="J869" s="22"/>
      <c r="K869" s="22"/>
      <c r="L869" s="22"/>
      <c r="M869" s="22"/>
      <c r="N869" s="22"/>
      <c r="O869" s="22"/>
      <c r="P869" s="22"/>
      <c r="Q869" s="22"/>
      <c r="R869" s="22"/>
    </row>
    <row r="870" spans="1:18">
      <c r="A870" s="22"/>
      <c r="B870" s="113"/>
      <c r="C870" s="113"/>
      <c r="D870" s="113"/>
      <c r="E870" s="22"/>
      <c r="F870" s="22"/>
      <c r="G870" s="22"/>
      <c r="H870" s="22"/>
      <c r="I870" s="22"/>
      <c r="J870" s="22"/>
      <c r="K870" s="22"/>
      <c r="L870" s="22"/>
      <c r="M870" s="22"/>
      <c r="N870" s="22"/>
      <c r="O870" s="22"/>
      <c r="P870" s="22"/>
      <c r="Q870" s="22"/>
      <c r="R870" s="22"/>
    </row>
    <row r="871" spans="1:18">
      <c r="A871" s="22"/>
      <c r="B871" s="113"/>
      <c r="C871" s="113"/>
      <c r="D871" s="113"/>
      <c r="E871" s="22"/>
      <c r="F871" s="22"/>
      <c r="G871" s="22"/>
      <c r="H871" s="22"/>
      <c r="I871" s="22"/>
      <c r="J871" s="22"/>
      <c r="K871" s="22"/>
      <c r="L871" s="22"/>
      <c r="M871" s="22"/>
      <c r="N871" s="22"/>
      <c r="O871" s="22"/>
      <c r="P871" s="22"/>
      <c r="Q871" s="22"/>
      <c r="R871" s="22"/>
    </row>
    <row r="872" spans="1:18">
      <c r="A872" s="22"/>
      <c r="B872" s="113"/>
      <c r="C872" s="113"/>
      <c r="D872" s="113"/>
      <c r="E872" s="22"/>
      <c r="F872" s="22"/>
      <c r="G872" s="22"/>
      <c r="H872" s="22"/>
      <c r="I872" s="22"/>
      <c r="J872" s="22"/>
      <c r="K872" s="22"/>
      <c r="L872" s="22"/>
      <c r="M872" s="22"/>
      <c r="N872" s="22"/>
      <c r="O872" s="22"/>
      <c r="P872" s="22"/>
      <c r="Q872" s="22"/>
      <c r="R872" s="22"/>
    </row>
    <row r="873" spans="1:18">
      <c r="A873" s="22"/>
      <c r="B873" s="113"/>
      <c r="C873" s="113"/>
      <c r="D873" s="113"/>
      <c r="E873" s="22"/>
      <c r="F873" s="22"/>
      <c r="G873" s="22"/>
      <c r="H873" s="22"/>
      <c r="I873" s="22"/>
      <c r="J873" s="22"/>
      <c r="K873" s="22"/>
      <c r="L873" s="22"/>
      <c r="M873" s="22"/>
      <c r="N873" s="22"/>
      <c r="O873" s="22"/>
      <c r="P873" s="22"/>
      <c r="Q873" s="22"/>
      <c r="R873" s="22"/>
    </row>
    <row r="874" spans="1:18">
      <c r="A874" s="22"/>
      <c r="B874" s="113"/>
      <c r="C874" s="113"/>
      <c r="D874" s="113"/>
      <c r="E874" s="22"/>
      <c r="F874" s="22"/>
      <c r="G874" s="22"/>
      <c r="H874" s="22"/>
      <c r="I874" s="22"/>
      <c r="J874" s="22"/>
      <c r="K874" s="22"/>
      <c r="L874" s="22"/>
      <c r="M874" s="22"/>
      <c r="N874" s="22"/>
      <c r="O874" s="22"/>
      <c r="P874" s="22"/>
      <c r="Q874" s="22"/>
      <c r="R874" s="22"/>
    </row>
    <row r="875" spans="1:18">
      <c r="A875" s="22"/>
      <c r="B875" s="113"/>
      <c r="C875" s="113"/>
      <c r="D875" s="113"/>
      <c r="E875" s="22"/>
      <c r="F875" s="22"/>
      <c r="G875" s="22"/>
      <c r="H875" s="22"/>
      <c r="I875" s="22"/>
      <c r="J875" s="22"/>
      <c r="K875" s="22"/>
      <c r="L875" s="22"/>
      <c r="M875" s="22"/>
      <c r="N875" s="22"/>
      <c r="O875" s="22"/>
      <c r="P875" s="22"/>
      <c r="Q875" s="22"/>
      <c r="R875" s="22"/>
    </row>
    <row r="876" spans="1:18">
      <c r="A876" s="22"/>
      <c r="B876" s="113"/>
      <c r="C876" s="113"/>
      <c r="D876" s="113"/>
      <c r="E876" s="22"/>
      <c r="F876" s="22"/>
      <c r="G876" s="22"/>
      <c r="H876" s="22"/>
      <c r="I876" s="22"/>
      <c r="J876" s="22"/>
      <c r="K876" s="22"/>
      <c r="L876" s="22"/>
      <c r="M876" s="22"/>
      <c r="N876" s="22"/>
      <c r="O876" s="22"/>
      <c r="P876" s="22"/>
      <c r="Q876" s="22"/>
      <c r="R876" s="22"/>
    </row>
    <row r="877" spans="1:18">
      <c r="A877" s="22"/>
      <c r="B877" s="113"/>
      <c r="C877" s="113"/>
      <c r="D877" s="113"/>
      <c r="E877" s="22"/>
      <c r="F877" s="22"/>
      <c r="G877" s="22"/>
      <c r="H877" s="22"/>
      <c r="I877" s="22"/>
      <c r="J877" s="22"/>
      <c r="K877" s="22"/>
      <c r="L877" s="22"/>
      <c r="M877" s="22"/>
      <c r="N877" s="22"/>
      <c r="O877" s="22"/>
      <c r="P877" s="22"/>
      <c r="Q877" s="22"/>
      <c r="R877" s="22"/>
    </row>
    <row r="878" spans="1:18">
      <c r="A878" s="22"/>
      <c r="B878" s="113"/>
      <c r="C878" s="113"/>
      <c r="D878" s="113"/>
      <c r="E878" s="22"/>
      <c r="F878" s="22"/>
      <c r="G878" s="22"/>
      <c r="H878" s="22"/>
      <c r="I878" s="22"/>
      <c r="J878" s="22"/>
      <c r="K878" s="22"/>
      <c r="L878" s="22"/>
      <c r="M878" s="22"/>
      <c r="N878" s="22"/>
      <c r="O878" s="22"/>
      <c r="P878" s="22"/>
      <c r="Q878" s="22"/>
      <c r="R878" s="22"/>
    </row>
    <row r="879" spans="1:18">
      <c r="A879" s="22"/>
      <c r="B879" s="113"/>
      <c r="C879" s="113"/>
      <c r="D879" s="113"/>
      <c r="E879" s="22"/>
      <c r="F879" s="22"/>
      <c r="G879" s="22"/>
      <c r="H879" s="22"/>
      <c r="I879" s="22"/>
      <c r="J879" s="22"/>
      <c r="K879" s="22"/>
      <c r="L879" s="22"/>
      <c r="M879" s="22"/>
      <c r="N879" s="22"/>
      <c r="O879" s="22"/>
      <c r="P879" s="22"/>
      <c r="Q879" s="22"/>
      <c r="R879" s="22"/>
    </row>
    <row r="880" spans="1:18">
      <c r="A880" s="22"/>
      <c r="B880" s="113"/>
      <c r="C880" s="113"/>
      <c r="D880" s="113"/>
      <c r="E880" s="22"/>
      <c r="F880" s="22"/>
      <c r="G880" s="22"/>
      <c r="H880" s="22"/>
      <c r="I880" s="22"/>
      <c r="J880" s="22"/>
      <c r="K880" s="22"/>
      <c r="L880" s="22"/>
      <c r="M880" s="22"/>
      <c r="N880" s="22"/>
      <c r="O880" s="22"/>
      <c r="P880" s="22"/>
      <c r="Q880" s="22"/>
      <c r="R880" s="22"/>
    </row>
    <row r="881" spans="1:18">
      <c r="A881" s="22"/>
      <c r="B881" s="113"/>
      <c r="C881" s="113"/>
      <c r="D881" s="113"/>
      <c r="E881" s="22"/>
      <c r="F881" s="22"/>
      <c r="G881" s="22"/>
      <c r="H881" s="22"/>
      <c r="I881" s="22"/>
      <c r="J881" s="22"/>
      <c r="K881" s="22"/>
      <c r="L881" s="22"/>
      <c r="M881" s="22"/>
      <c r="N881" s="22"/>
      <c r="O881" s="22"/>
      <c r="P881" s="22"/>
      <c r="Q881" s="22"/>
      <c r="R881" s="22"/>
    </row>
    <row r="882" spans="1:18">
      <c r="A882" s="22"/>
      <c r="B882" s="113"/>
      <c r="C882" s="113"/>
      <c r="D882" s="113"/>
      <c r="E882" s="22"/>
      <c r="F882" s="22"/>
      <c r="G882" s="22"/>
      <c r="H882" s="22"/>
      <c r="I882" s="22"/>
      <c r="J882" s="22"/>
      <c r="K882" s="22"/>
      <c r="L882" s="22"/>
      <c r="M882" s="22"/>
      <c r="N882" s="22"/>
      <c r="O882" s="22"/>
      <c r="P882" s="22"/>
      <c r="Q882" s="22"/>
      <c r="R882" s="22"/>
    </row>
    <row r="883" spans="1:18">
      <c r="A883" s="22"/>
      <c r="B883" s="113"/>
      <c r="C883" s="113"/>
      <c r="D883" s="113"/>
      <c r="E883" s="22"/>
      <c r="F883" s="22"/>
      <c r="G883" s="22"/>
      <c r="H883" s="22"/>
      <c r="I883" s="22"/>
      <c r="J883" s="22"/>
      <c r="K883" s="22"/>
      <c r="L883" s="22"/>
      <c r="M883" s="22"/>
      <c r="N883" s="22"/>
      <c r="O883" s="22"/>
      <c r="P883" s="22"/>
      <c r="Q883" s="22"/>
      <c r="R883" s="22"/>
    </row>
    <row r="884" spans="1:18">
      <c r="A884" s="22"/>
      <c r="B884" s="113"/>
      <c r="C884" s="113"/>
      <c r="D884" s="113"/>
      <c r="E884" s="22"/>
      <c r="F884" s="22"/>
      <c r="G884" s="22"/>
      <c r="H884" s="22"/>
      <c r="I884" s="22"/>
      <c r="J884" s="22"/>
      <c r="K884" s="22"/>
      <c r="L884" s="22"/>
      <c r="M884" s="22"/>
      <c r="N884" s="22"/>
      <c r="O884" s="22"/>
      <c r="P884" s="22"/>
      <c r="Q884" s="22"/>
      <c r="R884" s="22"/>
    </row>
    <row r="885" spans="1:18">
      <c r="A885" s="22"/>
      <c r="B885" s="113"/>
      <c r="C885" s="113"/>
      <c r="D885" s="113"/>
      <c r="E885" s="22"/>
      <c r="F885" s="22"/>
      <c r="G885" s="22"/>
      <c r="H885" s="22"/>
      <c r="I885" s="22"/>
      <c r="J885" s="22"/>
      <c r="K885" s="22"/>
      <c r="L885" s="22"/>
      <c r="M885" s="22"/>
      <c r="N885" s="22"/>
      <c r="O885" s="22"/>
      <c r="P885" s="22"/>
      <c r="Q885" s="22"/>
      <c r="R885" s="22"/>
    </row>
    <row r="886" spans="1:18">
      <c r="A886" s="22"/>
      <c r="B886" s="113"/>
      <c r="C886" s="113"/>
      <c r="D886" s="113"/>
      <c r="E886" s="22"/>
      <c r="F886" s="22"/>
      <c r="G886" s="22"/>
      <c r="H886" s="22"/>
      <c r="I886" s="22"/>
      <c r="J886" s="22"/>
      <c r="K886" s="22"/>
      <c r="L886" s="22"/>
      <c r="M886" s="22"/>
      <c r="N886" s="22"/>
      <c r="O886" s="22"/>
      <c r="P886" s="22"/>
      <c r="Q886" s="22"/>
      <c r="R886" s="22"/>
    </row>
    <row r="887" spans="1:18">
      <c r="A887" s="22"/>
      <c r="B887" s="113"/>
      <c r="C887" s="113"/>
      <c r="D887" s="113"/>
      <c r="E887" s="22"/>
      <c r="F887" s="22"/>
      <c r="G887" s="22"/>
      <c r="H887" s="22"/>
      <c r="I887" s="22"/>
      <c r="J887" s="22"/>
      <c r="K887" s="22"/>
      <c r="L887" s="22"/>
      <c r="M887" s="22"/>
      <c r="N887" s="22"/>
      <c r="O887" s="22"/>
      <c r="P887" s="22"/>
      <c r="Q887" s="22"/>
      <c r="R887" s="22"/>
    </row>
    <row r="888" spans="1:18">
      <c r="A888" s="22"/>
      <c r="B888" s="113"/>
      <c r="C888" s="113"/>
      <c r="D888" s="113"/>
      <c r="E888" s="22"/>
      <c r="F888" s="22"/>
      <c r="G888" s="22"/>
      <c r="H888" s="22"/>
      <c r="I888" s="22"/>
      <c r="J888" s="22"/>
      <c r="K888" s="22"/>
      <c r="L888" s="22"/>
      <c r="M888" s="22"/>
      <c r="N888" s="22"/>
      <c r="O888" s="22"/>
      <c r="P888" s="22"/>
      <c r="Q888" s="22"/>
      <c r="R888" s="22"/>
    </row>
    <row r="889" spans="1:18">
      <c r="A889" s="22"/>
      <c r="B889" s="113"/>
      <c r="C889" s="113"/>
      <c r="D889" s="113"/>
      <c r="E889" s="22"/>
      <c r="F889" s="22"/>
      <c r="G889" s="22"/>
      <c r="H889" s="22"/>
      <c r="I889" s="22"/>
      <c r="J889" s="22"/>
      <c r="K889" s="22"/>
      <c r="L889" s="22"/>
      <c r="M889" s="22"/>
      <c r="N889" s="22"/>
      <c r="O889" s="22"/>
      <c r="P889" s="22"/>
      <c r="Q889" s="22"/>
      <c r="R889" s="22"/>
    </row>
    <row r="890" spans="1:18">
      <c r="A890" s="22"/>
      <c r="B890" s="113"/>
      <c r="C890" s="113"/>
      <c r="D890" s="113"/>
      <c r="E890" s="22"/>
      <c r="F890" s="22"/>
      <c r="G890" s="22"/>
      <c r="H890" s="22"/>
      <c r="I890" s="22"/>
      <c r="J890" s="22"/>
      <c r="K890" s="22"/>
      <c r="L890" s="22"/>
      <c r="M890" s="22"/>
      <c r="N890" s="22"/>
      <c r="O890" s="22"/>
      <c r="P890" s="22"/>
      <c r="Q890" s="22"/>
      <c r="R890" s="22"/>
    </row>
    <row r="891" spans="1:18">
      <c r="A891" s="22"/>
      <c r="B891" s="113"/>
      <c r="C891" s="113"/>
      <c r="D891" s="113"/>
      <c r="E891" s="22"/>
      <c r="F891" s="22"/>
      <c r="G891" s="22"/>
      <c r="H891" s="22"/>
      <c r="I891" s="22"/>
      <c r="J891" s="22"/>
      <c r="K891" s="22"/>
      <c r="L891" s="22"/>
      <c r="M891" s="22"/>
      <c r="N891" s="22"/>
      <c r="O891" s="22"/>
      <c r="P891" s="22"/>
      <c r="Q891" s="22"/>
      <c r="R891" s="22"/>
    </row>
    <row r="892" spans="1:18">
      <c r="A892" s="22"/>
      <c r="B892" s="113"/>
      <c r="C892" s="113"/>
      <c r="D892" s="113"/>
      <c r="E892" s="22"/>
      <c r="F892" s="22"/>
      <c r="G892" s="22"/>
      <c r="H892" s="22"/>
      <c r="I892" s="22"/>
      <c r="J892" s="22"/>
      <c r="K892" s="22"/>
      <c r="L892" s="22"/>
      <c r="M892" s="22"/>
      <c r="N892" s="22"/>
      <c r="O892" s="22"/>
      <c r="P892" s="22"/>
      <c r="Q892" s="22"/>
      <c r="R892" s="22"/>
    </row>
    <row r="893" spans="1:18">
      <c r="A893" s="22"/>
      <c r="B893" s="113"/>
      <c r="C893" s="113"/>
      <c r="D893" s="113"/>
      <c r="E893" s="22"/>
      <c r="F893" s="22"/>
      <c r="G893" s="22"/>
      <c r="H893" s="22"/>
      <c r="I893" s="22"/>
      <c r="J893" s="22"/>
      <c r="K893" s="22"/>
      <c r="L893" s="22"/>
      <c r="M893" s="22"/>
      <c r="N893" s="22"/>
      <c r="O893" s="22"/>
      <c r="P893" s="22"/>
      <c r="Q893" s="22"/>
      <c r="R893" s="22"/>
    </row>
    <row r="894" spans="1:18">
      <c r="A894" s="22"/>
      <c r="B894" s="113"/>
      <c r="C894" s="113"/>
      <c r="D894" s="113"/>
      <c r="E894" s="22"/>
      <c r="F894" s="22"/>
      <c r="G894" s="22"/>
      <c r="H894" s="22"/>
      <c r="I894" s="22"/>
      <c r="J894" s="22"/>
      <c r="K894" s="22"/>
      <c r="L894" s="22"/>
      <c r="M894" s="22"/>
      <c r="N894" s="22"/>
      <c r="O894" s="22"/>
      <c r="P894" s="22"/>
      <c r="Q894" s="22"/>
      <c r="R894" s="22"/>
    </row>
    <row r="895" spans="1:18">
      <c r="A895" s="22"/>
      <c r="B895" s="113"/>
      <c r="C895" s="113"/>
      <c r="D895" s="113"/>
      <c r="E895" s="22"/>
      <c r="F895" s="22"/>
      <c r="G895" s="22"/>
      <c r="H895" s="22"/>
      <c r="I895" s="22"/>
      <c r="J895" s="22"/>
      <c r="K895" s="22"/>
      <c r="L895" s="22"/>
      <c r="M895" s="22"/>
      <c r="N895" s="22"/>
      <c r="O895" s="22"/>
      <c r="P895" s="22"/>
      <c r="Q895" s="22"/>
      <c r="R895" s="22"/>
    </row>
    <row r="896" spans="1:18">
      <c r="A896" s="22"/>
      <c r="B896" s="113"/>
      <c r="C896" s="113"/>
      <c r="D896" s="113"/>
      <c r="E896" s="22"/>
      <c r="F896" s="22"/>
      <c r="G896" s="22"/>
      <c r="H896" s="22"/>
      <c r="I896" s="22"/>
      <c r="J896" s="22"/>
      <c r="K896" s="22"/>
      <c r="L896" s="22"/>
      <c r="M896" s="22"/>
      <c r="N896" s="22"/>
      <c r="O896" s="22"/>
      <c r="P896" s="22"/>
      <c r="Q896" s="22"/>
      <c r="R896" s="22"/>
    </row>
    <row r="897" spans="1:18">
      <c r="A897" s="22"/>
      <c r="B897" s="113"/>
      <c r="C897" s="113"/>
      <c r="D897" s="113"/>
      <c r="E897" s="22"/>
      <c r="F897" s="22"/>
      <c r="G897" s="22"/>
      <c r="H897" s="22"/>
      <c r="I897" s="22"/>
      <c r="J897" s="22"/>
      <c r="K897" s="22"/>
      <c r="L897" s="22"/>
      <c r="M897" s="22"/>
      <c r="N897" s="22"/>
      <c r="O897" s="22"/>
      <c r="P897" s="22"/>
      <c r="Q897" s="22"/>
      <c r="R897" s="22"/>
    </row>
    <row r="898" spans="1:18">
      <c r="A898" s="22"/>
      <c r="B898" s="113"/>
      <c r="C898" s="113"/>
      <c r="D898" s="113"/>
      <c r="E898" s="22"/>
      <c r="F898" s="22"/>
      <c r="G898" s="22"/>
      <c r="H898" s="22"/>
      <c r="I898" s="22"/>
      <c r="J898" s="22"/>
      <c r="K898" s="22"/>
      <c r="L898" s="22"/>
      <c r="M898" s="22"/>
      <c r="N898" s="22"/>
      <c r="O898" s="22"/>
      <c r="P898" s="22"/>
      <c r="Q898" s="22"/>
      <c r="R898" s="22"/>
    </row>
    <row r="899" spans="1:18">
      <c r="A899" s="22"/>
      <c r="B899" s="113"/>
      <c r="C899" s="113"/>
      <c r="D899" s="113"/>
      <c r="E899" s="22"/>
      <c r="F899" s="22"/>
      <c r="G899" s="22"/>
      <c r="H899" s="22"/>
      <c r="I899" s="22"/>
      <c r="J899" s="22"/>
      <c r="K899" s="22"/>
      <c r="L899" s="22"/>
      <c r="M899" s="22"/>
      <c r="N899" s="22"/>
      <c r="O899" s="22"/>
      <c r="P899" s="22"/>
      <c r="Q899" s="22"/>
      <c r="R899" s="22"/>
    </row>
    <row r="900" spans="1:18">
      <c r="A900" s="22"/>
      <c r="B900" s="113"/>
      <c r="C900" s="113"/>
      <c r="D900" s="113"/>
      <c r="E900" s="22"/>
      <c r="F900" s="22"/>
      <c r="G900" s="22"/>
      <c r="H900" s="22"/>
      <c r="I900" s="22"/>
      <c r="J900" s="22"/>
      <c r="K900" s="22"/>
      <c r="L900" s="22"/>
      <c r="M900" s="22"/>
      <c r="N900" s="22"/>
      <c r="O900" s="22"/>
      <c r="P900" s="22"/>
      <c r="Q900" s="22"/>
      <c r="R900" s="22"/>
    </row>
    <row r="901" spans="1:18">
      <c r="A901" s="22"/>
      <c r="B901" s="113"/>
      <c r="C901" s="113"/>
      <c r="D901" s="113"/>
      <c r="E901" s="22"/>
      <c r="F901" s="22"/>
      <c r="G901" s="22"/>
      <c r="H901" s="22"/>
      <c r="I901" s="22"/>
      <c r="J901" s="22"/>
      <c r="K901" s="22"/>
      <c r="L901" s="22"/>
      <c r="M901" s="22"/>
      <c r="N901" s="22"/>
      <c r="O901" s="22"/>
      <c r="P901" s="22"/>
      <c r="Q901" s="22"/>
      <c r="R901" s="22"/>
    </row>
    <row r="902" spans="1:18">
      <c r="A902" s="22"/>
      <c r="B902" s="113"/>
      <c r="C902" s="113"/>
      <c r="D902" s="113"/>
      <c r="E902" s="22"/>
      <c r="F902" s="22"/>
      <c r="G902" s="22"/>
      <c r="H902" s="22"/>
      <c r="I902" s="22"/>
      <c r="J902" s="22"/>
      <c r="K902" s="22"/>
      <c r="L902" s="22"/>
      <c r="M902" s="22"/>
      <c r="N902" s="22"/>
      <c r="O902" s="22"/>
      <c r="P902" s="22"/>
      <c r="Q902" s="22"/>
      <c r="R902" s="22"/>
    </row>
    <row r="903" spans="1:18">
      <c r="A903" s="22"/>
      <c r="B903" s="113"/>
      <c r="C903" s="113"/>
      <c r="D903" s="113"/>
      <c r="E903" s="22"/>
      <c r="F903" s="22"/>
      <c r="G903" s="22"/>
      <c r="H903" s="22"/>
      <c r="I903" s="22"/>
      <c r="J903" s="22"/>
      <c r="K903" s="22"/>
      <c r="L903" s="22"/>
      <c r="M903" s="22"/>
      <c r="N903" s="22"/>
      <c r="O903" s="22"/>
      <c r="P903" s="22"/>
      <c r="Q903" s="22"/>
      <c r="R903" s="22"/>
    </row>
    <row r="904" spans="1:18">
      <c r="A904" s="22"/>
      <c r="B904" s="113"/>
      <c r="C904" s="113"/>
      <c r="D904" s="113"/>
      <c r="E904" s="22"/>
      <c r="F904" s="22"/>
      <c r="G904" s="22"/>
      <c r="H904" s="22"/>
      <c r="I904" s="22"/>
      <c r="J904" s="22"/>
      <c r="K904" s="22"/>
      <c r="L904" s="22"/>
      <c r="M904" s="22"/>
      <c r="N904" s="22"/>
      <c r="O904" s="22"/>
      <c r="P904" s="22"/>
      <c r="Q904" s="22"/>
      <c r="R904" s="22"/>
    </row>
    <row r="905" spans="1:18">
      <c r="A905" s="22"/>
      <c r="B905" s="113"/>
      <c r="C905" s="113"/>
      <c r="D905" s="113"/>
      <c r="E905" s="22"/>
      <c r="F905" s="22"/>
      <c r="G905" s="22"/>
      <c r="H905" s="22"/>
      <c r="I905" s="22"/>
      <c r="J905" s="22"/>
      <c r="K905" s="22"/>
      <c r="L905" s="22"/>
      <c r="M905" s="22"/>
      <c r="N905" s="22"/>
      <c r="O905" s="22"/>
      <c r="P905" s="22"/>
      <c r="Q905" s="22"/>
      <c r="R905" s="22"/>
    </row>
    <row r="906" spans="1:18">
      <c r="A906" s="22"/>
      <c r="B906" s="113"/>
      <c r="C906" s="113"/>
      <c r="D906" s="113"/>
      <c r="E906" s="22"/>
      <c r="F906" s="22"/>
      <c r="G906" s="22"/>
      <c r="H906" s="22"/>
      <c r="I906" s="22"/>
      <c r="J906" s="22"/>
      <c r="K906" s="22"/>
      <c r="L906" s="22"/>
      <c r="M906" s="22"/>
      <c r="N906" s="22"/>
      <c r="O906" s="22"/>
      <c r="P906" s="22"/>
      <c r="Q906" s="22"/>
      <c r="R906" s="22"/>
    </row>
    <row r="907" spans="1:18">
      <c r="A907" s="22"/>
      <c r="B907" s="113"/>
      <c r="C907" s="113"/>
      <c r="D907" s="113"/>
      <c r="E907" s="22"/>
      <c r="F907" s="22"/>
      <c r="G907" s="22"/>
      <c r="H907" s="22"/>
      <c r="I907" s="22"/>
      <c r="J907" s="22"/>
      <c r="K907" s="22"/>
      <c r="L907" s="22"/>
      <c r="M907" s="22"/>
      <c r="N907" s="22"/>
      <c r="O907" s="22"/>
      <c r="P907" s="22"/>
      <c r="Q907" s="22"/>
      <c r="R907" s="22"/>
    </row>
    <row r="908" spans="1:18">
      <c r="A908" s="22"/>
      <c r="B908" s="113"/>
      <c r="C908" s="113"/>
      <c r="D908" s="113"/>
      <c r="E908" s="22"/>
      <c r="F908" s="22"/>
      <c r="G908" s="22"/>
      <c r="H908" s="22"/>
      <c r="I908" s="22"/>
      <c r="J908" s="22"/>
      <c r="K908" s="22"/>
      <c r="L908" s="22"/>
      <c r="M908" s="22"/>
      <c r="N908" s="22"/>
      <c r="O908" s="22"/>
      <c r="P908" s="22"/>
      <c r="Q908" s="22"/>
      <c r="R908" s="22"/>
    </row>
    <row r="909" spans="1:18">
      <c r="A909" s="22"/>
      <c r="B909" s="113"/>
      <c r="C909" s="113"/>
      <c r="D909" s="113"/>
      <c r="E909" s="22"/>
      <c r="F909" s="22"/>
      <c r="G909" s="22"/>
      <c r="H909" s="22"/>
      <c r="I909" s="22"/>
      <c r="J909" s="22"/>
      <c r="K909" s="22"/>
      <c r="L909" s="22"/>
      <c r="M909" s="22"/>
      <c r="N909" s="22"/>
      <c r="O909" s="22"/>
      <c r="P909" s="22"/>
      <c r="Q909" s="22"/>
      <c r="R909" s="22"/>
    </row>
    <row r="910" spans="1:18">
      <c r="A910" s="22"/>
      <c r="B910" s="113"/>
      <c r="C910" s="113"/>
      <c r="D910" s="113"/>
      <c r="E910" s="22"/>
      <c r="F910" s="22"/>
      <c r="G910" s="22"/>
      <c r="H910" s="22"/>
      <c r="I910" s="22"/>
      <c r="J910" s="22"/>
      <c r="K910" s="22"/>
      <c r="L910" s="22"/>
      <c r="M910" s="22"/>
      <c r="N910" s="22"/>
      <c r="O910" s="22"/>
      <c r="P910" s="22"/>
      <c r="Q910" s="22"/>
      <c r="R910" s="22"/>
    </row>
    <row r="911" spans="1:18">
      <c r="A911" s="22"/>
      <c r="B911" s="113"/>
      <c r="C911" s="113"/>
      <c r="D911" s="113"/>
      <c r="E911" s="22"/>
      <c r="F911" s="22"/>
      <c r="G911" s="22"/>
      <c r="H911" s="22"/>
      <c r="I911" s="22"/>
      <c r="J911" s="22"/>
      <c r="K911" s="22"/>
      <c r="L911" s="22"/>
      <c r="M911" s="22"/>
      <c r="N911" s="22"/>
      <c r="O911" s="22"/>
      <c r="P911" s="22"/>
      <c r="Q911" s="22"/>
      <c r="R911" s="22"/>
    </row>
    <row r="912" spans="1:18">
      <c r="A912" s="22"/>
      <c r="B912" s="113"/>
      <c r="C912" s="113"/>
      <c r="D912" s="113"/>
      <c r="E912" s="22"/>
      <c r="F912" s="22"/>
      <c r="G912" s="22"/>
      <c r="H912" s="22"/>
      <c r="I912" s="22"/>
      <c r="J912" s="22"/>
      <c r="K912" s="22"/>
      <c r="L912" s="22"/>
      <c r="M912" s="22"/>
      <c r="N912" s="22"/>
      <c r="O912" s="22"/>
      <c r="P912" s="22"/>
      <c r="Q912" s="22"/>
      <c r="R912" s="22"/>
    </row>
    <row r="913" spans="1:18">
      <c r="A913" s="22"/>
      <c r="B913" s="113"/>
      <c r="C913" s="113"/>
      <c r="D913" s="113"/>
      <c r="E913" s="22"/>
      <c r="F913" s="22"/>
      <c r="G913" s="22"/>
      <c r="H913" s="22"/>
      <c r="I913" s="22"/>
      <c r="J913" s="22"/>
      <c r="K913" s="22"/>
      <c r="L913" s="22"/>
      <c r="M913" s="22"/>
      <c r="N913" s="22"/>
      <c r="O913" s="22"/>
      <c r="P913" s="22"/>
      <c r="Q913" s="22"/>
      <c r="R913" s="22"/>
    </row>
    <row r="914" spans="1:18">
      <c r="A914" s="22"/>
      <c r="B914" s="113"/>
      <c r="C914" s="113"/>
      <c r="D914" s="113"/>
      <c r="E914" s="22"/>
      <c r="F914" s="22"/>
      <c r="G914" s="22"/>
      <c r="H914" s="22"/>
      <c r="I914" s="22"/>
      <c r="J914" s="22"/>
      <c r="K914" s="22"/>
      <c r="L914" s="22"/>
      <c r="M914" s="22"/>
      <c r="N914" s="22"/>
      <c r="O914" s="22"/>
      <c r="P914" s="22"/>
      <c r="Q914" s="22"/>
      <c r="R914" s="22"/>
    </row>
    <row r="915" spans="1:18">
      <c r="A915" s="22"/>
      <c r="B915" s="113"/>
      <c r="C915" s="113"/>
      <c r="D915" s="113"/>
      <c r="E915" s="22"/>
      <c r="F915" s="22"/>
      <c r="G915" s="22"/>
      <c r="H915" s="22"/>
      <c r="I915" s="22"/>
      <c r="J915" s="22"/>
      <c r="K915" s="22"/>
      <c r="L915" s="22"/>
      <c r="M915" s="22"/>
      <c r="N915" s="22"/>
      <c r="O915" s="22"/>
      <c r="P915" s="22"/>
      <c r="Q915" s="22"/>
      <c r="R915" s="22"/>
    </row>
    <row r="916" spans="1:18">
      <c r="A916" s="22"/>
      <c r="B916" s="113"/>
      <c r="C916" s="113"/>
      <c r="D916" s="113"/>
      <c r="E916" s="22"/>
      <c r="F916" s="22"/>
      <c r="G916" s="22"/>
      <c r="H916" s="22"/>
      <c r="I916" s="22"/>
      <c r="J916" s="22"/>
      <c r="K916" s="22"/>
      <c r="L916" s="22"/>
      <c r="M916" s="22"/>
      <c r="N916" s="22"/>
      <c r="O916" s="22"/>
      <c r="P916" s="22"/>
      <c r="Q916" s="22"/>
      <c r="R916" s="22"/>
    </row>
    <row r="917" spans="1:18">
      <c r="A917" s="22"/>
      <c r="B917" s="113"/>
      <c r="C917" s="113"/>
      <c r="D917" s="113"/>
      <c r="E917" s="22"/>
      <c r="F917" s="22"/>
      <c r="G917" s="22"/>
      <c r="H917" s="22"/>
      <c r="I917" s="22"/>
      <c r="J917" s="22"/>
      <c r="K917" s="22"/>
      <c r="L917" s="22"/>
      <c r="M917" s="22"/>
      <c r="N917" s="22"/>
      <c r="O917" s="22"/>
      <c r="P917" s="22"/>
      <c r="Q917" s="22"/>
      <c r="R917" s="22"/>
    </row>
    <row r="918" spans="1:18">
      <c r="A918" s="22"/>
      <c r="B918" s="113"/>
      <c r="C918" s="113"/>
      <c r="D918" s="113"/>
      <c r="E918" s="22"/>
      <c r="F918" s="22"/>
      <c r="G918" s="22"/>
      <c r="H918" s="22"/>
      <c r="I918" s="22"/>
      <c r="J918" s="22"/>
      <c r="K918" s="22"/>
      <c r="L918" s="22"/>
      <c r="M918" s="22"/>
      <c r="N918" s="22"/>
      <c r="O918" s="22"/>
      <c r="P918" s="22"/>
      <c r="Q918" s="22"/>
      <c r="R918" s="22"/>
    </row>
    <row r="919" spans="1:18">
      <c r="A919" s="22"/>
      <c r="B919" s="113"/>
      <c r="C919" s="113"/>
      <c r="D919" s="113"/>
      <c r="E919" s="22"/>
      <c r="F919" s="22"/>
      <c r="G919" s="22"/>
      <c r="H919" s="22"/>
      <c r="I919" s="22"/>
      <c r="J919" s="22"/>
      <c r="K919" s="22"/>
      <c r="L919" s="22"/>
      <c r="M919" s="22"/>
      <c r="N919" s="22"/>
      <c r="O919" s="22"/>
      <c r="P919" s="22"/>
      <c r="Q919" s="22"/>
      <c r="R919" s="22"/>
    </row>
    <row r="920" spans="1:18">
      <c r="A920" s="22"/>
      <c r="B920" s="113"/>
      <c r="C920" s="113"/>
      <c r="D920" s="113"/>
      <c r="E920" s="22"/>
      <c r="F920" s="22"/>
      <c r="G920" s="22"/>
      <c r="H920" s="22"/>
      <c r="I920" s="22"/>
      <c r="J920" s="22"/>
      <c r="K920" s="22"/>
      <c r="L920" s="22"/>
      <c r="M920" s="22"/>
      <c r="N920" s="22"/>
      <c r="O920" s="22"/>
      <c r="P920" s="22"/>
      <c r="Q920" s="22"/>
      <c r="R920" s="22"/>
    </row>
    <row r="921" spans="1:18">
      <c r="A921" s="22"/>
      <c r="B921" s="113"/>
      <c r="C921" s="113"/>
      <c r="D921" s="113"/>
      <c r="E921" s="22"/>
      <c r="F921" s="22"/>
      <c r="G921" s="22"/>
      <c r="H921" s="22"/>
      <c r="I921" s="22"/>
      <c r="J921" s="22"/>
      <c r="K921" s="22"/>
      <c r="L921" s="22"/>
      <c r="M921" s="22"/>
      <c r="N921" s="22"/>
      <c r="O921" s="22"/>
      <c r="P921" s="22"/>
      <c r="Q921" s="22"/>
      <c r="R921" s="22"/>
    </row>
    <row r="922" spans="1:18">
      <c r="A922" s="22"/>
      <c r="B922" s="113"/>
      <c r="C922" s="113"/>
      <c r="D922" s="113"/>
      <c r="E922" s="22"/>
      <c r="F922" s="22"/>
      <c r="G922" s="22"/>
      <c r="H922" s="22"/>
      <c r="I922" s="22"/>
      <c r="J922" s="22"/>
      <c r="K922" s="22"/>
      <c r="L922" s="22"/>
      <c r="M922" s="22"/>
      <c r="N922" s="22"/>
      <c r="O922" s="22"/>
      <c r="P922" s="22"/>
      <c r="Q922" s="22"/>
      <c r="R922" s="22"/>
    </row>
    <row r="923" spans="1:18">
      <c r="A923" s="22"/>
      <c r="B923" s="113"/>
      <c r="C923" s="113"/>
      <c r="D923" s="113"/>
      <c r="E923" s="22"/>
      <c r="F923" s="22"/>
      <c r="G923" s="22"/>
      <c r="H923" s="22"/>
      <c r="I923" s="22"/>
      <c r="J923" s="22"/>
      <c r="K923" s="22"/>
      <c r="L923" s="22"/>
      <c r="M923" s="22"/>
      <c r="N923" s="22"/>
      <c r="O923" s="22"/>
      <c r="P923" s="22"/>
      <c r="Q923" s="22"/>
      <c r="R923" s="22"/>
    </row>
    <row r="924" spans="1:18">
      <c r="A924" s="22"/>
      <c r="B924" s="113"/>
      <c r="C924" s="113"/>
      <c r="D924" s="113"/>
      <c r="E924" s="22"/>
      <c r="F924" s="22"/>
      <c r="G924" s="22"/>
      <c r="H924" s="22"/>
      <c r="I924" s="22"/>
      <c r="J924" s="22"/>
      <c r="K924" s="22"/>
      <c r="L924" s="22"/>
      <c r="M924" s="22"/>
      <c r="N924" s="22"/>
      <c r="O924" s="22"/>
      <c r="P924" s="22"/>
      <c r="Q924" s="22"/>
      <c r="R924" s="22"/>
    </row>
    <row r="925" spans="1:18">
      <c r="A925" s="22"/>
      <c r="B925" s="113"/>
      <c r="C925" s="113"/>
      <c r="D925" s="113"/>
      <c r="E925" s="22"/>
      <c r="F925" s="22"/>
      <c r="G925" s="22"/>
      <c r="H925" s="22"/>
      <c r="I925" s="22"/>
      <c r="J925" s="22"/>
      <c r="K925" s="22"/>
      <c r="L925" s="22"/>
      <c r="M925" s="22"/>
      <c r="N925" s="22"/>
      <c r="O925" s="22"/>
      <c r="P925" s="22"/>
      <c r="Q925" s="22"/>
      <c r="R925" s="22"/>
    </row>
    <row r="926" spans="1:18">
      <c r="A926" s="22"/>
      <c r="B926" s="113"/>
      <c r="C926" s="113"/>
      <c r="D926" s="113"/>
      <c r="E926" s="22"/>
      <c r="F926" s="22"/>
      <c r="G926" s="22"/>
      <c r="H926" s="22"/>
      <c r="I926" s="22"/>
      <c r="J926" s="22"/>
      <c r="K926" s="22"/>
      <c r="L926" s="22"/>
      <c r="M926" s="22"/>
      <c r="N926" s="22"/>
      <c r="O926" s="22"/>
      <c r="P926" s="22"/>
      <c r="Q926" s="22"/>
      <c r="R926" s="22"/>
    </row>
    <row r="927" spans="1:18">
      <c r="A927" s="22"/>
      <c r="B927" s="113"/>
      <c r="C927" s="113"/>
      <c r="D927" s="113"/>
      <c r="E927" s="22"/>
      <c r="F927" s="22"/>
      <c r="G927" s="22"/>
      <c r="H927" s="22"/>
      <c r="I927" s="22"/>
      <c r="J927" s="22"/>
      <c r="K927" s="22"/>
      <c r="L927" s="22"/>
      <c r="M927" s="22"/>
      <c r="N927" s="22"/>
      <c r="O927" s="22"/>
      <c r="P927" s="22"/>
      <c r="Q927" s="22"/>
      <c r="R927" s="22"/>
    </row>
    <row r="928" spans="1:18">
      <c r="A928" s="22"/>
      <c r="B928" s="113"/>
      <c r="C928" s="113"/>
      <c r="D928" s="113"/>
      <c r="E928" s="22"/>
      <c r="F928" s="22"/>
      <c r="G928" s="22"/>
      <c r="H928" s="22"/>
      <c r="I928" s="22"/>
      <c r="J928" s="22"/>
      <c r="K928" s="22"/>
      <c r="L928" s="22"/>
      <c r="M928" s="22"/>
      <c r="N928" s="22"/>
      <c r="O928" s="22"/>
      <c r="P928" s="22"/>
      <c r="Q928" s="22"/>
      <c r="R928" s="22"/>
    </row>
    <row r="929" spans="1:18">
      <c r="A929" s="22"/>
      <c r="B929" s="113"/>
      <c r="C929" s="113"/>
      <c r="D929" s="113"/>
      <c r="E929" s="22"/>
      <c r="F929" s="22"/>
      <c r="G929" s="22"/>
      <c r="H929" s="22"/>
      <c r="I929" s="22"/>
      <c r="J929" s="22"/>
      <c r="K929" s="22"/>
      <c r="L929" s="22"/>
      <c r="M929" s="22"/>
      <c r="N929" s="22"/>
      <c r="O929" s="22"/>
      <c r="P929" s="22"/>
      <c r="Q929" s="22"/>
      <c r="R929" s="22"/>
    </row>
    <row r="930" spans="1:18">
      <c r="A930" s="22"/>
      <c r="B930" s="113"/>
      <c r="C930" s="113"/>
      <c r="D930" s="113"/>
      <c r="E930" s="22"/>
      <c r="F930" s="22"/>
      <c r="G930" s="22"/>
      <c r="H930" s="22"/>
      <c r="I930" s="22"/>
      <c r="J930" s="22"/>
      <c r="K930" s="22"/>
      <c r="L930" s="22"/>
      <c r="M930" s="22"/>
      <c r="N930" s="22"/>
      <c r="O930" s="22"/>
      <c r="P930" s="22"/>
      <c r="Q930" s="22"/>
      <c r="R930" s="22"/>
    </row>
    <row r="931" spans="1:18">
      <c r="A931" s="22"/>
      <c r="B931" s="113"/>
      <c r="C931" s="113"/>
      <c r="D931" s="113"/>
      <c r="E931" s="22"/>
      <c r="F931" s="22"/>
      <c r="G931" s="22"/>
      <c r="H931" s="22"/>
      <c r="I931" s="22"/>
      <c r="J931" s="22"/>
      <c r="K931" s="22"/>
      <c r="L931" s="22"/>
      <c r="M931" s="22"/>
      <c r="N931" s="22"/>
      <c r="O931" s="22"/>
      <c r="P931" s="22"/>
      <c r="Q931" s="22"/>
      <c r="R931" s="22"/>
    </row>
    <row r="932" spans="1:18">
      <c r="A932" s="22"/>
      <c r="B932" s="113"/>
      <c r="C932" s="113"/>
      <c r="D932" s="113"/>
      <c r="E932" s="22"/>
      <c r="F932" s="22"/>
      <c r="G932" s="22"/>
      <c r="H932" s="22"/>
      <c r="I932" s="22"/>
      <c r="J932" s="22"/>
      <c r="K932" s="22"/>
      <c r="L932" s="22"/>
      <c r="M932" s="22"/>
      <c r="N932" s="22"/>
      <c r="O932" s="22"/>
      <c r="P932" s="22"/>
      <c r="Q932" s="22"/>
      <c r="R932" s="22"/>
    </row>
    <row r="933" spans="1:18">
      <c r="A933" s="22"/>
      <c r="B933" s="113"/>
      <c r="C933" s="113"/>
      <c r="D933" s="113"/>
      <c r="E933" s="22"/>
      <c r="F933" s="22"/>
      <c r="G933" s="22"/>
      <c r="H933" s="22"/>
      <c r="I933" s="22"/>
      <c r="J933" s="22"/>
      <c r="K933" s="22"/>
      <c r="L933" s="22"/>
      <c r="M933" s="22"/>
      <c r="N933" s="22"/>
      <c r="O933" s="22"/>
      <c r="P933" s="22"/>
      <c r="Q933" s="22"/>
      <c r="R933" s="22"/>
    </row>
    <row r="934" spans="1:18">
      <c r="A934" s="22"/>
      <c r="B934" s="113"/>
      <c r="C934" s="113"/>
      <c r="D934" s="113"/>
      <c r="E934" s="22"/>
      <c r="F934" s="22"/>
      <c r="G934" s="22"/>
      <c r="H934" s="22"/>
      <c r="I934" s="22"/>
      <c r="J934" s="22"/>
      <c r="K934" s="22"/>
      <c r="L934" s="22"/>
      <c r="M934" s="22"/>
      <c r="N934" s="22"/>
      <c r="O934" s="22"/>
      <c r="P934" s="22"/>
      <c r="Q934" s="22"/>
      <c r="R934" s="22"/>
    </row>
    <row r="935" spans="1:18">
      <c r="A935" s="22"/>
      <c r="B935" s="113"/>
      <c r="C935" s="113"/>
      <c r="D935" s="113"/>
      <c r="E935" s="22"/>
      <c r="F935" s="22"/>
      <c r="G935" s="22"/>
      <c r="H935" s="22"/>
      <c r="I935" s="22"/>
      <c r="J935" s="22"/>
      <c r="K935" s="22"/>
      <c r="L935" s="22"/>
      <c r="M935" s="22"/>
      <c r="N935" s="22"/>
      <c r="O935" s="22"/>
      <c r="P935" s="22"/>
      <c r="Q935" s="22"/>
      <c r="R935" s="22"/>
    </row>
    <row r="936" spans="1:18">
      <c r="A936" s="22"/>
      <c r="B936" s="113"/>
      <c r="C936" s="113"/>
      <c r="D936" s="113"/>
      <c r="E936" s="22"/>
      <c r="F936" s="22"/>
      <c r="G936" s="22"/>
      <c r="H936" s="22"/>
      <c r="I936" s="22"/>
      <c r="J936" s="22"/>
      <c r="K936" s="22"/>
      <c r="L936" s="22"/>
      <c r="M936" s="22"/>
      <c r="N936" s="22"/>
      <c r="O936" s="22"/>
      <c r="P936" s="22"/>
      <c r="Q936" s="22"/>
      <c r="R936" s="22"/>
    </row>
    <row r="937" spans="1:18">
      <c r="A937" s="22"/>
      <c r="B937" s="113"/>
      <c r="C937" s="113"/>
      <c r="D937" s="113"/>
      <c r="E937" s="22"/>
      <c r="F937" s="22"/>
      <c r="G937" s="22"/>
      <c r="H937" s="22"/>
      <c r="I937" s="22"/>
      <c r="J937" s="22"/>
      <c r="K937" s="22"/>
      <c r="L937" s="22"/>
      <c r="M937" s="22"/>
      <c r="N937" s="22"/>
      <c r="O937" s="22"/>
      <c r="P937" s="22"/>
      <c r="Q937" s="22"/>
      <c r="R937" s="22"/>
    </row>
    <row r="938" spans="1:18">
      <c r="A938" s="22"/>
      <c r="B938" s="113"/>
      <c r="C938" s="113"/>
      <c r="D938" s="113"/>
      <c r="E938" s="22"/>
      <c r="F938" s="22"/>
      <c r="G938" s="22"/>
      <c r="H938" s="22"/>
      <c r="I938" s="22"/>
      <c r="J938" s="22"/>
      <c r="K938" s="22"/>
      <c r="L938" s="22"/>
      <c r="M938" s="22"/>
      <c r="N938" s="22"/>
      <c r="O938" s="22"/>
      <c r="P938" s="22"/>
      <c r="Q938" s="22"/>
      <c r="R938" s="22"/>
    </row>
    <row r="939" spans="1:18">
      <c r="A939" s="22"/>
      <c r="B939" s="113"/>
      <c r="C939" s="113"/>
      <c r="D939" s="113"/>
      <c r="E939" s="22"/>
      <c r="F939" s="22"/>
      <c r="G939" s="22"/>
      <c r="H939" s="22"/>
      <c r="I939" s="22"/>
      <c r="J939" s="22"/>
      <c r="K939" s="22"/>
      <c r="L939" s="22"/>
      <c r="M939" s="22"/>
      <c r="N939" s="22"/>
      <c r="O939" s="22"/>
      <c r="P939" s="22"/>
      <c r="Q939" s="22"/>
      <c r="R939" s="22"/>
    </row>
    <row r="940" spans="1:18">
      <c r="A940" s="22"/>
      <c r="B940" s="113"/>
      <c r="C940" s="113"/>
      <c r="D940" s="113"/>
      <c r="E940" s="22"/>
      <c r="F940" s="22"/>
      <c r="G940" s="22"/>
      <c r="H940" s="22"/>
      <c r="I940" s="22"/>
      <c r="J940" s="22"/>
      <c r="K940" s="22"/>
      <c r="L940" s="22"/>
      <c r="M940" s="22"/>
      <c r="N940" s="22"/>
      <c r="O940" s="22"/>
      <c r="P940" s="22"/>
      <c r="Q940" s="22"/>
      <c r="R940" s="22"/>
    </row>
    <row r="941" spans="1:18">
      <c r="A941" s="22"/>
      <c r="B941" s="113"/>
      <c r="C941" s="113"/>
      <c r="D941" s="113"/>
      <c r="E941" s="22"/>
      <c r="F941" s="22"/>
      <c r="G941" s="22"/>
      <c r="H941" s="22"/>
      <c r="I941" s="22"/>
      <c r="J941" s="22"/>
      <c r="K941" s="22"/>
      <c r="L941" s="22"/>
      <c r="M941" s="22"/>
      <c r="N941" s="22"/>
      <c r="O941" s="22"/>
      <c r="P941" s="22"/>
      <c r="Q941" s="22"/>
      <c r="R941" s="22"/>
    </row>
    <row r="942" spans="1:18">
      <c r="A942" s="22"/>
      <c r="B942" s="113"/>
      <c r="C942" s="113"/>
      <c r="D942" s="113"/>
      <c r="E942" s="22"/>
      <c r="F942" s="22"/>
      <c r="G942" s="22"/>
      <c r="H942" s="22"/>
      <c r="I942" s="22"/>
      <c r="J942" s="22"/>
      <c r="K942" s="22"/>
      <c r="L942" s="22"/>
      <c r="M942" s="22"/>
      <c r="N942" s="22"/>
      <c r="O942" s="22"/>
      <c r="P942" s="22"/>
      <c r="Q942" s="22"/>
      <c r="R942" s="22"/>
    </row>
    <row r="943" spans="1:18">
      <c r="A943" s="22"/>
      <c r="B943" s="113"/>
      <c r="C943" s="113"/>
      <c r="D943" s="113"/>
      <c r="E943" s="22"/>
      <c r="F943" s="22"/>
      <c r="G943" s="22"/>
      <c r="H943" s="22"/>
      <c r="I943" s="22"/>
      <c r="J943" s="22"/>
      <c r="K943" s="22"/>
      <c r="L943" s="22"/>
      <c r="M943" s="22"/>
      <c r="N943" s="22"/>
      <c r="O943" s="22"/>
      <c r="P943" s="22"/>
      <c r="Q943" s="22"/>
      <c r="R943" s="22"/>
    </row>
    <row r="944" spans="1:18">
      <c r="A944" s="22"/>
      <c r="B944" s="113"/>
      <c r="C944" s="113"/>
      <c r="D944" s="113"/>
      <c r="E944" s="22"/>
      <c r="F944" s="22"/>
      <c r="G944" s="22"/>
      <c r="H944" s="22"/>
      <c r="I944" s="22"/>
      <c r="J944" s="22"/>
      <c r="K944" s="22"/>
      <c r="L944" s="22"/>
      <c r="M944" s="22"/>
      <c r="N944" s="22"/>
      <c r="O944" s="22"/>
      <c r="P944" s="22"/>
      <c r="Q944" s="22"/>
      <c r="R944" s="22"/>
    </row>
    <row r="945" spans="1:18">
      <c r="A945" s="22"/>
      <c r="B945" s="113"/>
      <c r="C945" s="113"/>
      <c r="D945" s="113"/>
      <c r="E945" s="22"/>
      <c r="F945" s="22"/>
      <c r="G945" s="22"/>
      <c r="H945" s="22"/>
      <c r="I945" s="22"/>
      <c r="J945" s="22"/>
      <c r="K945" s="22"/>
      <c r="L945" s="22"/>
      <c r="M945" s="22"/>
      <c r="N945" s="22"/>
      <c r="O945" s="22"/>
      <c r="P945" s="22"/>
      <c r="Q945" s="22"/>
      <c r="R945" s="22"/>
    </row>
    <row r="946" spans="1:18">
      <c r="A946" s="22"/>
      <c r="B946" s="113"/>
      <c r="C946" s="113"/>
      <c r="D946" s="113"/>
      <c r="E946" s="22"/>
      <c r="F946" s="22"/>
      <c r="G946" s="22"/>
      <c r="H946" s="22"/>
      <c r="I946" s="22"/>
      <c r="J946" s="22"/>
      <c r="K946" s="22"/>
      <c r="L946" s="22"/>
      <c r="M946" s="22"/>
      <c r="N946" s="22"/>
      <c r="O946" s="22"/>
      <c r="P946" s="22"/>
      <c r="Q946" s="22"/>
      <c r="R946" s="22"/>
    </row>
    <row r="947" spans="1:18">
      <c r="A947" s="22"/>
      <c r="B947" s="113"/>
      <c r="C947" s="113"/>
      <c r="D947" s="113"/>
      <c r="E947" s="22"/>
      <c r="F947" s="22"/>
      <c r="G947" s="22"/>
      <c r="H947" s="22"/>
      <c r="I947" s="22"/>
      <c r="J947" s="22"/>
      <c r="K947" s="22"/>
      <c r="L947" s="22"/>
      <c r="M947" s="22"/>
      <c r="N947" s="22"/>
      <c r="O947" s="22"/>
      <c r="P947" s="22"/>
      <c r="Q947" s="22"/>
      <c r="R947" s="22"/>
    </row>
    <row r="948" spans="1:18">
      <c r="A948" s="22"/>
      <c r="B948" s="113"/>
      <c r="C948" s="113"/>
      <c r="D948" s="113"/>
      <c r="E948" s="22"/>
      <c r="F948" s="22"/>
      <c r="G948" s="22"/>
      <c r="H948" s="22"/>
      <c r="I948" s="22"/>
      <c r="J948" s="22"/>
      <c r="K948" s="22"/>
      <c r="L948" s="22"/>
      <c r="M948" s="22"/>
      <c r="N948" s="22"/>
      <c r="O948" s="22"/>
      <c r="P948" s="22"/>
      <c r="Q948" s="22"/>
      <c r="R948" s="22"/>
    </row>
    <row r="949" spans="1:18">
      <c r="A949" s="22"/>
      <c r="B949" s="113"/>
      <c r="C949" s="113"/>
      <c r="D949" s="113"/>
      <c r="E949" s="22"/>
      <c r="F949" s="22"/>
      <c r="G949" s="22"/>
      <c r="H949" s="22"/>
      <c r="I949" s="22"/>
      <c r="J949" s="22"/>
      <c r="K949" s="22"/>
      <c r="L949" s="22"/>
      <c r="M949" s="22"/>
      <c r="N949" s="22"/>
      <c r="O949" s="22"/>
      <c r="P949" s="22"/>
      <c r="Q949" s="22"/>
      <c r="R949" s="22"/>
    </row>
    <row r="950" spans="1:18">
      <c r="A950" s="22"/>
      <c r="B950" s="113"/>
      <c r="C950" s="113"/>
      <c r="D950" s="113"/>
      <c r="E950" s="22"/>
      <c r="F950" s="22"/>
      <c r="G950" s="22"/>
      <c r="H950" s="22"/>
      <c r="I950" s="22"/>
      <c r="J950" s="22"/>
      <c r="K950" s="22"/>
      <c r="L950" s="22"/>
      <c r="M950" s="22"/>
      <c r="N950" s="22"/>
      <c r="O950" s="22"/>
      <c r="P950" s="22"/>
      <c r="Q950" s="22"/>
      <c r="R950" s="22"/>
    </row>
    <row r="951" spans="1:18">
      <c r="A951" s="22"/>
      <c r="B951" s="113"/>
      <c r="C951" s="113"/>
      <c r="D951" s="113"/>
      <c r="E951" s="22"/>
      <c r="F951" s="22"/>
      <c r="G951" s="22"/>
      <c r="H951" s="22"/>
      <c r="I951" s="22"/>
      <c r="J951" s="22"/>
      <c r="K951" s="22"/>
      <c r="L951" s="22"/>
      <c r="M951" s="22"/>
      <c r="N951" s="22"/>
      <c r="O951" s="22"/>
      <c r="P951" s="22"/>
      <c r="Q951" s="22"/>
      <c r="R951" s="22"/>
    </row>
    <row r="952" spans="1:18">
      <c r="A952" s="22"/>
      <c r="B952" s="113"/>
      <c r="C952" s="113"/>
      <c r="D952" s="113"/>
      <c r="E952" s="22"/>
      <c r="F952" s="22"/>
      <c r="G952" s="22"/>
      <c r="H952" s="22"/>
      <c r="I952" s="22"/>
      <c r="J952" s="22"/>
      <c r="K952" s="22"/>
      <c r="L952" s="22"/>
      <c r="M952" s="22"/>
      <c r="N952" s="22"/>
      <c r="O952" s="22"/>
      <c r="P952" s="22"/>
      <c r="Q952" s="22"/>
      <c r="R952" s="22"/>
    </row>
    <row r="953" spans="1:18">
      <c r="A953" s="22"/>
      <c r="B953" s="113"/>
      <c r="C953" s="113"/>
      <c r="D953" s="113"/>
      <c r="E953" s="22"/>
      <c r="F953" s="22"/>
      <c r="G953" s="22"/>
      <c r="H953" s="22"/>
      <c r="I953" s="22"/>
      <c r="J953" s="22"/>
      <c r="K953" s="22"/>
      <c r="L953" s="22"/>
      <c r="M953" s="22"/>
      <c r="N953" s="22"/>
      <c r="O953" s="22"/>
      <c r="P953" s="22"/>
      <c r="Q953" s="22"/>
      <c r="R953" s="22"/>
    </row>
    <row r="954" spans="1:18">
      <c r="A954" s="22"/>
      <c r="B954" s="113"/>
      <c r="C954" s="113"/>
      <c r="D954" s="113"/>
      <c r="E954" s="22"/>
      <c r="F954" s="22"/>
      <c r="G954" s="22"/>
      <c r="H954" s="22"/>
      <c r="I954" s="22"/>
      <c r="J954" s="22"/>
      <c r="K954" s="22"/>
      <c r="L954" s="22"/>
      <c r="M954" s="22"/>
      <c r="N954" s="22"/>
      <c r="O954" s="22"/>
      <c r="P954" s="22"/>
      <c r="Q954" s="22"/>
      <c r="R954" s="22"/>
    </row>
    <row r="955" spans="1:18">
      <c r="A955" s="22"/>
      <c r="B955" s="113"/>
      <c r="C955" s="113"/>
      <c r="D955" s="113"/>
      <c r="E955" s="22"/>
      <c r="F955" s="22"/>
      <c r="G955" s="22"/>
      <c r="H955" s="22"/>
      <c r="I955" s="22"/>
      <c r="J955" s="22"/>
      <c r="K955" s="22"/>
      <c r="L955" s="22"/>
      <c r="M955" s="22"/>
      <c r="N955" s="22"/>
      <c r="O955" s="22"/>
      <c r="P955" s="22"/>
      <c r="Q955" s="22"/>
      <c r="R955" s="22"/>
    </row>
    <row r="956" spans="1:18">
      <c r="A956" s="22"/>
      <c r="B956" s="113"/>
      <c r="C956" s="113"/>
      <c r="D956" s="113"/>
      <c r="E956" s="22"/>
      <c r="F956" s="22"/>
      <c r="G956" s="22"/>
      <c r="H956" s="22"/>
      <c r="I956" s="22"/>
      <c r="J956" s="22"/>
      <c r="K956" s="22"/>
      <c r="L956" s="22"/>
      <c r="M956" s="22"/>
      <c r="N956" s="22"/>
      <c r="O956" s="22"/>
      <c r="P956" s="22"/>
      <c r="Q956" s="22"/>
      <c r="R956" s="22"/>
    </row>
    <row r="957" spans="1:18">
      <c r="A957" s="22"/>
      <c r="B957" s="113"/>
      <c r="C957" s="113"/>
      <c r="D957" s="113"/>
      <c r="E957" s="22"/>
      <c r="F957" s="22"/>
      <c r="G957" s="22"/>
      <c r="H957" s="22"/>
      <c r="I957" s="22"/>
      <c r="J957" s="22"/>
      <c r="K957" s="22"/>
      <c r="L957" s="22"/>
      <c r="M957" s="22"/>
      <c r="N957" s="22"/>
      <c r="O957" s="22"/>
      <c r="P957" s="22"/>
      <c r="Q957" s="22"/>
      <c r="R957" s="22"/>
    </row>
    <row r="958" spans="1:18">
      <c r="A958" s="22"/>
      <c r="B958" s="113"/>
      <c r="C958" s="113"/>
      <c r="D958" s="113"/>
      <c r="E958" s="22"/>
      <c r="F958" s="22"/>
      <c r="G958" s="22"/>
      <c r="H958" s="22"/>
      <c r="I958" s="22"/>
      <c r="J958" s="22"/>
      <c r="K958" s="22"/>
      <c r="L958" s="22"/>
      <c r="M958" s="22"/>
      <c r="N958" s="22"/>
      <c r="O958" s="22"/>
      <c r="P958" s="22"/>
      <c r="Q958" s="22"/>
      <c r="R958" s="22"/>
    </row>
    <row r="959" spans="1:18">
      <c r="A959" s="22"/>
      <c r="B959" s="113"/>
      <c r="C959" s="113"/>
      <c r="D959" s="113"/>
      <c r="E959" s="22"/>
      <c r="F959" s="22"/>
      <c r="G959" s="22"/>
      <c r="H959" s="22"/>
      <c r="I959" s="22"/>
      <c r="J959" s="22"/>
      <c r="K959" s="22"/>
      <c r="L959" s="22"/>
      <c r="M959" s="22"/>
      <c r="N959" s="22"/>
      <c r="O959" s="22"/>
      <c r="P959" s="22"/>
      <c r="Q959" s="22"/>
      <c r="R959" s="22"/>
    </row>
    <row r="960" spans="1:18">
      <c r="A960" s="22"/>
      <c r="B960" s="113"/>
      <c r="C960" s="113"/>
      <c r="D960" s="113"/>
      <c r="E960" s="22"/>
      <c r="F960" s="22"/>
      <c r="G960" s="22"/>
      <c r="H960" s="22"/>
      <c r="I960" s="22"/>
      <c r="J960" s="22"/>
      <c r="K960" s="22"/>
      <c r="L960" s="22"/>
      <c r="M960" s="22"/>
      <c r="N960" s="22"/>
      <c r="O960" s="22"/>
      <c r="P960" s="22"/>
      <c r="Q960" s="22"/>
      <c r="R960" s="22"/>
    </row>
    <row r="961" spans="1:18">
      <c r="A961" s="22"/>
      <c r="B961" s="113"/>
      <c r="C961" s="113"/>
      <c r="D961" s="113"/>
      <c r="E961" s="22"/>
      <c r="F961" s="22"/>
      <c r="G961" s="22"/>
      <c r="H961" s="22"/>
      <c r="I961" s="22"/>
      <c r="J961" s="22"/>
      <c r="K961" s="22"/>
      <c r="L961" s="22"/>
      <c r="M961" s="22"/>
      <c r="N961" s="22"/>
      <c r="O961" s="22"/>
      <c r="P961" s="22"/>
      <c r="Q961" s="22"/>
      <c r="R961" s="22"/>
    </row>
    <row r="962" spans="1:18">
      <c r="A962" s="22"/>
      <c r="B962" s="113"/>
      <c r="C962" s="113"/>
      <c r="D962" s="113"/>
      <c r="E962" s="22"/>
      <c r="F962" s="22"/>
      <c r="G962" s="22"/>
      <c r="H962" s="22"/>
      <c r="I962" s="22"/>
      <c r="J962" s="22"/>
      <c r="K962" s="22"/>
      <c r="L962" s="22"/>
      <c r="M962" s="22"/>
      <c r="N962" s="22"/>
      <c r="O962" s="22"/>
      <c r="P962" s="22"/>
      <c r="Q962" s="22"/>
      <c r="R962" s="22"/>
    </row>
    <row r="963" spans="1:18">
      <c r="A963" s="22"/>
      <c r="B963" s="113"/>
      <c r="C963" s="113"/>
      <c r="D963" s="113"/>
      <c r="E963" s="22"/>
      <c r="F963" s="22"/>
      <c r="G963" s="22"/>
      <c r="H963" s="22"/>
      <c r="I963" s="22"/>
      <c r="J963" s="22"/>
      <c r="K963" s="22"/>
      <c r="L963" s="22"/>
      <c r="M963" s="22"/>
      <c r="N963" s="22"/>
      <c r="O963" s="22"/>
      <c r="P963" s="22"/>
      <c r="Q963" s="22"/>
      <c r="R963" s="22"/>
    </row>
    <row r="964" spans="1:18">
      <c r="A964" s="22"/>
      <c r="B964" s="113"/>
      <c r="C964" s="113"/>
      <c r="D964" s="113"/>
      <c r="E964" s="22"/>
      <c r="F964" s="22"/>
      <c r="G964" s="22"/>
      <c r="H964" s="22"/>
      <c r="I964" s="22"/>
      <c r="J964" s="22"/>
      <c r="K964" s="22"/>
      <c r="L964" s="22"/>
      <c r="M964" s="22"/>
      <c r="N964" s="22"/>
      <c r="O964" s="22"/>
      <c r="P964" s="22"/>
      <c r="Q964" s="22"/>
      <c r="R964" s="22"/>
    </row>
    <row r="965" spans="1:18">
      <c r="A965" s="22"/>
      <c r="B965" s="113"/>
      <c r="C965" s="113"/>
      <c r="D965" s="113"/>
      <c r="E965" s="22"/>
      <c r="F965" s="22"/>
      <c r="G965" s="22"/>
      <c r="H965" s="22"/>
      <c r="I965" s="22"/>
      <c r="J965" s="22"/>
      <c r="K965" s="22"/>
      <c r="L965" s="22"/>
      <c r="M965" s="22"/>
      <c r="N965" s="22"/>
      <c r="O965" s="22"/>
      <c r="P965" s="22"/>
      <c r="Q965" s="22"/>
      <c r="R965" s="22"/>
    </row>
    <row r="966" spans="1:18">
      <c r="A966" s="22"/>
      <c r="B966" s="113"/>
      <c r="C966" s="113"/>
      <c r="D966" s="113"/>
      <c r="E966" s="22"/>
      <c r="F966" s="22"/>
      <c r="G966" s="22"/>
      <c r="H966" s="22"/>
      <c r="I966" s="22"/>
      <c r="J966" s="22"/>
      <c r="K966" s="22"/>
      <c r="L966" s="22"/>
      <c r="M966" s="22"/>
      <c r="N966" s="22"/>
      <c r="O966" s="22"/>
      <c r="P966" s="22"/>
      <c r="Q966" s="22"/>
      <c r="R966" s="22"/>
    </row>
    <row r="967" spans="1:18">
      <c r="A967" s="22"/>
      <c r="B967" s="113"/>
      <c r="C967" s="113"/>
      <c r="D967" s="113"/>
      <c r="E967" s="22"/>
      <c r="F967" s="22"/>
      <c r="G967" s="22"/>
      <c r="H967" s="22"/>
      <c r="I967" s="22"/>
      <c r="J967" s="22"/>
      <c r="K967" s="22"/>
      <c r="L967" s="22"/>
      <c r="M967" s="22"/>
      <c r="N967" s="22"/>
      <c r="O967" s="22"/>
      <c r="P967" s="22"/>
      <c r="Q967" s="22"/>
      <c r="R967" s="22"/>
    </row>
    <row r="968" spans="1:18">
      <c r="A968" s="22"/>
      <c r="B968" s="113"/>
      <c r="C968" s="113"/>
      <c r="D968" s="113"/>
      <c r="E968" s="22"/>
      <c r="F968" s="22"/>
      <c r="G968" s="22"/>
      <c r="H968" s="22"/>
      <c r="I968" s="22"/>
      <c r="J968" s="22"/>
      <c r="K968" s="22"/>
      <c r="L968" s="22"/>
      <c r="M968" s="22"/>
      <c r="N968" s="22"/>
      <c r="O968" s="22"/>
      <c r="P968" s="22"/>
      <c r="Q968" s="22"/>
      <c r="R968" s="22"/>
    </row>
    <row r="969" spans="1:18">
      <c r="A969" s="22"/>
      <c r="B969" s="113"/>
      <c r="C969" s="113"/>
      <c r="D969" s="113"/>
      <c r="E969" s="22"/>
      <c r="F969" s="22"/>
      <c r="G969" s="22"/>
      <c r="H969" s="22"/>
      <c r="I969" s="22"/>
      <c r="J969" s="22"/>
      <c r="K969" s="22"/>
      <c r="L969" s="22"/>
      <c r="M969" s="22"/>
      <c r="N969" s="22"/>
      <c r="O969" s="22"/>
      <c r="P969" s="22"/>
      <c r="Q969" s="22"/>
      <c r="R969" s="22"/>
    </row>
    <row r="970" spans="1:18">
      <c r="A970" s="22"/>
      <c r="B970" s="113"/>
      <c r="C970" s="113"/>
      <c r="D970" s="113"/>
      <c r="E970" s="22"/>
      <c r="F970" s="22"/>
      <c r="G970" s="22"/>
      <c r="H970" s="22"/>
      <c r="I970" s="22"/>
      <c r="J970" s="22"/>
      <c r="K970" s="22"/>
      <c r="L970" s="22"/>
      <c r="M970" s="22"/>
      <c r="N970" s="22"/>
      <c r="O970" s="22"/>
      <c r="P970" s="22"/>
      <c r="Q970" s="22"/>
      <c r="R970" s="22"/>
    </row>
    <row r="971" spans="1:18">
      <c r="A971" s="22"/>
      <c r="B971" s="113"/>
      <c r="C971" s="113"/>
      <c r="D971" s="113"/>
      <c r="E971" s="22"/>
      <c r="F971" s="22"/>
      <c r="G971" s="22"/>
      <c r="H971" s="22"/>
      <c r="I971" s="22"/>
      <c r="J971" s="22"/>
      <c r="K971" s="22"/>
      <c r="L971" s="22"/>
      <c r="M971" s="22"/>
      <c r="N971" s="22"/>
      <c r="O971" s="22"/>
      <c r="P971" s="22"/>
      <c r="Q971" s="22"/>
      <c r="R971" s="22"/>
    </row>
    <row r="972" spans="1:18">
      <c r="A972" s="22"/>
      <c r="B972" s="113"/>
      <c r="C972" s="113"/>
      <c r="D972" s="113"/>
      <c r="E972" s="22"/>
      <c r="F972" s="22"/>
      <c r="G972" s="22"/>
      <c r="H972" s="22"/>
      <c r="I972" s="22"/>
      <c r="J972" s="22"/>
      <c r="K972" s="22"/>
      <c r="L972" s="22"/>
      <c r="M972" s="22"/>
      <c r="N972" s="22"/>
      <c r="O972" s="22"/>
      <c r="P972" s="22"/>
      <c r="Q972" s="22"/>
      <c r="R972" s="22"/>
    </row>
    <row r="973" spans="1:18">
      <c r="A973" s="22"/>
      <c r="B973" s="113"/>
      <c r="C973" s="113"/>
      <c r="D973" s="113"/>
      <c r="E973" s="22"/>
      <c r="F973" s="22"/>
      <c r="G973" s="22"/>
      <c r="H973" s="22"/>
      <c r="I973" s="22"/>
      <c r="J973" s="22"/>
      <c r="K973" s="22"/>
      <c r="L973" s="22"/>
      <c r="M973" s="22"/>
      <c r="N973" s="22"/>
      <c r="O973" s="22"/>
      <c r="P973" s="22"/>
      <c r="Q973" s="22"/>
      <c r="R973" s="22"/>
    </row>
    <row r="974" spans="1:18">
      <c r="A974" s="22"/>
      <c r="B974" s="113"/>
      <c r="C974" s="113"/>
      <c r="D974" s="113"/>
      <c r="E974" s="22"/>
      <c r="F974" s="22"/>
      <c r="G974" s="22"/>
      <c r="H974" s="22"/>
      <c r="I974" s="22"/>
      <c r="J974" s="22"/>
      <c r="K974" s="22"/>
      <c r="L974" s="22"/>
      <c r="M974" s="22"/>
      <c r="N974" s="22"/>
      <c r="O974" s="22"/>
      <c r="P974" s="22"/>
      <c r="Q974" s="22"/>
      <c r="R974" s="22"/>
    </row>
    <row r="975" spans="1:18">
      <c r="A975" s="22"/>
      <c r="B975" s="113"/>
      <c r="C975" s="113"/>
      <c r="D975" s="113"/>
      <c r="E975" s="22"/>
      <c r="F975" s="22"/>
      <c r="G975" s="22"/>
      <c r="H975" s="22"/>
      <c r="I975" s="22"/>
      <c r="J975" s="22"/>
      <c r="K975" s="22"/>
      <c r="L975" s="22"/>
      <c r="M975" s="22"/>
      <c r="N975" s="22"/>
      <c r="O975" s="22"/>
      <c r="P975" s="22"/>
      <c r="Q975" s="22"/>
      <c r="R975" s="22"/>
    </row>
    <row r="976" spans="1:18">
      <c r="A976" s="22"/>
      <c r="B976" s="113"/>
      <c r="C976" s="113"/>
      <c r="D976" s="113"/>
      <c r="E976" s="22"/>
      <c r="F976" s="22"/>
      <c r="G976" s="22"/>
      <c r="H976" s="22"/>
      <c r="I976" s="22"/>
      <c r="J976" s="22"/>
      <c r="K976" s="22"/>
      <c r="L976" s="22"/>
      <c r="M976" s="22"/>
      <c r="N976" s="22"/>
      <c r="O976" s="22"/>
      <c r="P976" s="22"/>
      <c r="Q976" s="22"/>
      <c r="R976" s="22"/>
    </row>
    <row r="977" spans="1:18">
      <c r="A977" s="22"/>
      <c r="B977" s="113"/>
      <c r="C977" s="113"/>
      <c r="D977" s="113"/>
      <c r="E977" s="22"/>
      <c r="F977" s="22"/>
      <c r="G977" s="22"/>
      <c r="H977" s="22"/>
      <c r="I977" s="22"/>
      <c r="J977" s="22"/>
      <c r="K977" s="22"/>
      <c r="L977" s="22"/>
      <c r="M977" s="22"/>
      <c r="N977" s="22"/>
      <c r="O977" s="22"/>
      <c r="P977" s="22"/>
      <c r="Q977" s="22"/>
      <c r="R977" s="22"/>
    </row>
    <row r="978" spans="1:18">
      <c r="A978" s="22"/>
      <c r="B978" s="113"/>
      <c r="C978" s="113"/>
      <c r="D978" s="113"/>
      <c r="E978" s="22"/>
      <c r="F978" s="22"/>
      <c r="G978" s="22"/>
      <c r="H978" s="22"/>
      <c r="I978" s="22"/>
      <c r="J978" s="22"/>
      <c r="K978" s="22"/>
      <c r="L978" s="22"/>
      <c r="M978" s="22"/>
      <c r="N978" s="22"/>
      <c r="O978" s="22"/>
      <c r="P978" s="22"/>
      <c r="Q978" s="22"/>
      <c r="R978" s="22"/>
    </row>
    <row r="979" spans="1:18">
      <c r="A979" s="22"/>
      <c r="B979" s="113"/>
      <c r="C979" s="113"/>
      <c r="D979" s="113"/>
      <c r="E979" s="22"/>
      <c r="F979" s="22"/>
      <c r="G979" s="22"/>
      <c r="H979" s="22"/>
      <c r="I979" s="22"/>
      <c r="J979" s="22"/>
      <c r="K979" s="22"/>
      <c r="L979" s="22"/>
      <c r="M979" s="22"/>
      <c r="N979" s="22"/>
      <c r="O979" s="22"/>
      <c r="P979" s="22"/>
      <c r="Q979" s="22"/>
      <c r="R979" s="22"/>
    </row>
    <row r="980" spans="1:18">
      <c r="A980" s="22"/>
      <c r="B980" s="113"/>
      <c r="C980" s="113"/>
      <c r="D980" s="113"/>
      <c r="E980" s="22"/>
      <c r="F980" s="22"/>
      <c r="G980" s="22"/>
      <c r="H980" s="22"/>
      <c r="I980" s="22"/>
      <c r="J980" s="22"/>
      <c r="K980" s="22"/>
      <c r="L980" s="22"/>
      <c r="M980" s="22"/>
      <c r="N980" s="22"/>
      <c r="O980" s="22"/>
      <c r="P980" s="22"/>
      <c r="Q980" s="22"/>
      <c r="R980" s="22"/>
    </row>
    <row r="981" spans="1:18">
      <c r="A981" s="22"/>
      <c r="B981" s="113"/>
      <c r="C981" s="113"/>
      <c r="D981" s="113"/>
      <c r="E981" s="22"/>
      <c r="F981" s="22"/>
      <c r="G981" s="22"/>
      <c r="H981" s="22"/>
      <c r="I981" s="22"/>
      <c r="J981" s="22"/>
      <c r="K981" s="22"/>
      <c r="L981" s="22"/>
      <c r="M981" s="22"/>
      <c r="N981" s="22"/>
      <c r="O981" s="22"/>
      <c r="P981" s="22"/>
      <c r="Q981" s="22"/>
      <c r="R981" s="22"/>
    </row>
    <row r="982" spans="1:18">
      <c r="A982" s="22"/>
      <c r="B982" s="113"/>
      <c r="C982" s="113"/>
      <c r="D982" s="113"/>
      <c r="E982" s="22"/>
      <c r="F982" s="22"/>
      <c r="G982" s="22"/>
      <c r="H982" s="22"/>
      <c r="I982" s="22"/>
      <c r="J982" s="22"/>
      <c r="K982" s="22"/>
      <c r="L982" s="22"/>
      <c r="M982" s="22"/>
      <c r="N982" s="22"/>
      <c r="O982" s="22"/>
      <c r="P982" s="22"/>
      <c r="Q982" s="22"/>
      <c r="R982" s="22"/>
    </row>
    <row r="983" spans="1:18">
      <c r="A983" s="22"/>
      <c r="B983" s="113"/>
      <c r="C983" s="113"/>
      <c r="D983" s="113"/>
      <c r="E983" s="22"/>
      <c r="F983" s="22"/>
      <c r="G983" s="22"/>
      <c r="H983" s="22"/>
      <c r="I983" s="22"/>
      <c r="J983" s="22"/>
      <c r="K983" s="22"/>
      <c r="L983" s="22"/>
      <c r="M983" s="22"/>
      <c r="N983" s="22"/>
      <c r="O983" s="22"/>
      <c r="P983" s="22"/>
      <c r="Q983" s="22"/>
      <c r="R983" s="22"/>
    </row>
    <row r="984" spans="1:18">
      <c r="A984" s="22"/>
      <c r="B984" s="113"/>
      <c r="C984" s="113"/>
      <c r="D984" s="113"/>
      <c r="E984" s="22"/>
      <c r="F984" s="22"/>
      <c r="G984" s="22"/>
      <c r="H984" s="22"/>
      <c r="I984" s="22"/>
      <c r="J984" s="22"/>
      <c r="K984" s="22"/>
      <c r="L984" s="22"/>
      <c r="M984" s="22"/>
      <c r="N984" s="22"/>
      <c r="O984" s="22"/>
      <c r="P984" s="22"/>
      <c r="Q984" s="22"/>
      <c r="R984" s="22"/>
    </row>
    <row r="985" spans="1:18">
      <c r="A985" s="22"/>
      <c r="B985" s="113"/>
      <c r="C985" s="113"/>
      <c r="D985" s="113"/>
      <c r="E985" s="22"/>
      <c r="F985" s="22"/>
      <c r="G985" s="22"/>
      <c r="H985" s="22"/>
      <c r="I985" s="22"/>
      <c r="J985" s="22"/>
      <c r="K985" s="22"/>
      <c r="L985" s="22"/>
      <c r="M985" s="22"/>
      <c r="N985" s="22"/>
      <c r="O985" s="22"/>
      <c r="P985" s="22"/>
      <c r="Q985" s="22"/>
      <c r="R985" s="22"/>
    </row>
    <row r="986" spans="1:18">
      <c r="A986" s="22"/>
      <c r="B986" s="113"/>
      <c r="C986" s="113"/>
      <c r="D986" s="113"/>
      <c r="E986" s="22"/>
      <c r="F986" s="22"/>
      <c r="G986" s="22"/>
      <c r="H986" s="22"/>
      <c r="I986" s="22"/>
      <c r="J986" s="22"/>
      <c r="K986" s="22"/>
      <c r="L986" s="22"/>
      <c r="M986" s="22"/>
      <c r="N986" s="22"/>
      <c r="O986" s="22"/>
      <c r="P986" s="22"/>
      <c r="Q986" s="22"/>
      <c r="R986" s="22"/>
    </row>
    <row r="987" spans="1:18">
      <c r="A987" s="22"/>
      <c r="B987" s="113"/>
      <c r="C987" s="113"/>
      <c r="D987" s="113"/>
      <c r="E987" s="22"/>
      <c r="F987" s="22"/>
      <c r="G987" s="22"/>
      <c r="H987" s="22"/>
      <c r="I987" s="22"/>
      <c r="J987" s="22"/>
      <c r="K987" s="22"/>
      <c r="L987" s="22"/>
      <c r="M987" s="22"/>
      <c r="N987" s="22"/>
      <c r="O987" s="22"/>
      <c r="P987" s="22"/>
      <c r="Q987" s="22"/>
      <c r="R987" s="22"/>
    </row>
    <row r="988" spans="1:18">
      <c r="A988" s="22"/>
      <c r="B988" s="113"/>
      <c r="C988" s="113"/>
      <c r="D988" s="113"/>
      <c r="E988" s="22"/>
      <c r="F988" s="22"/>
      <c r="G988" s="22"/>
      <c r="H988" s="22"/>
      <c r="I988" s="22"/>
      <c r="J988" s="22"/>
      <c r="K988" s="22"/>
      <c r="L988" s="22"/>
      <c r="M988" s="22"/>
      <c r="N988" s="22"/>
      <c r="O988" s="22"/>
      <c r="P988" s="22"/>
      <c r="Q988" s="22"/>
      <c r="R988" s="22"/>
    </row>
    <row r="989" spans="1:18">
      <c r="A989" s="22"/>
      <c r="B989" s="113"/>
      <c r="C989" s="113"/>
      <c r="D989" s="113"/>
      <c r="E989" s="22"/>
      <c r="F989" s="22"/>
      <c r="G989" s="22"/>
      <c r="H989" s="22"/>
      <c r="I989" s="22"/>
      <c r="J989" s="22"/>
      <c r="K989" s="22"/>
      <c r="L989" s="22"/>
      <c r="M989" s="22"/>
      <c r="N989" s="22"/>
      <c r="O989" s="22"/>
      <c r="P989" s="22"/>
      <c r="Q989" s="22"/>
      <c r="R989" s="22"/>
    </row>
    <row r="990" spans="1:18">
      <c r="A990" s="22"/>
      <c r="B990" s="113"/>
      <c r="C990" s="113"/>
      <c r="D990" s="113"/>
      <c r="E990" s="22"/>
      <c r="F990" s="22"/>
      <c r="G990" s="22"/>
      <c r="H990" s="22"/>
      <c r="I990" s="22"/>
      <c r="J990" s="22"/>
      <c r="K990" s="22"/>
      <c r="L990" s="22"/>
      <c r="M990" s="22"/>
      <c r="N990" s="22"/>
      <c r="O990" s="22"/>
      <c r="P990" s="22"/>
      <c r="Q990" s="22"/>
      <c r="R990" s="22"/>
    </row>
    <row r="991" spans="1:18">
      <c r="A991" s="22"/>
      <c r="B991" s="113"/>
      <c r="C991" s="113"/>
      <c r="D991" s="113"/>
      <c r="E991" s="22"/>
      <c r="F991" s="22"/>
      <c r="G991" s="22"/>
      <c r="H991" s="22"/>
      <c r="I991" s="22"/>
      <c r="J991" s="22"/>
      <c r="K991" s="22"/>
      <c r="L991" s="22"/>
      <c r="M991" s="22"/>
      <c r="N991" s="22"/>
      <c r="O991" s="22"/>
      <c r="P991" s="22"/>
      <c r="Q991" s="22"/>
      <c r="R991" s="22"/>
    </row>
    <row r="992" spans="1:18">
      <c r="A992" s="22"/>
      <c r="B992" s="113"/>
      <c r="C992" s="113"/>
      <c r="D992" s="113"/>
      <c r="E992" s="22"/>
      <c r="F992" s="22"/>
      <c r="G992" s="22"/>
      <c r="H992" s="22"/>
      <c r="I992" s="22"/>
      <c r="J992" s="22"/>
      <c r="K992" s="22"/>
      <c r="L992" s="22"/>
      <c r="M992" s="22"/>
      <c r="N992" s="22"/>
      <c r="O992" s="22"/>
      <c r="P992" s="22"/>
      <c r="Q992" s="22"/>
      <c r="R992" s="22"/>
    </row>
    <row r="993" spans="1:18">
      <c r="A993" s="22"/>
      <c r="B993" s="113"/>
      <c r="C993" s="113"/>
      <c r="D993" s="113"/>
      <c r="E993" s="22"/>
      <c r="F993" s="22"/>
      <c r="G993" s="22"/>
      <c r="H993" s="22"/>
      <c r="I993" s="22"/>
      <c r="J993" s="22"/>
      <c r="K993" s="22"/>
      <c r="L993" s="22"/>
      <c r="M993" s="22"/>
      <c r="N993" s="22"/>
      <c r="O993" s="22"/>
      <c r="P993" s="22"/>
      <c r="Q993" s="22"/>
      <c r="R993" s="22"/>
    </row>
    <row r="994" spans="1:18">
      <c r="A994" s="22"/>
      <c r="B994" s="113"/>
      <c r="C994" s="113"/>
      <c r="D994" s="113"/>
      <c r="E994" s="22"/>
      <c r="F994" s="22"/>
      <c r="G994" s="22"/>
      <c r="H994" s="22"/>
      <c r="I994" s="22"/>
      <c r="J994" s="22"/>
      <c r="K994" s="22"/>
      <c r="L994" s="22"/>
      <c r="M994" s="22"/>
      <c r="N994" s="22"/>
      <c r="O994" s="22"/>
      <c r="P994" s="22"/>
      <c r="Q994" s="22"/>
      <c r="R994" s="22"/>
    </row>
    <row r="995" spans="1:18">
      <c r="A995" s="22"/>
      <c r="B995" s="113"/>
      <c r="C995" s="113"/>
      <c r="D995" s="113"/>
      <c r="E995" s="22"/>
      <c r="F995" s="22"/>
      <c r="G995" s="22"/>
      <c r="H995" s="22"/>
      <c r="I995" s="22"/>
      <c r="J995" s="22"/>
      <c r="K995" s="22"/>
      <c r="L995" s="22"/>
      <c r="M995" s="22"/>
      <c r="N995" s="22"/>
      <c r="O995" s="22"/>
      <c r="P995" s="22"/>
      <c r="Q995" s="22"/>
      <c r="R995" s="22"/>
    </row>
    <row r="996" spans="1:18">
      <c r="A996" s="22"/>
      <c r="B996" s="113"/>
      <c r="C996" s="113"/>
      <c r="D996" s="113"/>
      <c r="E996" s="22"/>
      <c r="F996" s="22"/>
      <c r="G996" s="22"/>
      <c r="H996" s="22"/>
      <c r="I996" s="22"/>
      <c r="J996" s="22"/>
      <c r="K996" s="22"/>
      <c r="L996" s="22"/>
      <c r="M996" s="22"/>
      <c r="N996" s="22"/>
      <c r="O996" s="22"/>
      <c r="P996" s="22"/>
      <c r="Q996" s="22"/>
      <c r="R996" s="22"/>
    </row>
    <row r="997" spans="1:18">
      <c r="A997" s="22"/>
      <c r="B997" s="113"/>
      <c r="C997" s="113"/>
      <c r="D997" s="113"/>
      <c r="E997" s="22"/>
      <c r="F997" s="22"/>
      <c r="G997" s="22"/>
      <c r="H997" s="22"/>
      <c r="I997" s="22"/>
      <c r="J997" s="22"/>
      <c r="K997" s="22"/>
      <c r="L997" s="22"/>
      <c r="M997" s="22"/>
      <c r="N997" s="22"/>
      <c r="O997" s="22"/>
      <c r="P997" s="22"/>
      <c r="Q997" s="22"/>
      <c r="R997" s="22"/>
    </row>
    <row r="998" spans="1:18">
      <c r="A998" s="22"/>
      <c r="B998" s="113"/>
      <c r="C998" s="113"/>
      <c r="D998" s="113"/>
      <c r="E998" s="22"/>
      <c r="F998" s="22"/>
      <c r="G998" s="22"/>
      <c r="H998" s="22"/>
      <c r="I998" s="22"/>
      <c r="J998" s="22"/>
      <c r="K998" s="22"/>
      <c r="L998" s="22"/>
      <c r="M998" s="22"/>
      <c r="N998" s="22"/>
      <c r="O998" s="22"/>
      <c r="P998" s="22"/>
      <c r="Q998" s="22"/>
      <c r="R998" s="22"/>
    </row>
    <row r="999" spans="1:18">
      <c r="A999" s="22"/>
      <c r="B999" s="113"/>
      <c r="C999" s="113"/>
      <c r="D999" s="113"/>
      <c r="E999" s="22"/>
      <c r="F999" s="22"/>
      <c r="G999" s="22"/>
      <c r="H999" s="22"/>
      <c r="I999" s="22"/>
      <c r="J999" s="22"/>
      <c r="K999" s="22"/>
      <c r="L999" s="22"/>
      <c r="M999" s="22"/>
      <c r="N999" s="22"/>
      <c r="O999" s="22"/>
      <c r="P999" s="22"/>
      <c r="Q999" s="22"/>
      <c r="R999" s="22"/>
    </row>
    <row r="1000" spans="1:18">
      <c r="A1000" s="22"/>
      <c r="B1000" s="113"/>
      <c r="C1000" s="113"/>
      <c r="D1000" s="113"/>
      <c r="E1000" s="22"/>
      <c r="F1000" s="22"/>
      <c r="G1000" s="22"/>
      <c r="H1000" s="22"/>
      <c r="I1000" s="22"/>
      <c r="J1000" s="22"/>
      <c r="K1000" s="22"/>
      <c r="L1000" s="22"/>
      <c r="M1000" s="22"/>
      <c r="N1000" s="22"/>
      <c r="O1000" s="22"/>
      <c r="P1000" s="22"/>
      <c r="Q1000" s="22"/>
      <c r="R1000" s="22"/>
    </row>
    <row r="1001" spans="1:18">
      <c r="A1001" s="22"/>
      <c r="B1001" s="113"/>
      <c r="C1001" s="113"/>
      <c r="D1001" s="113"/>
      <c r="E1001" s="22"/>
      <c r="F1001" s="22"/>
      <c r="G1001" s="22"/>
      <c r="H1001" s="22"/>
      <c r="I1001" s="22"/>
      <c r="J1001" s="22"/>
      <c r="K1001" s="22"/>
      <c r="L1001" s="22"/>
      <c r="M1001" s="22"/>
      <c r="N1001" s="22"/>
      <c r="O1001" s="22"/>
      <c r="P1001" s="22"/>
      <c r="Q1001" s="22"/>
      <c r="R1001" s="22"/>
    </row>
    <row r="1002" spans="1:18">
      <c r="A1002" s="22"/>
      <c r="B1002" s="113"/>
      <c r="C1002" s="113"/>
      <c r="D1002" s="113"/>
      <c r="E1002" s="22"/>
      <c r="F1002" s="22"/>
      <c r="G1002" s="22"/>
      <c r="H1002" s="22"/>
      <c r="I1002" s="22"/>
      <c r="J1002" s="22"/>
      <c r="K1002" s="22"/>
      <c r="L1002" s="22"/>
      <c r="M1002" s="22"/>
      <c r="N1002" s="22"/>
      <c r="O1002" s="22"/>
      <c r="P1002" s="22"/>
      <c r="Q1002" s="22"/>
      <c r="R1002" s="22"/>
    </row>
    <row r="1003" spans="1:18">
      <c r="A1003" s="22"/>
      <c r="B1003" s="113"/>
      <c r="C1003" s="113"/>
      <c r="D1003" s="113"/>
      <c r="E1003" s="22"/>
      <c r="F1003" s="22"/>
      <c r="G1003" s="22"/>
      <c r="H1003" s="22"/>
      <c r="I1003" s="22"/>
      <c r="J1003" s="22"/>
      <c r="K1003" s="22"/>
      <c r="L1003" s="22"/>
      <c r="M1003" s="22"/>
      <c r="N1003" s="22"/>
      <c r="O1003" s="22"/>
      <c r="P1003" s="22"/>
      <c r="Q1003" s="22"/>
      <c r="R1003" s="22"/>
    </row>
    <row r="1004" spans="1:18">
      <c r="A1004" s="22"/>
      <c r="B1004" s="113"/>
      <c r="C1004" s="113"/>
      <c r="D1004" s="113"/>
      <c r="E1004" s="22"/>
      <c r="F1004" s="22"/>
      <c r="G1004" s="22"/>
      <c r="H1004" s="22"/>
      <c r="I1004" s="22"/>
      <c r="J1004" s="22"/>
      <c r="K1004" s="22"/>
      <c r="L1004" s="22"/>
      <c r="M1004" s="22"/>
      <c r="N1004" s="22"/>
      <c r="O1004" s="22"/>
      <c r="P1004" s="22"/>
      <c r="Q1004" s="22"/>
      <c r="R1004" s="22"/>
    </row>
    <row r="1005" spans="1:18">
      <c r="A1005" s="22"/>
      <c r="B1005" s="113"/>
      <c r="C1005" s="113"/>
      <c r="D1005" s="113"/>
      <c r="E1005" s="22"/>
      <c r="F1005" s="22"/>
      <c r="G1005" s="22"/>
      <c r="H1005" s="22"/>
      <c r="I1005" s="22"/>
      <c r="J1005" s="22"/>
      <c r="K1005" s="22"/>
      <c r="L1005" s="22"/>
      <c r="M1005" s="22"/>
      <c r="N1005" s="22"/>
      <c r="O1005" s="22"/>
      <c r="P1005" s="22"/>
      <c r="Q1005" s="22"/>
      <c r="R1005" s="22"/>
    </row>
    <row r="1006" spans="1:18">
      <c r="A1006" s="22"/>
      <c r="B1006" s="113"/>
      <c r="C1006" s="113"/>
      <c r="D1006" s="113"/>
      <c r="E1006" s="22"/>
      <c r="F1006" s="22"/>
      <c r="G1006" s="22"/>
      <c r="H1006" s="22"/>
      <c r="I1006" s="22"/>
      <c r="J1006" s="22"/>
      <c r="K1006" s="22"/>
      <c r="L1006" s="22"/>
      <c r="M1006" s="22"/>
      <c r="N1006" s="22"/>
      <c r="O1006" s="22"/>
      <c r="P1006" s="22"/>
      <c r="Q1006" s="22"/>
      <c r="R1006" s="22"/>
    </row>
    <row r="1007" spans="1:18">
      <c r="A1007" s="22"/>
      <c r="B1007" s="113"/>
      <c r="C1007" s="113"/>
      <c r="D1007" s="113"/>
      <c r="E1007" s="22"/>
      <c r="F1007" s="22"/>
      <c r="G1007" s="22"/>
      <c r="H1007" s="22"/>
      <c r="I1007" s="22"/>
      <c r="J1007" s="22"/>
      <c r="K1007" s="22"/>
      <c r="L1007" s="22"/>
      <c r="M1007" s="22"/>
      <c r="N1007" s="22"/>
      <c r="O1007" s="22"/>
      <c r="P1007" s="22"/>
      <c r="Q1007" s="22"/>
      <c r="R1007" s="22"/>
    </row>
    <row r="1008" spans="1:18">
      <c r="A1008" s="22"/>
      <c r="B1008" s="113"/>
      <c r="C1008" s="113"/>
      <c r="D1008" s="113"/>
      <c r="E1008" s="22"/>
      <c r="F1008" s="22"/>
      <c r="G1008" s="22"/>
      <c r="H1008" s="22"/>
      <c r="I1008" s="22"/>
      <c r="J1008" s="22"/>
      <c r="K1008" s="22"/>
      <c r="L1008" s="22"/>
      <c r="M1008" s="22"/>
      <c r="N1008" s="22"/>
      <c r="O1008" s="22"/>
      <c r="P1008" s="22"/>
      <c r="Q1008" s="22"/>
      <c r="R1008" s="22"/>
    </row>
    <row r="1009" spans="1:18">
      <c r="A1009" s="22"/>
      <c r="B1009" s="113"/>
      <c r="C1009" s="113"/>
      <c r="D1009" s="113"/>
      <c r="E1009" s="22"/>
      <c r="F1009" s="22"/>
      <c r="G1009" s="22"/>
      <c r="H1009" s="22"/>
      <c r="I1009" s="22"/>
      <c r="J1009" s="22"/>
      <c r="K1009" s="22"/>
      <c r="L1009" s="22"/>
      <c r="M1009" s="22"/>
      <c r="N1009" s="22"/>
      <c r="O1009" s="22"/>
      <c r="P1009" s="22"/>
      <c r="Q1009" s="22"/>
      <c r="R1009" s="22"/>
    </row>
    <row r="1010" spans="1:18">
      <c r="A1010" s="22"/>
      <c r="B1010" s="113"/>
      <c r="C1010" s="113"/>
      <c r="D1010" s="113"/>
      <c r="E1010" s="22"/>
      <c r="F1010" s="22"/>
      <c r="G1010" s="22"/>
      <c r="H1010" s="22"/>
      <c r="I1010" s="22"/>
      <c r="J1010" s="22"/>
      <c r="K1010" s="22"/>
      <c r="L1010" s="22"/>
      <c r="M1010" s="22"/>
      <c r="N1010" s="22"/>
      <c r="O1010" s="22"/>
      <c r="P1010" s="22"/>
      <c r="Q1010" s="22"/>
      <c r="R1010" s="22"/>
    </row>
    <row r="1011" spans="1:18">
      <c r="A1011" s="22"/>
      <c r="B1011" s="113"/>
      <c r="C1011" s="113"/>
      <c r="D1011" s="113"/>
      <c r="E1011" s="22"/>
      <c r="F1011" s="22"/>
      <c r="G1011" s="22"/>
      <c r="H1011" s="22"/>
      <c r="I1011" s="22"/>
      <c r="J1011" s="22"/>
      <c r="K1011" s="22"/>
      <c r="L1011" s="22"/>
      <c r="M1011" s="22"/>
      <c r="N1011" s="22"/>
      <c r="O1011" s="22"/>
      <c r="P1011" s="22"/>
      <c r="Q1011" s="22"/>
      <c r="R1011" s="22"/>
    </row>
    <row r="1012" spans="1:18">
      <c r="A1012" s="22"/>
      <c r="B1012" s="113"/>
      <c r="C1012" s="113"/>
      <c r="D1012" s="113"/>
      <c r="E1012" s="22"/>
      <c r="F1012" s="22"/>
      <c r="G1012" s="22"/>
      <c r="H1012" s="22"/>
      <c r="I1012" s="22"/>
      <c r="J1012" s="22"/>
      <c r="K1012" s="22"/>
      <c r="L1012" s="22"/>
      <c r="M1012" s="22"/>
      <c r="N1012" s="22"/>
      <c r="O1012" s="22"/>
      <c r="P1012" s="22"/>
      <c r="Q1012" s="22"/>
      <c r="R1012" s="22"/>
    </row>
    <row r="1013" spans="1:18">
      <c r="A1013" s="22"/>
      <c r="B1013" s="113"/>
      <c r="C1013" s="113"/>
      <c r="D1013" s="113"/>
      <c r="E1013" s="22"/>
      <c r="F1013" s="22"/>
      <c r="G1013" s="22"/>
      <c r="H1013" s="22"/>
      <c r="I1013" s="22"/>
      <c r="J1013" s="22"/>
      <c r="K1013" s="22"/>
      <c r="L1013" s="22"/>
      <c r="M1013" s="22"/>
      <c r="N1013" s="22"/>
      <c r="O1013" s="22"/>
      <c r="P1013" s="22"/>
      <c r="Q1013" s="22"/>
      <c r="R1013" s="22"/>
    </row>
    <row r="1014" spans="1:18">
      <c r="A1014" s="22"/>
      <c r="B1014" s="113"/>
      <c r="C1014" s="113"/>
      <c r="D1014" s="113"/>
      <c r="E1014" s="22"/>
      <c r="F1014" s="22"/>
      <c r="G1014" s="22"/>
      <c r="H1014" s="22"/>
      <c r="I1014" s="22"/>
      <c r="J1014" s="22"/>
      <c r="K1014" s="22"/>
      <c r="L1014" s="22"/>
      <c r="M1014" s="22"/>
      <c r="N1014" s="22"/>
      <c r="O1014" s="22"/>
      <c r="P1014" s="22"/>
      <c r="Q1014" s="22"/>
      <c r="R1014" s="22"/>
    </row>
    <row r="1015" spans="1:18">
      <c r="A1015" s="22"/>
      <c r="B1015" s="113"/>
      <c r="C1015" s="113"/>
      <c r="D1015" s="113"/>
      <c r="E1015" s="22"/>
      <c r="F1015" s="22"/>
      <c r="G1015" s="22"/>
      <c r="H1015" s="22"/>
      <c r="I1015" s="22"/>
      <c r="J1015" s="22"/>
      <c r="K1015" s="22"/>
      <c r="L1015" s="22"/>
      <c r="M1015" s="22"/>
      <c r="N1015" s="22"/>
      <c r="O1015" s="22"/>
      <c r="P1015" s="22"/>
      <c r="Q1015" s="22"/>
      <c r="R1015" s="22"/>
    </row>
    <row r="1016" spans="1:18">
      <c r="A1016" s="22"/>
      <c r="B1016" s="113"/>
      <c r="C1016" s="113"/>
      <c r="D1016" s="113"/>
      <c r="E1016" s="22"/>
      <c r="F1016" s="22"/>
      <c r="G1016" s="22"/>
      <c r="H1016" s="22"/>
      <c r="I1016" s="22"/>
      <c r="J1016" s="22"/>
      <c r="K1016" s="22"/>
      <c r="L1016" s="22"/>
      <c r="M1016" s="22"/>
      <c r="N1016" s="22"/>
      <c r="O1016" s="22"/>
      <c r="P1016" s="22"/>
      <c r="Q1016" s="22"/>
      <c r="R1016" s="22"/>
    </row>
    <row r="1017" spans="1:18">
      <c r="A1017" s="22"/>
      <c r="B1017" s="113"/>
      <c r="C1017" s="113"/>
      <c r="D1017" s="113"/>
      <c r="E1017" s="22"/>
      <c r="F1017" s="22"/>
      <c r="G1017" s="22"/>
      <c r="H1017" s="22"/>
      <c r="I1017" s="22"/>
      <c r="J1017" s="22"/>
      <c r="K1017" s="22"/>
      <c r="L1017" s="22"/>
      <c r="M1017" s="22"/>
      <c r="N1017" s="22"/>
      <c r="O1017" s="22"/>
      <c r="P1017" s="22"/>
      <c r="Q1017" s="22"/>
      <c r="R1017" s="22"/>
    </row>
    <row r="1018" spans="1:18">
      <c r="A1018" s="22"/>
      <c r="B1018" s="113"/>
      <c r="C1018" s="113"/>
      <c r="D1018" s="113"/>
      <c r="E1018" s="22"/>
      <c r="F1018" s="22"/>
      <c r="G1018" s="22"/>
      <c r="H1018" s="22"/>
      <c r="I1018" s="22"/>
      <c r="J1018" s="22"/>
      <c r="K1018" s="22"/>
      <c r="L1018" s="22"/>
      <c r="M1018" s="22"/>
      <c r="N1018" s="22"/>
      <c r="O1018" s="22"/>
      <c r="P1018" s="22"/>
      <c r="Q1018" s="22"/>
      <c r="R1018" s="22"/>
    </row>
    <row r="1019" spans="1:18">
      <c r="A1019" s="22"/>
      <c r="B1019" s="113"/>
      <c r="C1019" s="113"/>
      <c r="D1019" s="113"/>
      <c r="E1019" s="22"/>
      <c r="F1019" s="22"/>
      <c r="G1019" s="22"/>
      <c r="H1019" s="22"/>
      <c r="I1019" s="22"/>
      <c r="J1019" s="22"/>
      <c r="K1019" s="22"/>
      <c r="L1019" s="22"/>
      <c r="M1019" s="22"/>
      <c r="N1019" s="22"/>
      <c r="O1019" s="22"/>
      <c r="P1019" s="22"/>
      <c r="Q1019" s="22"/>
      <c r="R1019" s="22"/>
    </row>
    <row r="1020" spans="1:18">
      <c r="A1020" s="22"/>
      <c r="B1020" s="113"/>
      <c r="C1020" s="113"/>
      <c r="D1020" s="113"/>
      <c r="E1020" s="22"/>
      <c r="F1020" s="22"/>
      <c r="G1020" s="22"/>
      <c r="H1020" s="22"/>
      <c r="I1020" s="22"/>
      <c r="J1020" s="22"/>
      <c r="K1020" s="22"/>
      <c r="L1020" s="22"/>
      <c r="M1020" s="22"/>
      <c r="N1020" s="22"/>
      <c r="O1020" s="22"/>
      <c r="P1020" s="22"/>
      <c r="Q1020" s="22"/>
      <c r="R1020" s="22"/>
    </row>
    <row r="1021" spans="1:18">
      <c r="A1021" s="22"/>
      <c r="B1021" s="113"/>
      <c r="C1021" s="113"/>
      <c r="D1021" s="113"/>
      <c r="E1021" s="22"/>
      <c r="F1021" s="22"/>
      <c r="G1021" s="22"/>
      <c r="H1021" s="22"/>
      <c r="I1021" s="22"/>
      <c r="J1021" s="22"/>
      <c r="K1021" s="22"/>
      <c r="L1021" s="22"/>
      <c r="M1021" s="22"/>
      <c r="N1021" s="22"/>
      <c r="O1021" s="22"/>
      <c r="P1021" s="22"/>
      <c r="Q1021" s="22"/>
      <c r="R1021" s="22"/>
    </row>
    <row r="1022" spans="1:18">
      <c r="A1022" s="22"/>
      <c r="B1022" s="113"/>
      <c r="C1022" s="113"/>
      <c r="D1022" s="113"/>
      <c r="E1022" s="22"/>
      <c r="F1022" s="22"/>
      <c r="G1022" s="22"/>
      <c r="H1022" s="22"/>
      <c r="I1022" s="22"/>
      <c r="J1022" s="22"/>
      <c r="K1022" s="22"/>
      <c r="L1022" s="22"/>
      <c r="M1022" s="22"/>
      <c r="N1022" s="22"/>
      <c r="O1022" s="22"/>
      <c r="P1022" s="22"/>
      <c r="Q1022" s="22"/>
      <c r="R1022" s="22"/>
    </row>
    <row r="1023" spans="1:18">
      <c r="A1023" s="22"/>
      <c r="B1023" s="113"/>
      <c r="C1023" s="113"/>
      <c r="D1023" s="113"/>
      <c r="E1023" s="22"/>
      <c r="F1023" s="22"/>
      <c r="G1023" s="22"/>
      <c r="H1023" s="22"/>
      <c r="I1023" s="22"/>
      <c r="J1023" s="22"/>
      <c r="K1023" s="22"/>
      <c r="L1023" s="22"/>
      <c r="M1023" s="22"/>
      <c r="N1023" s="22"/>
      <c r="O1023" s="22"/>
      <c r="P1023" s="22"/>
      <c r="Q1023" s="22"/>
      <c r="R1023" s="22"/>
    </row>
    <row r="1024" spans="1:18">
      <c r="A1024" s="22"/>
      <c r="B1024" s="113"/>
      <c r="C1024" s="113"/>
      <c r="D1024" s="113"/>
      <c r="E1024" s="22"/>
      <c r="F1024" s="22"/>
      <c r="G1024" s="22"/>
      <c r="H1024" s="22"/>
      <c r="I1024" s="22"/>
      <c r="J1024" s="22"/>
      <c r="K1024" s="22"/>
      <c r="L1024" s="22"/>
      <c r="M1024" s="22"/>
      <c r="N1024" s="22"/>
      <c r="O1024" s="22"/>
      <c r="P1024" s="22"/>
      <c r="Q1024" s="22"/>
      <c r="R1024" s="22"/>
    </row>
    <row r="1025" spans="1:18">
      <c r="A1025" s="22"/>
      <c r="B1025" s="113"/>
      <c r="C1025" s="113"/>
      <c r="D1025" s="113"/>
      <c r="E1025" s="22"/>
      <c r="F1025" s="22"/>
      <c r="G1025" s="22"/>
      <c r="H1025" s="22"/>
      <c r="I1025" s="22"/>
      <c r="J1025" s="22"/>
      <c r="K1025" s="22"/>
      <c r="L1025" s="22"/>
      <c r="M1025" s="22"/>
      <c r="N1025" s="22"/>
      <c r="O1025" s="22"/>
      <c r="P1025" s="22"/>
      <c r="Q1025" s="22"/>
      <c r="R1025" s="22"/>
    </row>
    <row r="1026" spans="1:18">
      <c r="A1026" s="22"/>
      <c r="B1026" s="113"/>
      <c r="C1026" s="113"/>
      <c r="D1026" s="113"/>
      <c r="E1026" s="22"/>
      <c r="F1026" s="22"/>
      <c r="G1026" s="22"/>
      <c r="H1026" s="22"/>
      <c r="I1026" s="22"/>
      <c r="J1026" s="22"/>
      <c r="K1026" s="22"/>
      <c r="L1026" s="22"/>
      <c r="M1026" s="22"/>
      <c r="N1026" s="22"/>
      <c r="O1026" s="22"/>
      <c r="P1026" s="22"/>
      <c r="Q1026" s="22"/>
      <c r="R1026" s="22"/>
    </row>
    <row r="1027" spans="1:18">
      <c r="A1027" s="22"/>
      <c r="B1027" s="113"/>
      <c r="C1027" s="113"/>
      <c r="D1027" s="113"/>
      <c r="E1027" s="22"/>
      <c r="F1027" s="22"/>
      <c r="G1027" s="22"/>
      <c r="H1027" s="22"/>
      <c r="I1027" s="22"/>
      <c r="J1027" s="22"/>
      <c r="K1027" s="22"/>
      <c r="L1027" s="22"/>
      <c r="M1027" s="22"/>
      <c r="N1027" s="22"/>
      <c r="O1027" s="22"/>
      <c r="P1027" s="22"/>
      <c r="Q1027" s="22"/>
      <c r="R1027" s="22"/>
    </row>
    <row r="1028" spans="1:18">
      <c r="A1028" s="22"/>
      <c r="B1028" s="113"/>
      <c r="C1028" s="113"/>
      <c r="D1028" s="113"/>
      <c r="E1028" s="22"/>
      <c r="F1028" s="22"/>
      <c r="G1028" s="22"/>
      <c r="H1028" s="22"/>
      <c r="I1028" s="22"/>
      <c r="J1028" s="22"/>
      <c r="K1028" s="22"/>
      <c r="L1028" s="22"/>
      <c r="M1028" s="22"/>
      <c r="N1028" s="22"/>
      <c r="O1028" s="22"/>
      <c r="P1028" s="22"/>
      <c r="Q1028" s="22"/>
      <c r="R1028" s="22"/>
    </row>
    <row r="1029" spans="1:18">
      <c r="A1029" s="22"/>
      <c r="B1029" s="113"/>
      <c r="C1029" s="113"/>
      <c r="D1029" s="113"/>
      <c r="E1029" s="22"/>
      <c r="F1029" s="22"/>
      <c r="G1029" s="22"/>
      <c r="H1029" s="22"/>
      <c r="I1029" s="22"/>
      <c r="J1029" s="22"/>
      <c r="K1029" s="22"/>
      <c r="L1029" s="22"/>
      <c r="M1029" s="22"/>
      <c r="N1029" s="22"/>
      <c r="O1029" s="22"/>
      <c r="P1029" s="22"/>
      <c r="Q1029" s="22"/>
      <c r="R1029" s="22"/>
    </row>
    <row r="1030" spans="1:18">
      <c r="A1030" s="22"/>
      <c r="B1030" s="113"/>
      <c r="C1030" s="113"/>
      <c r="D1030" s="113"/>
      <c r="E1030" s="22"/>
      <c r="F1030" s="22"/>
      <c r="G1030" s="22"/>
      <c r="H1030" s="22"/>
      <c r="I1030" s="22"/>
      <c r="J1030" s="22"/>
      <c r="K1030" s="22"/>
      <c r="L1030" s="22"/>
      <c r="M1030" s="22"/>
      <c r="N1030" s="22"/>
      <c r="O1030" s="22"/>
      <c r="P1030" s="22"/>
      <c r="Q1030" s="22"/>
      <c r="R1030" s="22"/>
    </row>
    <row r="1031" spans="1:18">
      <c r="A1031" s="22"/>
      <c r="B1031" s="113"/>
      <c r="C1031" s="113"/>
      <c r="D1031" s="113"/>
      <c r="E1031" s="22"/>
      <c r="F1031" s="22"/>
      <c r="G1031" s="22"/>
      <c r="H1031" s="22"/>
      <c r="I1031" s="22"/>
      <c r="J1031" s="22"/>
      <c r="K1031" s="22"/>
      <c r="L1031" s="22"/>
      <c r="M1031" s="22"/>
      <c r="N1031" s="22"/>
      <c r="O1031" s="22"/>
      <c r="P1031" s="22"/>
      <c r="Q1031" s="22"/>
      <c r="R1031" s="22"/>
    </row>
    <row r="1032" spans="1:18">
      <c r="A1032" s="22"/>
      <c r="B1032" s="113"/>
      <c r="C1032" s="113"/>
      <c r="D1032" s="113"/>
      <c r="E1032" s="22"/>
      <c r="F1032" s="22"/>
      <c r="G1032" s="22"/>
      <c r="H1032" s="22"/>
      <c r="I1032" s="22"/>
      <c r="J1032" s="22"/>
      <c r="K1032" s="22"/>
      <c r="L1032" s="22"/>
      <c r="M1032" s="22"/>
      <c r="N1032" s="22"/>
      <c r="O1032" s="22"/>
      <c r="P1032" s="22"/>
      <c r="Q1032" s="22"/>
      <c r="R1032" s="22"/>
    </row>
    <row r="1033" spans="1:18">
      <c r="A1033" s="22"/>
      <c r="B1033" s="113"/>
      <c r="C1033" s="113"/>
      <c r="D1033" s="113"/>
      <c r="E1033" s="22"/>
      <c r="F1033" s="22"/>
      <c r="G1033" s="22"/>
      <c r="H1033" s="22"/>
      <c r="I1033" s="22"/>
      <c r="J1033" s="22"/>
      <c r="K1033" s="22"/>
      <c r="L1033" s="22"/>
      <c r="M1033" s="22"/>
      <c r="N1033" s="22"/>
      <c r="O1033" s="22"/>
      <c r="P1033" s="22"/>
      <c r="Q1033" s="22"/>
      <c r="R1033" s="22"/>
    </row>
    <row r="1034" spans="1:18">
      <c r="A1034" s="22"/>
      <c r="B1034" s="113"/>
      <c r="C1034" s="113"/>
      <c r="D1034" s="113"/>
      <c r="E1034" s="22"/>
      <c r="F1034" s="22"/>
      <c r="G1034" s="22"/>
      <c r="H1034" s="22"/>
      <c r="I1034" s="22"/>
      <c r="J1034" s="22"/>
      <c r="K1034" s="22"/>
      <c r="L1034" s="22"/>
      <c r="M1034" s="22"/>
      <c r="N1034" s="22"/>
      <c r="O1034" s="22"/>
      <c r="P1034" s="22"/>
      <c r="Q1034" s="22"/>
      <c r="R1034" s="22"/>
    </row>
    <row r="1035" spans="1:18">
      <c r="A1035" s="22"/>
      <c r="B1035" s="113"/>
      <c r="C1035" s="113"/>
      <c r="D1035" s="113"/>
      <c r="E1035" s="22"/>
      <c r="F1035" s="22"/>
      <c r="G1035" s="22"/>
      <c r="H1035" s="22"/>
      <c r="I1035" s="22"/>
      <c r="J1035" s="22"/>
      <c r="K1035" s="22"/>
      <c r="L1035" s="22"/>
      <c r="M1035" s="22"/>
      <c r="N1035" s="22"/>
      <c r="O1035" s="22"/>
      <c r="P1035" s="22"/>
      <c r="Q1035" s="22"/>
      <c r="R1035" s="22"/>
    </row>
    <row r="1036" spans="1:18">
      <c r="A1036" s="22"/>
      <c r="B1036" s="113"/>
      <c r="C1036" s="113"/>
      <c r="D1036" s="113"/>
      <c r="E1036" s="22"/>
      <c r="F1036" s="22"/>
      <c r="G1036" s="22"/>
      <c r="H1036" s="22"/>
      <c r="I1036" s="22"/>
      <c r="J1036" s="22"/>
      <c r="K1036" s="22"/>
      <c r="L1036" s="22"/>
      <c r="M1036" s="22"/>
      <c r="N1036" s="22"/>
      <c r="O1036" s="22"/>
      <c r="P1036" s="22"/>
      <c r="Q1036" s="22"/>
      <c r="R1036" s="22"/>
    </row>
    <row r="1037" spans="1:18">
      <c r="A1037" s="22"/>
      <c r="B1037" s="113"/>
      <c r="C1037" s="113"/>
      <c r="D1037" s="113"/>
      <c r="E1037" s="22"/>
      <c r="F1037" s="22"/>
      <c r="G1037" s="22"/>
      <c r="H1037" s="22"/>
      <c r="I1037" s="22"/>
      <c r="J1037" s="22"/>
      <c r="K1037" s="22"/>
      <c r="L1037" s="22"/>
      <c r="M1037" s="22"/>
      <c r="N1037" s="22"/>
      <c r="O1037" s="22"/>
      <c r="P1037" s="22"/>
      <c r="Q1037" s="22"/>
      <c r="R1037" s="22"/>
    </row>
    <row r="1038" spans="1:18">
      <c r="A1038" s="22"/>
      <c r="B1038" s="113"/>
      <c r="C1038" s="113"/>
      <c r="D1038" s="113"/>
      <c r="E1038" s="22"/>
      <c r="F1038" s="22"/>
      <c r="G1038" s="22"/>
      <c r="H1038" s="22"/>
      <c r="I1038" s="22"/>
      <c r="J1038" s="22"/>
      <c r="K1038" s="22"/>
      <c r="L1038" s="22"/>
      <c r="M1038" s="22"/>
      <c r="N1038" s="22"/>
      <c r="O1038" s="22"/>
      <c r="P1038" s="22"/>
      <c r="Q1038" s="22"/>
      <c r="R1038" s="22"/>
    </row>
    <row r="1039" spans="1:18">
      <c r="A1039" s="22"/>
      <c r="B1039" s="113"/>
      <c r="C1039" s="113"/>
      <c r="D1039" s="113"/>
      <c r="E1039" s="22"/>
      <c r="F1039" s="22"/>
      <c r="G1039" s="22"/>
      <c r="H1039" s="22"/>
      <c r="I1039" s="22"/>
      <c r="J1039" s="22"/>
      <c r="K1039" s="22"/>
      <c r="L1039" s="22"/>
      <c r="M1039" s="22"/>
      <c r="N1039" s="22"/>
      <c r="O1039" s="22"/>
      <c r="P1039" s="22"/>
      <c r="Q1039" s="22"/>
      <c r="R1039" s="22"/>
    </row>
    <row r="1040" spans="1:18">
      <c r="A1040" s="22"/>
      <c r="B1040" s="113"/>
      <c r="C1040" s="113"/>
      <c r="D1040" s="113"/>
      <c r="E1040" s="22"/>
      <c r="F1040" s="22"/>
      <c r="G1040" s="22"/>
      <c r="H1040" s="22"/>
      <c r="I1040" s="22"/>
      <c r="J1040" s="22"/>
      <c r="K1040" s="22"/>
      <c r="L1040" s="22"/>
      <c r="M1040" s="22"/>
      <c r="N1040" s="22"/>
      <c r="O1040" s="22"/>
      <c r="P1040" s="22"/>
      <c r="Q1040" s="22"/>
      <c r="R1040" s="22"/>
    </row>
    <row r="1041" spans="1:18">
      <c r="A1041" s="22"/>
      <c r="B1041" s="113"/>
      <c r="C1041" s="113"/>
      <c r="D1041" s="113"/>
      <c r="E1041" s="22"/>
      <c r="F1041" s="22"/>
      <c r="G1041" s="22"/>
      <c r="H1041" s="22"/>
      <c r="I1041" s="22"/>
      <c r="J1041" s="22"/>
      <c r="K1041" s="22"/>
      <c r="L1041" s="22"/>
      <c r="M1041" s="22"/>
      <c r="N1041" s="22"/>
      <c r="O1041" s="22"/>
      <c r="P1041" s="22"/>
      <c r="Q1041" s="22"/>
      <c r="R1041" s="22"/>
    </row>
    <row r="1042" spans="1:18">
      <c r="A1042" s="22"/>
      <c r="B1042" s="113"/>
      <c r="C1042" s="113"/>
      <c r="D1042" s="113"/>
      <c r="E1042" s="22"/>
      <c r="F1042" s="22"/>
      <c r="G1042" s="22"/>
      <c r="H1042" s="22"/>
      <c r="I1042" s="22"/>
      <c r="J1042" s="22"/>
      <c r="K1042" s="22"/>
      <c r="L1042" s="22"/>
      <c r="M1042" s="22"/>
      <c r="N1042" s="22"/>
      <c r="O1042" s="22"/>
      <c r="P1042" s="22"/>
      <c r="Q1042" s="22"/>
      <c r="R1042" s="22"/>
    </row>
    <row r="1043" spans="1:18">
      <c r="A1043" s="22"/>
      <c r="B1043" s="113"/>
      <c r="C1043" s="113"/>
      <c r="D1043" s="113"/>
      <c r="E1043" s="22"/>
      <c r="F1043" s="22"/>
      <c r="G1043" s="22"/>
      <c r="H1043" s="22"/>
      <c r="I1043" s="22"/>
      <c r="J1043" s="22"/>
      <c r="K1043" s="22"/>
      <c r="L1043" s="22"/>
      <c r="M1043" s="22"/>
      <c r="N1043" s="22"/>
      <c r="O1043" s="22"/>
      <c r="P1043" s="22"/>
      <c r="Q1043" s="22"/>
      <c r="R1043" s="22"/>
    </row>
    <row r="1044" spans="1:18">
      <c r="A1044" s="22"/>
      <c r="B1044" s="113"/>
      <c r="C1044" s="113"/>
      <c r="D1044" s="113"/>
      <c r="E1044" s="22"/>
      <c r="F1044" s="22"/>
      <c r="G1044" s="22"/>
      <c r="H1044" s="22"/>
      <c r="I1044" s="22"/>
      <c r="J1044" s="22"/>
      <c r="K1044" s="22"/>
      <c r="L1044" s="22"/>
      <c r="M1044" s="22"/>
      <c r="N1044" s="22"/>
      <c r="O1044" s="22"/>
      <c r="P1044" s="22"/>
      <c r="Q1044" s="22"/>
      <c r="R1044" s="22"/>
    </row>
    <row r="1045" spans="1:18">
      <c r="A1045" s="22"/>
      <c r="B1045" s="113"/>
      <c r="C1045" s="113"/>
      <c r="D1045" s="113"/>
      <c r="E1045" s="22"/>
      <c r="F1045" s="22"/>
      <c r="G1045" s="22"/>
      <c r="H1045" s="22"/>
      <c r="I1045" s="22"/>
      <c r="J1045" s="22"/>
      <c r="K1045" s="22"/>
      <c r="L1045" s="22"/>
      <c r="M1045" s="22"/>
      <c r="N1045" s="22"/>
      <c r="O1045" s="22"/>
      <c r="P1045" s="22"/>
      <c r="Q1045" s="22"/>
      <c r="R1045" s="22"/>
    </row>
    <row r="1046" spans="1:18">
      <c r="A1046" s="22"/>
      <c r="B1046" s="113"/>
      <c r="C1046" s="113"/>
      <c r="D1046" s="113"/>
      <c r="E1046" s="22"/>
      <c r="F1046" s="22"/>
      <c r="G1046" s="22"/>
      <c r="H1046" s="22"/>
      <c r="I1046" s="22"/>
      <c r="J1046" s="22"/>
      <c r="K1046" s="22"/>
      <c r="L1046" s="22"/>
      <c r="M1046" s="22"/>
      <c r="N1046" s="22"/>
      <c r="O1046" s="22"/>
      <c r="P1046" s="22"/>
      <c r="Q1046" s="22"/>
      <c r="R1046" s="22"/>
    </row>
    <row r="1047" spans="1:18">
      <c r="A1047" s="22"/>
      <c r="B1047" s="113"/>
      <c r="C1047" s="113"/>
      <c r="D1047" s="113"/>
      <c r="E1047" s="22"/>
      <c r="F1047" s="22"/>
      <c r="G1047" s="22"/>
      <c r="H1047" s="22"/>
      <c r="I1047" s="22"/>
      <c r="J1047" s="22"/>
      <c r="K1047" s="22"/>
      <c r="L1047" s="22"/>
      <c r="M1047" s="22"/>
      <c r="N1047" s="22"/>
      <c r="O1047" s="22"/>
      <c r="P1047" s="22"/>
      <c r="Q1047" s="22"/>
      <c r="R1047" s="22"/>
    </row>
    <row r="1048" spans="1:18">
      <c r="A1048" s="22"/>
      <c r="B1048" s="113"/>
      <c r="C1048" s="113"/>
      <c r="D1048" s="113"/>
      <c r="E1048" s="22"/>
      <c r="F1048" s="22"/>
      <c r="G1048" s="22"/>
      <c r="H1048" s="22"/>
      <c r="I1048" s="22"/>
      <c r="J1048" s="22"/>
      <c r="K1048" s="22"/>
      <c r="L1048" s="22"/>
      <c r="M1048" s="22"/>
      <c r="N1048" s="22"/>
      <c r="O1048" s="22"/>
      <c r="P1048" s="22"/>
      <c r="Q1048" s="22"/>
      <c r="R1048" s="22"/>
    </row>
    <row r="1049" spans="1:18">
      <c r="A1049" s="22"/>
      <c r="B1049" s="113"/>
      <c r="C1049" s="113"/>
      <c r="D1049" s="113"/>
      <c r="E1049" s="22"/>
      <c r="F1049" s="22"/>
      <c r="G1049" s="22"/>
      <c r="H1049" s="22"/>
      <c r="I1049" s="22"/>
      <c r="J1049" s="22"/>
      <c r="K1049" s="22"/>
      <c r="L1049" s="22"/>
      <c r="M1049" s="22"/>
      <c r="N1049" s="22"/>
      <c r="O1049" s="22"/>
      <c r="P1049" s="22"/>
      <c r="Q1049" s="22"/>
      <c r="R1049" s="22"/>
    </row>
    <row r="1050" spans="1:18">
      <c r="A1050" s="22"/>
      <c r="B1050" s="113"/>
      <c r="C1050" s="113"/>
      <c r="D1050" s="113"/>
      <c r="E1050" s="22"/>
      <c r="F1050" s="22"/>
      <c r="G1050" s="22"/>
      <c r="H1050" s="22"/>
      <c r="I1050" s="22"/>
      <c r="J1050" s="22"/>
      <c r="K1050" s="22"/>
      <c r="L1050" s="22"/>
      <c r="M1050" s="22"/>
      <c r="N1050" s="22"/>
      <c r="O1050" s="22"/>
      <c r="P1050" s="22"/>
      <c r="Q1050" s="22"/>
      <c r="R1050" s="22"/>
    </row>
    <row r="1051" spans="1:18">
      <c r="A1051" s="22"/>
      <c r="B1051" s="113"/>
      <c r="C1051" s="113"/>
      <c r="D1051" s="113"/>
      <c r="E1051" s="22"/>
      <c r="F1051" s="22"/>
      <c r="G1051" s="22"/>
      <c r="H1051" s="22"/>
      <c r="I1051" s="22"/>
      <c r="J1051" s="22"/>
      <c r="K1051" s="22"/>
      <c r="L1051" s="22"/>
      <c r="M1051" s="22"/>
      <c r="N1051" s="22"/>
      <c r="O1051" s="22"/>
      <c r="P1051" s="22"/>
      <c r="Q1051" s="22"/>
      <c r="R1051" s="22"/>
    </row>
    <row r="1052" spans="1:18">
      <c r="A1052" s="22"/>
      <c r="B1052" s="113"/>
      <c r="C1052" s="113"/>
      <c r="D1052" s="113"/>
      <c r="E1052" s="22"/>
      <c r="F1052" s="22"/>
      <c r="G1052" s="22"/>
      <c r="H1052" s="22"/>
      <c r="I1052" s="22"/>
      <c r="J1052" s="22"/>
      <c r="K1052" s="22"/>
      <c r="L1052" s="22"/>
      <c r="M1052" s="22"/>
      <c r="N1052" s="22"/>
      <c r="O1052" s="22"/>
      <c r="P1052" s="22"/>
      <c r="Q1052" s="22"/>
      <c r="R1052" s="22"/>
    </row>
    <row r="1053" spans="1:18">
      <c r="A1053" s="22"/>
      <c r="B1053" s="113"/>
      <c r="C1053" s="113"/>
      <c r="D1053" s="113"/>
      <c r="E1053" s="22"/>
      <c r="F1053" s="22"/>
      <c r="G1053" s="22"/>
      <c r="H1053" s="22"/>
      <c r="I1053" s="22"/>
      <c r="J1053" s="22"/>
      <c r="K1053" s="22"/>
      <c r="L1053" s="22"/>
      <c r="M1053" s="22"/>
      <c r="N1053" s="22"/>
      <c r="O1053" s="22"/>
      <c r="P1053" s="22"/>
      <c r="Q1053" s="22"/>
      <c r="R1053" s="22"/>
    </row>
    <row r="1054" spans="1:18">
      <c r="A1054" s="22"/>
      <c r="B1054" s="113"/>
      <c r="C1054" s="113"/>
      <c r="D1054" s="113"/>
      <c r="E1054" s="22"/>
      <c r="F1054" s="22"/>
      <c r="G1054" s="22"/>
      <c r="H1054" s="22"/>
      <c r="I1054" s="22"/>
      <c r="J1054" s="22"/>
      <c r="K1054" s="22"/>
      <c r="L1054" s="22"/>
      <c r="M1054" s="22"/>
      <c r="N1054" s="22"/>
      <c r="O1054" s="22"/>
      <c r="P1054" s="22"/>
      <c r="Q1054" s="22"/>
      <c r="R1054" s="22"/>
    </row>
    <row r="1055" spans="1:18">
      <c r="A1055" s="22"/>
      <c r="B1055" s="113"/>
      <c r="C1055" s="113"/>
      <c r="D1055" s="113"/>
      <c r="E1055" s="22"/>
      <c r="F1055" s="22"/>
      <c r="G1055" s="22"/>
      <c r="H1055" s="22"/>
      <c r="I1055" s="22"/>
      <c r="J1055" s="22"/>
      <c r="K1055" s="22"/>
      <c r="L1055" s="22"/>
      <c r="M1055" s="22"/>
      <c r="N1055" s="22"/>
      <c r="O1055" s="22"/>
      <c r="P1055" s="22"/>
      <c r="Q1055" s="22"/>
      <c r="R1055" s="22"/>
    </row>
    <row r="1056" spans="1:18">
      <c r="A1056" s="22"/>
      <c r="B1056" s="113"/>
      <c r="C1056" s="113"/>
      <c r="D1056" s="113"/>
      <c r="E1056" s="22"/>
      <c r="F1056" s="22"/>
      <c r="G1056" s="22"/>
      <c r="H1056" s="22"/>
      <c r="I1056" s="22"/>
      <c r="J1056" s="22"/>
      <c r="K1056" s="22"/>
      <c r="L1056" s="22"/>
      <c r="M1056" s="22"/>
      <c r="N1056" s="22"/>
      <c r="O1056" s="22"/>
      <c r="P1056" s="22"/>
      <c r="Q1056" s="22"/>
      <c r="R1056" s="22"/>
    </row>
    <row r="1057" spans="1:18">
      <c r="A1057" s="22"/>
      <c r="B1057" s="113"/>
      <c r="C1057" s="113"/>
      <c r="D1057" s="113"/>
      <c r="E1057" s="22"/>
      <c r="F1057" s="22"/>
      <c r="G1057" s="22"/>
      <c r="H1057" s="22"/>
      <c r="I1057" s="22"/>
      <c r="J1057" s="22"/>
      <c r="K1057" s="22"/>
      <c r="L1057" s="22"/>
      <c r="M1057" s="22"/>
      <c r="N1057" s="22"/>
      <c r="O1057" s="22"/>
      <c r="P1057" s="22"/>
      <c r="Q1057" s="22"/>
      <c r="R1057" s="22"/>
    </row>
    <row r="1058" spans="1:18">
      <c r="A1058" s="22"/>
      <c r="B1058" s="113"/>
      <c r="C1058" s="113"/>
      <c r="D1058" s="113"/>
      <c r="E1058" s="22"/>
      <c r="F1058" s="22"/>
      <c r="G1058" s="22"/>
      <c r="H1058" s="22"/>
      <c r="I1058" s="22"/>
      <c r="J1058" s="22"/>
      <c r="K1058" s="22"/>
      <c r="L1058" s="22"/>
      <c r="M1058" s="22"/>
      <c r="N1058" s="22"/>
      <c r="O1058" s="22"/>
      <c r="P1058" s="22"/>
      <c r="Q1058" s="22"/>
      <c r="R1058" s="22"/>
    </row>
    <row r="1059" spans="1:18">
      <c r="A1059" s="22"/>
      <c r="B1059" s="113"/>
      <c r="C1059" s="113"/>
      <c r="D1059" s="113"/>
      <c r="E1059" s="22"/>
      <c r="F1059" s="22"/>
      <c r="G1059" s="22"/>
      <c r="H1059" s="22"/>
      <c r="I1059" s="22"/>
      <c r="J1059" s="22"/>
      <c r="K1059" s="22"/>
      <c r="L1059" s="22"/>
      <c r="M1059" s="22"/>
      <c r="N1059" s="22"/>
      <c r="O1059" s="22"/>
      <c r="P1059" s="22"/>
      <c r="Q1059" s="22"/>
      <c r="R1059" s="22"/>
    </row>
    <row r="1060" spans="1:18">
      <c r="A1060" s="22"/>
      <c r="B1060" s="113"/>
      <c r="C1060" s="113"/>
      <c r="D1060" s="113"/>
      <c r="E1060" s="22"/>
      <c r="F1060" s="22"/>
      <c r="G1060" s="22"/>
      <c r="H1060" s="22"/>
      <c r="I1060" s="22"/>
      <c r="J1060" s="22"/>
      <c r="K1060" s="22"/>
      <c r="L1060" s="22"/>
      <c r="M1060" s="22"/>
      <c r="N1060" s="22"/>
      <c r="O1060" s="22"/>
      <c r="P1060" s="22"/>
      <c r="Q1060" s="22"/>
      <c r="R1060" s="22"/>
    </row>
    <row r="1061" spans="1:18">
      <c r="A1061" s="22"/>
      <c r="B1061" s="113"/>
      <c r="C1061" s="113"/>
      <c r="D1061" s="113"/>
      <c r="E1061" s="22"/>
      <c r="F1061" s="22"/>
      <c r="G1061" s="22"/>
      <c r="H1061" s="22"/>
      <c r="I1061" s="22"/>
      <c r="J1061" s="22"/>
      <c r="K1061" s="22"/>
      <c r="L1061" s="22"/>
      <c r="M1061" s="22"/>
      <c r="N1061" s="22"/>
      <c r="O1061" s="22"/>
      <c r="P1061" s="22"/>
      <c r="Q1061" s="22"/>
      <c r="R1061" s="22"/>
    </row>
    <row r="1062" spans="1:18">
      <c r="A1062" s="22"/>
      <c r="B1062" s="113"/>
      <c r="C1062" s="113"/>
      <c r="D1062" s="113"/>
      <c r="E1062" s="22"/>
      <c r="F1062" s="22"/>
      <c r="G1062" s="22"/>
      <c r="H1062" s="22"/>
      <c r="I1062" s="22"/>
      <c r="J1062" s="22"/>
      <c r="K1062" s="22"/>
      <c r="L1062" s="22"/>
      <c r="M1062" s="22"/>
      <c r="N1062" s="22"/>
      <c r="O1062" s="22"/>
      <c r="P1062" s="22"/>
      <c r="Q1062" s="22"/>
      <c r="R1062" s="22"/>
    </row>
    <row r="1063" spans="1:18">
      <c r="A1063" s="22"/>
      <c r="B1063" s="113"/>
      <c r="C1063" s="113"/>
      <c r="D1063" s="113"/>
      <c r="E1063" s="22"/>
      <c r="F1063" s="22"/>
      <c r="G1063" s="22"/>
      <c r="H1063" s="22"/>
      <c r="I1063" s="22"/>
      <c r="J1063" s="22"/>
      <c r="K1063" s="22"/>
      <c r="L1063" s="22"/>
      <c r="M1063" s="22"/>
      <c r="N1063" s="22"/>
      <c r="O1063" s="22"/>
      <c r="P1063" s="22"/>
      <c r="Q1063" s="22"/>
      <c r="R1063" s="22"/>
    </row>
    <row r="1064" spans="1:18">
      <c r="A1064" s="22"/>
      <c r="B1064" s="113"/>
      <c r="C1064" s="113"/>
      <c r="D1064" s="113"/>
      <c r="E1064" s="22"/>
      <c r="F1064" s="22"/>
      <c r="G1064" s="22"/>
      <c r="H1064" s="22"/>
      <c r="I1064" s="22"/>
      <c r="J1064" s="22"/>
      <c r="K1064" s="22"/>
      <c r="L1064" s="22"/>
      <c r="M1064" s="22"/>
      <c r="N1064" s="22"/>
      <c r="O1064" s="22"/>
      <c r="P1064" s="22"/>
      <c r="Q1064" s="22"/>
      <c r="R1064" s="22"/>
    </row>
    <row r="1065" spans="1:18">
      <c r="A1065" s="22"/>
      <c r="B1065" s="113"/>
      <c r="C1065" s="113"/>
      <c r="D1065" s="113"/>
      <c r="E1065" s="22"/>
      <c r="F1065" s="22"/>
      <c r="G1065" s="22"/>
      <c r="H1065" s="22"/>
      <c r="I1065" s="22"/>
      <c r="J1065" s="22"/>
      <c r="K1065" s="22"/>
      <c r="L1065" s="22"/>
      <c r="M1065" s="22"/>
      <c r="N1065" s="22"/>
      <c r="O1065" s="22"/>
      <c r="P1065" s="22"/>
      <c r="Q1065" s="22"/>
      <c r="R1065" s="22"/>
    </row>
    <row r="1066" spans="1:18">
      <c r="A1066" s="22"/>
      <c r="B1066" s="113"/>
      <c r="C1066" s="113"/>
      <c r="D1066" s="113"/>
      <c r="E1066" s="22"/>
      <c r="F1066" s="22"/>
      <c r="G1066" s="22"/>
      <c r="H1066" s="22"/>
      <c r="I1066" s="22"/>
      <c r="J1066" s="22"/>
      <c r="K1066" s="22"/>
      <c r="L1066" s="22"/>
      <c r="M1066" s="22"/>
      <c r="N1066" s="22"/>
      <c r="O1066" s="22"/>
      <c r="P1066" s="22"/>
      <c r="Q1066" s="22"/>
      <c r="R1066" s="22"/>
    </row>
    <row r="1067" spans="1:18">
      <c r="A1067" s="22"/>
      <c r="B1067" s="113"/>
      <c r="C1067" s="113"/>
      <c r="D1067" s="113"/>
      <c r="E1067" s="22"/>
      <c r="F1067" s="22"/>
      <c r="G1067" s="22"/>
      <c r="H1067" s="22"/>
      <c r="I1067" s="22"/>
      <c r="J1067" s="22"/>
      <c r="K1067" s="22"/>
      <c r="L1067" s="22"/>
      <c r="M1067" s="22"/>
      <c r="N1067" s="22"/>
      <c r="O1067" s="22"/>
      <c r="P1067" s="22"/>
      <c r="Q1067" s="22"/>
      <c r="R1067" s="22"/>
    </row>
    <row r="1068" spans="1:18">
      <c r="A1068" s="22"/>
      <c r="B1068" s="113"/>
      <c r="C1068" s="113"/>
      <c r="D1068" s="113"/>
      <c r="E1068" s="22"/>
      <c r="F1068" s="22"/>
      <c r="G1068" s="22"/>
      <c r="H1068" s="22"/>
      <c r="I1068" s="22"/>
      <c r="J1068" s="22"/>
      <c r="K1068" s="22"/>
      <c r="L1068" s="22"/>
      <c r="M1068" s="22"/>
      <c r="N1068" s="22"/>
      <c r="O1068" s="22"/>
      <c r="P1068" s="22"/>
      <c r="Q1068" s="22"/>
      <c r="R1068" s="22"/>
    </row>
    <row r="1069" spans="1:18">
      <c r="A1069" s="22"/>
      <c r="B1069" s="113"/>
      <c r="C1069" s="113"/>
      <c r="D1069" s="113"/>
      <c r="E1069" s="22"/>
      <c r="F1069" s="22"/>
      <c r="G1069" s="22"/>
      <c r="H1069" s="22"/>
      <c r="I1069" s="22"/>
      <c r="J1069" s="22"/>
      <c r="K1069" s="22"/>
      <c r="L1069" s="22"/>
      <c r="M1069" s="22"/>
      <c r="N1069" s="22"/>
      <c r="O1069" s="22"/>
      <c r="P1069" s="22"/>
      <c r="Q1069" s="22"/>
      <c r="R1069" s="22"/>
    </row>
    <row r="1070" spans="1:18">
      <c r="A1070" s="22"/>
      <c r="B1070" s="113"/>
      <c r="C1070" s="113"/>
      <c r="D1070" s="113"/>
      <c r="E1070" s="22"/>
      <c r="F1070" s="22"/>
      <c r="G1070" s="22"/>
      <c r="H1070" s="22"/>
      <c r="I1070" s="22"/>
      <c r="J1070" s="22"/>
      <c r="K1070" s="22"/>
      <c r="L1070" s="22"/>
      <c r="M1070" s="22"/>
      <c r="N1070" s="22"/>
      <c r="O1070" s="22"/>
      <c r="P1070" s="22"/>
      <c r="Q1070" s="22"/>
      <c r="R1070" s="22"/>
    </row>
    <row r="1071" spans="1:18">
      <c r="A1071" s="22"/>
      <c r="B1071" s="113"/>
      <c r="C1071" s="113"/>
      <c r="D1071" s="113"/>
      <c r="E1071" s="22"/>
      <c r="F1071" s="22"/>
      <c r="G1071" s="22"/>
      <c r="H1071" s="22"/>
      <c r="I1071" s="22"/>
      <c r="J1071" s="22"/>
      <c r="K1071" s="22"/>
      <c r="L1071" s="22"/>
      <c r="M1071" s="22"/>
      <c r="N1071" s="22"/>
      <c r="O1071" s="22"/>
      <c r="P1071" s="22"/>
      <c r="Q1071" s="22"/>
      <c r="R1071" s="22"/>
    </row>
    <row r="1072" spans="1:18">
      <c r="A1072" s="22"/>
      <c r="B1072" s="113"/>
      <c r="C1072" s="113"/>
      <c r="D1072" s="113"/>
      <c r="E1072" s="22"/>
      <c r="F1072" s="22"/>
      <c r="G1072" s="22"/>
      <c r="H1072" s="22"/>
      <c r="I1072" s="22"/>
      <c r="J1072" s="22"/>
      <c r="K1072" s="22"/>
      <c r="L1072" s="22"/>
      <c r="M1072" s="22"/>
      <c r="N1072" s="22"/>
      <c r="O1072" s="22"/>
      <c r="P1072" s="22"/>
      <c r="Q1072" s="22"/>
      <c r="R1072" s="22"/>
    </row>
    <row r="1073" spans="1:18">
      <c r="A1073" s="22"/>
      <c r="B1073" s="113"/>
      <c r="C1073" s="113"/>
      <c r="D1073" s="113"/>
      <c r="E1073" s="22"/>
      <c r="F1073" s="22"/>
      <c r="G1073" s="22"/>
      <c r="H1073" s="22"/>
      <c r="I1073" s="22"/>
      <c r="J1073" s="22"/>
      <c r="K1073" s="22"/>
      <c r="L1073" s="22"/>
      <c r="M1073" s="22"/>
      <c r="N1073" s="22"/>
      <c r="O1073" s="22"/>
      <c r="P1073" s="22"/>
      <c r="Q1073" s="22"/>
      <c r="R1073" s="22"/>
    </row>
    <row r="1074" spans="1:18">
      <c r="A1074" s="22"/>
      <c r="B1074" s="113"/>
      <c r="C1074" s="113"/>
      <c r="D1074" s="113"/>
      <c r="E1074" s="22"/>
      <c r="F1074" s="22"/>
      <c r="G1074" s="22"/>
      <c r="H1074" s="22"/>
      <c r="I1074" s="22"/>
      <c r="J1074" s="22"/>
      <c r="K1074" s="22"/>
      <c r="L1074" s="22"/>
      <c r="M1074" s="22"/>
      <c r="N1074" s="22"/>
      <c r="O1074" s="22"/>
      <c r="P1074" s="22"/>
      <c r="Q1074" s="22"/>
      <c r="R1074" s="22"/>
    </row>
    <row r="1075" spans="1:18">
      <c r="A1075" s="22"/>
      <c r="B1075" s="113"/>
      <c r="C1075" s="113"/>
      <c r="D1075" s="113"/>
      <c r="E1075" s="22"/>
      <c r="F1075" s="22"/>
      <c r="G1075" s="22"/>
      <c r="H1075" s="22"/>
      <c r="I1075" s="22"/>
      <c r="J1075" s="22"/>
      <c r="K1075" s="22"/>
      <c r="L1075" s="22"/>
      <c r="M1075" s="22"/>
      <c r="N1075" s="22"/>
      <c r="O1075" s="22"/>
      <c r="P1075" s="22"/>
      <c r="Q1075" s="22"/>
      <c r="R1075" s="22"/>
    </row>
    <row r="1076" spans="1:18">
      <c r="A1076" s="22"/>
      <c r="B1076" s="113"/>
      <c r="C1076" s="113"/>
      <c r="D1076" s="113"/>
      <c r="E1076" s="22"/>
      <c r="F1076" s="22"/>
      <c r="G1076" s="22"/>
      <c r="H1076" s="22"/>
      <c r="I1076" s="22"/>
      <c r="J1076" s="22"/>
      <c r="K1076" s="22"/>
      <c r="L1076" s="22"/>
      <c r="M1076" s="22"/>
      <c r="N1076" s="22"/>
      <c r="O1076" s="22"/>
      <c r="P1076" s="22"/>
      <c r="Q1076" s="22"/>
      <c r="R1076" s="22"/>
    </row>
    <row r="1077" spans="1:18">
      <c r="A1077" s="22"/>
      <c r="B1077" s="113"/>
      <c r="C1077" s="113"/>
      <c r="D1077" s="113"/>
      <c r="E1077" s="22"/>
      <c r="F1077" s="22"/>
      <c r="G1077" s="22"/>
      <c r="H1077" s="22"/>
      <c r="I1077" s="22"/>
      <c r="J1077" s="22"/>
      <c r="K1077" s="22"/>
      <c r="L1077" s="22"/>
      <c r="M1077" s="22"/>
      <c r="N1077" s="22"/>
      <c r="O1077" s="22"/>
      <c r="P1077" s="22"/>
      <c r="Q1077" s="22"/>
      <c r="R1077" s="22"/>
    </row>
    <row r="1078" spans="1:18">
      <c r="A1078" s="22"/>
      <c r="B1078" s="113"/>
      <c r="C1078" s="113"/>
      <c r="D1078" s="113"/>
      <c r="E1078" s="22"/>
      <c r="F1078" s="22"/>
      <c r="G1078" s="22"/>
      <c r="H1078" s="22"/>
      <c r="I1078" s="22"/>
      <c r="J1078" s="22"/>
      <c r="K1078" s="22"/>
      <c r="L1078" s="22"/>
      <c r="M1078" s="22"/>
      <c r="N1078" s="22"/>
      <c r="O1078" s="22"/>
      <c r="P1078" s="22"/>
      <c r="Q1078" s="22"/>
      <c r="R1078" s="22"/>
    </row>
    <row r="1079" spans="1:18">
      <c r="A1079" s="22"/>
      <c r="B1079" s="113"/>
      <c r="C1079" s="113"/>
      <c r="D1079" s="113"/>
      <c r="E1079" s="22"/>
      <c r="F1079" s="22"/>
      <c r="G1079" s="22"/>
      <c r="H1079" s="22"/>
      <c r="I1079" s="22"/>
      <c r="J1079" s="22"/>
      <c r="K1079" s="22"/>
      <c r="L1079" s="22"/>
      <c r="M1079" s="22"/>
      <c r="N1079" s="22"/>
      <c r="O1079" s="22"/>
      <c r="P1079" s="22"/>
      <c r="Q1079" s="22"/>
      <c r="R1079" s="22"/>
    </row>
    <row r="1080" spans="1:18">
      <c r="A1080" s="22"/>
      <c r="B1080" s="113"/>
      <c r="C1080" s="113"/>
      <c r="D1080" s="113"/>
      <c r="E1080" s="22"/>
      <c r="F1080" s="22"/>
      <c r="G1080" s="22"/>
      <c r="H1080" s="22"/>
      <c r="I1080" s="22"/>
      <c r="J1080" s="22"/>
      <c r="K1080" s="22"/>
      <c r="L1080" s="22"/>
      <c r="M1080" s="22"/>
      <c r="N1080" s="22"/>
      <c r="O1080" s="22"/>
      <c r="P1080" s="22"/>
      <c r="Q1080" s="22"/>
      <c r="R1080" s="22"/>
    </row>
    <row r="1081" spans="1:18">
      <c r="A1081" s="22"/>
      <c r="B1081" s="113"/>
      <c r="C1081" s="113"/>
      <c r="D1081" s="113"/>
      <c r="E1081" s="22"/>
      <c r="F1081" s="22"/>
      <c r="G1081" s="22"/>
      <c r="H1081" s="22"/>
      <c r="I1081" s="22"/>
      <c r="J1081" s="22"/>
      <c r="K1081" s="22"/>
      <c r="L1081" s="22"/>
      <c r="M1081" s="22"/>
      <c r="N1081" s="22"/>
      <c r="O1081" s="22"/>
      <c r="P1081" s="22"/>
      <c r="Q1081" s="22"/>
      <c r="R1081" s="22"/>
    </row>
    <row r="1082" spans="1:18">
      <c r="A1082" s="22"/>
      <c r="B1082" s="113"/>
      <c r="C1082" s="113"/>
      <c r="D1082" s="113"/>
      <c r="E1082" s="22"/>
      <c r="F1082" s="22"/>
      <c r="G1082" s="22"/>
      <c r="H1082" s="22"/>
      <c r="I1082" s="22"/>
      <c r="J1082" s="22"/>
      <c r="K1082" s="22"/>
      <c r="L1082" s="22"/>
      <c r="M1082" s="22"/>
      <c r="N1082" s="22"/>
      <c r="O1082" s="22"/>
      <c r="P1082" s="22"/>
      <c r="Q1082" s="22"/>
      <c r="R1082" s="22"/>
    </row>
    <row r="1083" spans="1:18">
      <c r="A1083" s="22"/>
      <c r="B1083" s="113"/>
      <c r="C1083" s="113"/>
      <c r="D1083" s="113"/>
      <c r="E1083" s="22"/>
      <c r="F1083" s="22"/>
      <c r="G1083" s="22"/>
      <c r="H1083" s="22"/>
      <c r="I1083" s="22"/>
      <c r="J1083" s="22"/>
      <c r="K1083" s="22"/>
      <c r="L1083" s="22"/>
      <c r="M1083" s="22"/>
      <c r="N1083" s="22"/>
      <c r="O1083" s="22"/>
      <c r="P1083" s="22"/>
      <c r="Q1083" s="22"/>
      <c r="R1083" s="22"/>
    </row>
    <row r="1084" spans="1:18">
      <c r="A1084" s="22"/>
      <c r="B1084" s="113"/>
      <c r="C1084" s="113"/>
      <c r="D1084" s="113"/>
      <c r="E1084" s="22"/>
      <c r="F1084" s="22"/>
      <c r="G1084" s="22"/>
      <c r="H1084" s="22"/>
      <c r="I1084" s="22"/>
      <c r="J1084" s="22"/>
      <c r="K1084" s="22"/>
      <c r="L1084" s="22"/>
      <c r="M1084" s="22"/>
      <c r="N1084" s="22"/>
      <c r="O1084" s="22"/>
      <c r="P1084" s="22"/>
      <c r="Q1084" s="22"/>
      <c r="R1084" s="22"/>
    </row>
    <row r="1085" spans="1:18">
      <c r="A1085" s="22"/>
      <c r="B1085" s="113"/>
      <c r="C1085" s="113"/>
      <c r="D1085" s="113"/>
      <c r="E1085" s="22"/>
      <c r="F1085" s="22"/>
      <c r="G1085" s="22"/>
      <c r="H1085" s="22"/>
      <c r="I1085" s="22"/>
      <c r="J1085" s="22"/>
      <c r="K1085" s="22"/>
      <c r="L1085" s="22"/>
      <c r="M1085" s="22"/>
      <c r="N1085" s="22"/>
      <c r="O1085" s="22"/>
      <c r="P1085" s="22"/>
      <c r="Q1085" s="22"/>
      <c r="R1085" s="22"/>
    </row>
    <row r="1086" spans="1:18">
      <c r="A1086" s="22"/>
      <c r="B1086" s="113"/>
      <c r="C1086" s="113"/>
      <c r="D1086" s="113"/>
      <c r="E1086" s="22"/>
      <c r="F1086" s="22"/>
      <c r="G1086" s="22"/>
      <c r="H1086" s="22"/>
      <c r="I1086" s="22"/>
      <c r="J1086" s="22"/>
      <c r="K1086" s="22"/>
      <c r="L1086" s="22"/>
      <c r="M1086" s="22"/>
      <c r="N1086" s="22"/>
      <c r="O1086" s="22"/>
      <c r="P1086" s="22"/>
      <c r="Q1086" s="22"/>
      <c r="R1086" s="22"/>
    </row>
    <row r="1087" spans="1:18">
      <c r="A1087" s="22"/>
      <c r="B1087" s="113"/>
      <c r="C1087" s="113"/>
      <c r="D1087" s="113"/>
      <c r="E1087" s="22"/>
      <c r="F1087" s="22"/>
      <c r="G1087" s="22"/>
      <c r="H1087" s="22"/>
      <c r="I1087" s="22"/>
      <c r="J1087" s="22"/>
      <c r="K1087" s="22"/>
      <c r="L1087" s="22"/>
      <c r="M1087" s="22"/>
      <c r="N1087" s="22"/>
      <c r="O1087" s="22"/>
      <c r="P1087" s="22"/>
      <c r="Q1087" s="22"/>
      <c r="R1087" s="22"/>
    </row>
    <row r="1088" spans="1:18">
      <c r="A1088" s="22"/>
      <c r="B1088" s="113"/>
      <c r="C1088" s="113"/>
      <c r="D1088" s="113"/>
      <c r="E1088" s="22"/>
      <c r="F1088" s="22"/>
      <c r="G1088" s="22"/>
      <c r="H1088" s="22"/>
      <c r="I1088" s="22"/>
      <c r="J1088" s="22"/>
      <c r="K1088" s="22"/>
      <c r="L1088" s="22"/>
      <c r="M1088" s="22"/>
      <c r="N1088" s="22"/>
      <c r="O1088" s="22"/>
      <c r="P1088" s="22"/>
      <c r="Q1088" s="22"/>
      <c r="R1088" s="22"/>
    </row>
    <row r="1089" spans="1:18">
      <c r="A1089" s="22"/>
      <c r="B1089" s="113"/>
      <c r="C1089" s="113"/>
      <c r="D1089" s="113"/>
      <c r="E1089" s="22"/>
      <c r="F1089" s="22"/>
      <c r="G1089" s="22"/>
      <c r="H1089" s="22"/>
      <c r="I1089" s="22"/>
      <c r="J1089" s="22"/>
      <c r="K1089" s="22"/>
      <c r="L1089" s="22"/>
      <c r="M1089" s="22"/>
      <c r="N1089" s="22"/>
      <c r="O1089" s="22"/>
      <c r="P1089" s="22"/>
      <c r="Q1089" s="22"/>
      <c r="R1089" s="22"/>
    </row>
    <row r="1090" spans="1:18">
      <c r="A1090" s="22"/>
      <c r="B1090" s="113"/>
      <c r="C1090" s="113"/>
      <c r="D1090" s="113"/>
      <c r="E1090" s="22"/>
      <c r="F1090" s="22"/>
      <c r="G1090" s="22"/>
      <c r="H1090" s="22"/>
      <c r="I1090" s="22"/>
      <c r="J1090" s="22"/>
      <c r="K1090" s="22"/>
      <c r="L1090" s="22"/>
      <c r="M1090" s="22"/>
      <c r="N1090" s="22"/>
      <c r="O1090" s="22"/>
      <c r="P1090" s="22"/>
      <c r="Q1090" s="22"/>
      <c r="R1090" s="22"/>
    </row>
    <row r="1091" spans="1:18">
      <c r="A1091" s="22"/>
      <c r="B1091" s="113"/>
      <c r="C1091" s="113"/>
      <c r="D1091" s="113"/>
      <c r="E1091" s="22"/>
      <c r="F1091" s="22"/>
      <c r="G1091" s="22"/>
      <c r="H1091" s="22"/>
      <c r="I1091" s="22"/>
      <c r="J1091" s="22"/>
      <c r="K1091" s="22"/>
      <c r="L1091" s="22"/>
      <c r="M1091" s="22"/>
      <c r="N1091" s="22"/>
      <c r="O1091" s="22"/>
      <c r="P1091" s="22"/>
      <c r="Q1091" s="22"/>
      <c r="R1091" s="22"/>
    </row>
    <row r="1092" spans="1:18">
      <c r="A1092" s="22"/>
      <c r="B1092" s="113"/>
      <c r="C1092" s="113"/>
      <c r="D1092" s="113"/>
      <c r="E1092" s="22"/>
      <c r="F1092" s="22"/>
      <c r="G1092" s="22"/>
      <c r="H1092" s="22"/>
      <c r="I1092" s="22"/>
      <c r="J1092" s="22"/>
      <c r="K1092" s="22"/>
      <c r="L1092" s="22"/>
      <c r="M1092" s="22"/>
      <c r="N1092" s="22"/>
      <c r="O1092" s="22"/>
      <c r="P1092" s="22"/>
      <c r="Q1092" s="22"/>
      <c r="R1092" s="22"/>
    </row>
    <row r="1093" spans="1:18">
      <c r="A1093" s="22"/>
      <c r="B1093" s="113"/>
      <c r="C1093" s="113"/>
      <c r="D1093" s="113"/>
      <c r="E1093" s="22"/>
      <c r="F1093" s="22"/>
      <c r="G1093" s="22"/>
      <c r="H1093" s="22"/>
      <c r="I1093" s="22"/>
      <c r="J1093" s="22"/>
      <c r="K1093" s="22"/>
      <c r="L1093" s="22"/>
      <c r="M1093" s="22"/>
      <c r="N1093" s="22"/>
      <c r="O1093" s="22"/>
      <c r="P1093" s="22"/>
      <c r="Q1093" s="22"/>
      <c r="R1093" s="22"/>
    </row>
    <row r="1094" spans="1:18">
      <c r="A1094" s="22"/>
      <c r="B1094" s="113"/>
      <c r="C1094" s="113"/>
      <c r="D1094" s="113"/>
      <c r="E1094" s="22"/>
      <c r="F1094" s="22"/>
      <c r="G1094" s="22"/>
      <c r="H1094" s="22"/>
      <c r="I1094" s="22"/>
      <c r="J1094" s="22"/>
      <c r="K1094" s="22"/>
      <c r="L1094" s="22"/>
      <c r="M1094" s="22"/>
      <c r="N1094" s="22"/>
      <c r="O1094" s="22"/>
      <c r="P1094" s="22"/>
      <c r="Q1094" s="22"/>
      <c r="R1094" s="22"/>
    </row>
    <row r="1095" spans="1:18">
      <c r="A1095" s="22"/>
      <c r="B1095" s="113"/>
      <c r="C1095" s="113"/>
      <c r="D1095" s="113"/>
      <c r="E1095" s="22"/>
      <c r="F1095" s="22"/>
      <c r="G1095" s="22"/>
      <c r="H1095" s="22"/>
      <c r="I1095" s="22"/>
      <c r="J1095" s="22"/>
      <c r="K1095" s="22"/>
      <c r="L1095" s="22"/>
      <c r="M1095" s="22"/>
      <c r="N1095" s="22"/>
      <c r="O1095" s="22"/>
      <c r="P1095" s="22"/>
      <c r="Q1095" s="22"/>
      <c r="R1095" s="22"/>
    </row>
    <row r="1096" spans="1:18">
      <c r="A1096" s="22"/>
      <c r="B1096" s="113"/>
      <c r="C1096" s="113"/>
      <c r="D1096" s="113"/>
      <c r="E1096" s="22"/>
      <c r="F1096" s="22"/>
      <c r="G1096" s="22"/>
      <c r="H1096" s="22"/>
      <c r="I1096" s="22"/>
      <c r="J1096" s="22"/>
      <c r="K1096" s="22"/>
      <c r="L1096" s="22"/>
      <c r="M1096" s="22"/>
      <c r="N1096" s="22"/>
      <c r="O1096" s="22"/>
      <c r="P1096" s="22"/>
      <c r="Q1096" s="22"/>
      <c r="R1096" s="22"/>
    </row>
    <row r="1097" spans="1:18">
      <c r="A1097" s="22"/>
      <c r="B1097" s="113"/>
      <c r="C1097" s="113"/>
      <c r="D1097" s="113"/>
      <c r="E1097" s="22"/>
      <c r="F1097" s="22"/>
      <c r="G1097" s="22"/>
      <c r="H1097" s="22"/>
      <c r="I1097" s="22"/>
      <c r="J1097" s="22"/>
      <c r="K1097" s="22"/>
      <c r="L1097" s="22"/>
      <c r="M1097" s="22"/>
      <c r="N1097" s="22"/>
      <c r="O1097" s="22"/>
      <c r="P1097" s="22"/>
      <c r="Q1097" s="22"/>
      <c r="R1097" s="22"/>
    </row>
    <row r="1098" spans="1:18">
      <c r="A1098" s="22"/>
      <c r="B1098" s="113"/>
      <c r="C1098" s="113"/>
      <c r="D1098" s="113"/>
      <c r="E1098" s="22"/>
      <c r="F1098" s="22"/>
      <c r="G1098" s="22"/>
      <c r="H1098" s="22"/>
      <c r="I1098" s="22"/>
      <c r="J1098" s="22"/>
      <c r="K1098" s="22"/>
      <c r="L1098" s="22"/>
      <c r="M1098" s="22"/>
      <c r="N1098" s="22"/>
      <c r="O1098" s="22"/>
      <c r="P1098" s="22"/>
      <c r="Q1098" s="22"/>
      <c r="R1098" s="22"/>
    </row>
    <row r="1099" spans="1:18">
      <c r="A1099" s="22"/>
      <c r="B1099" s="113"/>
      <c r="C1099" s="113"/>
      <c r="D1099" s="113"/>
      <c r="E1099" s="22"/>
      <c r="F1099" s="22"/>
      <c r="G1099" s="22"/>
      <c r="H1099" s="22"/>
      <c r="I1099" s="22"/>
      <c r="J1099" s="22"/>
      <c r="K1099" s="22"/>
      <c r="L1099" s="22"/>
      <c r="M1099" s="22"/>
      <c r="N1099" s="22"/>
      <c r="O1099" s="22"/>
      <c r="P1099" s="22"/>
      <c r="Q1099" s="22"/>
      <c r="R1099" s="22"/>
    </row>
    <row r="1100" spans="1:18">
      <c r="A1100" s="22"/>
      <c r="B1100" s="113"/>
      <c r="C1100" s="113"/>
      <c r="D1100" s="113"/>
      <c r="E1100" s="22"/>
      <c r="F1100" s="22"/>
      <c r="G1100" s="22"/>
      <c r="H1100" s="22"/>
      <c r="I1100" s="22"/>
      <c r="J1100" s="22"/>
      <c r="K1100" s="22"/>
      <c r="L1100" s="22"/>
      <c r="M1100" s="22"/>
      <c r="N1100" s="22"/>
      <c r="O1100" s="22"/>
      <c r="P1100" s="22"/>
      <c r="Q1100" s="22"/>
      <c r="R1100" s="22"/>
    </row>
    <row r="1101" spans="1:18">
      <c r="A1101" s="22"/>
      <c r="B1101" s="113"/>
      <c r="C1101" s="113"/>
      <c r="D1101" s="113"/>
      <c r="E1101" s="22"/>
      <c r="F1101" s="22"/>
      <c r="G1101" s="22"/>
      <c r="H1101" s="22"/>
      <c r="I1101" s="22"/>
      <c r="J1101" s="22"/>
      <c r="K1101" s="22"/>
      <c r="L1101" s="22"/>
      <c r="M1101" s="22"/>
      <c r="N1101" s="22"/>
      <c r="O1101" s="22"/>
      <c r="P1101" s="22"/>
      <c r="Q1101" s="22"/>
      <c r="R1101" s="22"/>
    </row>
    <row r="1102" spans="1:18">
      <c r="A1102" s="22"/>
      <c r="B1102" s="113"/>
      <c r="C1102" s="113"/>
      <c r="D1102" s="113"/>
      <c r="E1102" s="22"/>
      <c r="F1102" s="22"/>
      <c r="G1102" s="22"/>
      <c r="H1102" s="22"/>
      <c r="I1102" s="22"/>
      <c r="J1102" s="22"/>
      <c r="K1102" s="22"/>
      <c r="L1102" s="22"/>
      <c r="M1102" s="22"/>
      <c r="N1102" s="22"/>
      <c r="O1102" s="22"/>
      <c r="P1102" s="22"/>
      <c r="Q1102" s="22"/>
      <c r="R1102" s="22"/>
    </row>
    <row r="1103" spans="1:18">
      <c r="A1103" s="22"/>
      <c r="B1103" s="113"/>
      <c r="C1103" s="113"/>
      <c r="D1103" s="113"/>
      <c r="E1103" s="22"/>
      <c r="F1103" s="22"/>
      <c r="G1103" s="22"/>
      <c r="H1103" s="22"/>
      <c r="I1103" s="22"/>
      <c r="J1103" s="22"/>
      <c r="K1103" s="22"/>
      <c r="L1103" s="22"/>
      <c r="M1103" s="22"/>
      <c r="N1103" s="22"/>
      <c r="O1103" s="22"/>
      <c r="P1103" s="22"/>
      <c r="Q1103" s="22"/>
      <c r="R1103" s="22"/>
    </row>
    <row r="1104" spans="1:18">
      <c r="A1104" s="22"/>
      <c r="B1104" s="113"/>
      <c r="C1104" s="113"/>
      <c r="D1104" s="113"/>
      <c r="E1104" s="22"/>
      <c r="F1104" s="22"/>
      <c r="G1104" s="22"/>
      <c r="H1104" s="22"/>
      <c r="I1104" s="22"/>
      <c r="J1104" s="22"/>
      <c r="K1104" s="22"/>
      <c r="L1104" s="22"/>
      <c r="M1104" s="22"/>
      <c r="N1104" s="22"/>
      <c r="O1104" s="22"/>
      <c r="P1104" s="22"/>
      <c r="Q1104" s="22"/>
      <c r="R1104" s="22"/>
    </row>
    <row r="1105" spans="1:18">
      <c r="A1105" s="22"/>
      <c r="B1105" s="113"/>
      <c r="C1105" s="113"/>
      <c r="D1105" s="113"/>
      <c r="E1105" s="22"/>
      <c r="F1105" s="22"/>
      <c r="G1105" s="22"/>
      <c r="H1105" s="22"/>
      <c r="I1105" s="22"/>
      <c r="J1105" s="22"/>
      <c r="K1105" s="22"/>
      <c r="L1105" s="22"/>
      <c r="M1105" s="22"/>
      <c r="N1105" s="22"/>
      <c r="O1105" s="22"/>
      <c r="P1105" s="22"/>
      <c r="Q1105" s="22"/>
      <c r="R1105" s="22"/>
    </row>
    <row r="1106" spans="1:18">
      <c r="A1106" s="22"/>
      <c r="B1106" s="113"/>
      <c r="C1106" s="113"/>
      <c r="D1106" s="113"/>
      <c r="E1106" s="22"/>
      <c r="F1106" s="22"/>
      <c r="G1106" s="22"/>
      <c r="H1106" s="22"/>
      <c r="I1106" s="22"/>
      <c r="J1106" s="22"/>
      <c r="K1106" s="22"/>
      <c r="L1106" s="22"/>
      <c r="M1106" s="22"/>
      <c r="N1106" s="22"/>
      <c r="O1106" s="22"/>
      <c r="P1106" s="22"/>
      <c r="Q1106" s="22"/>
      <c r="R1106" s="22"/>
    </row>
    <row r="1107" spans="1:18">
      <c r="A1107" s="22"/>
      <c r="B1107" s="113"/>
      <c r="C1107" s="113"/>
      <c r="D1107" s="113"/>
      <c r="E1107" s="22"/>
      <c r="F1107" s="22"/>
      <c r="G1107" s="22"/>
      <c r="H1107" s="22"/>
      <c r="I1107" s="22"/>
      <c r="J1107" s="22"/>
      <c r="K1107" s="22"/>
      <c r="L1107" s="22"/>
      <c r="M1107" s="22"/>
      <c r="N1107" s="22"/>
      <c r="O1107" s="22"/>
      <c r="P1107" s="22"/>
      <c r="Q1107" s="22"/>
      <c r="R1107" s="22"/>
    </row>
    <row r="1108" spans="1:18">
      <c r="A1108" s="22"/>
      <c r="B1108" s="113"/>
      <c r="C1108" s="113"/>
      <c r="D1108" s="113"/>
      <c r="E1108" s="22"/>
      <c r="F1108" s="22"/>
      <c r="G1108" s="22"/>
      <c r="H1108" s="22"/>
      <c r="I1108" s="22"/>
      <c r="J1108" s="22"/>
      <c r="K1108" s="22"/>
      <c r="L1108" s="22"/>
      <c r="M1108" s="22"/>
      <c r="N1108" s="22"/>
      <c r="O1108" s="22"/>
      <c r="P1108" s="22"/>
      <c r="Q1108" s="22"/>
      <c r="R1108" s="22"/>
    </row>
    <row r="1109" spans="1:18">
      <c r="A1109" s="22"/>
      <c r="B1109" s="113"/>
      <c r="C1109" s="113"/>
      <c r="D1109" s="113"/>
      <c r="E1109" s="22"/>
      <c r="F1109" s="22"/>
      <c r="G1109" s="22"/>
      <c r="H1109" s="22"/>
      <c r="I1109" s="22"/>
      <c r="J1109" s="22"/>
      <c r="K1109" s="22"/>
      <c r="L1109" s="22"/>
      <c r="M1109" s="22"/>
      <c r="N1109" s="22"/>
      <c r="O1109" s="22"/>
      <c r="P1109" s="22"/>
      <c r="Q1109" s="22"/>
      <c r="R1109" s="22"/>
    </row>
    <row r="1110" spans="1:18">
      <c r="A1110" s="22"/>
      <c r="B1110" s="113"/>
      <c r="C1110" s="113"/>
      <c r="D1110" s="113"/>
      <c r="E1110" s="22"/>
      <c r="F1110" s="22"/>
      <c r="G1110" s="22"/>
      <c r="H1110" s="22"/>
      <c r="I1110" s="22"/>
      <c r="J1110" s="22"/>
      <c r="K1110" s="22"/>
      <c r="L1110" s="22"/>
      <c r="M1110" s="22"/>
      <c r="N1110" s="22"/>
      <c r="O1110" s="22"/>
      <c r="P1110" s="22"/>
      <c r="Q1110" s="22"/>
      <c r="R1110" s="22"/>
    </row>
    <row r="1111" spans="1:18">
      <c r="A1111" s="22"/>
      <c r="B1111" s="113"/>
      <c r="C1111" s="113"/>
      <c r="D1111" s="113"/>
      <c r="E1111" s="22"/>
      <c r="F1111" s="22"/>
      <c r="G1111" s="22"/>
      <c r="H1111" s="22"/>
      <c r="I1111" s="22"/>
      <c r="J1111" s="22"/>
      <c r="K1111" s="22"/>
      <c r="L1111" s="22"/>
      <c r="M1111" s="22"/>
      <c r="N1111" s="22"/>
      <c r="O1111" s="22"/>
      <c r="P1111" s="22"/>
      <c r="Q1111" s="22"/>
      <c r="R1111" s="22"/>
    </row>
    <row r="1112" spans="1:18">
      <c r="A1112" s="22"/>
      <c r="B1112" s="113"/>
      <c r="C1112" s="113"/>
      <c r="D1112" s="113"/>
      <c r="E1112" s="22"/>
      <c r="F1112" s="22"/>
      <c r="G1112" s="22"/>
      <c r="H1112" s="22"/>
      <c r="I1112" s="22"/>
      <c r="J1112" s="22"/>
      <c r="K1112" s="22"/>
      <c r="L1112" s="22"/>
      <c r="M1112" s="22"/>
      <c r="N1112" s="22"/>
      <c r="O1112" s="22"/>
      <c r="P1112" s="22"/>
      <c r="Q1112" s="22"/>
      <c r="R1112" s="22"/>
    </row>
    <row r="1113" spans="1:18">
      <c r="A1113" s="22"/>
      <c r="B1113" s="113"/>
      <c r="C1113" s="113"/>
      <c r="D1113" s="113"/>
      <c r="E1113" s="22"/>
      <c r="F1113" s="22"/>
      <c r="G1113" s="22"/>
      <c r="H1113" s="22"/>
      <c r="I1113" s="22"/>
      <c r="J1113" s="22"/>
      <c r="K1113" s="22"/>
      <c r="L1113" s="22"/>
      <c r="M1113" s="22"/>
      <c r="N1113" s="22"/>
      <c r="O1113" s="22"/>
      <c r="P1113" s="22"/>
      <c r="Q1113" s="22"/>
      <c r="R1113" s="22"/>
    </row>
    <row r="1114" spans="1:18">
      <c r="A1114" s="22"/>
      <c r="B1114" s="113"/>
      <c r="C1114" s="113"/>
      <c r="D1114" s="113"/>
      <c r="E1114" s="22"/>
      <c r="F1114" s="22"/>
      <c r="G1114" s="22"/>
      <c r="H1114" s="22"/>
      <c r="I1114" s="22"/>
      <c r="J1114" s="22"/>
      <c r="K1114" s="22"/>
      <c r="L1114" s="22"/>
      <c r="M1114" s="22"/>
      <c r="N1114" s="22"/>
      <c r="O1114" s="22"/>
      <c r="P1114" s="22"/>
      <c r="Q1114" s="22"/>
      <c r="R1114" s="22"/>
    </row>
    <row r="1115" spans="1:18">
      <c r="A1115" s="22"/>
      <c r="B1115" s="113"/>
      <c r="C1115" s="113"/>
      <c r="D1115" s="113"/>
      <c r="E1115" s="22"/>
      <c r="F1115" s="22"/>
      <c r="G1115" s="22"/>
      <c r="H1115" s="22"/>
      <c r="I1115" s="22"/>
      <c r="J1115" s="22"/>
      <c r="K1115" s="22"/>
      <c r="L1115" s="22"/>
      <c r="M1115" s="22"/>
      <c r="N1115" s="22"/>
      <c r="O1115" s="22"/>
      <c r="P1115" s="22"/>
      <c r="Q1115" s="22"/>
      <c r="R1115" s="22"/>
    </row>
    <row r="1116" spans="1:18">
      <c r="A1116" s="22"/>
      <c r="B1116" s="113"/>
      <c r="C1116" s="113"/>
      <c r="D1116" s="113"/>
      <c r="E1116" s="22"/>
      <c r="F1116" s="22"/>
      <c r="G1116" s="22"/>
      <c r="H1116" s="22"/>
      <c r="I1116" s="22"/>
      <c r="J1116" s="22"/>
      <c r="K1116" s="22"/>
      <c r="L1116" s="22"/>
      <c r="M1116" s="22"/>
      <c r="N1116" s="22"/>
      <c r="O1116" s="22"/>
      <c r="P1116" s="22"/>
      <c r="Q1116" s="22"/>
      <c r="R1116" s="22"/>
    </row>
    <row r="1117" spans="1:18">
      <c r="A1117" s="22"/>
      <c r="B1117" s="113"/>
      <c r="C1117" s="113"/>
      <c r="D1117" s="113"/>
      <c r="E1117" s="22"/>
      <c r="F1117" s="22"/>
      <c r="G1117" s="22"/>
      <c r="H1117" s="22"/>
      <c r="I1117" s="22"/>
      <c r="J1117" s="22"/>
      <c r="K1117" s="22"/>
      <c r="L1117" s="22"/>
      <c r="M1117" s="22"/>
      <c r="N1117" s="22"/>
      <c r="O1117" s="22"/>
      <c r="P1117" s="22"/>
      <c r="Q1117" s="22"/>
      <c r="R1117" s="22"/>
    </row>
    <row r="1118" spans="1:18">
      <c r="A1118" s="22"/>
      <c r="B1118" s="113"/>
      <c r="C1118" s="113"/>
      <c r="D1118" s="113"/>
      <c r="E1118" s="22"/>
      <c r="F1118" s="22"/>
      <c r="G1118" s="22"/>
      <c r="H1118" s="22"/>
      <c r="I1118" s="22"/>
      <c r="J1118" s="22"/>
      <c r="K1118" s="22"/>
      <c r="L1118" s="22"/>
      <c r="M1118" s="22"/>
      <c r="N1118" s="22"/>
      <c r="O1118" s="22"/>
      <c r="P1118" s="22"/>
      <c r="Q1118" s="22"/>
      <c r="R1118" s="22"/>
    </row>
    <row r="1119" spans="1:18">
      <c r="A1119" s="22"/>
      <c r="B1119" s="113"/>
      <c r="C1119" s="113"/>
      <c r="D1119" s="113"/>
      <c r="E1119" s="22"/>
      <c r="F1119" s="22"/>
      <c r="G1119" s="22"/>
      <c r="H1119" s="22"/>
      <c r="I1119" s="22"/>
      <c r="J1119" s="22"/>
      <c r="K1119" s="22"/>
      <c r="L1119" s="22"/>
      <c r="M1119" s="22"/>
      <c r="N1119" s="22"/>
      <c r="O1119" s="22"/>
      <c r="P1119" s="22"/>
      <c r="Q1119" s="22"/>
      <c r="R1119" s="22"/>
    </row>
    <row r="1120" spans="1:18">
      <c r="A1120" s="22"/>
      <c r="B1120" s="113"/>
      <c r="C1120" s="113"/>
      <c r="D1120" s="113"/>
      <c r="E1120" s="22"/>
      <c r="F1120" s="22"/>
      <c r="G1120" s="22"/>
      <c r="H1120" s="22"/>
      <c r="I1120" s="22"/>
      <c r="J1120" s="22"/>
      <c r="K1120" s="22"/>
      <c r="L1120" s="22"/>
      <c r="M1120" s="22"/>
      <c r="N1120" s="22"/>
      <c r="O1120" s="22"/>
      <c r="P1120" s="22"/>
      <c r="Q1120" s="22"/>
      <c r="R1120" s="22"/>
    </row>
    <row r="1121" spans="1:18">
      <c r="A1121" s="22"/>
      <c r="B1121" s="113"/>
      <c r="C1121" s="113"/>
      <c r="D1121" s="113"/>
      <c r="E1121" s="22"/>
      <c r="F1121" s="22"/>
      <c r="G1121" s="22"/>
      <c r="H1121" s="22"/>
      <c r="I1121" s="22"/>
      <c r="J1121" s="22"/>
      <c r="K1121" s="22"/>
      <c r="L1121" s="22"/>
      <c r="M1121" s="22"/>
      <c r="N1121" s="22"/>
      <c r="O1121" s="22"/>
      <c r="P1121" s="22"/>
      <c r="Q1121" s="22"/>
      <c r="R1121" s="22"/>
    </row>
    <row r="1122" spans="1:18">
      <c r="A1122" s="22"/>
      <c r="B1122" s="113"/>
      <c r="C1122" s="113"/>
      <c r="D1122" s="113"/>
      <c r="E1122" s="22"/>
      <c r="F1122" s="22"/>
      <c r="G1122" s="22"/>
      <c r="H1122" s="22"/>
      <c r="I1122" s="22"/>
      <c r="J1122" s="22"/>
      <c r="K1122" s="22"/>
      <c r="L1122" s="22"/>
      <c r="M1122" s="22"/>
      <c r="N1122" s="22"/>
      <c r="O1122" s="22"/>
      <c r="P1122" s="22"/>
      <c r="Q1122" s="22"/>
      <c r="R1122" s="22"/>
    </row>
    <row r="1123" spans="1:18">
      <c r="A1123" s="22"/>
      <c r="B1123" s="113"/>
      <c r="C1123" s="113"/>
      <c r="D1123" s="113"/>
      <c r="E1123" s="22"/>
      <c r="F1123" s="22"/>
      <c r="G1123" s="22"/>
      <c r="H1123" s="22"/>
      <c r="I1123" s="22"/>
      <c r="J1123" s="22"/>
      <c r="K1123" s="22"/>
      <c r="L1123" s="22"/>
      <c r="M1123" s="22"/>
      <c r="N1123" s="22"/>
      <c r="O1123" s="22"/>
      <c r="P1123" s="22"/>
      <c r="Q1123" s="22"/>
      <c r="R1123" s="22"/>
    </row>
    <row r="1124" spans="1:18">
      <c r="A1124" s="22"/>
      <c r="B1124" s="113"/>
      <c r="C1124" s="113"/>
      <c r="D1124" s="113"/>
      <c r="E1124" s="22"/>
      <c r="F1124" s="22"/>
      <c r="G1124" s="22"/>
      <c r="H1124" s="22"/>
      <c r="I1124" s="22"/>
      <c r="J1124" s="22"/>
      <c r="K1124" s="22"/>
      <c r="L1124" s="22"/>
      <c r="M1124" s="22"/>
      <c r="N1124" s="22"/>
      <c r="O1124" s="22"/>
      <c r="P1124" s="22"/>
      <c r="Q1124" s="22"/>
      <c r="R1124" s="22"/>
    </row>
    <row r="1125" spans="1:18">
      <c r="A1125" s="22"/>
      <c r="B1125" s="113"/>
      <c r="C1125" s="113"/>
      <c r="D1125" s="113"/>
      <c r="E1125" s="22"/>
      <c r="F1125" s="22"/>
      <c r="G1125" s="22"/>
      <c r="H1125" s="22"/>
      <c r="I1125" s="22"/>
      <c r="J1125" s="22"/>
      <c r="K1125" s="22"/>
      <c r="L1125" s="22"/>
      <c r="M1125" s="22"/>
      <c r="N1125" s="22"/>
      <c r="O1125" s="22"/>
      <c r="P1125" s="22"/>
      <c r="Q1125" s="22"/>
      <c r="R1125" s="22"/>
    </row>
    <row r="1126" spans="1:18">
      <c r="A1126" s="22"/>
      <c r="B1126" s="113"/>
      <c r="C1126" s="113"/>
      <c r="D1126" s="113"/>
      <c r="E1126" s="22"/>
      <c r="F1126" s="22"/>
      <c r="G1126" s="22"/>
      <c r="H1126" s="22"/>
      <c r="I1126" s="22"/>
      <c r="J1126" s="22"/>
      <c r="K1126" s="22"/>
      <c r="L1126" s="22"/>
      <c r="M1126" s="22"/>
      <c r="N1126" s="22"/>
      <c r="O1126" s="22"/>
      <c r="P1126" s="22"/>
      <c r="Q1126" s="22"/>
      <c r="R1126" s="22"/>
    </row>
    <row r="1127" spans="1:18">
      <c r="A1127" s="22"/>
      <c r="B1127" s="113"/>
      <c r="C1127" s="113"/>
      <c r="D1127" s="113"/>
      <c r="E1127" s="22"/>
      <c r="F1127" s="22"/>
      <c r="G1127" s="22"/>
      <c r="H1127" s="22"/>
      <c r="I1127" s="22"/>
      <c r="J1127" s="22"/>
      <c r="K1127" s="22"/>
      <c r="L1127" s="22"/>
      <c r="M1127" s="22"/>
      <c r="N1127" s="22"/>
      <c r="O1127" s="22"/>
      <c r="P1127" s="22"/>
      <c r="Q1127" s="22"/>
      <c r="R1127" s="22"/>
    </row>
    <row r="1128" spans="1:18">
      <c r="A1128" s="22"/>
      <c r="B1128" s="113"/>
      <c r="C1128" s="113"/>
      <c r="D1128" s="113"/>
      <c r="E1128" s="22"/>
      <c r="F1128" s="22"/>
      <c r="G1128" s="22"/>
      <c r="H1128" s="22"/>
      <c r="I1128" s="22"/>
      <c r="J1128" s="22"/>
      <c r="K1128" s="22"/>
      <c r="L1128" s="22"/>
      <c r="M1128" s="22"/>
      <c r="N1128" s="22"/>
      <c r="O1128" s="22"/>
      <c r="P1128" s="22"/>
      <c r="Q1128" s="22"/>
      <c r="R1128" s="22"/>
    </row>
    <row r="1129" spans="1:18">
      <c r="A1129" s="22"/>
      <c r="B1129" s="113"/>
      <c r="C1129" s="113"/>
      <c r="D1129" s="113"/>
      <c r="E1129" s="22"/>
      <c r="F1129" s="22"/>
      <c r="G1129" s="22"/>
      <c r="H1129" s="22"/>
      <c r="I1129" s="22"/>
      <c r="J1129" s="22"/>
      <c r="K1129" s="22"/>
      <c r="L1129" s="22"/>
      <c r="M1129" s="22"/>
      <c r="N1129" s="22"/>
      <c r="O1129" s="22"/>
      <c r="P1129" s="22"/>
      <c r="Q1129" s="22"/>
      <c r="R1129" s="22"/>
    </row>
    <row r="1130" spans="1:18">
      <c r="A1130" s="22"/>
      <c r="B1130" s="113"/>
      <c r="C1130" s="113"/>
      <c r="D1130" s="113"/>
      <c r="E1130" s="22"/>
      <c r="F1130" s="22"/>
      <c r="G1130" s="22"/>
      <c r="H1130" s="22"/>
      <c r="I1130" s="22"/>
      <c r="J1130" s="22"/>
      <c r="K1130" s="22"/>
      <c r="L1130" s="22"/>
      <c r="M1130" s="22"/>
      <c r="N1130" s="22"/>
      <c r="O1130" s="22"/>
      <c r="P1130" s="22"/>
      <c r="Q1130" s="22"/>
      <c r="R1130" s="22"/>
    </row>
    <row r="1131" spans="1:18">
      <c r="A1131" s="22"/>
      <c r="B1131" s="113"/>
      <c r="C1131" s="113"/>
      <c r="D1131" s="113"/>
      <c r="E1131" s="22"/>
      <c r="F1131" s="22"/>
      <c r="G1131" s="22"/>
      <c r="H1131" s="22"/>
      <c r="I1131" s="22"/>
      <c r="J1131" s="22"/>
      <c r="K1131" s="22"/>
      <c r="L1131" s="22"/>
      <c r="M1131" s="22"/>
      <c r="N1131" s="22"/>
      <c r="O1131" s="22"/>
      <c r="P1131" s="22"/>
      <c r="Q1131" s="22"/>
      <c r="R1131" s="22"/>
    </row>
    <row r="1132" spans="1:18">
      <c r="A1132" s="22"/>
      <c r="B1132" s="113"/>
      <c r="C1132" s="113"/>
      <c r="D1132" s="113"/>
      <c r="E1132" s="22"/>
      <c r="F1132" s="22"/>
      <c r="G1132" s="22"/>
      <c r="H1132" s="22"/>
      <c r="I1132" s="22"/>
      <c r="J1132" s="22"/>
      <c r="K1132" s="22"/>
      <c r="L1132" s="22"/>
      <c r="M1132" s="22"/>
      <c r="N1132" s="22"/>
      <c r="O1132" s="22"/>
      <c r="P1132" s="22"/>
      <c r="Q1132" s="22"/>
      <c r="R1132" s="22"/>
    </row>
    <row r="1133" spans="1:18">
      <c r="A1133" s="22"/>
      <c r="B1133" s="113"/>
      <c r="C1133" s="113"/>
      <c r="D1133" s="113"/>
      <c r="E1133" s="22"/>
      <c r="F1133" s="22"/>
      <c r="G1133" s="22"/>
      <c r="H1133" s="22"/>
      <c r="I1133" s="22"/>
      <c r="J1133" s="22"/>
      <c r="K1133" s="22"/>
      <c r="L1133" s="22"/>
      <c r="M1133" s="22"/>
      <c r="N1133" s="22"/>
      <c r="O1133" s="22"/>
      <c r="P1133" s="22"/>
      <c r="Q1133" s="22"/>
      <c r="R1133" s="22"/>
    </row>
    <row r="1134" spans="1:18">
      <c r="A1134" s="22"/>
      <c r="B1134" s="113"/>
      <c r="C1134" s="113"/>
      <c r="D1134" s="113"/>
      <c r="E1134" s="22"/>
      <c r="F1134" s="22"/>
      <c r="G1134" s="22"/>
      <c r="H1134" s="22"/>
      <c r="I1134" s="22"/>
      <c r="J1134" s="22"/>
      <c r="K1134" s="22"/>
      <c r="L1134" s="22"/>
      <c r="M1134" s="22"/>
      <c r="N1134" s="22"/>
      <c r="O1134" s="22"/>
      <c r="P1134" s="22"/>
      <c r="Q1134" s="22"/>
      <c r="R1134" s="22"/>
    </row>
    <row r="1135" spans="1:18">
      <c r="A1135" s="22"/>
      <c r="B1135" s="113"/>
      <c r="C1135" s="113"/>
      <c r="D1135" s="113"/>
      <c r="E1135" s="22"/>
      <c r="F1135" s="22"/>
      <c r="G1135" s="22"/>
      <c r="H1135" s="22"/>
      <c r="I1135" s="22"/>
      <c r="J1135" s="22"/>
      <c r="K1135" s="22"/>
      <c r="L1135" s="22"/>
      <c r="M1135" s="22"/>
      <c r="N1135" s="22"/>
      <c r="O1135" s="22"/>
      <c r="P1135" s="22"/>
      <c r="Q1135" s="22"/>
      <c r="R1135" s="22"/>
    </row>
    <row r="1136" spans="1:18">
      <c r="A1136" s="22"/>
      <c r="B1136" s="113"/>
      <c r="C1136" s="113"/>
      <c r="D1136" s="113"/>
      <c r="E1136" s="22"/>
      <c r="F1136" s="22"/>
      <c r="G1136" s="22"/>
      <c r="H1136" s="22"/>
      <c r="I1136" s="22"/>
      <c r="J1136" s="22"/>
      <c r="K1136" s="22"/>
      <c r="L1136" s="22"/>
      <c r="M1136" s="22"/>
      <c r="N1136" s="22"/>
      <c r="O1136" s="22"/>
      <c r="P1136" s="22"/>
      <c r="Q1136" s="22"/>
      <c r="R1136" s="22"/>
    </row>
    <row r="1137" spans="1:18">
      <c r="A1137" s="22"/>
      <c r="B1137" s="113"/>
      <c r="C1137" s="113"/>
      <c r="D1137" s="113"/>
      <c r="E1137" s="22"/>
      <c r="F1137" s="22"/>
      <c r="G1137" s="22"/>
      <c r="H1137" s="22"/>
      <c r="I1137" s="22"/>
      <c r="J1137" s="22"/>
      <c r="K1137" s="22"/>
      <c r="L1137" s="22"/>
      <c r="M1137" s="22"/>
      <c r="N1137" s="22"/>
      <c r="O1137" s="22"/>
      <c r="P1137" s="22"/>
      <c r="Q1137" s="22"/>
      <c r="R1137" s="22"/>
    </row>
    <row r="1138" spans="1:18">
      <c r="A1138" s="22"/>
      <c r="B1138" s="113"/>
      <c r="C1138" s="113"/>
      <c r="D1138" s="113"/>
      <c r="E1138" s="22"/>
      <c r="F1138" s="22"/>
      <c r="G1138" s="22"/>
      <c r="H1138" s="22"/>
      <c r="I1138" s="22"/>
      <c r="J1138" s="22"/>
      <c r="K1138" s="22"/>
      <c r="L1138" s="22"/>
      <c r="M1138" s="22"/>
      <c r="N1138" s="22"/>
      <c r="O1138" s="22"/>
      <c r="P1138" s="22"/>
      <c r="Q1138" s="22"/>
      <c r="R1138" s="22"/>
    </row>
    <row r="1139" spans="1:18">
      <c r="A1139" s="22"/>
      <c r="B1139" s="113"/>
      <c r="C1139" s="113"/>
      <c r="D1139" s="113"/>
      <c r="E1139" s="22"/>
      <c r="F1139" s="22"/>
      <c r="G1139" s="22"/>
      <c r="H1139" s="22"/>
      <c r="I1139" s="22"/>
      <c r="J1139" s="22"/>
      <c r="K1139" s="22"/>
      <c r="L1139" s="22"/>
      <c r="M1139" s="22"/>
      <c r="N1139" s="22"/>
      <c r="O1139" s="22"/>
      <c r="P1139" s="22"/>
      <c r="Q1139" s="22"/>
      <c r="R1139" s="22"/>
    </row>
    <row r="1140" spans="1:18">
      <c r="A1140" s="22"/>
      <c r="B1140" s="113"/>
      <c r="C1140" s="113"/>
      <c r="D1140" s="113"/>
      <c r="E1140" s="22"/>
      <c r="F1140" s="22"/>
      <c r="G1140" s="22"/>
      <c r="H1140" s="22"/>
      <c r="I1140" s="22"/>
      <c r="J1140" s="22"/>
      <c r="K1140" s="22"/>
      <c r="L1140" s="22"/>
      <c r="M1140" s="22"/>
      <c r="N1140" s="22"/>
      <c r="O1140" s="22"/>
      <c r="P1140" s="22"/>
      <c r="Q1140" s="22"/>
      <c r="R1140" s="22"/>
    </row>
    <row r="1141" spans="1:18">
      <c r="A1141" s="22"/>
      <c r="B1141" s="113"/>
      <c r="C1141" s="113"/>
      <c r="D1141" s="113"/>
      <c r="E1141" s="22"/>
      <c r="F1141" s="22"/>
      <c r="G1141" s="22"/>
      <c r="H1141" s="22"/>
      <c r="I1141" s="22"/>
      <c r="J1141" s="22"/>
      <c r="K1141" s="22"/>
      <c r="L1141" s="22"/>
      <c r="M1141" s="22"/>
      <c r="N1141" s="22"/>
      <c r="O1141" s="22"/>
      <c r="P1141" s="22"/>
      <c r="Q1141" s="22"/>
      <c r="R1141" s="22"/>
    </row>
    <row r="1142" spans="1:18">
      <c r="A1142" s="22"/>
      <c r="B1142" s="113"/>
      <c r="C1142" s="113"/>
      <c r="D1142" s="113"/>
      <c r="E1142" s="22"/>
      <c r="F1142" s="22"/>
      <c r="G1142" s="22"/>
      <c r="H1142" s="22"/>
      <c r="I1142" s="22"/>
      <c r="J1142" s="22"/>
      <c r="K1142" s="22"/>
      <c r="L1142" s="22"/>
      <c r="M1142" s="22"/>
      <c r="N1142" s="22"/>
      <c r="O1142" s="22"/>
      <c r="P1142" s="22"/>
      <c r="Q1142" s="22"/>
      <c r="R1142" s="22"/>
    </row>
    <row r="1143" spans="1:18">
      <c r="A1143" s="22"/>
      <c r="B1143" s="113"/>
      <c r="C1143" s="113"/>
      <c r="D1143" s="113"/>
      <c r="E1143" s="22"/>
      <c r="F1143" s="22"/>
      <c r="G1143" s="22"/>
      <c r="H1143" s="22"/>
      <c r="I1143" s="22"/>
      <c r="J1143" s="22"/>
      <c r="K1143" s="22"/>
      <c r="L1143" s="22"/>
      <c r="M1143" s="22"/>
      <c r="N1143" s="22"/>
      <c r="O1143" s="22"/>
      <c r="P1143" s="22"/>
      <c r="Q1143" s="22"/>
      <c r="R1143" s="22"/>
    </row>
    <row r="1144" spans="1:18">
      <c r="A1144" s="22"/>
      <c r="B1144" s="113"/>
      <c r="C1144" s="113"/>
      <c r="D1144" s="113"/>
      <c r="E1144" s="22"/>
      <c r="F1144" s="22"/>
      <c r="G1144" s="22"/>
      <c r="H1144" s="22"/>
      <c r="I1144" s="22"/>
      <c r="J1144" s="22"/>
      <c r="K1144" s="22"/>
      <c r="L1144" s="22"/>
      <c r="M1144" s="22"/>
      <c r="N1144" s="22"/>
      <c r="O1144" s="22"/>
      <c r="P1144" s="22"/>
      <c r="Q1144" s="22"/>
      <c r="R1144" s="22"/>
    </row>
    <row r="1145" spans="1:18">
      <c r="A1145" s="22"/>
      <c r="B1145" s="113"/>
      <c r="C1145" s="113"/>
      <c r="D1145" s="113"/>
      <c r="E1145" s="22"/>
      <c r="F1145" s="22"/>
      <c r="G1145" s="22"/>
      <c r="H1145" s="22"/>
      <c r="I1145" s="22"/>
      <c r="J1145" s="22"/>
      <c r="K1145" s="22"/>
      <c r="L1145" s="22"/>
      <c r="M1145" s="22"/>
      <c r="N1145" s="22"/>
      <c r="O1145" s="22"/>
      <c r="P1145" s="22"/>
      <c r="Q1145" s="22"/>
      <c r="R1145" s="22"/>
    </row>
    <row r="1146" spans="1:18">
      <c r="A1146" s="22"/>
      <c r="B1146" s="113"/>
      <c r="C1146" s="113"/>
      <c r="D1146" s="113"/>
      <c r="E1146" s="22"/>
      <c r="F1146" s="22"/>
      <c r="G1146" s="22"/>
      <c r="H1146" s="22"/>
      <c r="I1146" s="22"/>
      <c r="J1146" s="22"/>
      <c r="K1146" s="22"/>
      <c r="L1146" s="22"/>
      <c r="M1146" s="22"/>
      <c r="N1146" s="22"/>
      <c r="O1146" s="22"/>
      <c r="P1146" s="22"/>
      <c r="Q1146" s="22"/>
      <c r="R1146" s="22"/>
    </row>
    <row r="1147" spans="1:18">
      <c r="A1147" s="22"/>
      <c r="B1147" s="113"/>
      <c r="C1147" s="113"/>
      <c r="D1147" s="113"/>
      <c r="E1147" s="22"/>
      <c r="F1147" s="22"/>
      <c r="G1147" s="22"/>
      <c r="H1147" s="22"/>
      <c r="I1147" s="22"/>
      <c r="J1147" s="22"/>
      <c r="K1147" s="22"/>
      <c r="L1147" s="22"/>
      <c r="M1147" s="22"/>
      <c r="N1147" s="22"/>
      <c r="O1147" s="22"/>
      <c r="P1147" s="22"/>
      <c r="Q1147" s="22"/>
      <c r="R1147" s="22"/>
    </row>
    <row r="1148" spans="1:18">
      <c r="A1148" s="22"/>
      <c r="B1148" s="113"/>
      <c r="C1148" s="113"/>
      <c r="D1148" s="113"/>
      <c r="E1148" s="22"/>
      <c r="F1148" s="22"/>
      <c r="G1148" s="22"/>
      <c r="H1148" s="22"/>
      <c r="I1148" s="22"/>
      <c r="J1148" s="22"/>
      <c r="K1148" s="22"/>
      <c r="L1148" s="22"/>
      <c r="M1148" s="22"/>
      <c r="N1148" s="22"/>
      <c r="O1148" s="22"/>
      <c r="P1148" s="22"/>
      <c r="Q1148" s="22"/>
      <c r="R1148" s="22"/>
    </row>
    <row r="1149" spans="1:18">
      <c r="A1149" s="22"/>
      <c r="B1149" s="113"/>
      <c r="C1149" s="113"/>
      <c r="D1149" s="113"/>
      <c r="E1149" s="22"/>
      <c r="F1149" s="22"/>
      <c r="G1149" s="22"/>
      <c r="H1149" s="22"/>
      <c r="I1149" s="22"/>
      <c r="J1149" s="22"/>
      <c r="K1149" s="22"/>
      <c r="L1149" s="22"/>
      <c r="M1149" s="22"/>
      <c r="N1149" s="22"/>
      <c r="O1149" s="22"/>
      <c r="P1149" s="22"/>
      <c r="Q1149" s="22"/>
      <c r="R1149" s="22"/>
    </row>
    <row r="1150" spans="1:18">
      <c r="A1150" s="22"/>
      <c r="B1150" s="113"/>
      <c r="C1150" s="113"/>
      <c r="D1150" s="113"/>
      <c r="E1150" s="22"/>
      <c r="F1150" s="22"/>
      <c r="G1150" s="22"/>
      <c r="H1150" s="22"/>
      <c r="I1150" s="22"/>
      <c r="J1150" s="22"/>
      <c r="K1150" s="22"/>
      <c r="L1150" s="22"/>
      <c r="M1150" s="22"/>
      <c r="N1150" s="22"/>
      <c r="O1150" s="22"/>
      <c r="P1150" s="22"/>
      <c r="Q1150" s="22"/>
      <c r="R1150" s="22"/>
    </row>
    <row r="1151" spans="1:18">
      <c r="A1151" s="22"/>
      <c r="B1151" s="113"/>
      <c r="C1151" s="113"/>
      <c r="D1151" s="113"/>
      <c r="E1151" s="22"/>
      <c r="F1151" s="22"/>
      <c r="G1151" s="22"/>
      <c r="H1151" s="22"/>
      <c r="I1151" s="22"/>
      <c r="J1151" s="22"/>
      <c r="K1151" s="22"/>
      <c r="L1151" s="22"/>
      <c r="M1151" s="22"/>
      <c r="N1151" s="22"/>
      <c r="O1151" s="22"/>
      <c r="P1151" s="22"/>
      <c r="Q1151" s="22"/>
      <c r="R1151" s="22"/>
    </row>
    <row r="1152" spans="1:18">
      <c r="A1152" s="22"/>
      <c r="B1152" s="113"/>
      <c r="C1152" s="113"/>
      <c r="D1152" s="113"/>
      <c r="E1152" s="22"/>
      <c r="F1152" s="22"/>
      <c r="G1152" s="22"/>
      <c r="H1152" s="22"/>
      <c r="I1152" s="22"/>
      <c r="J1152" s="22"/>
      <c r="K1152" s="22"/>
      <c r="L1152" s="22"/>
      <c r="M1152" s="22"/>
      <c r="N1152" s="22"/>
      <c r="O1152" s="22"/>
      <c r="P1152" s="22"/>
      <c r="Q1152" s="22"/>
      <c r="R1152" s="22"/>
    </row>
    <row r="1153" spans="1:18">
      <c r="A1153" s="22"/>
      <c r="B1153" s="113"/>
      <c r="C1153" s="113"/>
      <c r="D1153" s="113"/>
      <c r="E1153" s="22"/>
      <c r="F1153" s="22"/>
      <c r="G1153" s="22"/>
      <c r="H1153" s="22"/>
      <c r="I1153" s="22"/>
      <c r="J1153" s="22"/>
      <c r="K1153" s="22"/>
      <c r="L1153" s="22"/>
      <c r="M1153" s="22"/>
      <c r="N1153" s="22"/>
      <c r="O1153" s="22"/>
      <c r="P1153" s="22"/>
      <c r="Q1153" s="22"/>
      <c r="R1153" s="22"/>
    </row>
    <row r="1154" spans="1:18">
      <c r="A1154" s="22"/>
      <c r="B1154" s="113"/>
      <c r="C1154" s="113"/>
      <c r="D1154" s="113"/>
      <c r="E1154" s="22"/>
      <c r="F1154" s="22"/>
      <c r="G1154" s="22"/>
      <c r="H1154" s="22"/>
      <c r="I1154" s="22"/>
      <c r="J1154" s="22"/>
      <c r="K1154" s="22"/>
      <c r="L1154" s="22"/>
      <c r="M1154" s="22"/>
      <c r="N1154" s="22"/>
      <c r="O1154" s="22"/>
      <c r="P1154" s="22"/>
      <c r="Q1154" s="22"/>
      <c r="R1154" s="22"/>
    </row>
    <row r="1155" spans="1:18">
      <c r="A1155" s="22"/>
      <c r="B1155" s="113"/>
      <c r="C1155" s="113"/>
      <c r="D1155" s="113"/>
      <c r="E1155" s="22"/>
      <c r="F1155" s="22"/>
      <c r="G1155" s="22"/>
      <c r="H1155" s="22"/>
      <c r="I1155" s="22"/>
      <c r="J1155" s="22"/>
      <c r="K1155" s="22"/>
      <c r="L1155" s="22"/>
      <c r="M1155" s="22"/>
      <c r="N1155" s="22"/>
      <c r="O1155" s="22"/>
      <c r="P1155" s="22"/>
      <c r="Q1155" s="22"/>
      <c r="R1155" s="22"/>
    </row>
    <row r="1156" spans="1:18">
      <c r="A1156" s="22"/>
      <c r="B1156" s="113"/>
      <c r="C1156" s="113"/>
      <c r="D1156" s="113"/>
      <c r="E1156" s="22"/>
      <c r="F1156" s="22"/>
      <c r="G1156" s="22"/>
      <c r="H1156" s="22"/>
      <c r="I1156" s="22"/>
      <c r="J1156" s="22"/>
      <c r="K1156" s="22"/>
      <c r="L1156" s="22"/>
      <c r="M1156" s="22"/>
      <c r="N1156" s="22"/>
      <c r="O1156" s="22"/>
      <c r="P1156" s="22"/>
      <c r="Q1156" s="22"/>
      <c r="R1156" s="22"/>
    </row>
    <row r="1157" spans="1:18">
      <c r="A1157" s="22"/>
      <c r="B1157" s="113"/>
      <c r="C1157" s="113"/>
      <c r="D1157" s="113"/>
      <c r="E1157" s="22"/>
      <c r="F1157" s="22"/>
      <c r="G1157" s="22"/>
      <c r="H1157" s="22"/>
      <c r="I1157" s="22"/>
      <c r="J1157" s="22"/>
      <c r="K1157" s="22"/>
      <c r="L1157" s="22"/>
      <c r="M1157" s="22"/>
      <c r="N1157" s="22"/>
      <c r="O1157" s="22"/>
      <c r="P1157" s="22"/>
      <c r="Q1157" s="22"/>
      <c r="R1157" s="22"/>
    </row>
    <row r="1158" spans="1:18">
      <c r="A1158" s="22"/>
      <c r="B1158" s="113"/>
      <c r="C1158" s="113"/>
      <c r="D1158" s="113"/>
      <c r="E1158" s="22"/>
      <c r="F1158" s="22"/>
      <c r="G1158" s="22"/>
      <c r="H1158" s="22"/>
      <c r="I1158" s="22"/>
      <c r="J1158" s="22"/>
      <c r="K1158" s="22"/>
      <c r="L1158" s="22"/>
      <c r="M1158" s="22"/>
      <c r="N1158" s="22"/>
      <c r="O1158" s="22"/>
      <c r="P1158" s="22"/>
      <c r="Q1158" s="22"/>
      <c r="R1158" s="22"/>
    </row>
    <row r="1159" spans="1:18">
      <c r="A1159" s="22"/>
      <c r="B1159" s="113"/>
      <c r="C1159" s="113"/>
      <c r="D1159" s="113"/>
      <c r="E1159" s="22"/>
      <c r="F1159" s="22"/>
      <c r="G1159" s="22"/>
      <c r="H1159" s="22"/>
      <c r="I1159" s="22"/>
      <c r="J1159" s="22"/>
      <c r="K1159" s="22"/>
      <c r="L1159" s="22"/>
      <c r="M1159" s="22"/>
      <c r="N1159" s="22"/>
      <c r="O1159" s="22"/>
      <c r="P1159" s="22"/>
      <c r="Q1159" s="22"/>
      <c r="R1159" s="22"/>
    </row>
    <row r="1160" spans="1:18">
      <c r="A1160" s="22"/>
      <c r="B1160" s="113"/>
      <c r="C1160" s="113"/>
      <c r="D1160" s="113"/>
      <c r="E1160" s="22"/>
      <c r="F1160" s="22"/>
      <c r="G1160" s="22"/>
      <c r="H1160" s="22"/>
      <c r="I1160" s="22"/>
      <c r="J1160" s="22"/>
      <c r="K1160" s="22"/>
      <c r="L1160" s="22"/>
      <c r="M1160" s="22"/>
      <c r="N1160" s="22"/>
      <c r="O1160" s="22"/>
      <c r="P1160" s="22"/>
      <c r="Q1160" s="22"/>
      <c r="R1160" s="22"/>
    </row>
    <row r="1161" spans="1:18">
      <c r="A1161" s="22"/>
      <c r="B1161" s="113"/>
      <c r="C1161" s="113"/>
      <c r="D1161" s="113"/>
      <c r="E1161" s="22"/>
      <c r="F1161" s="22"/>
      <c r="G1161" s="22"/>
      <c r="H1161" s="22"/>
      <c r="I1161" s="22"/>
      <c r="J1161" s="22"/>
      <c r="K1161" s="22"/>
      <c r="L1161" s="22"/>
      <c r="M1161" s="22"/>
      <c r="N1161" s="22"/>
      <c r="O1161" s="22"/>
      <c r="P1161" s="22"/>
      <c r="Q1161" s="22"/>
      <c r="R1161" s="22"/>
    </row>
    <row r="1162" spans="1:18">
      <c r="A1162" s="22"/>
      <c r="B1162" s="113"/>
      <c r="C1162" s="113"/>
      <c r="D1162" s="113"/>
      <c r="E1162" s="22"/>
      <c r="F1162" s="22"/>
      <c r="G1162" s="22"/>
      <c r="H1162" s="22"/>
      <c r="I1162" s="22"/>
      <c r="J1162" s="22"/>
      <c r="K1162" s="22"/>
      <c r="L1162" s="22"/>
      <c r="M1162" s="22"/>
      <c r="N1162" s="22"/>
      <c r="O1162" s="22"/>
      <c r="P1162" s="22"/>
      <c r="Q1162" s="22"/>
      <c r="R1162" s="22"/>
    </row>
    <row r="1163" spans="1:18">
      <c r="A1163" s="22"/>
      <c r="B1163" s="113"/>
      <c r="C1163" s="113"/>
      <c r="D1163" s="113"/>
      <c r="E1163" s="22"/>
      <c r="F1163" s="22"/>
      <c r="G1163" s="22"/>
      <c r="H1163" s="22"/>
      <c r="I1163" s="22"/>
      <c r="J1163" s="22"/>
      <c r="K1163" s="22"/>
      <c r="L1163" s="22"/>
      <c r="M1163" s="22"/>
      <c r="N1163" s="22"/>
      <c r="O1163" s="22"/>
      <c r="P1163" s="22"/>
      <c r="Q1163" s="22"/>
      <c r="R1163" s="22"/>
    </row>
    <row r="1164" spans="1:18">
      <c r="A1164" s="22"/>
      <c r="B1164" s="113"/>
      <c r="C1164" s="113"/>
      <c r="D1164" s="113"/>
      <c r="E1164" s="22"/>
      <c r="F1164" s="22"/>
      <c r="G1164" s="22"/>
      <c r="H1164" s="22"/>
      <c r="I1164" s="22"/>
      <c r="J1164" s="22"/>
      <c r="K1164" s="22"/>
      <c r="L1164" s="22"/>
      <c r="M1164" s="22"/>
      <c r="N1164" s="22"/>
      <c r="O1164" s="22"/>
      <c r="P1164" s="22"/>
      <c r="Q1164" s="22"/>
      <c r="R1164" s="22"/>
    </row>
    <row r="1165" spans="1:18">
      <c r="A1165" s="22"/>
      <c r="B1165" s="113"/>
      <c r="C1165" s="113"/>
      <c r="D1165" s="113"/>
      <c r="E1165" s="22"/>
      <c r="F1165" s="22"/>
      <c r="G1165" s="22"/>
      <c r="H1165" s="22"/>
      <c r="I1165" s="22"/>
      <c r="J1165" s="22"/>
      <c r="K1165" s="22"/>
      <c r="L1165" s="22"/>
      <c r="M1165" s="22"/>
      <c r="N1165" s="22"/>
      <c r="O1165" s="22"/>
      <c r="P1165" s="22"/>
      <c r="Q1165" s="22"/>
      <c r="R1165" s="22"/>
    </row>
    <row r="1166" spans="1:18">
      <c r="A1166" s="22"/>
      <c r="B1166" s="113"/>
      <c r="C1166" s="113"/>
      <c r="D1166" s="113"/>
      <c r="E1166" s="22"/>
      <c r="F1166" s="22"/>
      <c r="G1166" s="22"/>
      <c r="H1166" s="22"/>
      <c r="I1166" s="22"/>
      <c r="J1166" s="22"/>
      <c r="K1166" s="22"/>
      <c r="L1166" s="22"/>
      <c r="M1166" s="22"/>
      <c r="N1166" s="22"/>
      <c r="O1166" s="22"/>
      <c r="P1166" s="22"/>
      <c r="Q1166" s="22"/>
      <c r="R1166" s="22"/>
    </row>
    <row r="1167" spans="1:18">
      <c r="A1167" s="22"/>
      <c r="B1167" s="113"/>
      <c r="C1167" s="113"/>
      <c r="D1167" s="113"/>
      <c r="E1167" s="22"/>
      <c r="F1167" s="22"/>
      <c r="G1167" s="22"/>
      <c r="H1167" s="22"/>
      <c r="I1167" s="22"/>
      <c r="J1167" s="22"/>
      <c r="K1167" s="22"/>
      <c r="L1167" s="22"/>
      <c r="M1167" s="22"/>
      <c r="N1167" s="22"/>
      <c r="O1167" s="22"/>
      <c r="P1167" s="22"/>
      <c r="Q1167" s="22"/>
      <c r="R1167" s="22"/>
    </row>
    <row r="1168" spans="1:18">
      <c r="A1168" s="22"/>
      <c r="B1168" s="113"/>
      <c r="C1168" s="113"/>
      <c r="D1168" s="113"/>
      <c r="E1168" s="22"/>
      <c r="F1168" s="22"/>
      <c r="G1168" s="22"/>
      <c r="H1168" s="22"/>
      <c r="I1168" s="22"/>
      <c r="J1168" s="22"/>
      <c r="K1168" s="22"/>
      <c r="L1168" s="22"/>
      <c r="M1168" s="22"/>
      <c r="N1168" s="22"/>
      <c r="O1168" s="22"/>
      <c r="P1168" s="22"/>
      <c r="Q1168" s="22"/>
      <c r="R1168" s="22"/>
    </row>
    <row r="1169" spans="1:18">
      <c r="A1169" s="22"/>
      <c r="B1169" s="113"/>
      <c r="C1169" s="113"/>
      <c r="D1169" s="113"/>
      <c r="E1169" s="22"/>
      <c r="F1169" s="22"/>
      <c r="G1169" s="22"/>
      <c r="H1169" s="22"/>
      <c r="I1169" s="22"/>
      <c r="J1169" s="22"/>
      <c r="K1169" s="22"/>
      <c r="L1169" s="22"/>
      <c r="M1169" s="22"/>
      <c r="N1169" s="22"/>
      <c r="O1169" s="22"/>
      <c r="P1169" s="22"/>
      <c r="Q1169" s="22"/>
      <c r="R1169" s="22"/>
    </row>
    <row r="1170" spans="1:18">
      <c r="A1170" s="22"/>
      <c r="B1170" s="113"/>
      <c r="C1170" s="113"/>
      <c r="D1170" s="113"/>
      <c r="E1170" s="22"/>
      <c r="F1170" s="22"/>
      <c r="G1170" s="22"/>
      <c r="H1170" s="22"/>
      <c r="I1170" s="22"/>
      <c r="J1170" s="22"/>
      <c r="K1170" s="22"/>
      <c r="L1170" s="22"/>
      <c r="M1170" s="22"/>
      <c r="N1170" s="22"/>
      <c r="O1170" s="22"/>
      <c r="P1170" s="22"/>
      <c r="Q1170" s="22"/>
      <c r="R1170" s="22"/>
    </row>
    <row r="1171" spans="1:18">
      <c r="A1171" s="22"/>
      <c r="B1171" s="113"/>
      <c r="C1171" s="113"/>
      <c r="D1171" s="113"/>
      <c r="E1171" s="22"/>
      <c r="F1171" s="22"/>
      <c r="G1171" s="22"/>
      <c r="H1171" s="22"/>
      <c r="I1171" s="22"/>
      <c r="J1171" s="22"/>
      <c r="K1171" s="22"/>
      <c r="L1171" s="22"/>
      <c r="M1171" s="22"/>
      <c r="N1171" s="22"/>
      <c r="O1171" s="22"/>
      <c r="P1171" s="22"/>
      <c r="Q1171" s="22"/>
      <c r="R1171" s="22"/>
    </row>
    <row r="1172" spans="1:18">
      <c r="A1172" s="22"/>
      <c r="B1172" s="113"/>
      <c r="C1172" s="113"/>
      <c r="D1172" s="113"/>
      <c r="E1172" s="22"/>
      <c r="F1172" s="22"/>
      <c r="G1172" s="22"/>
      <c r="H1172" s="22"/>
      <c r="I1172" s="22"/>
      <c r="J1172" s="22"/>
      <c r="K1172" s="22"/>
      <c r="L1172" s="22"/>
      <c r="M1172" s="22"/>
      <c r="N1172" s="22"/>
      <c r="O1172" s="22"/>
      <c r="P1172" s="22"/>
      <c r="Q1172" s="22"/>
      <c r="R1172" s="22"/>
    </row>
    <row r="1173" spans="1:18">
      <c r="A1173" s="22"/>
      <c r="B1173" s="113"/>
      <c r="C1173" s="113"/>
      <c r="D1173" s="113"/>
      <c r="E1173" s="22"/>
      <c r="F1173" s="22"/>
      <c r="G1173" s="22"/>
      <c r="H1173" s="22"/>
      <c r="I1173" s="22"/>
      <c r="J1173" s="22"/>
      <c r="K1173" s="22"/>
      <c r="L1173" s="22"/>
      <c r="M1173" s="22"/>
      <c r="N1173" s="22"/>
      <c r="O1173" s="22"/>
      <c r="P1173" s="22"/>
      <c r="Q1173" s="22"/>
      <c r="R1173" s="22"/>
    </row>
    <row r="1174" spans="1:18">
      <c r="A1174" s="22"/>
      <c r="B1174" s="113"/>
      <c r="C1174" s="113"/>
      <c r="D1174" s="113"/>
      <c r="E1174" s="22"/>
      <c r="F1174" s="22"/>
      <c r="G1174" s="22"/>
      <c r="H1174" s="22"/>
      <c r="I1174" s="22"/>
      <c r="J1174" s="22"/>
      <c r="K1174" s="22"/>
      <c r="L1174" s="22"/>
      <c r="M1174" s="22"/>
      <c r="N1174" s="22"/>
      <c r="O1174" s="22"/>
      <c r="P1174" s="22"/>
      <c r="Q1174" s="22"/>
      <c r="R1174" s="22"/>
    </row>
    <row r="1175" spans="1:18">
      <c r="A1175" s="22"/>
      <c r="B1175" s="113"/>
      <c r="C1175" s="113"/>
      <c r="D1175" s="113"/>
      <c r="E1175" s="22"/>
      <c r="F1175" s="22"/>
      <c r="G1175" s="22"/>
      <c r="H1175" s="22"/>
      <c r="I1175" s="22"/>
      <c r="J1175" s="22"/>
      <c r="K1175" s="22"/>
      <c r="L1175" s="22"/>
      <c r="M1175" s="22"/>
      <c r="N1175" s="22"/>
      <c r="O1175" s="22"/>
      <c r="P1175" s="22"/>
      <c r="Q1175" s="22"/>
      <c r="R1175" s="22"/>
    </row>
    <row r="1176" spans="1:18">
      <c r="A1176" s="22"/>
      <c r="B1176" s="113"/>
      <c r="C1176" s="113"/>
      <c r="D1176" s="113"/>
      <c r="E1176" s="22"/>
      <c r="F1176" s="22"/>
      <c r="G1176" s="22"/>
      <c r="H1176" s="22"/>
      <c r="I1176" s="22"/>
      <c r="J1176" s="22"/>
      <c r="K1176" s="22"/>
      <c r="L1176" s="22"/>
      <c r="M1176" s="22"/>
      <c r="N1176" s="22"/>
      <c r="O1176" s="22"/>
      <c r="P1176" s="22"/>
      <c r="Q1176" s="22"/>
      <c r="R1176" s="22"/>
    </row>
    <row r="1177" spans="1:18">
      <c r="A1177" s="22"/>
      <c r="B1177" s="113"/>
      <c r="C1177" s="113"/>
      <c r="D1177" s="113"/>
      <c r="E1177" s="22"/>
      <c r="F1177" s="22"/>
      <c r="G1177" s="22"/>
      <c r="H1177" s="22"/>
      <c r="I1177" s="22"/>
      <c r="J1177" s="22"/>
      <c r="K1177" s="22"/>
      <c r="L1177" s="22"/>
      <c r="M1177" s="22"/>
      <c r="N1177" s="22"/>
      <c r="O1177" s="22"/>
      <c r="P1177" s="22"/>
      <c r="Q1177" s="22"/>
      <c r="R1177" s="22"/>
    </row>
    <row r="1178" spans="1:18">
      <c r="A1178" s="22"/>
      <c r="B1178" s="113"/>
      <c r="C1178" s="113"/>
      <c r="D1178" s="113"/>
      <c r="E1178" s="22"/>
      <c r="F1178" s="22"/>
      <c r="G1178" s="22"/>
      <c r="H1178" s="22"/>
      <c r="I1178" s="22"/>
      <c r="J1178" s="22"/>
      <c r="K1178" s="22"/>
      <c r="L1178" s="22"/>
      <c r="M1178" s="22"/>
      <c r="N1178" s="22"/>
      <c r="O1178" s="22"/>
      <c r="P1178" s="22"/>
      <c r="Q1178" s="22"/>
      <c r="R1178" s="22"/>
    </row>
    <row r="1179" spans="1:18">
      <c r="A1179" s="22"/>
      <c r="B1179" s="113"/>
      <c r="C1179" s="113"/>
      <c r="D1179" s="113"/>
      <c r="E1179" s="22"/>
      <c r="F1179" s="22"/>
      <c r="G1179" s="22"/>
      <c r="H1179" s="22"/>
      <c r="I1179" s="22"/>
      <c r="J1179" s="22"/>
      <c r="K1179" s="22"/>
      <c r="L1179" s="22"/>
      <c r="M1179" s="22"/>
      <c r="N1179" s="22"/>
      <c r="O1179" s="22"/>
      <c r="P1179" s="22"/>
      <c r="Q1179" s="22"/>
      <c r="R1179" s="22"/>
    </row>
    <row r="1180" spans="1:18">
      <c r="A1180" s="22"/>
      <c r="B1180" s="113"/>
      <c r="C1180" s="113"/>
      <c r="D1180" s="113"/>
      <c r="E1180" s="22"/>
      <c r="F1180" s="22"/>
      <c r="G1180" s="22"/>
      <c r="H1180" s="22"/>
      <c r="I1180" s="22"/>
      <c r="J1180" s="22"/>
      <c r="K1180" s="22"/>
      <c r="L1180" s="22"/>
      <c r="M1180" s="22"/>
      <c r="N1180" s="22"/>
      <c r="O1180" s="22"/>
      <c r="P1180" s="22"/>
      <c r="Q1180" s="22"/>
      <c r="R1180" s="22"/>
    </row>
    <row r="1181" spans="1:18">
      <c r="A1181" s="22"/>
      <c r="B1181" s="113"/>
      <c r="C1181" s="113"/>
      <c r="D1181" s="113"/>
      <c r="E1181" s="22"/>
      <c r="F1181" s="22"/>
      <c r="G1181" s="22"/>
      <c r="H1181" s="22"/>
      <c r="I1181" s="22"/>
      <c r="J1181" s="22"/>
      <c r="K1181" s="22"/>
      <c r="L1181" s="22"/>
      <c r="M1181" s="22"/>
      <c r="N1181" s="22"/>
      <c r="O1181" s="22"/>
      <c r="P1181" s="22"/>
      <c r="Q1181" s="22"/>
      <c r="R1181" s="22"/>
    </row>
    <row r="1182" spans="1:18">
      <c r="A1182" s="22"/>
      <c r="B1182" s="113"/>
      <c r="C1182" s="113"/>
      <c r="D1182" s="113"/>
      <c r="E1182" s="22"/>
      <c r="F1182" s="22"/>
      <c r="G1182" s="22"/>
      <c r="H1182" s="22"/>
      <c r="I1182" s="22"/>
      <c r="J1182" s="22"/>
      <c r="K1182" s="22"/>
      <c r="L1182" s="22"/>
      <c r="M1182" s="22"/>
      <c r="N1182" s="22"/>
      <c r="O1182" s="22"/>
      <c r="P1182" s="22"/>
      <c r="Q1182" s="22"/>
      <c r="R1182" s="22"/>
    </row>
    <row r="1183" spans="1:18">
      <c r="A1183" s="22"/>
      <c r="B1183" s="113"/>
      <c r="C1183" s="113"/>
      <c r="D1183" s="113"/>
      <c r="E1183" s="22"/>
      <c r="F1183" s="22"/>
      <c r="G1183" s="22"/>
      <c r="H1183" s="22"/>
      <c r="I1183" s="22"/>
      <c r="J1183" s="22"/>
      <c r="K1183" s="22"/>
      <c r="L1183" s="22"/>
      <c r="M1183" s="22"/>
      <c r="N1183" s="22"/>
      <c r="O1183" s="22"/>
      <c r="P1183" s="22"/>
      <c r="Q1183" s="22"/>
      <c r="R1183" s="22"/>
    </row>
    <row r="1184" spans="1:18">
      <c r="A1184" s="22"/>
      <c r="B1184" s="113"/>
      <c r="C1184" s="113"/>
      <c r="D1184" s="113"/>
      <c r="E1184" s="22"/>
      <c r="F1184" s="22"/>
      <c r="G1184" s="22"/>
      <c r="H1184" s="22"/>
      <c r="I1184" s="22"/>
      <c r="J1184" s="22"/>
      <c r="K1184" s="22"/>
      <c r="L1184" s="22"/>
      <c r="M1184" s="22"/>
      <c r="N1184" s="22"/>
      <c r="O1184" s="22"/>
      <c r="P1184" s="22"/>
      <c r="Q1184" s="22"/>
      <c r="R1184" s="22"/>
    </row>
    <row r="1185" spans="1:18">
      <c r="A1185" s="22"/>
      <c r="B1185" s="113"/>
      <c r="C1185" s="113"/>
      <c r="D1185" s="113"/>
      <c r="E1185" s="22"/>
      <c r="F1185" s="22"/>
      <c r="G1185" s="22"/>
      <c r="H1185" s="22"/>
      <c r="I1185" s="22"/>
      <c r="J1185" s="22"/>
      <c r="K1185" s="22"/>
      <c r="L1185" s="22"/>
      <c r="M1185" s="22"/>
      <c r="N1185" s="22"/>
      <c r="O1185" s="22"/>
      <c r="P1185" s="22"/>
      <c r="Q1185" s="22"/>
      <c r="R1185" s="22"/>
    </row>
    <row r="1186" spans="1:18">
      <c r="A1186" s="22"/>
      <c r="B1186" s="113"/>
      <c r="C1186" s="113"/>
      <c r="D1186" s="113"/>
      <c r="E1186" s="22"/>
      <c r="F1186" s="22"/>
      <c r="G1186" s="22"/>
      <c r="H1186" s="22"/>
      <c r="I1186" s="22"/>
      <c r="J1186" s="22"/>
      <c r="K1186" s="22"/>
      <c r="L1186" s="22"/>
      <c r="M1186" s="22"/>
      <c r="N1186" s="22"/>
      <c r="O1186" s="22"/>
      <c r="P1186" s="22"/>
      <c r="Q1186" s="22"/>
      <c r="R1186" s="22"/>
    </row>
    <row r="1187" spans="1:18">
      <c r="A1187" s="22"/>
      <c r="B1187" s="113"/>
      <c r="C1187" s="113"/>
      <c r="D1187" s="113"/>
      <c r="E1187" s="22"/>
      <c r="F1187" s="22"/>
      <c r="G1187" s="22"/>
      <c r="H1187" s="22"/>
      <c r="I1187" s="22"/>
      <c r="J1187" s="22"/>
      <c r="K1187" s="22"/>
      <c r="L1187" s="22"/>
      <c r="M1187" s="22"/>
      <c r="N1187" s="22"/>
      <c r="O1187" s="22"/>
      <c r="P1187" s="22"/>
      <c r="Q1187" s="22"/>
      <c r="R1187" s="22"/>
    </row>
    <row r="1188" spans="1:18">
      <c r="A1188" s="22"/>
      <c r="B1188" s="113"/>
      <c r="C1188" s="113"/>
      <c r="D1188" s="113"/>
      <c r="E1188" s="22"/>
      <c r="F1188" s="22"/>
      <c r="G1188" s="22"/>
      <c r="H1188" s="22"/>
      <c r="I1188" s="22"/>
      <c r="J1188" s="22"/>
      <c r="K1188" s="22"/>
      <c r="L1188" s="22"/>
      <c r="M1188" s="22"/>
      <c r="N1188" s="22"/>
      <c r="O1188" s="22"/>
      <c r="P1188" s="22"/>
      <c r="Q1188" s="22"/>
      <c r="R1188" s="22"/>
    </row>
    <row r="1189" spans="1:18">
      <c r="A1189" s="22"/>
      <c r="B1189" s="113"/>
      <c r="C1189" s="113"/>
      <c r="D1189" s="113"/>
      <c r="E1189" s="22"/>
      <c r="F1189" s="22"/>
      <c r="G1189" s="22"/>
      <c r="H1189" s="22"/>
      <c r="I1189" s="22"/>
      <c r="J1189" s="22"/>
      <c r="K1189" s="22"/>
      <c r="L1189" s="22"/>
      <c r="M1189" s="22"/>
      <c r="N1189" s="22"/>
      <c r="O1189" s="22"/>
      <c r="P1189" s="22"/>
      <c r="Q1189" s="22"/>
      <c r="R1189" s="22"/>
    </row>
    <row r="1190" spans="1:18">
      <c r="A1190" s="22"/>
      <c r="B1190" s="113"/>
      <c r="C1190" s="113"/>
      <c r="D1190" s="113"/>
      <c r="E1190" s="22"/>
      <c r="F1190" s="22"/>
      <c r="G1190" s="22"/>
      <c r="H1190" s="22"/>
      <c r="I1190" s="22"/>
      <c r="J1190" s="22"/>
      <c r="K1190" s="22"/>
      <c r="L1190" s="22"/>
      <c r="M1190" s="22"/>
      <c r="N1190" s="22"/>
      <c r="O1190" s="22"/>
      <c r="P1190" s="22"/>
      <c r="Q1190" s="22"/>
      <c r="R1190" s="22"/>
    </row>
    <row r="1191" spans="1:18">
      <c r="A1191" s="22"/>
      <c r="B1191" s="113"/>
      <c r="C1191" s="113"/>
      <c r="D1191" s="113"/>
      <c r="E1191" s="22"/>
      <c r="F1191" s="22"/>
      <c r="G1191" s="22"/>
      <c r="H1191" s="22"/>
      <c r="I1191" s="22"/>
      <c r="J1191" s="22"/>
      <c r="K1191" s="22"/>
      <c r="L1191" s="22"/>
      <c r="M1191" s="22"/>
      <c r="N1191" s="22"/>
      <c r="O1191" s="22"/>
      <c r="P1191" s="22"/>
      <c r="Q1191" s="22"/>
      <c r="R1191" s="22"/>
    </row>
    <row r="1192" spans="1:18">
      <c r="A1192" s="22"/>
      <c r="B1192" s="113"/>
      <c r="C1192" s="113"/>
      <c r="D1192" s="113"/>
      <c r="E1192" s="22"/>
      <c r="F1192" s="22"/>
      <c r="G1192" s="22"/>
      <c r="H1192" s="22"/>
      <c r="I1192" s="22"/>
      <c r="J1192" s="22"/>
      <c r="K1192" s="22"/>
      <c r="L1192" s="22"/>
      <c r="M1192" s="22"/>
      <c r="N1192" s="22"/>
      <c r="O1192" s="22"/>
      <c r="P1192" s="22"/>
      <c r="Q1192" s="22"/>
      <c r="R1192" s="22"/>
    </row>
    <row r="1193" spans="1:18">
      <c r="A1193" s="22"/>
      <c r="B1193" s="113"/>
      <c r="C1193" s="113"/>
      <c r="D1193" s="113"/>
      <c r="E1193" s="22"/>
      <c r="F1193" s="22"/>
      <c r="G1193" s="22"/>
      <c r="H1193" s="22"/>
      <c r="I1193" s="22"/>
      <c r="J1193" s="22"/>
      <c r="K1193" s="22"/>
      <c r="L1193" s="22"/>
      <c r="M1193" s="22"/>
      <c r="N1193" s="22"/>
      <c r="O1193" s="22"/>
      <c r="P1193" s="22"/>
      <c r="Q1193" s="22"/>
      <c r="R1193" s="22"/>
    </row>
    <row r="1194" spans="1:18">
      <c r="A1194" s="22"/>
      <c r="B1194" s="113"/>
      <c r="C1194" s="113"/>
      <c r="D1194" s="113"/>
      <c r="E1194" s="22"/>
      <c r="F1194" s="22"/>
      <c r="G1194" s="22"/>
      <c r="H1194" s="22"/>
      <c r="I1194" s="22"/>
      <c r="J1194" s="22"/>
      <c r="K1194" s="22"/>
      <c r="L1194" s="22"/>
      <c r="M1194" s="22"/>
      <c r="N1194" s="22"/>
      <c r="O1194" s="22"/>
      <c r="P1194" s="22"/>
      <c r="Q1194" s="22"/>
      <c r="R1194" s="22"/>
    </row>
    <row r="1195" spans="1:18">
      <c r="A1195" s="22"/>
      <c r="B1195" s="113"/>
      <c r="C1195" s="113"/>
      <c r="D1195" s="113"/>
      <c r="E1195" s="22"/>
      <c r="F1195" s="22"/>
      <c r="G1195" s="22"/>
      <c r="H1195" s="22"/>
      <c r="I1195" s="22"/>
      <c r="J1195" s="22"/>
      <c r="K1195" s="22"/>
      <c r="L1195" s="22"/>
      <c r="M1195" s="22"/>
      <c r="N1195" s="22"/>
      <c r="O1195" s="22"/>
      <c r="P1195" s="22"/>
      <c r="Q1195" s="22"/>
      <c r="R1195" s="22"/>
    </row>
    <row r="1196" spans="1:18">
      <c r="A1196" s="22"/>
      <c r="B1196" s="113"/>
      <c r="C1196" s="113"/>
      <c r="D1196" s="113"/>
      <c r="E1196" s="22"/>
      <c r="F1196" s="22"/>
      <c r="G1196" s="22"/>
      <c r="H1196" s="22"/>
      <c r="I1196" s="22"/>
      <c r="J1196" s="22"/>
      <c r="K1196" s="22"/>
      <c r="L1196" s="22"/>
      <c r="M1196" s="22"/>
      <c r="N1196" s="22"/>
      <c r="O1196" s="22"/>
      <c r="P1196" s="22"/>
      <c r="Q1196" s="22"/>
      <c r="R1196" s="22"/>
    </row>
    <row r="1197" spans="1:18">
      <c r="A1197" s="22"/>
      <c r="B1197" s="113"/>
      <c r="C1197" s="113"/>
      <c r="D1197" s="113"/>
      <c r="E1197" s="22"/>
      <c r="F1197" s="22"/>
      <c r="G1197" s="22"/>
      <c r="H1197" s="22"/>
      <c r="I1197" s="22"/>
      <c r="J1197" s="22"/>
      <c r="K1197" s="22"/>
      <c r="L1197" s="22"/>
      <c r="M1197" s="22"/>
      <c r="N1197" s="22"/>
      <c r="O1197" s="22"/>
      <c r="P1197" s="22"/>
      <c r="Q1197" s="22"/>
      <c r="R1197" s="22"/>
    </row>
    <row r="1198" spans="1:18">
      <c r="A1198" s="22"/>
      <c r="B1198" s="113"/>
      <c r="C1198" s="113"/>
      <c r="D1198" s="113"/>
      <c r="E1198" s="22"/>
      <c r="F1198" s="22"/>
      <c r="G1198" s="22"/>
      <c r="H1198" s="22"/>
      <c r="I1198" s="22"/>
      <c r="J1198" s="22"/>
      <c r="K1198" s="22"/>
      <c r="L1198" s="22"/>
      <c r="M1198" s="22"/>
      <c r="N1198" s="22"/>
      <c r="O1198" s="22"/>
      <c r="P1198" s="22"/>
      <c r="Q1198" s="22"/>
      <c r="R1198" s="22"/>
    </row>
    <row r="1199" spans="1:18">
      <c r="A1199" s="22"/>
      <c r="B1199" s="113"/>
      <c r="C1199" s="113"/>
      <c r="D1199" s="113"/>
      <c r="E1199" s="22"/>
      <c r="F1199" s="22"/>
      <c r="G1199" s="22"/>
      <c r="H1199" s="22"/>
      <c r="I1199" s="22"/>
      <c r="J1199" s="22"/>
      <c r="K1199" s="22"/>
      <c r="L1199" s="22"/>
      <c r="M1199" s="22"/>
      <c r="N1199" s="22"/>
      <c r="O1199" s="22"/>
      <c r="P1199" s="22"/>
      <c r="Q1199" s="22"/>
      <c r="R1199" s="22"/>
    </row>
    <row r="1200" spans="1:18">
      <c r="A1200" s="22"/>
      <c r="B1200" s="113"/>
      <c r="C1200" s="113"/>
      <c r="D1200" s="113"/>
      <c r="E1200" s="22"/>
      <c r="F1200" s="22"/>
      <c r="G1200" s="22"/>
      <c r="H1200" s="22"/>
      <c r="I1200" s="22"/>
      <c r="J1200" s="22"/>
      <c r="K1200" s="22"/>
      <c r="L1200" s="22"/>
      <c r="M1200" s="22"/>
      <c r="N1200" s="22"/>
      <c r="O1200" s="22"/>
      <c r="P1200" s="22"/>
      <c r="Q1200" s="22"/>
      <c r="R1200" s="22"/>
    </row>
    <row r="1201" spans="1:18">
      <c r="A1201" s="22"/>
      <c r="B1201" s="113"/>
      <c r="C1201" s="113"/>
      <c r="D1201" s="113"/>
      <c r="E1201" s="22"/>
      <c r="F1201" s="22"/>
      <c r="G1201" s="22"/>
      <c r="H1201" s="22"/>
      <c r="I1201" s="22"/>
      <c r="J1201" s="22"/>
      <c r="K1201" s="22"/>
      <c r="L1201" s="22"/>
      <c r="M1201" s="22"/>
      <c r="N1201" s="22"/>
      <c r="O1201" s="22"/>
      <c r="P1201" s="22"/>
      <c r="Q1201" s="22"/>
      <c r="R1201" s="22"/>
    </row>
    <row r="1202" spans="1:18">
      <c r="A1202" s="22"/>
      <c r="B1202" s="113"/>
      <c r="C1202" s="113"/>
      <c r="D1202" s="113"/>
      <c r="E1202" s="22"/>
      <c r="F1202" s="22"/>
      <c r="G1202" s="22"/>
      <c r="H1202" s="22"/>
      <c r="I1202" s="22"/>
      <c r="J1202" s="22"/>
      <c r="K1202" s="22"/>
      <c r="L1202" s="22"/>
      <c r="M1202" s="22"/>
      <c r="N1202" s="22"/>
      <c r="O1202" s="22"/>
      <c r="P1202" s="22"/>
      <c r="Q1202" s="22"/>
      <c r="R1202" s="22"/>
    </row>
    <row r="1203" spans="1:18">
      <c r="A1203" s="22"/>
      <c r="B1203" s="113"/>
      <c r="C1203" s="113"/>
      <c r="D1203" s="113"/>
      <c r="E1203" s="22"/>
      <c r="F1203" s="22"/>
      <c r="G1203" s="22"/>
      <c r="H1203" s="22"/>
      <c r="I1203" s="22"/>
      <c r="J1203" s="22"/>
      <c r="K1203" s="22"/>
      <c r="L1203" s="22"/>
      <c r="M1203" s="22"/>
      <c r="N1203" s="22"/>
      <c r="O1203" s="22"/>
      <c r="P1203" s="22"/>
      <c r="Q1203" s="22"/>
      <c r="R1203" s="22"/>
    </row>
    <row r="1204" spans="1:18">
      <c r="A1204" s="22"/>
      <c r="B1204" s="113"/>
      <c r="C1204" s="113"/>
      <c r="D1204" s="113"/>
      <c r="E1204" s="22"/>
      <c r="F1204" s="22"/>
      <c r="G1204" s="22"/>
      <c r="H1204" s="22"/>
      <c r="I1204" s="22"/>
      <c r="J1204" s="22"/>
      <c r="K1204" s="22"/>
      <c r="L1204" s="22"/>
      <c r="M1204" s="22"/>
      <c r="N1204" s="22"/>
      <c r="O1204" s="22"/>
      <c r="P1204" s="22"/>
      <c r="Q1204" s="22"/>
      <c r="R1204" s="22"/>
    </row>
    <row r="1205" spans="1:18">
      <c r="A1205" s="22"/>
      <c r="B1205" s="113"/>
      <c r="C1205" s="113"/>
      <c r="D1205" s="113"/>
      <c r="E1205" s="22"/>
      <c r="F1205" s="22"/>
      <c r="G1205" s="22"/>
      <c r="H1205" s="22"/>
      <c r="I1205" s="22"/>
      <c r="J1205" s="22"/>
      <c r="K1205" s="22"/>
      <c r="L1205" s="22"/>
      <c r="M1205" s="22"/>
      <c r="N1205" s="22"/>
      <c r="O1205" s="22"/>
      <c r="P1205" s="22"/>
      <c r="Q1205" s="22"/>
      <c r="R1205" s="22"/>
    </row>
    <row r="1206" spans="1:18">
      <c r="A1206" s="22"/>
      <c r="B1206" s="113"/>
      <c r="C1206" s="113"/>
      <c r="D1206" s="113"/>
      <c r="E1206" s="22"/>
      <c r="F1206" s="22"/>
      <c r="G1206" s="22"/>
      <c r="H1206" s="22"/>
      <c r="I1206" s="22"/>
      <c r="J1206" s="22"/>
      <c r="K1206" s="22"/>
      <c r="L1206" s="22"/>
      <c r="M1206" s="22"/>
      <c r="N1206" s="22"/>
      <c r="O1206" s="22"/>
      <c r="P1206" s="22"/>
      <c r="Q1206" s="22"/>
      <c r="R1206" s="22"/>
    </row>
    <row r="1207" spans="1:18">
      <c r="A1207" s="22"/>
      <c r="B1207" s="113"/>
      <c r="C1207" s="113"/>
      <c r="D1207" s="113"/>
      <c r="E1207" s="22"/>
      <c r="F1207" s="22"/>
      <c r="G1207" s="22"/>
      <c r="H1207" s="22"/>
      <c r="I1207" s="22"/>
      <c r="J1207" s="22"/>
      <c r="K1207" s="22"/>
      <c r="L1207" s="22"/>
      <c r="M1207" s="22"/>
      <c r="N1207" s="22"/>
      <c r="O1207" s="22"/>
      <c r="P1207" s="22"/>
      <c r="Q1207" s="22"/>
      <c r="R1207" s="22"/>
    </row>
    <row r="1208" spans="1:18">
      <c r="A1208" s="22"/>
      <c r="B1208" s="113"/>
      <c r="C1208" s="113"/>
      <c r="D1208" s="113"/>
      <c r="E1208" s="22"/>
      <c r="F1208" s="22"/>
      <c r="G1208" s="22"/>
      <c r="H1208" s="22"/>
      <c r="I1208" s="22"/>
      <c r="J1208" s="22"/>
      <c r="K1208" s="22"/>
      <c r="L1208" s="22"/>
      <c r="M1208" s="22"/>
      <c r="N1208" s="22"/>
      <c r="O1208" s="22"/>
      <c r="P1208" s="22"/>
      <c r="Q1208" s="22"/>
      <c r="R1208" s="22"/>
    </row>
    <row r="1209" spans="1:18">
      <c r="A1209" s="22"/>
      <c r="B1209" s="113"/>
      <c r="C1209" s="113"/>
      <c r="D1209" s="113"/>
      <c r="E1209" s="22"/>
      <c r="F1209" s="22"/>
      <c r="G1209" s="22"/>
      <c r="H1209" s="22"/>
      <c r="I1209" s="22"/>
      <c r="J1209" s="22"/>
      <c r="K1209" s="22"/>
      <c r="L1209" s="22"/>
      <c r="M1209" s="22"/>
      <c r="N1209" s="22"/>
      <c r="O1209" s="22"/>
      <c r="P1209" s="22"/>
      <c r="Q1209" s="22"/>
      <c r="R1209" s="22"/>
    </row>
    <row r="1210" spans="1:18">
      <c r="A1210" s="22"/>
      <c r="B1210" s="113"/>
      <c r="C1210" s="113"/>
      <c r="D1210" s="113"/>
      <c r="E1210" s="22"/>
      <c r="F1210" s="22"/>
      <c r="G1210" s="22"/>
      <c r="H1210" s="22"/>
      <c r="I1210" s="22"/>
      <c r="J1210" s="22"/>
      <c r="K1210" s="22"/>
      <c r="L1210" s="22"/>
      <c r="M1210" s="22"/>
      <c r="N1210" s="22"/>
      <c r="O1210" s="22"/>
      <c r="P1210" s="22"/>
      <c r="Q1210" s="22"/>
      <c r="R1210" s="22"/>
    </row>
    <row r="1211" spans="1:18">
      <c r="A1211" s="22"/>
      <c r="B1211" s="113"/>
      <c r="C1211" s="113"/>
      <c r="D1211" s="113"/>
      <c r="E1211" s="22"/>
      <c r="F1211" s="22"/>
      <c r="G1211" s="22"/>
      <c r="H1211" s="22"/>
      <c r="I1211" s="22"/>
      <c r="J1211" s="22"/>
      <c r="K1211" s="22"/>
      <c r="L1211" s="22"/>
      <c r="M1211" s="22"/>
      <c r="N1211" s="22"/>
      <c r="O1211" s="22"/>
      <c r="P1211" s="22"/>
      <c r="Q1211" s="22"/>
      <c r="R1211" s="22"/>
    </row>
    <row r="1212" spans="1:18">
      <c r="A1212" s="22"/>
      <c r="B1212" s="113"/>
      <c r="C1212" s="113"/>
      <c r="D1212" s="113"/>
      <c r="E1212" s="22"/>
      <c r="F1212" s="22"/>
      <c r="G1212" s="22"/>
      <c r="H1212" s="22"/>
      <c r="I1212" s="22"/>
      <c r="J1212" s="22"/>
      <c r="K1212" s="22"/>
      <c r="L1212" s="22"/>
      <c r="M1212" s="22"/>
      <c r="N1212" s="22"/>
      <c r="O1212" s="22"/>
      <c r="P1212" s="22"/>
      <c r="Q1212" s="22"/>
      <c r="R1212" s="22"/>
    </row>
    <row r="1213" spans="1:18">
      <c r="A1213" s="22"/>
      <c r="B1213" s="113"/>
      <c r="C1213" s="113"/>
      <c r="D1213" s="113"/>
      <c r="E1213" s="22"/>
      <c r="F1213" s="22"/>
      <c r="G1213" s="22"/>
      <c r="H1213" s="22"/>
      <c r="I1213" s="22"/>
      <c r="J1213" s="22"/>
      <c r="K1213" s="22"/>
      <c r="L1213" s="22"/>
      <c r="M1213" s="22"/>
      <c r="N1213" s="22"/>
      <c r="O1213" s="22"/>
      <c r="P1213" s="22"/>
      <c r="Q1213" s="22"/>
      <c r="R1213" s="22"/>
    </row>
    <row r="1214" spans="1:18">
      <c r="A1214" s="22"/>
      <c r="B1214" s="113"/>
      <c r="C1214" s="113"/>
      <c r="D1214" s="113"/>
      <c r="E1214" s="22"/>
      <c r="F1214" s="22"/>
      <c r="G1214" s="22"/>
      <c r="H1214" s="22"/>
      <c r="I1214" s="22"/>
      <c r="J1214" s="22"/>
      <c r="K1214" s="22"/>
      <c r="L1214" s="22"/>
      <c r="M1214" s="22"/>
      <c r="N1214" s="22"/>
      <c r="O1214" s="22"/>
      <c r="P1214" s="22"/>
      <c r="Q1214" s="22"/>
      <c r="R1214" s="22"/>
    </row>
    <row r="1215" spans="1:18">
      <c r="A1215" s="22"/>
      <c r="B1215" s="113"/>
      <c r="C1215" s="113"/>
      <c r="D1215" s="113"/>
      <c r="E1215" s="22"/>
      <c r="F1215" s="22"/>
      <c r="G1215" s="22"/>
      <c r="H1215" s="22"/>
      <c r="I1215" s="22"/>
      <c r="J1215" s="22"/>
      <c r="K1215" s="22"/>
      <c r="L1215" s="22"/>
      <c r="M1215" s="22"/>
      <c r="N1215" s="22"/>
      <c r="O1215" s="22"/>
      <c r="P1215" s="22"/>
      <c r="Q1215" s="22"/>
      <c r="R1215" s="22"/>
    </row>
    <row r="1216" spans="1:18">
      <c r="A1216" s="22"/>
      <c r="B1216" s="113"/>
      <c r="C1216" s="113"/>
      <c r="D1216" s="113"/>
      <c r="E1216" s="22"/>
      <c r="F1216" s="22"/>
      <c r="G1216" s="22"/>
      <c r="H1216" s="22"/>
      <c r="I1216" s="22"/>
      <c r="J1216" s="22"/>
      <c r="K1216" s="22"/>
      <c r="L1216" s="22"/>
      <c r="M1216" s="22"/>
      <c r="N1216" s="22"/>
      <c r="O1216" s="22"/>
      <c r="P1216" s="22"/>
      <c r="Q1216" s="22"/>
      <c r="R1216" s="22"/>
    </row>
    <row r="1217" spans="1:18">
      <c r="A1217" s="22"/>
      <c r="B1217" s="113"/>
      <c r="C1217" s="113"/>
      <c r="D1217" s="113"/>
      <c r="E1217" s="22"/>
      <c r="F1217" s="22"/>
      <c r="G1217" s="22"/>
      <c r="H1217" s="22"/>
      <c r="I1217" s="22"/>
      <c r="J1217" s="22"/>
      <c r="K1217" s="22"/>
      <c r="L1217" s="22"/>
      <c r="M1217" s="22"/>
      <c r="N1217" s="22"/>
      <c r="O1217" s="22"/>
      <c r="P1217" s="22"/>
      <c r="Q1217" s="22"/>
      <c r="R1217" s="22"/>
    </row>
    <row r="1218" spans="1:18">
      <c r="A1218" s="22"/>
      <c r="B1218" s="113"/>
      <c r="C1218" s="113"/>
      <c r="D1218" s="113"/>
      <c r="E1218" s="22"/>
      <c r="F1218" s="22"/>
      <c r="G1218" s="22"/>
      <c r="H1218" s="22"/>
      <c r="I1218" s="22"/>
      <c r="J1218" s="22"/>
      <c r="K1218" s="22"/>
      <c r="L1218" s="22"/>
      <c r="M1218" s="22"/>
      <c r="N1218" s="22"/>
      <c r="O1218" s="22"/>
      <c r="P1218" s="22"/>
      <c r="Q1218" s="22"/>
      <c r="R1218" s="22"/>
    </row>
    <row r="1219" spans="1:18">
      <c r="A1219" s="22"/>
      <c r="B1219" s="113"/>
      <c r="C1219" s="113"/>
      <c r="D1219" s="113"/>
      <c r="E1219" s="22"/>
      <c r="F1219" s="22"/>
      <c r="G1219" s="22"/>
      <c r="H1219" s="22"/>
      <c r="I1219" s="22"/>
      <c r="J1219" s="22"/>
      <c r="K1219" s="22"/>
      <c r="L1219" s="22"/>
      <c r="M1219" s="22"/>
      <c r="N1219" s="22"/>
      <c r="O1219" s="22"/>
      <c r="P1219" s="22"/>
      <c r="Q1219" s="22"/>
      <c r="R1219" s="22"/>
    </row>
    <row r="1220" spans="1:18">
      <c r="A1220" s="22"/>
      <c r="B1220" s="113"/>
      <c r="C1220" s="113"/>
      <c r="D1220" s="113"/>
      <c r="E1220" s="22"/>
      <c r="F1220" s="22"/>
      <c r="G1220" s="22"/>
      <c r="H1220" s="22"/>
      <c r="I1220" s="22"/>
      <c r="J1220" s="22"/>
      <c r="K1220" s="22"/>
      <c r="L1220" s="22"/>
      <c r="M1220" s="22"/>
      <c r="N1220" s="22"/>
      <c r="O1220" s="22"/>
      <c r="P1220" s="22"/>
      <c r="Q1220" s="22"/>
      <c r="R1220" s="22"/>
    </row>
    <row r="1221" spans="1:18">
      <c r="A1221" s="22"/>
      <c r="B1221" s="113"/>
      <c r="C1221" s="113"/>
      <c r="D1221" s="113"/>
      <c r="E1221" s="22"/>
      <c r="F1221" s="22"/>
      <c r="G1221" s="22"/>
      <c r="H1221" s="22"/>
      <c r="I1221" s="22"/>
      <c r="J1221" s="22"/>
      <c r="K1221" s="22"/>
      <c r="L1221" s="22"/>
      <c r="M1221" s="22"/>
      <c r="N1221" s="22"/>
      <c r="O1221" s="22"/>
      <c r="P1221" s="22"/>
      <c r="Q1221" s="22"/>
      <c r="R1221" s="22"/>
    </row>
    <row r="1222" spans="1:18">
      <c r="A1222" s="22"/>
      <c r="B1222" s="113"/>
      <c r="C1222" s="113"/>
      <c r="D1222" s="113"/>
      <c r="E1222" s="22"/>
      <c r="F1222" s="22"/>
      <c r="G1222" s="22"/>
      <c r="H1222" s="22"/>
      <c r="I1222" s="22"/>
      <c r="J1222" s="22"/>
      <c r="K1222" s="22"/>
      <c r="L1222" s="22"/>
      <c r="M1222" s="22"/>
      <c r="N1222" s="22"/>
      <c r="O1222" s="22"/>
      <c r="P1222" s="22"/>
      <c r="Q1222" s="22"/>
      <c r="R1222" s="22"/>
    </row>
    <row r="1223" spans="1:18">
      <c r="A1223" s="22"/>
      <c r="B1223" s="113"/>
      <c r="C1223" s="113"/>
      <c r="D1223" s="113"/>
      <c r="E1223" s="22"/>
      <c r="F1223" s="22"/>
      <c r="G1223" s="22"/>
      <c r="H1223" s="22"/>
      <c r="I1223" s="22"/>
      <c r="J1223" s="22"/>
      <c r="K1223" s="22"/>
      <c r="L1223" s="22"/>
      <c r="M1223" s="22"/>
      <c r="N1223" s="22"/>
      <c r="O1223" s="22"/>
      <c r="P1223" s="22"/>
      <c r="Q1223" s="22"/>
      <c r="R1223" s="22"/>
    </row>
    <row r="1224" spans="1:18">
      <c r="A1224" s="22"/>
      <c r="B1224" s="113"/>
      <c r="C1224" s="113"/>
      <c r="D1224" s="113"/>
      <c r="E1224" s="22"/>
      <c r="F1224" s="22"/>
      <c r="G1224" s="22"/>
      <c r="H1224" s="22"/>
      <c r="I1224" s="22"/>
      <c r="J1224" s="22"/>
      <c r="K1224" s="22"/>
      <c r="L1224" s="22"/>
      <c r="M1224" s="22"/>
      <c r="N1224" s="22"/>
      <c r="O1224" s="22"/>
      <c r="P1224" s="22"/>
      <c r="Q1224" s="22"/>
      <c r="R1224" s="22"/>
    </row>
    <row r="1225" spans="1:18">
      <c r="A1225" s="22"/>
      <c r="B1225" s="113"/>
      <c r="C1225" s="113"/>
      <c r="D1225" s="113"/>
      <c r="E1225" s="22"/>
      <c r="F1225" s="22"/>
      <c r="G1225" s="22"/>
      <c r="H1225" s="22"/>
      <c r="I1225" s="22"/>
      <c r="J1225" s="22"/>
      <c r="K1225" s="22"/>
      <c r="L1225" s="22"/>
      <c r="M1225" s="22"/>
      <c r="N1225" s="22"/>
      <c r="O1225" s="22"/>
      <c r="P1225" s="22"/>
      <c r="Q1225" s="22"/>
      <c r="R1225" s="22"/>
    </row>
    <row r="1226" spans="1:18">
      <c r="A1226" s="22"/>
      <c r="B1226" s="113"/>
      <c r="C1226" s="113"/>
      <c r="D1226" s="113"/>
      <c r="E1226" s="22"/>
      <c r="F1226" s="22"/>
      <c r="G1226" s="22"/>
      <c r="H1226" s="22"/>
      <c r="I1226" s="22"/>
      <c r="J1226" s="22"/>
      <c r="K1226" s="22"/>
      <c r="L1226" s="22"/>
      <c r="M1226" s="22"/>
      <c r="N1226" s="22"/>
      <c r="O1226" s="22"/>
      <c r="P1226" s="22"/>
      <c r="Q1226" s="22"/>
      <c r="R1226" s="22"/>
    </row>
    <row r="1227" spans="1:18">
      <c r="A1227" s="22"/>
      <c r="B1227" s="113"/>
      <c r="C1227" s="113"/>
      <c r="D1227" s="113"/>
      <c r="E1227" s="22"/>
      <c r="F1227" s="22"/>
      <c r="G1227" s="22"/>
      <c r="H1227" s="22"/>
      <c r="I1227" s="22"/>
      <c r="J1227" s="22"/>
      <c r="K1227" s="22"/>
      <c r="L1227" s="22"/>
      <c r="M1227" s="22"/>
      <c r="N1227" s="22"/>
      <c r="O1227" s="22"/>
      <c r="P1227" s="22"/>
      <c r="Q1227" s="22"/>
      <c r="R1227" s="22"/>
    </row>
    <row r="1228" spans="1:18">
      <c r="A1228" s="22"/>
      <c r="B1228" s="113"/>
      <c r="C1228" s="113"/>
      <c r="D1228" s="113"/>
      <c r="E1228" s="22"/>
      <c r="F1228" s="22"/>
      <c r="G1228" s="22"/>
      <c r="H1228" s="22"/>
      <c r="I1228" s="22"/>
      <c r="J1228" s="22"/>
      <c r="K1228" s="22"/>
      <c r="L1228" s="22"/>
      <c r="M1228" s="22"/>
      <c r="N1228" s="22"/>
      <c r="O1228" s="22"/>
      <c r="P1228" s="22"/>
      <c r="Q1228" s="22"/>
      <c r="R1228" s="22"/>
    </row>
    <row r="1229" spans="1:18">
      <c r="A1229" s="22"/>
      <c r="B1229" s="113"/>
      <c r="C1229" s="113"/>
      <c r="D1229" s="113"/>
      <c r="E1229" s="22"/>
      <c r="F1229" s="22"/>
      <c r="G1229" s="22"/>
      <c r="H1229" s="22"/>
      <c r="I1229" s="22"/>
      <c r="J1229" s="22"/>
      <c r="K1229" s="22"/>
      <c r="L1229" s="22"/>
      <c r="M1229" s="22"/>
      <c r="N1229" s="22"/>
      <c r="O1229" s="22"/>
      <c r="P1229" s="22"/>
      <c r="Q1229" s="22"/>
      <c r="R1229" s="22"/>
    </row>
    <row r="1230" spans="1:18">
      <c r="A1230" s="22"/>
      <c r="B1230" s="113"/>
      <c r="C1230" s="113"/>
      <c r="D1230" s="113"/>
      <c r="E1230" s="22"/>
      <c r="F1230" s="22"/>
      <c r="G1230" s="22"/>
      <c r="H1230" s="22"/>
      <c r="I1230" s="22"/>
      <c r="J1230" s="22"/>
      <c r="K1230" s="22"/>
      <c r="L1230" s="22"/>
      <c r="M1230" s="22"/>
      <c r="N1230" s="22"/>
      <c r="O1230" s="22"/>
      <c r="P1230" s="22"/>
      <c r="Q1230" s="22"/>
      <c r="R1230" s="22"/>
    </row>
    <row r="1231" spans="1:18">
      <c r="A1231" s="22"/>
      <c r="B1231" s="113"/>
      <c r="C1231" s="113"/>
      <c r="D1231" s="113"/>
      <c r="E1231" s="22"/>
      <c r="F1231" s="22"/>
      <c r="G1231" s="22"/>
      <c r="H1231" s="22"/>
      <c r="I1231" s="22"/>
      <c r="J1231" s="22"/>
      <c r="K1231" s="22"/>
      <c r="L1231" s="22"/>
      <c r="M1231" s="22"/>
      <c r="N1231" s="22"/>
      <c r="O1231" s="22"/>
      <c r="P1231" s="22"/>
      <c r="Q1231" s="22"/>
      <c r="R1231" s="22"/>
    </row>
    <row r="1232" spans="1:18">
      <c r="A1232" s="22"/>
      <c r="B1232" s="113"/>
      <c r="C1232" s="113"/>
      <c r="D1232" s="113"/>
      <c r="E1232" s="22"/>
      <c r="F1232" s="22"/>
      <c r="G1232" s="22"/>
      <c r="H1232" s="22"/>
      <c r="I1232" s="22"/>
      <c r="J1232" s="22"/>
      <c r="K1232" s="22"/>
      <c r="L1232" s="22"/>
      <c r="M1232" s="22"/>
      <c r="N1232" s="22"/>
      <c r="O1232" s="22"/>
      <c r="P1232" s="22"/>
      <c r="Q1232" s="22"/>
      <c r="R1232" s="22"/>
    </row>
    <row r="1233" spans="1:18">
      <c r="A1233" s="22"/>
      <c r="B1233" s="113"/>
      <c r="C1233" s="113"/>
      <c r="D1233" s="113"/>
      <c r="E1233" s="22"/>
      <c r="F1233" s="22"/>
      <c r="G1233" s="22"/>
      <c r="H1233" s="22"/>
      <c r="I1233" s="22"/>
      <c r="J1233" s="22"/>
      <c r="K1233" s="22"/>
      <c r="L1233" s="22"/>
      <c r="M1233" s="22"/>
      <c r="N1233" s="22"/>
      <c r="O1233" s="22"/>
      <c r="P1233" s="22"/>
      <c r="Q1233" s="22"/>
      <c r="R1233" s="22"/>
    </row>
    <row r="1234" spans="1:18">
      <c r="A1234" s="22"/>
      <c r="B1234" s="113"/>
      <c r="C1234" s="113"/>
      <c r="D1234" s="113"/>
      <c r="E1234" s="22"/>
      <c r="F1234" s="22"/>
      <c r="G1234" s="22"/>
      <c r="H1234" s="22"/>
      <c r="I1234" s="22"/>
      <c r="J1234" s="22"/>
      <c r="K1234" s="22"/>
      <c r="L1234" s="22"/>
      <c r="M1234" s="22"/>
      <c r="N1234" s="22"/>
      <c r="O1234" s="22"/>
      <c r="P1234" s="22"/>
      <c r="Q1234" s="22"/>
      <c r="R1234" s="22"/>
    </row>
    <row r="1235" spans="1:18">
      <c r="A1235" s="22"/>
      <c r="B1235" s="113"/>
      <c r="C1235" s="113"/>
      <c r="D1235" s="113"/>
      <c r="E1235" s="22"/>
      <c r="F1235" s="22"/>
      <c r="G1235" s="22"/>
      <c r="H1235" s="22"/>
      <c r="I1235" s="22"/>
      <c r="J1235" s="22"/>
      <c r="K1235" s="22"/>
      <c r="L1235" s="22"/>
      <c r="M1235" s="22"/>
      <c r="N1235" s="22"/>
      <c r="O1235" s="22"/>
      <c r="P1235" s="22"/>
      <c r="Q1235" s="22"/>
      <c r="R1235" s="22"/>
    </row>
    <row r="1236" spans="1:18">
      <c r="A1236" s="22"/>
      <c r="B1236" s="113"/>
      <c r="C1236" s="113"/>
      <c r="D1236" s="113"/>
      <c r="E1236" s="22"/>
      <c r="F1236" s="22"/>
      <c r="G1236" s="22"/>
      <c r="H1236" s="22"/>
      <c r="I1236" s="22"/>
      <c r="J1236" s="22"/>
      <c r="K1236" s="22"/>
      <c r="L1236" s="22"/>
      <c r="M1236" s="22"/>
      <c r="N1236" s="22"/>
      <c r="O1236" s="22"/>
      <c r="P1236" s="22"/>
      <c r="Q1236" s="22"/>
      <c r="R1236" s="22"/>
    </row>
    <row r="1237" spans="1:18">
      <c r="A1237" s="22"/>
      <c r="B1237" s="113"/>
      <c r="C1237" s="113"/>
      <c r="D1237" s="113"/>
      <c r="E1237" s="22"/>
      <c r="F1237" s="22"/>
      <c r="G1237" s="22"/>
      <c r="H1237" s="22"/>
      <c r="I1237" s="22"/>
      <c r="J1237" s="22"/>
      <c r="K1237" s="22"/>
      <c r="L1237" s="22"/>
      <c r="M1237" s="22"/>
      <c r="N1237" s="22"/>
      <c r="O1237" s="22"/>
      <c r="P1237" s="22"/>
      <c r="Q1237" s="22"/>
      <c r="R1237" s="22"/>
    </row>
    <row r="1238" spans="1:18">
      <c r="A1238" s="22"/>
      <c r="B1238" s="113"/>
      <c r="C1238" s="113"/>
      <c r="D1238" s="113"/>
      <c r="E1238" s="22"/>
      <c r="F1238" s="22"/>
      <c r="G1238" s="22"/>
      <c r="H1238" s="22"/>
      <c r="I1238" s="22"/>
      <c r="J1238" s="22"/>
      <c r="K1238" s="22"/>
      <c r="L1238" s="22"/>
      <c r="M1238" s="22"/>
      <c r="N1238" s="22"/>
      <c r="O1238" s="22"/>
      <c r="P1238" s="22"/>
      <c r="Q1238" s="22"/>
      <c r="R1238" s="22"/>
    </row>
    <row r="1239" spans="1:18">
      <c r="A1239" s="22"/>
      <c r="B1239" s="113"/>
      <c r="C1239" s="113"/>
      <c r="D1239" s="113"/>
      <c r="E1239" s="22"/>
      <c r="F1239" s="22"/>
      <c r="G1239" s="22"/>
      <c r="H1239" s="22"/>
      <c r="I1239" s="22"/>
      <c r="J1239" s="22"/>
      <c r="K1239" s="22"/>
      <c r="L1239" s="22"/>
      <c r="M1239" s="22"/>
      <c r="N1239" s="22"/>
      <c r="O1239" s="22"/>
      <c r="P1239" s="22"/>
      <c r="Q1239" s="22"/>
      <c r="R1239" s="22"/>
    </row>
    <row r="1240" spans="1:18">
      <c r="A1240" s="22"/>
      <c r="B1240" s="113"/>
      <c r="C1240" s="113"/>
      <c r="D1240" s="113"/>
      <c r="E1240" s="22"/>
      <c r="F1240" s="22"/>
      <c r="G1240" s="22"/>
      <c r="H1240" s="22"/>
      <c r="I1240" s="22"/>
      <c r="J1240" s="22"/>
      <c r="K1240" s="22"/>
      <c r="L1240" s="22"/>
      <c r="M1240" s="22"/>
      <c r="N1240" s="22"/>
      <c r="O1240" s="22"/>
      <c r="P1240" s="22"/>
      <c r="Q1240" s="22"/>
      <c r="R1240" s="22"/>
    </row>
    <row r="1241" spans="1:18">
      <c r="A1241" s="22"/>
      <c r="B1241" s="113"/>
      <c r="C1241" s="113"/>
      <c r="D1241" s="113"/>
      <c r="E1241" s="22"/>
      <c r="F1241" s="22"/>
      <c r="G1241" s="22"/>
      <c r="H1241" s="22"/>
      <c r="I1241" s="22"/>
      <c r="J1241" s="22"/>
      <c r="K1241" s="22"/>
      <c r="L1241" s="22"/>
      <c r="M1241" s="22"/>
      <c r="N1241" s="22"/>
      <c r="O1241" s="22"/>
      <c r="P1241" s="22"/>
      <c r="Q1241" s="22"/>
      <c r="R1241" s="22"/>
    </row>
    <row r="1242" spans="1:18">
      <c r="A1242" s="22"/>
      <c r="B1242" s="113"/>
      <c r="C1242" s="113"/>
      <c r="D1242" s="113"/>
      <c r="E1242" s="22"/>
      <c r="F1242" s="22"/>
      <c r="G1242" s="22"/>
      <c r="H1242" s="22"/>
      <c r="I1242" s="22"/>
      <c r="J1242" s="22"/>
      <c r="K1242" s="22"/>
      <c r="L1242" s="22"/>
      <c r="M1242" s="22"/>
      <c r="N1242" s="22"/>
      <c r="O1242" s="22"/>
      <c r="P1242" s="22"/>
      <c r="Q1242" s="22"/>
      <c r="R1242" s="22"/>
    </row>
    <row r="1243" spans="1:18">
      <c r="A1243" s="22"/>
      <c r="B1243" s="113"/>
      <c r="C1243" s="113"/>
      <c r="D1243" s="113"/>
      <c r="E1243" s="22"/>
      <c r="F1243" s="22"/>
      <c r="G1243" s="22"/>
      <c r="H1243" s="22"/>
      <c r="I1243" s="22"/>
      <c r="J1243" s="22"/>
      <c r="K1243" s="22"/>
      <c r="L1243" s="22"/>
      <c r="M1243" s="22"/>
      <c r="N1243" s="22"/>
      <c r="O1243" s="22"/>
      <c r="P1243" s="22"/>
      <c r="Q1243" s="22"/>
      <c r="R1243" s="22"/>
    </row>
    <row r="1244" spans="1:18">
      <c r="A1244" s="22"/>
      <c r="B1244" s="113"/>
      <c r="C1244" s="113"/>
      <c r="D1244" s="113"/>
      <c r="E1244" s="22"/>
      <c r="F1244" s="22"/>
      <c r="G1244" s="22"/>
      <c r="H1244" s="22"/>
      <c r="I1244" s="22"/>
      <c r="J1244" s="22"/>
      <c r="K1244" s="22"/>
      <c r="L1244" s="22"/>
      <c r="M1244" s="22"/>
      <c r="N1244" s="22"/>
      <c r="O1244" s="22"/>
      <c r="P1244" s="22"/>
      <c r="Q1244" s="22"/>
      <c r="R1244" s="22"/>
    </row>
    <row r="1245" spans="1:18">
      <c r="A1245" s="22"/>
      <c r="B1245" s="113"/>
      <c r="C1245" s="113"/>
      <c r="D1245" s="113"/>
      <c r="E1245" s="22"/>
      <c r="F1245" s="22"/>
      <c r="G1245" s="22"/>
      <c r="H1245" s="22"/>
      <c r="I1245" s="22"/>
      <c r="J1245" s="22"/>
      <c r="K1245" s="22"/>
      <c r="L1245" s="22"/>
      <c r="M1245" s="22"/>
      <c r="N1245" s="22"/>
      <c r="O1245" s="22"/>
      <c r="P1245" s="22"/>
      <c r="Q1245" s="22"/>
      <c r="R1245" s="22"/>
    </row>
    <row r="1246" spans="1:18">
      <c r="A1246" s="22"/>
      <c r="B1246" s="113"/>
      <c r="C1246" s="113"/>
      <c r="D1246" s="113"/>
      <c r="E1246" s="22"/>
      <c r="F1246" s="22"/>
      <c r="G1246" s="22"/>
      <c r="H1246" s="22"/>
      <c r="I1246" s="22"/>
      <c r="J1246" s="22"/>
      <c r="K1246" s="22"/>
      <c r="L1246" s="22"/>
      <c r="M1246" s="22"/>
      <c r="N1246" s="22"/>
      <c r="O1246" s="22"/>
      <c r="P1246" s="22"/>
      <c r="Q1246" s="22"/>
      <c r="R1246" s="22"/>
    </row>
    <row r="1247" spans="1:18">
      <c r="A1247" s="22"/>
      <c r="B1247" s="113"/>
      <c r="C1247" s="113"/>
      <c r="D1247" s="113"/>
      <c r="E1247" s="22"/>
      <c r="F1247" s="22"/>
      <c r="G1247" s="22"/>
      <c r="H1247" s="22"/>
      <c r="I1247" s="22"/>
      <c r="J1247" s="22"/>
      <c r="K1247" s="22"/>
      <c r="L1247" s="22"/>
      <c r="M1247" s="22"/>
      <c r="N1247" s="22"/>
      <c r="O1247" s="22"/>
      <c r="P1247" s="22"/>
      <c r="Q1247" s="22"/>
      <c r="R1247" s="22"/>
    </row>
    <row r="1248" spans="1:18">
      <c r="A1248" s="22"/>
      <c r="B1248" s="113"/>
      <c r="C1248" s="113"/>
      <c r="D1248" s="113"/>
      <c r="E1248" s="22"/>
      <c r="F1248" s="22"/>
      <c r="G1248" s="22"/>
      <c r="H1248" s="22"/>
      <c r="I1248" s="22"/>
      <c r="J1248" s="22"/>
      <c r="K1248" s="22"/>
      <c r="L1248" s="22"/>
      <c r="M1248" s="22"/>
      <c r="N1248" s="22"/>
      <c r="O1248" s="22"/>
      <c r="P1248" s="22"/>
      <c r="Q1248" s="22"/>
      <c r="R1248" s="22"/>
    </row>
    <row r="1249" spans="1:18">
      <c r="A1249" s="22"/>
      <c r="B1249" s="113"/>
      <c r="C1249" s="113"/>
      <c r="D1249" s="113"/>
      <c r="E1249" s="22"/>
      <c r="F1249" s="22"/>
      <c r="G1249" s="22"/>
      <c r="H1249" s="22"/>
      <c r="I1249" s="22"/>
      <c r="J1249" s="22"/>
      <c r="K1249" s="22"/>
      <c r="L1249" s="22"/>
      <c r="M1249" s="22"/>
      <c r="N1249" s="22"/>
      <c r="O1249" s="22"/>
      <c r="P1249" s="22"/>
      <c r="Q1249" s="22"/>
      <c r="R1249" s="22"/>
    </row>
    <row r="1250" spans="1:18">
      <c r="A1250" s="22"/>
      <c r="B1250" s="113"/>
      <c r="C1250" s="113"/>
      <c r="D1250" s="113"/>
      <c r="E1250" s="22"/>
      <c r="F1250" s="22"/>
      <c r="G1250" s="22"/>
      <c r="H1250" s="22"/>
      <c r="I1250" s="22"/>
      <c r="J1250" s="22"/>
      <c r="K1250" s="22"/>
      <c r="L1250" s="22"/>
      <c r="M1250" s="22"/>
      <c r="N1250" s="22"/>
      <c r="O1250" s="22"/>
      <c r="P1250" s="22"/>
      <c r="Q1250" s="22"/>
      <c r="R1250" s="22"/>
    </row>
    <row r="1251" spans="1:18">
      <c r="A1251" s="22"/>
      <c r="B1251" s="113"/>
      <c r="C1251" s="113"/>
      <c r="D1251" s="113"/>
      <c r="E1251" s="22"/>
      <c r="F1251" s="22"/>
      <c r="G1251" s="22"/>
      <c r="H1251" s="22"/>
      <c r="I1251" s="22"/>
      <c r="J1251" s="22"/>
      <c r="K1251" s="22"/>
      <c r="L1251" s="22"/>
      <c r="M1251" s="22"/>
      <c r="N1251" s="22"/>
      <c r="O1251" s="22"/>
      <c r="P1251" s="22"/>
      <c r="Q1251" s="22"/>
      <c r="R1251" s="22"/>
    </row>
    <row r="1252" spans="1:18">
      <c r="A1252" s="22"/>
      <c r="B1252" s="113"/>
      <c r="C1252" s="113"/>
      <c r="D1252" s="113"/>
      <c r="E1252" s="22"/>
      <c r="F1252" s="22"/>
      <c r="G1252" s="22"/>
      <c r="H1252" s="22"/>
      <c r="I1252" s="22"/>
      <c r="J1252" s="22"/>
      <c r="K1252" s="22"/>
      <c r="L1252" s="22"/>
      <c r="M1252" s="22"/>
      <c r="N1252" s="22"/>
      <c r="O1252" s="22"/>
      <c r="P1252" s="22"/>
      <c r="Q1252" s="22"/>
      <c r="R1252" s="22"/>
    </row>
    <row r="1253" spans="1:18">
      <c r="A1253" s="22"/>
      <c r="B1253" s="113"/>
      <c r="C1253" s="113"/>
      <c r="D1253" s="113"/>
      <c r="E1253" s="22"/>
      <c r="F1253" s="22"/>
      <c r="G1253" s="22"/>
      <c r="H1253" s="22"/>
      <c r="I1253" s="22"/>
      <c r="J1253" s="22"/>
      <c r="K1253" s="22"/>
      <c r="L1253" s="22"/>
      <c r="M1253" s="22"/>
      <c r="N1253" s="22"/>
      <c r="O1253" s="22"/>
      <c r="P1253" s="22"/>
      <c r="Q1253" s="22"/>
      <c r="R1253" s="22"/>
    </row>
    <row r="1254" spans="1:18">
      <c r="A1254" s="22"/>
      <c r="B1254" s="113"/>
      <c r="C1254" s="113"/>
      <c r="D1254" s="113"/>
      <c r="E1254" s="22"/>
      <c r="F1254" s="22"/>
      <c r="G1254" s="22"/>
      <c r="H1254" s="22"/>
      <c r="I1254" s="22"/>
      <c r="J1254" s="22"/>
      <c r="K1254" s="22"/>
      <c r="L1254" s="22"/>
      <c r="M1254" s="22"/>
      <c r="N1254" s="22"/>
      <c r="O1254" s="22"/>
      <c r="P1254" s="22"/>
      <c r="Q1254" s="22"/>
      <c r="R1254" s="22"/>
    </row>
    <row r="1255" spans="1:18">
      <c r="A1255" s="22"/>
      <c r="B1255" s="113"/>
      <c r="C1255" s="113"/>
      <c r="D1255" s="113"/>
      <c r="E1255" s="22"/>
      <c r="F1255" s="22"/>
      <c r="G1255" s="22"/>
      <c r="H1255" s="22"/>
      <c r="I1255" s="22"/>
      <c r="J1255" s="22"/>
      <c r="K1255" s="22"/>
      <c r="L1255" s="22"/>
      <c r="M1255" s="22"/>
      <c r="N1255" s="22"/>
      <c r="O1255" s="22"/>
      <c r="P1255" s="22"/>
      <c r="Q1255" s="22"/>
      <c r="R1255" s="22"/>
    </row>
    <row r="1256" spans="1:18">
      <c r="A1256" s="22"/>
      <c r="B1256" s="113"/>
      <c r="C1256" s="113"/>
      <c r="D1256" s="113"/>
      <c r="E1256" s="22"/>
      <c r="F1256" s="22"/>
      <c r="G1256" s="22"/>
      <c r="H1256" s="22"/>
      <c r="I1256" s="22"/>
      <c r="J1256" s="22"/>
      <c r="K1256" s="22"/>
      <c r="L1256" s="22"/>
      <c r="M1256" s="22"/>
      <c r="N1256" s="22"/>
      <c r="O1256" s="22"/>
      <c r="P1256" s="22"/>
      <c r="Q1256" s="22"/>
      <c r="R1256" s="22"/>
    </row>
    <row r="1257" spans="1:18">
      <c r="A1257" s="22"/>
      <c r="B1257" s="113"/>
      <c r="C1257" s="113"/>
      <c r="D1257" s="113"/>
      <c r="E1257" s="22"/>
      <c r="F1257" s="22"/>
      <c r="G1257" s="22"/>
      <c r="H1257" s="22"/>
      <c r="I1257" s="22"/>
      <c r="J1257" s="22"/>
      <c r="K1257" s="22"/>
      <c r="L1257" s="22"/>
      <c r="M1257" s="22"/>
      <c r="N1257" s="22"/>
      <c r="O1257" s="22"/>
      <c r="P1257" s="22"/>
      <c r="Q1257" s="22"/>
      <c r="R1257" s="22"/>
    </row>
    <row r="1258" spans="1:18">
      <c r="A1258" s="22"/>
      <c r="B1258" s="113"/>
      <c r="C1258" s="113"/>
      <c r="D1258" s="113"/>
      <c r="E1258" s="22"/>
      <c r="F1258" s="22"/>
      <c r="G1258" s="22"/>
      <c r="H1258" s="22"/>
      <c r="I1258" s="22"/>
      <c r="J1258" s="22"/>
      <c r="K1258" s="22"/>
      <c r="L1258" s="22"/>
      <c r="M1258" s="22"/>
      <c r="N1258" s="22"/>
      <c r="O1258" s="22"/>
      <c r="P1258" s="22"/>
      <c r="Q1258" s="22"/>
      <c r="R1258" s="22"/>
    </row>
    <row r="1259" spans="1:18">
      <c r="A1259" s="22"/>
      <c r="B1259" s="113"/>
      <c r="C1259" s="113"/>
      <c r="D1259" s="113"/>
      <c r="E1259" s="22"/>
      <c r="F1259" s="22"/>
      <c r="G1259" s="22"/>
      <c r="H1259" s="22"/>
      <c r="I1259" s="22"/>
      <c r="J1259" s="22"/>
      <c r="K1259" s="22"/>
      <c r="L1259" s="22"/>
      <c r="M1259" s="22"/>
      <c r="N1259" s="22"/>
      <c r="O1259" s="22"/>
      <c r="P1259" s="22"/>
      <c r="Q1259" s="22"/>
      <c r="R1259" s="22"/>
    </row>
    <row r="1260" spans="1:18">
      <c r="A1260" s="22"/>
      <c r="B1260" s="113"/>
      <c r="C1260" s="113"/>
      <c r="D1260" s="113"/>
      <c r="E1260" s="22"/>
      <c r="F1260" s="22"/>
      <c r="G1260" s="22"/>
      <c r="H1260" s="22"/>
      <c r="I1260" s="22"/>
      <c r="J1260" s="22"/>
      <c r="K1260" s="22"/>
      <c r="L1260" s="22"/>
      <c r="M1260" s="22"/>
      <c r="N1260" s="22"/>
      <c r="O1260" s="22"/>
      <c r="P1260" s="22"/>
      <c r="Q1260" s="22"/>
      <c r="R1260" s="22"/>
    </row>
    <row r="1261" spans="1:18">
      <c r="A1261" s="22"/>
      <c r="B1261" s="113"/>
      <c r="C1261" s="113"/>
      <c r="D1261" s="113"/>
      <c r="E1261" s="22"/>
      <c r="F1261" s="22"/>
      <c r="G1261" s="22"/>
      <c r="H1261" s="22"/>
      <c r="I1261" s="22"/>
      <c r="J1261" s="22"/>
      <c r="K1261" s="22"/>
      <c r="L1261" s="22"/>
      <c r="M1261" s="22"/>
      <c r="N1261" s="22"/>
      <c r="O1261" s="22"/>
      <c r="P1261" s="22"/>
      <c r="Q1261" s="22"/>
      <c r="R1261" s="22"/>
    </row>
    <row r="1262" spans="1:18">
      <c r="A1262" s="22"/>
      <c r="B1262" s="113"/>
      <c r="C1262" s="113"/>
      <c r="D1262" s="113"/>
      <c r="E1262" s="22"/>
      <c r="F1262" s="22"/>
      <c r="G1262" s="22"/>
      <c r="H1262" s="22"/>
      <c r="I1262" s="22"/>
      <c r="J1262" s="22"/>
      <c r="K1262" s="22"/>
      <c r="L1262" s="22"/>
      <c r="M1262" s="22"/>
      <c r="N1262" s="22"/>
      <c r="O1262" s="22"/>
      <c r="P1262" s="22"/>
      <c r="Q1262" s="22"/>
      <c r="R1262" s="22"/>
    </row>
    <row r="1263" spans="1:18">
      <c r="A1263" s="22"/>
      <c r="B1263" s="113"/>
      <c r="C1263" s="113"/>
      <c r="D1263" s="113"/>
      <c r="E1263" s="22"/>
      <c r="F1263" s="22"/>
      <c r="G1263" s="22"/>
      <c r="H1263" s="22"/>
      <c r="I1263" s="22"/>
      <c r="J1263" s="22"/>
      <c r="K1263" s="22"/>
      <c r="L1263" s="22"/>
      <c r="M1263" s="22"/>
      <c r="N1263" s="22"/>
      <c r="O1263" s="22"/>
      <c r="P1263" s="22"/>
      <c r="Q1263" s="22"/>
      <c r="R1263" s="22"/>
    </row>
    <row r="1264" spans="1:18">
      <c r="A1264" s="22"/>
      <c r="B1264" s="113"/>
      <c r="C1264" s="113"/>
      <c r="D1264" s="113"/>
      <c r="E1264" s="22"/>
      <c r="F1264" s="22"/>
      <c r="G1264" s="22"/>
      <c r="H1264" s="22"/>
      <c r="I1264" s="22"/>
      <c r="J1264" s="22"/>
      <c r="K1264" s="22"/>
      <c r="L1264" s="22"/>
      <c r="M1264" s="22"/>
      <c r="N1264" s="22"/>
      <c r="O1264" s="22"/>
      <c r="P1264" s="22"/>
      <c r="Q1264" s="22"/>
      <c r="R1264" s="22"/>
    </row>
    <row r="1265" spans="1:18">
      <c r="A1265" s="22"/>
      <c r="B1265" s="113"/>
      <c r="C1265" s="113"/>
      <c r="D1265" s="113"/>
      <c r="E1265" s="22"/>
      <c r="F1265" s="22"/>
      <c r="G1265" s="22"/>
      <c r="H1265" s="22"/>
      <c r="I1265" s="22"/>
      <c r="J1265" s="22"/>
      <c r="K1265" s="22"/>
      <c r="L1265" s="22"/>
      <c r="M1265" s="22"/>
      <c r="N1265" s="22"/>
      <c r="O1265" s="22"/>
      <c r="P1265" s="22"/>
      <c r="Q1265" s="22"/>
      <c r="R1265" s="22"/>
    </row>
    <row r="1266" spans="1:18">
      <c r="A1266" s="22"/>
      <c r="B1266" s="113"/>
      <c r="C1266" s="113"/>
      <c r="D1266" s="113"/>
      <c r="E1266" s="22"/>
      <c r="F1266" s="22"/>
      <c r="G1266" s="22"/>
      <c r="H1266" s="22"/>
      <c r="I1266" s="22"/>
      <c r="J1266" s="22"/>
      <c r="K1266" s="22"/>
      <c r="L1266" s="22"/>
      <c r="M1266" s="22"/>
      <c r="N1266" s="22"/>
      <c r="O1266" s="22"/>
      <c r="P1266" s="22"/>
      <c r="Q1266" s="22"/>
      <c r="R1266" s="22"/>
    </row>
    <row r="1267" spans="1:18">
      <c r="A1267" s="22"/>
      <c r="B1267" s="113"/>
      <c r="C1267" s="113"/>
      <c r="D1267" s="113"/>
      <c r="E1267" s="22"/>
      <c r="F1267" s="22"/>
      <c r="G1267" s="22"/>
      <c r="H1267" s="22"/>
      <c r="I1267" s="22"/>
      <c r="J1267" s="22"/>
      <c r="K1267" s="22"/>
      <c r="L1267" s="22"/>
      <c r="M1267" s="22"/>
      <c r="N1267" s="22"/>
      <c r="O1267" s="22"/>
      <c r="P1267" s="22"/>
      <c r="Q1267" s="22"/>
      <c r="R1267" s="22"/>
    </row>
    <row r="1268" spans="1:18">
      <c r="A1268" s="22"/>
      <c r="B1268" s="113"/>
      <c r="C1268" s="113"/>
      <c r="D1268" s="113"/>
      <c r="E1268" s="22"/>
      <c r="F1268" s="22"/>
      <c r="G1268" s="22"/>
      <c r="H1268" s="22"/>
      <c r="I1268" s="22"/>
      <c r="J1268" s="22"/>
      <c r="K1268" s="22"/>
      <c r="L1268" s="22"/>
      <c r="M1268" s="22"/>
      <c r="N1268" s="22"/>
      <c r="O1268" s="22"/>
      <c r="P1268" s="22"/>
      <c r="Q1268" s="22"/>
      <c r="R1268" s="22"/>
    </row>
    <row r="1269" spans="1:18">
      <c r="A1269" s="22"/>
      <c r="B1269" s="113"/>
      <c r="C1269" s="113"/>
      <c r="D1269" s="113"/>
      <c r="E1269" s="22"/>
      <c r="F1269" s="22"/>
      <c r="G1269" s="22"/>
      <c r="H1269" s="22"/>
      <c r="I1269" s="22"/>
      <c r="J1269" s="22"/>
      <c r="K1269" s="22"/>
      <c r="L1269" s="22"/>
      <c r="M1269" s="22"/>
      <c r="N1269" s="22"/>
      <c r="O1269" s="22"/>
      <c r="P1269" s="22"/>
      <c r="Q1269" s="22"/>
      <c r="R1269" s="22"/>
    </row>
    <row r="1270" spans="1:18">
      <c r="A1270" s="22"/>
      <c r="B1270" s="113"/>
      <c r="C1270" s="113"/>
      <c r="D1270" s="113"/>
      <c r="E1270" s="22"/>
      <c r="F1270" s="22"/>
      <c r="G1270" s="22"/>
      <c r="H1270" s="22"/>
      <c r="I1270" s="22"/>
      <c r="J1270" s="22"/>
      <c r="K1270" s="22"/>
      <c r="L1270" s="22"/>
      <c r="M1270" s="22"/>
      <c r="N1270" s="22"/>
      <c r="O1270" s="22"/>
      <c r="P1270" s="22"/>
      <c r="Q1270" s="22"/>
      <c r="R1270" s="22"/>
    </row>
    <row r="1271" spans="1:18">
      <c r="A1271" s="22"/>
      <c r="B1271" s="113"/>
      <c r="C1271" s="113"/>
      <c r="D1271" s="113"/>
      <c r="E1271" s="22"/>
      <c r="F1271" s="22"/>
      <c r="G1271" s="22"/>
      <c r="H1271" s="22"/>
      <c r="I1271" s="22"/>
      <c r="J1271" s="22"/>
      <c r="K1271" s="22"/>
      <c r="L1271" s="22"/>
      <c r="M1271" s="22"/>
      <c r="N1271" s="22"/>
      <c r="O1271" s="22"/>
      <c r="P1271" s="22"/>
      <c r="Q1271" s="22"/>
      <c r="R1271" s="22"/>
    </row>
    <row r="1272" spans="1:18">
      <c r="A1272" s="22"/>
      <c r="B1272" s="113"/>
      <c r="C1272" s="113"/>
      <c r="D1272" s="113"/>
      <c r="E1272" s="22"/>
      <c r="F1272" s="22"/>
      <c r="G1272" s="22"/>
      <c r="H1272" s="22"/>
      <c r="I1272" s="22"/>
      <c r="J1272" s="22"/>
      <c r="K1272" s="22"/>
      <c r="L1272" s="22"/>
      <c r="M1272" s="22"/>
      <c r="N1272" s="22"/>
      <c r="O1272" s="22"/>
      <c r="P1272" s="22"/>
      <c r="Q1272" s="22"/>
      <c r="R1272" s="22"/>
    </row>
    <row r="1273" spans="1:18">
      <c r="A1273" s="22"/>
      <c r="B1273" s="113"/>
      <c r="C1273" s="113"/>
      <c r="D1273" s="113"/>
      <c r="E1273" s="22"/>
      <c r="F1273" s="22"/>
      <c r="G1273" s="22"/>
      <c r="H1273" s="22"/>
      <c r="I1273" s="22"/>
      <c r="J1273" s="22"/>
      <c r="K1273" s="22"/>
      <c r="L1273" s="22"/>
      <c r="M1273" s="22"/>
      <c r="N1273" s="22"/>
      <c r="O1273" s="22"/>
      <c r="P1273" s="22"/>
      <c r="Q1273" s="22"/>
      <c r="R1273" s="22"/>
    </row>
    <row r="1274" spans="1:18">
      <c r="A1274" s="22"/>
      <c r="B1274" s="113"/>
      <c r="C1274" s="113"/>
      <c r="D1274" s="113"/>
      <c r="E1274" s="22"/>
      <c r="F1274" s="22"/>
      <c r="G1274" s="22"/>
      <c r="H1274" s="22"/>
      <c r="I1274" s="22"/>
      <c r="J1274" s="22"/>
      <c r="K1274" s="22"/>
      <c r="L1274" s="22"/>
      <c r="M1274" s="22"/>
      <c r="N1274" s="22"/>
      <c r="O1274" s="22"/>
      <c r="P1274" s="22"/>
      <c r="Q1274" s="22"/>
      <c r="R1274" s="22"/>
    </row>
    <row r="1275" spans="1:18">
      <c r="A1275" s="22"/>
      <c r="B1275" s="113"/>
      <c r="C1275" s="113"/>
      <c r="D1275" s="113"/>
      <c r="E1275" s="22"/>
      <c r="F1275" s="22"/>
      <c r="G1275" s="22"/>
      <c r="H1275" s="22"/>
      <c r="I1275" s="22"/>
      <c r="J1275" s="22"/>
      <c r="K1275" s="22"/>
      <c r="L1275" s="22"/>
      <c r="M1275" s="22"/>
      <c r="N1275" s="22"/>
      <c r="O1275" s="22"/>
      <c r="P1275" s="22"/>
      <c r="Q1275" s="22"/>
      <c r="R1275" s="22"/>
    </row>
    <row r="1276" spans="1:18">
      <c r="A1276" s="22"/>
      <c r="B1276" s="113"/>
      <c r="C1276" s="113"/>
      <c r="D1276" s="113"/>
      <c r="E1276" s="22"/>
      <c r="F1276" s="22"/>
      <c r="G1276" s="22"/>
      <c r="H1276" s="22"/>
      <c r="I1276" s="22"/>
      <c r="J1276" s="22"/>
      <c r="K1276" s="22"/>
      <c r="L1276" s="22"/>
      <c r="M1276" s="22"/>
      <c r="N1276" s="22"/>
      <c r="O1276" s="22"/>
      <c r="P1276" s="22"/>
      <c r="Q1276" s="22"/>
      <c r="R1276" s="22"/>
    </row>
    <row r="1277" spans="1:18">
      <c r="A1277" s="22"/>
      <c r="B1277" s="113"/>
      <c r="C1277" s="113"/>
      <c r="D1277" s="113"/>
      <c r="E1277" s="22"/>
      <c r="F1277" s="22"/>
      <c r="G1277" s="22"/>
      <c r="H1277" s="22"/>
      <c r="I1277" s="22"/>
      <c r="J1277" s="22"/>
      <c r="K1277" s="22"/>
      <c r="L1277" s="22"/>
      <c r="M1277" s="22"/>
      <c r="N1277" s="22"/>
      <c r="O1277" s="22"/>
      <c r="P1277" s="22"/>
      <c r="Q1277" s="22"/>
      <c r="R1277" s="22"/>
    </row>
    <row r="1278" spans="1:18">
      <c r="A1278" s="22"/>
      <c r="B1278" s="113"/>
      <c r="C1278" s="113"/>
      <c r="D1278" s="113"/>
      <c r="E1278" s="22"/>
      <c r="F1278" s="22"/>
      <c r="G1278" s="22"/>
      <c r="H1278" s="22"/>
      <c r="I1278" s="22"/>
      <c r="J1278" s="22"/>
      <c r="K1278" s="22"/>
      <c r="L1278" s="22"/>
      <c r="M1278" s="22"/>
      <c r="N1278" s="22"/>
      <c r="O1278" s="22"/>
      <c r="P1278" s="22"/>
      <c r="Q1278" s="22"/>
      <c r="R1278" s="22"/>
    </row>
    <row r="1279" spans="1:18">
      <c r="A1279" s="22"/>
      <c r="B1279" s="113"/>
      <c r="C1279" s="113"/>
      <c r="D1279" s="113"/>
      <c r="E1279" s="22"/>
      <c r="F1279" s="22"/>
      <c r="G1279" s="22"/>
      <c r="H1279" s="22"/>
      <c r="I1279" s="22"/>
      <c r="J1279" s="22"/>
      <c r="K1279" s="22"/>
      <c r="L1279" s="22"/>
      <c r="M1279" s="22"/>
      <c r="N1279" s="22"/>
      <c r="O1279" s="22"/>
      <c r="P1279" s="22"/>
      <c r="Q1279" s="22"/>
      <c r="R1279" s="22"/>
    </row>
    <row r="1280" spans="1:18">
      <c r="A1280" s="22"/>
      <c r="B1280" s="113"/>
      <c r="C1280" s="113"/>
      <c r="D1280" s="113"/>
      <c r="E1280" s="22"/>
      <c r="F1280" s="22"/>
      <c r="G1280" s="22"/>
      <c r="H1280" s="22"/>
      <c r="I1280" s="22"/>
      <c r="J1280" s="22"/>
      <c r="K1280" s="22"/>
      <c r="L1280" s="22"/>
      <c r="M1280" s="22"/>
      <c r="N1280" s="22"/>
      <c r="O1280" s="22"/>
      <c r="P1280" s="22"/>
      <c r="Q1280" s="22"/>
      <c r="R1280" s="22"/>
    </row>
    <row r="1281" spans="1:18">
      <c r="A1281" s="22"/>
      <c r="B1281" s="113"/>
      <c r="C1281" s="113"/>
      <c r="D1281" s="113"/>
      <c r="E1281" s="22"/>
      <c r="F1281" s="22"/>
      <c r="G1281" s="22"/>
      <c r="H1281" s="22"/>
      <c r="I1281" s="22"/>
      <c r="J1281" s="22"/>
      <c r="K1281" s="22"/>
      <c r="L1281" s="22"/>
      <c r="M1281" s="22"/>
      <c r="N1281" s="22"/>
      <c r="O1281" s="22"/>
      <c r="P1281" s="22"/>
      <c r="Q1281" s="22"/>
      <c r="R1281" s="22"/>
    </row>
    <row r="1282" spans="1:18">
      <c r="A1282" s="22"/>
      <c r="B1282" s="113"/>
      <c r="C1282" s="113"/>
      <c r="D1282" s="113"/>
      <c r="E1282" s="22"/>
      <c r="F1282" s="22"/>
      <c r="G1282" s="22"/>
      <c r="H1282" s="22"/>
      <c r="I1282" s="22"/>
      <c r="J1282" s="22"/>
      <c r="K1282" s="22"/>
      <c r="L1282" s="22"/>
      <c r="M1282" s="22"/>
      <c r="N1282" s="22"/>
      <c r="O1282" s="22"/>
      <c r="P1282" s="22"/>
      <c r="Q1282" s="22"/>
      <c r="R1282" s="22"/>
    </row>
    <row r="1283" spans="1:18">
      <c r="A1283" s="22"/>
      <c r="B1283" s="113"/>
      <c r="C1283" s="113"/>
      <c r="D1283" s="113"/>
      <c r="E1283" s="22"/>
      <c r="F1283" s="22"/>
      <c r="G1283" s="22"/>
      <c r="H1283" s="22"/>
      <c r="I1283" s="22"/>
      <c r="J1283" s="22"/>
      <c r="K1283" s="22"/>
      <c r="L1283" s="22"/>
      <c r="M1283" s="22"/>
      <c r="N1283" s="22"/>
      <c r="O1283" s="22"/>
      <c r="P1283" s="22"/>
      <c r="Q1283" s="22"/>
      <c r="R1283" s="22"/>
    </row>
    <row r="1284" spans="1:18">
      <c r="A1284" s="22"/>
      <c r="B1284" s="113"/>
      <c r="C1284" s="113"/>
      <c r="D1284" s="113"/>
      <c r="E1284" s="22"/>
      <c r="F1284" s="22"/>
      <c r="G1284" s="22"/>
      <c r="H1284" s="22"/>
      <c r="I1284" s="22"/>
      <c r="J1284" s="22"/>
      <c r="K1284" s="22"/>
      <c r="L1284" s="22"/>
      <c r="M1284" s="22"/>
      <c r="N1284" s="22"/>
      <c r="O1284" s="22"/>
      <c r="P1284" s="22"/>
      <c r="Q1284" s="22"/>
      <c r="R1284" s="22"/>
    </row>
    <row r="1285" spans="1:18">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defaultRowHeight="1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c r="F1" s="153"/>
      <c r="G1" s="153"/>
    </row>
    <row r="2" spans="1:14" ht="20.100000000000001" customHeight="1">
      <c r="F2" s="153"/>
      <c r="G2" s="153"/>
    </row>
    <row r="3" spans="1:14" ht="20.100000000000001" customHeight="1">
      <c r="F3" s="153"/>
      <c r="G3" s="153"/>
    </row>
    <row r="4" spans="1:14" ht="20.100000000000001" customHeight="1">
      <c r="F4" s="153"/>
      <c r="G4" s="153"/>
    </row>
    <row r="5" spans="1:14" ht="20.100000000000001" customHeight="1">
      <c r="F5" s="153"/>
      <c r="G5" s="153"/>
    </row>
    <row r="6" spans="1:14" ht="20.100000000000001" customHeight="1">
      <c r="F6" s="153"/>
      <c r="G6" s="153"/>
    </row>
    <row r="7" spans="1:14" ht="20.100000000000001" customHeight="1">
      <c r="F7" s="153"/>
      <c r="G7" s="153"/>
    </row>
    <row r="8" spans="1:14" ht="20.100000000000001" customHeight="1" thickBot="1">
      <c r="F8" s="153"/>
      <c r="G8" s="153"/>
    </row>
    <row r="9" spans="1:14" ht="20.100000000000001" customHeight="1" thickBot="1">
      <c r="A9" s="22"/>
      <c r="B9" s="113"/>
      <c r="C9" s="112"/>
      <c r="D9" s="113"/>
      <c r="E9" s="22"/>
      <c r="F9" s="154"/>
      <c r="G9" s="154"/>
      <c r="H9" s="113"/>
      <c r="I9" s="231" t="s">
        <v>306</v>
      </c>
      <c r="J9" s="232"/>
      <c r="K9" s="232"/>
      <c r="L9" s="232"/>
      <c r="M9" s="232"/>
      <c r="N9" s="233"/>
    </row>
    <row r="10" spans="1:14" ht="18.75" thickBot="1">
      <c r="A10" s="246" t="s">
        <v>540</v>
      </c>
      <c r="B10" s="285" t="s">
        <v>542</v>
      </c>
      <c r="C10" s="287" t="s">
        <v>308</v>
      </c>
      <c r="D10" s="288"/>
      <c r="E10" s="289"/>
      <c r="F10" s="256" t="s">
        <v>552</v>
      </c>
      <c r="G10" s="257"/>
      <c r="H10" s="284"/>
      <c r="I10" s="222" t="s">
        <v>553</v>
      </c>
      <c r="J10" s="223"/>
      <c r="K10" s="224"/>
      <c r="L10" s="208" t="s">
        <v>554</v>
      </c>
      <c r="M10" s="209"/>
      <c r="N10" s="210"/>
    </row>
    <row r="11" spans="1:14" ht="20.100000000000001" customHeight="1" thickBot="1">
      <c r="A11" s="248"/>
      <c r="B11" s="286"/>
      <c r="C11" s="155" t="s">
        <v>316</v>
      </c>
      <c r="D11" s="156" t="s">
        <v>317</v>
      </c>
      <c r="E11" s="157" t="s">
        <v>318</v>
      </c>
      <c r="F11" s="182" t="s">
        <v>555</v>
      </c>
      <c r="G11" s="183" t="s">
        <v>556</v>
      </c>
      <c r="H11" s="184" t="s">
        <v>315</v>
      </c>
      <c r="I11" s="99" t="s">
        <v>104</v>
      </c>
      <c r="J11" s="160" t="s">
        <v>321</v>
      </c>
      <c r="K11" s="161" t="s">
        <v>106</v>
      </c>
      <c r="L11" s="162" t="s">
        <v>104</v>
      </c>
      <c r="M11" s="185" t="s">
        <v>321</v>
      </c>
      <c r="N11" s="69" t="s">
        <v>106</v>
      </c>
    </row>
    <row r="12" spans="1:14">
      <c r="A12" s="119" t="s">
        <v>557</v>
      </c>
      <c r="B12" s="120" t="s">
        <v>548</v>
      </c>
      <c r="C12" s="186" t="s">
        <v>363</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c r="A13" s="119" t="s">
        <v>557</v>
      </c>
      <c r="B13" s="120" t="s">
        <v>548</v>
      </c>
      <c r="C13" s="191" t="s">
        <v>558</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c r="A14" s="119" t="s">
        <v>557</v>
      </c>
      <c r="B14" s="120" t="s">
        <v>548</v>
      </c>
      <c r="C14" s="191" t="s">
        <v>348</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559</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c r="A15" s="119" t="s">
        <v>557</v>
      </c>
      <c r="B15" s="120" t="s">
        <v>551</v>
      </c>
      <c r="C15" s="191" t="s">
        <v>560</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c r="A16" s="119" t="s">
        <v>557</v>
      </c>
      <c r="B16" s="120" t="s">
        <v>551</v>
      </c>
      <c r="C16" s="191" t="s">
        <v>354</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c r="A17" s="119" t="s">
        <v>557</v>
      </c>
      <c r="B17" s="120" t="s">
        <v>551</v>
      </c>
      <c r="C17" s="191" t="s">
        <v>337</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559</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c r="A501" s="237" t="s">
        <v>536</v>
      </c>
      <c r="B501" s="238"/>
      <c r="C501" s="238"/>
      <c r="D501" s="238"/>
      <c r="E501" s="238"/>
      <c r="F501" s="238"/>
      <c r="G501" s="238"/>
      <c r="H501" s="238"/>
      <c r="I501" s="238"/>
      <c r="J501" s="238"/>
      <c r="K501" s="238"/>
      <c r="L501" s="238"/>
      <c r="M501" s="238"/>
      <c r="N501" s="238"/>
    </row>
    <row r="502" spans="1:14">
      <c r="A502" s="240"/>
      <c r="B502" s="241"/>
      <c r="C502" s="241"/>
      <c r="D502" s="241"/>
      <c r="E502" s="241"/>
      <c r="F502" s="241"/>
      <c r="G502" s="241"/>
      <c r="H502" s="241"/>
      <c r="I502" s="241"/>
      <c r="J502" s="241"/>
      <c r="K502" s="241"/>
      <c r="L502" s="241"/>
      <c r="M502" s="241"/>
      <c r="N502" s="241"/>
    </row>
    <row r="503" spans="1:14" ht="15.75" thickBot="1">
      <c r="A503" s="243"/>
      <c r="B503" s="244"/>
      <c r="C503" s="244"/>
      <c r="D503" s="244"/>
      <c r="E503" s="244"/>
      <c r="F503" s="244"/>
      <c r="G503" s="244"/>
      <c r="H503" s="244"/>
      <c r="I503" s="244"/>
      <c r="J503" s="244"/>
      <c r="K503" s="244"/>
      <c r="L503" s="244"/>
      <c r="M503" s="244"/>
      <c r="N503" s="244"/>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1"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C224" sqref="C224"/>
    </sheetView>
  </sheetViews>
  <sheetFormatPr defaultColWidth="8.7109375" defaultRowHeight="1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c r="A6" s="31" t="s">
        <v>561</v>
      </c>
      <c r="B6" s="31" t="s">
        <v>562</v>
      </c>
      <c r="C6" s="31" t="s">
        <v>317</v>
      </c>
      <c r="D6" s="148" t="s">
        <v>563</v>
      </c>
    </row>
    <row r="7" spans="1:4">
      <c r="A7" s="144">
        <v>115</v>
      </c>
      <c r="B7" s="23" t="s">
        <v>564</v>
      </c>
      <c r="C7" s="25" t="s">
        <v>565</v>
      </c>
      <c r="D7" s="144" t="s">
        <v>566</v>
      </c>
    </row>
    <row r="8" spans="1:4">
      <c r="A8" s="144">
        <v>245</v>
      </c>
      <c r="B8" s="23" t="s">
        <v>567</v>
      </c>
      <c r="C8" s="25" t="s">
        <v>568</v>
      </c>
      <c r="D8" s="144" t="s">
        <v>566</v>
      </c>
    </row>
    <row r="9" spans="1:4">
      <c r="A9" s="144">
        <v>326</v>
      </c>
      <c r="B9" s="23" t="s">
        <v>407</v>
      </c>
      <c r="C9" s="24" t="s">
        <v>569</v>
      </c>
      <c r="D9" s="144" t="s">
        <v>570</v>
      </c>
    </row>
    <row r="10" spans="1:4">
      <c r="A10" s="144">
        <v>594</v>
      </c>
      <c r="B10" s="23" t="s">
        <v>571</v>
      </c>
      <c r="C10" s="24" t="s">
        <v>572</v>
      </c>
      <c r="D10" s="144" t="s">
        <v>570</v>
      </c>
    </row>
    <row r="11" spans="1:4">
      <c r="A11" s="144">
        <v>607</v>
      </c>
      <c r="B11" s="23" t="s">
        <v>409</v>
      </c>
      <c r="C11" s="24" t="s">
        <v>573</v>
      </c>
      <c r="D11" s="144" t="s">
        <v>570</v>
      </c>
    </row>
    <row r="12" spans="1:4">
      <c r="A12" s="144">
        <v>193</v>
      </c>
      <c r="B12" s="23" t="s">
        <v>574</v>
      </c>
      <c r="C12" s="24" t="s">
        <v>575</v>
      </c>
      <c r="D12" s="144" t="s">
        <v>570</v>
      </c>
    </row>
    <row r="13" spans="1:4">
      <c r="A13" s="144">
        <v>244</v>
      </c>
      <c r="B13" s="23" t="s">
        <v>576</v>
      </c>
      <c r="C13" s="25" t="s">
        <v>577</v>
      </c>
      <c r="D13" s="144" t="s">
        <v>566</v>
      </c>
    </row>
    <row r="14" spans="1:4">
      <c r="A14" s="144">
        <v>212</v>
      </c>
      <c r="B14" s="23" t="s">
        <v>578</v>
      </c>
      <c r="C14" s="24" t="s">
        <v>579</v>
      </c>
      <c r="D14" s="144" t="s">
        <v>570</v>
      </c>
    </row>
    <row r="15" spans="1:4">
      <c r="A15" s="144">
        <v>546</v>
      </c>
      <c r="B15" s="23" t="s">
        <v>386</v>
      </c>
      <c r="C15" s="24" t="s">
        <v>580</v>
      </c>
      <c r="D15" s="144" t="s">
        <v>570</v>
      </c>
    </row>
    <row r="16" spans="1:4">
      <c r="A16" s="144">
        <v>532</v>
      </c>
      <c r="B16" s="23" t="s">
        <v>377</v>
      </c>
      <c r="C16" s="24" t="s">
        <v>581</v>
      </c>
      <c r="D16" s="146" t="s">
        <v>570</v>
      </c>
    </row>
    <row r="17" spans="1:4">
      <c r="A17" s="144">
        <v>547</v>
      </c>
      <c r="B17" s="23" t="s">
        <v>387</v>
      </c>
      <c r="C17" s="24" t="s">
        <v>582</v>
      </c>
      <c r="D17" s="144" t="s">
        <v>570</v>
      </c>
    </row>
    <row r="18" spans="1:4">
      <c r="A18" s="144">
        <v>542</v>
      </c>
      <c r="B18" s="23" t="s">
        <v>382</v>
      </c>
      <c r="C18" s="24" t="s">
        <v>583</v>
      </c>
      <c r="D18" s="144" t="s">
        <v>570</v>
      </c>
    </row>
    <row r="19" spans="1:4">
      <c r="A19" s="144">
        <v>529</v>
      </c>
      <c r="B19" s="23" t="s">
        <v>374</v>
      </c>
      <c r="C19" s="24" t="s">
        <v>584</v>
      </c>
      <c r="D19" s="144" t="s">
        <v>570</v>
      </c>
    </row>
    <row r="20" spans="1:4">
      <c r="A20" s="144">
        <v>543</v>
      </c>
      <c r="B20" s="23" t="s">
        <v>383</v>
      </c>
      <c r="C20" s="24" t="s">
        <v>585</v>
      </c>
      <c r="D20" s="144" t="s">
        <v>570</v>
      </c>
    </row>
    <row r="21" spans="1:4">
      <c r="A21" s="144">
        <v>530</v>
      </c>
      <c r="B21" s="23" t="s">
        <v>375</v>
      </c>
      <c r="C21" s="24" t="s">
        <v>586</v>
      </c>
      <c r="D21" s="144" t="s">
        <v>570</v>
      </c>
    </row>
    <row r="22" spans="1:4">
      <c r="A22" s="144">
        <v>544</v>
      </c>
      <c r="B22" s="23" t="s">
        <v>384</v>
      </c>
      <c r="C22" s="24" t="s">
        <v>587</v>
      </c>
      <c r="D22" s="144" t="s">
        <v>570</v>
      </c>
    </row>
    <row r="23" spans="1:4">
      <c r="A23" s="144">
        <v>531</v>
      </c>
      <c r="B23" s="23" t="s">
        <v>376</v>
      </c>
      <c r="C23" s="24" t="s">
        <v>588</v>
      </c>
      <c r="D23" s="144" t="s">
        <v>570</v>
      </c>
    </row>
    <row r="24" spans="1:4">
      <c r="A24" s="144">
        <v>540</v>
      </c>
      <c r="B24" s="23" t="s">
        <v>380</v>
      </c>
      <c r="C24" s="24" t="s">
        <v>589</v>
      </c>
      <c r="D24" s="144" t="s">
        <v>570</v>
      </c>
    </row>
    <row r="25" spans="1:4">
      <c r="A25" s="144">
        <v>528</v>
      </c>
      <c r="B25" s="23" t="s">
        <v>458</v>
      </c>
      <c r="C25" s="24" t="s">
        <v>590</v>
      </c>
      <c r="D25" s="144" t="s">
        <v>570</v>
      </c>
    </row>
    <row r="26" spans="1:4">
      <c r="A26" s="144">
        <v>609</v>
      </c>
      <c r="B26" s="23" t="s">
        <v>591</v>
      </c>
      <c r="C26" s="24" t="s">
        <v>592</v>
      </c>
      <c r="D26" s="144" t="s">
        <v>566</v>
      </c>
    </row>
    <row r="27" spans="1:4">
      <c r="A27" s="144">
        <v>613</v>
      </c>
      <c r="B27" s="23" t="s">
        <v>593</v>
      </c>
      <c r="C27" s="24" t="s">
        <v>594</v>
      </c>
      <c r="D27" s="144" t="s">
        <v>566</v>
      </c>
    </row>
    <row r="28" spans="1:4">
      <c r="A28" s="144">
        <v>113</v>
      </c>
      <c r="B28" s="23" t="s">
        <v>346</v>
      </c>
      <c r="C28" s="24" t="s">
        <v>595</v>
      </c>
      <c r="D28" s="144" t="s">
        <v>570</v>
      </c>
    </row>
    <row r="29" spans="1:4">
      <c r="A29" s="144">
        <v>614</v>
      </c>
      <c r="B29" s="23" t="s">
        <v>522</v>
      </c>
      <c r="C29" s="24" t="s">
        <v>596</v>
      </c>
      <c r="D29" s="144" t="s">
        <v>566</v>
      </c>
    </row>
    <row r="30" spans="1:4">
      <c r="A30" s="144">
        <v>190</v>
      </c>
      <c r="B30" s="23" t="s">
        <v>597</v>
      </c>
      <c r="C30" s="24" t="s">
        <v>598</v>
      </c>
      <c r="D30" s="144" t="s">
        <v>570</v>
      </c>
    </row>
    <row r="31" spans="1:4">
      <c r="A31" s="144">
        <v>110</v>
      </c>
      <c r="B31" s="23" t="s">
        <v>599</v>
      </c>
      <c r="C31" s="24" t="s">
        <v>600</v>
      </c>
      <c r="D31" s="144" t="s">
        <v>566</v>
      </c>
    </row>
    <row r="32" spans="1:4">
      <c r="A32" s="144">
        <v>195</v>
      </c>
      <c r="B32" s="23" t="s">
        <v>601</v>
      </c>
      <c r="C32" s="24" t="s">
        <v>602</v>
      </c>
      <c r="D32" s="144" t="s">
        <v>570</v>
      </c>
    </row>
    <row r="33" spans="1:4">
      <c r="A33" s="144">
        <v>335</v>
      </c>
      <c r="B33" s="23" t="s">
        <v>603</v>
      </c>
      <c r="C33" s="25" t="s">
        <v>604</v>
      </c>
      <c r="D33" s="144" t="s">
        <v>566</v>
      </c>
    </row>
    <row r="34" spans="1:4">
      <c r="A34" s="144">
        <v>222</v>
      </c>
      <c r="B34" s="23" t="s">
        <v>605</v>
      </c>
      <c r="C34" s="24" t="s">
        <v>606</v>
      </c>
      <c r="D34" s="144" t="s">
        <v>570</v>
      </c>
    </row>
    <row r="35" spans="1:4">
      <c r="A35" s="144">
        <v>226</v>
      </c>
      <c r="B35" s="23" t="s">
        <v>607</v>
      </c>
      <c r="C35" s="24" t="s">
        <v>608</v>
      </c>
      <c r="D35" s="144" t="s">
        <v>570</v>
      </c>
    </row>
    <row r="36" spans="1:4">
      <c r="A36" s="144">
        <v>564</v>
      </c>
      <c r="B36" s="23" t="s">
        <v>609</v>
      </c>
      <c r="C36" s="24" t="s">
        <v>610</v>
      </c>
      <c r="D36" s="144" t="s">
        <v>570</v>
      </c>
    </row>
    <row r="37" spans="1:4">
      <c r="A37" s="144">
        <v>615</v>
      </c>
      <c r="B37" s="23" t="s">
        <v>611</v>
      </c>
      <c r="C37" s="24" t="s">
        <v>612</v>
      </c>
      <c r="D37" s="144" t="s">
        <v>566</v>
      </c>
    </row>
    <row r="38" spans="1:4">
      <c r="A38" s="144">
        <v>75</v>
      </c>
      <c r="B38" s="23" t="s">
        <v>342</v>
      </c>
      <c r="C38" s="24" t="s">
        <v>613</v>
      </c>
      <c r="D38" s="144" t="s">
        <v>570</v>
      </c>
    </row>
    <row r="39" spans="1:4">
      <c r="A39" s="144">
        <v>111</v>
      </c>
      <c r="B39" s="23" t="s">
        <v>614</v>
      </c>
      <c r="C39" s="24" t="s">
        <v>615</v>
      </c>
      <c r="D39" s="144" t="s">
        <v>566</v>
      </c>
    </row>
    <row r="40" spans="1:4">
      <c r="A40" s="144">
        <v>196</v>
      </c>
      <c r="B40" s="23" t="s">
        <v>616</v>
      </c>
      <c r="C40" s="24" t="s">
        <v>617</v>
      </c>
      <c r="D40" s="144" t="s">
        <v>570</v>
      </c>
    </row>
    <row r="41" spans="1:4">
      <c r="A41" s="144">
        <v>557</v>
      </c>
      <c r="B41" s="23" t="s">
        <v>618</v>
      </c>
      <c r="C41" s="24" t="s">
        <v>619</v>
      </c>
      <c r="D41" s="144" t="s">
        <v>570</v>
      </c>
    </row>
    <row r="42" spans="1:4">
      <c r="A42" s="144">
        <v>220</v>
      </c>
      <c r="B42" s="23" t="s">
        <v>620</v>
      </c>
      <c r="C42" s="24" t="s">
        <v>621</v>
      </c>
      <c r="D42" s="144" t="s">
        <v>570</v>
      </c>
    </row>
    <row r="43" spans="1:4">
      <c r="A43" s="144">
        <v>437</v>
      </c>
      <c r="B43" s="23" t="s">
        <v>622</v>
      </c>
      <c r="C43" s="24" t="s">
        <v>623</v>
      </c>
      <c r="D43" s="144" t="s">
        <v>570</v>
      </c>
    </row>
    <row r="44" spans="1:4">
      <c r="A44" s="144">
        <v>438</v>
      </c>
      <c r="B44" s="23" t="s">
        <v>624</v>
      </c>
      <c r="C44" s="24" t="s">
        <v>625</v>
      </c>
      <c r="D44" s="144" t="s">
        <v>570</v>
      </c>
    </row>
    <row r="45" spans="1:4">
      <c r="A45" s="144">
        <v>385</v>
      </c>
      <c r="B45" s="23" t="s">
        <v>626</v>
      </c>
      <c r="C45" s="25" t="s">
        <v>627</v>
      </c>
      <c r="D45" s="144" t="s">
        <v>566</v>
      </c>
    </row>
    <row r="46" spans="1:4">
      <c r="A46" s="144">
        <v>20</v>
      </c>
      <c r="B46" s="23" t="s">
        <v>628</v>
      </c>
      <c r="C46" s="25" t="s">
        <v>629</v>
      </c>
      <c r="D46" s="144" t="s">
        <v>566</v>
      </c>
    </row>
    <row r="47" spans="1:4">
      <c r="A47" s="144">
        <v>73</v>
      </c>
      <c r="B47" s="23" t="s">
        <v>630</v>
      </c>
      <c r="C47" s="24" t="s">
        <v>631</v>
      </c>
      <c r="D47" s="144" t="s">
        <v>570</v>
      </c>
    </row>
    <row r="48" spans="1:4">
      <c r="A48" s="144">
        <v>117</v>
      </c>
      <c r="B48" s="23" t="s">
        <v>632</v>
      </c>
      <c r="C48" s="25" t="s">
        <v>633</v>
      </c>
      <c r="D48" s="144" t="s">
        <v>566</v>
      </c>
    </row>
    <row r="49" spans="1:4">
      <c r="A49" s="144">
        <v>343</v>
      </c>
      <c r="B49" s="23" t="s">
        <v>634</v>
      </c>
      <c r="C49" s="26" t="s">
        <v>635</v>
      </c>
      <c r="D49" s="144" t="s">
        <v>570</v>
      </c>
    </row>
    <row r="50" spans="1:4">
      <c r="A50" s="144">
        <v>344</v>
      </c>
      <c r="B50" s="23" t="s">
        <v>636</v>
      </c>
      <c r="C50" s="26" t="s">
        <v>637</v>
      </c>
      <c r="D50" s="144" t="s">
        <v>570</v>
      </c>
    </row>
    <row r="51" spans="1:4">
      <c r="A51" s="144">
        <v>444</v>
      </c>
      <c r="B51" s="23" t="s">
        <v>638</v>
      </c>
      <c r="C51" s="24" t="s">
        <v>639</v>
      </c>
      <c r="D51" s="144" t="s">
        <v>570</v>
      </c>
    </row>
    <row r="52" spans="1:4">
      <c r="A52" s="144">
        <v>616</v>
      </c>
      <c r="B52" s="23" t="s">
        <v>460</v>
      </c>
      <c r="C52" s="24" t="s">
        <v>640</v>
      </c>
      <c r="D52" s="144" t="s">
        <v>570</v>
      </c>
    </row>
    <row r="53" spans="1:4">
      <c r="A53" s="144">
        <v>545</v>
      </c>
      <c r="B53" s="23" t="s">
        <v>385</v>
      </c>
      <c r="C53" s="24" t="s">
        <v>641</v>
      </c>
      <c r="D53" s="144" t="s">
        <v>570</v>
      </c>
    </row>
    <row r="54" spans="1:4">
      <c r="A54" s="144">
        <v>128</v>
      </c>
      <c r="B54" s="23" t="s">
        <v>642</v>
      </c>
      <c r="C54" s="24" t="s">
        <v>643</v>
      </c>
      <c r="D54" s="144" t="s">
        <v>566</v>
      </c>
    </row>
    <row r="55" spans="1:4">
      <c r="A55" s="144">
        <v>541</v>
      </c>
      <c r="B55" s="23" t="s">
        <v>381</v>
      </c>
      <c r="C55" s="24" t="s">
        <v>644</v>
      </c>
      <c r="D55" s="144" t="s">
        <v>570</v>
      </c>
    </row>
    <row r="56" spans="1:4">
      <c r="A56" s="144">
        <v>539</v>
      </c>
      <c r="B56" s="23" t="s">
        <v>379</v>
      </c>
      <c r="C56" s="24" t="s">
        <v>645</v>
      </c>
      <c r="D56" s="144" t="s">
        <v>570</v>
      </c>
    </row>
    <row r="57" spans="1:4">
      <c r="A57" s="144">
        <v>527</v>
      </c>
      <c r="B57" s="23" t="s">
        <v>646</v>
      </c>
      <c r="C57" s="24" t="s">
        <v>647</v>
      </c>
      <c r="D57" s="144" t="s">
        <v>570</v>
      </c>
    </row>
    <row r="58" spans="1:4">
      <c r="A58" s="144">
        <v>191</v>
      </c>
      <c r="B58" s="23" t="s">
        <v>648</v>
      </c>
      <c r="C58" s="24" t="s">
        <v>649</v>
      </c>
      <c r="D58" s="144" t="s">
        <v>566</v>
      </c>
    </row>
    <row r="59" spans="1:4">
      <c r="A59" s="144">
        <v>125</v>
      </c>
      <c r="B59" s="23" t="s">
        <v>650</v>
      </c>
      <c r="C59" s="24" t="s">
        <v>651</v>
      </c>
      <c r="D59" s="144" t="s">
        <v>570</v>
      </c>
    </row>
    <row r="60" spans="1:4">
      <c r="A60" s="144">
        <v>126</v>
      </c>
      <c r="B60" s="23" t="s">
        <v>652</v>
      </c>
      <c r="C60" s="24" t="s">
        <v>653</v>
      </c>
      <c r="D60" s="144" t="s">
        <v>570</v>
      </c>
    </row>
    <row r="61" spans="1:4">
      <c r="A61" s="144">
        <v>171</v>
      </c>
      <c r="B61" s="23" t="s">
        <v>654</v>
      </c>
      <c r="C61" s="27" t="s">
        <v>655</v>
      </c>
      <c r="D61" s="144" t="s">
        <v>566</v>
      </c>
    </row>
    <row r="62" spans="1:4">
      <c r="A62" s="144">
        <v>637</v>
      </c>
      <c r="B62" s="28" t="s">
        <v>656</v>
      </c>
      <c r="C62" s="25" t="s">
        <v>657</v>
      </c>
      <c r="D62" s="144" t="s">
        <v>566</v>
      </c>
    </row>
    <row r="63" spans="1:4">
      <c r="A63" s="144">
        <v>174</v>
      </c>
      <c r="B63" s="23" t="s">
        <v>658</v>
      </c>
      <c r="C63" s="25" t="s">
        <v>659</v>
      </c>
      <c r="D63" s="144" t="s">
        <v>566</v>
      </c>
    </row>
    <row r="64" spans="1:4">
      <c r="A64" s="144">
        <v>183</v>
      </c>
      <c r="B64" s="23" t="s">
        <v>660</v>
      </c>
      <c r="C64" s="24" t="s">
        <v>661</v>
      </c>
      <c r="D64" s="144" t="s">
        <v>566</v>
      </c>
    </row>
    <row r="65" spans="1:4">
      <c r="A65" s="144">
        <v>15</v>
      </c>
      <c r="B65" s="23" t="s">
        <v>662</v>
      </c>
      <c r="C65" s="25" t="s">
        <v>663</v>
      </c>
      <c r="D65" s="144"/>
    </row>
    <row r="66" spans="1:4">
      <c r="A66" s="144">
        <v>184</v>
      </c>
      <c r="B66" s="23" t="s">
        <v>664</v>
      </c>
      <c r="C66" s="24" t="s">
        <v>665</v>
      </c>
      <c r="D66" s="144" t="s">
        <v>570</v>
      </c>
    </row>
    <row r="67" spans="1:4">
      <c r="A67" s="144">
        <v>123</v>
      </c>
      <c r="B67" s="23" t="s">
        <v>666</v>
      </c>
      <c r="C67" s="24" t="s">
        <v>667</v>
      </c>
      <c r="D67" s="144" t="s">
        <v>566</v>
      </c>
    </row>
    <row r="68" spans="1:4">
      <c r="A68" s="144">
        <v>216</v>
      </c>
      <c r="B68" s="23" t="s">
        <v>668</v>
      </c>
      <c r="C68" s="24" t="s">
        <v>669</v>
      </c>
      <c r="D68" s="144" t="s">
        <v>570</v>
      </c>
    </row>
    <row r="69" spans="1:4">
      <c r="A69" s="144">
        <v>218</v>
      </c>
      <c r="B69" s="23" t="s">
        <v>670</v>
      </c>
      <c r="C69" s="24" t="s">
        <v>671</v>
      </c>
      <c r="D69" s="144" t="s">
        <v>570</v>
      </c>
    </row>
    <row r="70" spans="1:4">
      <c r="A70" s="144">
        <v>219</v>
      </c>
      <c r="B70" s="23" t="s">
        <v>672</v>
      </c>
      <c r="C70" s="24" t="s">
        <v>673</v>
      </c>
      <c r="D70" s="144" t="s">
        <v>566</v>
      </c>
    </row>
    <row r="71" spans="1:4">
      <c r="A71" s="144">
        <v>433</v>
      </c>
      <c r="B71" s="23" t="s">
        <v>674</v>
      </c>
      <c r="C71" s="24" t="s">
        <v>675</v>
      </c>
      <c r="D71" s="144" t="s">
        <v>570</v>
      </c>
    </row>
    <row r="72" spans="1:4">
      <c r="A72" s="144">
        <v>19</v>
      </c>
      <c r="B72" s="23" t="s">
        <v>676</v>
      </c>
      <c r="C72" s="25" t="s">
        <v>677</v>
      </c>
      <c r="D72" s="144" t="s">
        <v>566</v>
      </c>
    </row>
    <row r="73" spans="1:4">
      <c r="A73" s="144">
        <v>21</v>
      </c>
      <c r="B73" s="23" t="s">
        <v>678</v>
      </c>
      <c r="C73" s="25" t="s">
        <v>679</v>
      </c>
      <c r="D73" s="144" t="s">
        <v>566</v>
      </c>
    </row>
    <row r="74" spans="1:4">
      <c r="A74" s="144">
        <v>22</v>
      </c>
      <c r="B74" s="23" t="s">
        <v>680</v>
      </c>
      <c r="C74" s="25" t="s">
        <v>681</v>
      </c>
      <c r="D74" s="144" t="s">
        <v>566</v>
      </c>
    </row>
    <row r="75" spans="1:4">
      <c r="A75" s="144">
        <v>434</v>
      </c>
      <c r="B75" s="23" t="s">
        <v>682</v>
      </c>
      <c r="C75" s="24" t="s">
        <v>683</v>
      </c>
      <c r="D75" s="144"/>
    </row>
    <row r="76" spans="1:4">
      <c r="A76" s="144">
        <v>333</v>
      </c>
      <c r="B76" s="23" t="s">
        <v>366</v>
      </c>
      <c r="C76" s="24" t="s">
        <v>684</v>
      </c>
      <c r="D76" s="144" t="s">
        <v>570</v>
      </c>
    </row>
    <row r="77" spans="1:4">
      <c r="A77" s="144">
        <v>104</v>
      </c>
      <c r="B77" s="23" t="s">
        <v>685</v>
      </c>
      <c r="C77" s="24" t="s">
        <v>686</v>
      </c>
      <c r="D77" s="144" t="s">
        <v>570</v>
      </c>
    </row>
    <row r="78" spans="1:4">
      <c r="A78" s="144">
        <v>122</v>
      </c>
      <c r="B78" s="23" t="s">
        <v>687</v>
      </c>
      <c r="C78" s="24" t="s">
        <v>688</v>
      </c>
      <c r="D78" s="144" t="s">
        <v>566</v>
      </c>
    </row>
    <row r="79" spans="1:4">
      <c r="A79" s="144">
        <v>427</v>
      </c>
      <c r="B79" s="23" t="s">
        <v>454</v>
      </c>
      <c r="C79" s="24" t="s">
        <v>689</v>
      </c>
      <c r="D79" s="144" t="s">
        <v>570</v>
      </c>
    </row>
    <row r="80" spans="1:4">
      <c r="A80" s="144">
        <v>341</v>
      </c>
      <c r="B80" s="23" t="s">
        <v>690</v>
      </c>
      <c r="C80" s="25" t="s">
        <v>691</v>
      </c>
      <c r="D80" s="144" t="s">
        <v>566</v>
      </c>
    </row>
    <row r="81" spans="1:4">
      <c r="A81" s="144">
        <v>338</v>
      </c>
      <c r="B81" s="23" t="s">
        <v>692</v>
      </c>
      <c r="C81" s="24" t="s">
        <v>693</v>
      </c>
      <c r="D81" s="144" t="s">
        <v>566</v>
      </c>
    </row>
    <row r="82" spans="1:4">
      <c r="A82" s="144">
        <v>345</v>
      </c>
      <c r="B82" s="23" t="s">
        <v>694</v>
      </c>
      <c r="C82" s="24" t="s">
        <v>695</v>
      </c>
      <c r="D82" s="144" t="s">
        <v>566</v>
      </c>
    </row>
    <row r="83" spans="1:4">
      <c r="A83" s="144">
        <v>363</v>
      </c>
      <c r="B83" s="23" t="s">
        <v>696</v>
      </c>
      <c r="C83" s="25" t="s">
        <v>697</v>
      </c>
      <c r="D83" s="144" t="s">
        <v>566</v>
      </c>
    </row>
    <row r="84" spans="1:4">
      <c r="A84" s="144">
        <v>443</v>
      </c>
      <c r="B84" s="23" t="s">
        <v>698</v>
      </c>
      <c r="C84" s="24" t="s">
        <v>699</v>
      </c>
      <c r="D84" s="144" t="s">
        <v>570</v>
      </c>
    </row>
    <row r="85" spans="1:4">
      <c r="A85" s="144">
        <v>389</v>
      </c>
      <c r="B85" s="23" t="s">
        <v>700</v>
      </c>
      <c r="C85" s="24" t="s">
        <v>701</v>
      </c>
      <c r="D85" s="144" t="s">
        <v>570</v>
      </c>
    </row>
    <row r="86" spans="1:4">
      <c r="A86" s="144">
        <v>502</v>
      </c>
      <c r="B86" s="23" t="s">
        <v>560</v>
      </c>
      <c r="C86" s="24" t="s">
        <v>702</v>
      </c>
      <c r="D86" s="144" t="s">
        <v>566</v>
      </c>
    </row>
    <row r="87" spans="1:4">
      <c r="A87" s="144">
        <v>192</v>
      </c>
      <c r="B87" s="23" t="s">
        <v>703</v>
      </c>
      <c r="C87" s="24" t="s">
        <v>704</v>
      </c>
      <c r="D87" s="144" t="s">
        <v>570</v>
      </c>
    </row>
    <row r="88" spans="1:4">
      <c r="A88" s="144">
        <v>206</v>
      </c>
      <c r="B88" s="23" t="s">
        <v>705</v>
      </c>
      <c r="C88" s="24" t="s">
        <v>706</v>
      </c>
      <c r="D88" s="144" t="s">
        <v>570</v>
      </c>
    </row>
    <row r="89" spans="1:4">
      <c r="A89" s="144">
        <v>209</v>
      </c>
      <c r="B89" s="23" t="s">
        <v>707</v>
      </c>
      <c r="C89" s="24" t="s">
        <v>708</v>
      </c>
      <c r="D89" s="144" t="s">
        <v>570</v>
      </c>
    </row>
    <row r="90" spans="1:4">
      <c r="A90" s="144">
        <v>18</v>
      </c>
      <c r="B90" s="23" t="s">
        <v>709</v>
      </c>
      <c r="C90" s="25" t="s">
        <v>710</v>
      </c>
      <c r="D90" s="144" t="s">
        <v>566</v>
      </c>
    </row>
    <row r="91" spans="1:4">
      <c r="A91" s="144">
        <v>120</v>
      </c>
      <c r="B91" s="23" t="s">
        <v>711</v>
      </c>
      <c r="C91" s="25" t="s">
        <v>712</v>
      </c>
      <c r="D91" s="144" t="s">
        <v>566</v>
      </c>
    </row>
    <row r="92" spans="1:4">
      <c r="A92" s="144">
        <v>439</v>
      </c>
      <c r="B92" s="23" t="s">
        <v>457</v>
      </c>
      <c r="C92" s="24" t="s">
        <v>713</v>
      </c>
      <c r="D92" s="144" t="s">
        <v>570</v>
      </c>
    </row>
    <row r="93" spans="1:4">
      <c r="A93" s="144">
        <v>170</v>
      </c>
      <c r="B93" s="23" t="s">
        <v>714</v>
      </c>
      <c r="C93" s="25" t="s">
        <v>715</v>
      </c>
      <c r="D93" s="144" t="s">
        <v>566</v>
      </c>
    </row>
    <row r="94" spans="1:4">
      <c r="A94" s="144">
        <v>173</v>
      </c>
      <c r="B94" s="23" t="s">
        <v>716</v>
      </c>
      <c r="C94" s="25" t="s">
        <v>717</v>
      </c>
      <c r="D94" s="144" t="s">
        <v>570</v>
      </c>
    </row>
    <row r="95" spans="1:4">
      <c r="A95" s="144">
        <v>17</v>
      </c>
      <c r="B95" s="23" t="s">
        <v>718</v>
      </c>
      <c r="C95" s="25" t="s">
        <v>719</v>
      </c>
      <c r="D95" s="144" t="s">
        <v>566</v>
      </c>
    </row>
    <row r="96" spans="1:4">
      <c r="A96" s="144">
        <v>303</v>
      </c>
      <c r="B96" s="23" t="s">
        <v>720</v>
      </c>
      <c r="C96" s="24" t="s">
        <v>721</v>
      </c>
      <c r="D96" s="144" t="s">
        <v>566</v>
      </c>
    </row>
    <row r="97" spans="1:4">
      <c r="A97" s="144">
        <v>327</v>
      </c>
      <c r="B97" s="23" t="s">
        <v>722</v>
      </c>
      <c r="C97" s="24" t="s">
        <v>723</v>
      </c>
      <c r="D97" s="144" t="s">
        <v>570</v>
      </c>
    </row>
    <row r="98" spans="1:4">
      <c r="A98" s="144">
        <v>331</v>
      </c>
      <c r="B98" s="23" t="s">
        <v>724</v>
      </c>
      <c r="C98" s="25" t="s">
        <v>725</v>
      </c>
      <c r="D98" s="144" t="s">
        <v>566</v>
      </c>
    </row>
    <row r="99" spans="1:4">
      <c r="A99" s="144">
        <v>332</v>
      </c>
      <c r="B99" s="23" t="s">
        <v>726</v>
      </c>
      <c r="C99" s="25" t="s">
        <v>727</v>
      </c>
      <c r="D99" s="144" t="s">
        <v>566</v>
      </c>
    </row>
    <row r="100" spans="1:4">
      <c r="A100" s="144">
        <v>329</v>
      </c>
      <c r="B100" s="23" t="s">
        <v>728</v>
      </c>
      <c r="C100" s="24" t="s">
        <v>729</v>
      </c>
      <c r="D100" s="144" t="s">
        <v>570</v>
      </c>
    </row>
    <row r="101" spans="1:4">
      <c r="A101" s="144">
        <v>330</v>
      </c>
      <c r="B101" s="23" t="s">
        <v>730</v>
      </c>
      <c r="C101" s="25" t="s">
        <v>731</v>
      </c>
      <c r="D101" s="144" t="s">
        <v>566</v>
      </c>
    </row>
    <row r="102" spans="1:4">
      <c r="A102" s="144">
        <v>597</v>
      </c>
      <c r="B102" s="23" t="s">
        <v>732</v>
      </c>
      <c r="C102" s="25" t="s">
        <v>733</v>
      </c>
      <c r="D102" s="144" t="s">
        <v>566</v>
      </c>
    </row>
    <row r="103" spans="1:4">
      <c r="A103" s="144">
        <v>215</v>
      </c>
      <c r="B103" s="23" t="s">
        <v>734</v>
      </c>
      <c r="C103" s="24" t="s">
        <v>735</v>
      </c>
      <c r="D103" s="144" t="s">
        <v>570</v>
      </c>
    </row>
    <row r="104" spans="1:4">
      <c r="A104" s="144">
        <v>24</v>
      </c>
      <c r="B104" s="23" t="s">
        <v>736</v>
      </c>
      <c r="C104" s="24" t="s">
        <v>737</v>
      </c>
      <c r="D104" s="144" t="s">
        <v>570</v>
      </c>
    </row>
    <row r="105" spans="1:4">
      <c r="A105" s="144">
        <v>129</v>
      </c>
      <c r="B105" s="23" t="s">
        <v>738</v>
      </c>
      <c r="C105" s="24" t="s">
        <v>739</v>
      </c>
      <c r="D105" s="144" t="s">
        <v>566</v>
      </c>
    </row>
    <row r="106" spans="1:4">
      <c r="A106" s="144">
        <v>207</v>
      </c>
      <c r="B106" s="23" t="s">
        <v>740</v>
      </c>
      <c r="C106" s="24" t="s">
        <v>741</v>
      </c>
      <c r="D106" s="144" t="s">
        <v>570</v>
      </c>
    </row>
    <row r="107" spans="1:4">
      <c r="A107" s="144">
        <v>382</v>
      </c>
      <c r="B107" s="23" t="s">
        <v>742</v>
      </c>
      <c r="C107" s="24" t="s">
        <v>743</v>
      </c>
      <c r="D107" s="144" t="s">
        <v>570</v>
      </c>
    </row>
    <row r="108" spans="1:4">
      <c r="A108" s="144">
        <v>388</v>
      </c>
      <c r="B108" s="23" t="s">
        <v>744</v>
      </c>
      <c r="C108" s="24" t="s">
        <v>745</v>
      </c>
      <c r="D108" s="144" t="s">
        <v>570</v>
      </c>
    </row>
    <row r="109" spans="1:4">
      <c r="A109" s="144">
        <v>445</v>
      </c>
      <c r="B109" s="23" t="s">
        <v>746</v>
      </c>
      <c r="C109" s="24" t="s">
        <v>747</v>
      </c>
      <c r="D109" s="144" t="s">
        <v>570</v>
      </c>
    </row>
    <row r="110" spans="1:4">
      <c r="A110" s="144">
        <v>400</v>
      </c>
      <c r="B110" s="23" t="s">
        <v>748</v>
      </c>
      <c r="C110" s="27" t="s">
        <v>749</v>
      </c>
      <c r="D110" s="144" t="s">
        <v>566</v>
      </c>
    </row>
    <row r="111" spans="1:4">
      <c r="A111" s="144">
        <v>625</v>
      </c>
      <c r="B111" s="23" t="s">
        <v>558</v>
      </c>
      <c r="C111" s="24" t="s">
        <v>750</v>
      </c>
      <c r="D111" s="144"/>
    </row>
    <row r="112" spans="1:4">
      <c r="A112" s="144">
        <v>440</v>
      </c>
      <c r="B112" s="23" t="s">
        <v>751</v>
      </c>
      <c r="C112" s="24" t="s">
        <v>752</v>
      </c>
      <c r="D112" s="144" t="s">
        <v>570</v>
      </c>
    </row>
    <row r="113" spans="1:4">
      <c r="A113" s="144">
        <v>441</v>
      </c>
      <c r="B113" s="23" t="s">
        <v>753</v>
      </c>
      <c r="C113" s="24" t="s">
        <v>754</v>
      </c>
      <c r="D113" s="144" t="s">
        <v>570</v>
      </c>
    </row>
    <row r="114" spans="1:4">
      <c r="A114" s="144">
        <v>380</v>
      </c>
      <c r="B114" s="23" t="s">
        <v>755</v>
      </c>
      <c r="C114" s="25" t="s">
        <v>756</v>
      </c>
      <c r="D114" s="144"/>
    </row>
    <row r="115" spans="1:4">
      <c r="A115" s="144">
        <v>442</v>
      </c>
      <c r="B115" s="29" t="s">
        <v>757</v>
      </c>
      <c r="C115" s="24" t="s">
        <v>758</v>
      </c>
      <c r="D115" s="144" t="s">
        <v>570</v>
      </c>
    </row>
    <row r="116" spans="1:4">
      <c r="A116" s="144">
        <v>436</v>
      </c>
      <c r="B116" s="23" t="s">
        <v>456</v>
      </c>
      <c r="C116" s="24" t="s">
        <v>759</v>
      </c>
      <c r="D116" s="144" t="s">
        <v>570</v>
      </c>
    </row>
    <row r="117" spans="1:4">
      <c r="A117" s="144">
        <v>418</v>
      </c>
      <c r="B117" s="23" t="s">
        <v>760</v>
      </c>
      <c r="C117" s="24" t="s">
        <v>761</v>
      </c>
      <c r="D117" s="144" t="s">
        <v>570</v>
      </c>
    </row>
    <row r="118" spans="1:4">
      <c r="A118" s="144">
        <v>23</v>
      </c>
      <c r="B118" s="23" t="s">
        <v>762</v>
      </c>
      <c r="C118" s="25" t="s">
        <v>763</v>
      </c>
      <c r="D118" s="144"/>
    </row>
    <row r="119" spans="1:4">
      <c r="A119" s="144">
        <v>402</v>
      </c>
      <c r="B119" s="23" t="s">
        <v>442</v>
      </c>
      <c r="C119" s="24" t="s">
        <v>764</v>
      </c>
      <c r="D119" s="144" t="s">
        <v>570</v>
      </c>
    </row>
    <row r="120" spans="1:4">
      <c r="A120" s="144">
        <v>403</v>
      </c>
      <c r="B120" s="23" t="s">
        <v>443</v>
      </c>
      <c r="C120" s="24" t="s">
        <v>765</v>
      </c>
      <c r="D120" s="144" t="s">
        <v>570</v>
      </c>
    </row>
    <row r="121" spans="1:4">
      <c r="A121" s="144">
        <v>1</v>
      </c>
      <c r="B121" s="23" t="s">
        <v>327</v>
      </c>
      <c r="C121" s="24" t="s">
        <v>766</v>
      </c>
      <c r="D121" s="144" t="s">
        <v>570</v>
      </c>
    </row>
    <row r="122" spans="1:4">
      <c r="A122" s="144">
        <v>2</v>
      </c>
      <c r="B122" s="23" t="s">
        <v>767</v>
      </c>
      <c r="C122" s="24" t="s">
        <v>768</v>
      </c>
      <c r="D122" s="144" t="s">
        <v>570</v>
      </c>
    </row>
    <row r="123" spans="1:4">
      <c r="A123" s="144">
        <v>634</v>
      </c>
      <c r="B123" s="23" t="s">
        <v>331</v>
      </c>
      <c r="C123" s="24" t="s">
        <v>769</v>
      </c>
      <c r="D123" s="144"/>
    </row>
    <row r="124" spans="1:4">
      <c r="A124" s="144">
        <v>3</v>
      </c>
      <c r="B124" s="23" t="s">
        <v>770</v>
      </c>
      <c r="C124" s="24" t="s">
        <v>771</v>
      </c>
      <c r="D124" s="144" t="s">
        <v>570</v>
      </c>
    </row>
    <row r="125" spans="1:4">
      <c r="A125" s="144">
        <v>4</v>
      </c>
      <c r="B125" s="23" t="s">
        <v>402</v>
      </c>
      <c r="C125" s="24" t="s">
        <v>772</v>
      </c>
      <c r="D125" s="144" t="s">
        <v>570</v>
      </c>
    </row>
    <row r="126" spans="1:4">
      <c r="A126" s="144">
        <v>5</v>
      </c>
      <c r="B126" s="23" t="s">
        <v>330</v>
      </c>
      <c r="C126" s="24" t="s">
        <v>773</v>
      </c>
      <c r="D126" s="144" t="s">
        <v>570</v>
      </c>
    </row>
    <row r="127" spans="1:4">
      <c r="A127" s="144">
        <v>6</v>
      </c>
      <c r="B127" s="23" t="s">
        <v>774</v>
      </c>
      <c r="C127" s="24" t="s">
        <v>775</v>
      </c>
      <c r="D127" s="144" t="s">
        <v>570</v>
      </c>
    </row>
    <row r="128" spans="1:4">
      <c r="A128" s="144">
        <v>7</v>
      </c>
      <c r="B128" s="23" t="s">
        <v>776</v>
      </c>
      <c r="C128" s="24" t="s">
        <v>777</v>
      </c>
      <c r="D128" s="144" t="s">
        <v>570</v>
      </c>
    </row>
    <row r="129" spans="1:4">
      <c r="A129" s="144">
        <v>8</v>
      </c>
      <c r="B129" s="23" t="s">
        <v>430</v>
      </c>
      <c r="C129" s="24" t="s">
        <v>778</v>
      </c>
      <c r="D129" s="144" t="s">
        <v>570</v>
      </c>
    </row>
    <row r="130" spans="1:4">
      <c r="A130" s="144">
        <v>9</v>
      </c>
      <c r="B130" s="23" t="s">
        <v>779</v>
      </c>
      <c r="C130" s="25" t="s">
        <v>780</v>
      </c>
      <c r="D130" s="144" t="s">
        <v>566</v>
      </c>
    </row>
    <row r="131" spans="1:4">
      <c r="A131" s="144">
        <v>10</v>
      </c>
      <c r="B131" s="23" t="s">
        <v>781</v>
      </c>
      <c r="C131" s="25" t="s">
        <v>782</v>
      </c>
      <c r="D131" s="144" t="s">
        <v>566</v>
      </c>
    </row>
    <row r="132" spans="1:4">
      <c r="A132" s="144">
        <v>11</v>
      </c>
      <c r="B132" s="23" t="s">
        <v>783</v>
      </c>
      <c r="C132" s="25" t="s">
        <v>784</v>
      </c>
      <c r="D132" s="144"/>
    </row>
    <row r="133" spans="1:4">
      <c r="A133" s="144">
        <v>12</v>
      </c>
      <c r="B133" s="23" t="s">
        <v>785</v>
      </c>
      <c r="C133" s="24" t="s">
        <v>786</v>
      </c>
      <c r="D133" s="144" t="s">
        <v>570</v>
      </c>
    </row>
    <row r="134" spans="1:4">
      <c r="A134" s="144">
        <v>283</v>
      </c>
      <c r="B134" s="23" t="s">
        <v>787</v>
      </c>
      <c r="C134" s="24" t="s">
        <v>788</v>
      </c>
      <c r="D134" s="144"/>
    </row>
    <row r="135" spans="1:4">
      <c r="A135" s="144">
        <v>13</v>
      </c>
      <c r="B135" s="23" t="s">
        <v>332</v>
      </c>
      <c r="C135" s="24" t="s">
        <v>789</v>
      </c>
      <c r="D135" s="144" t="s">
        <v>566</v>
      </c>
    </row>
    <row r="136" spans="1:4">
      <c r="A136" s="144">
        <v>14</v>
      </c>
      <c r="B136" s="23" t="s">
        <v>790</v>
      </c>
      <c r="C136" s="24" t="s">
        <v>791</v>
      </c>
      <c r="D136" s="144" t="s">
        <v>566</v>
      </c>
    </row>
    <row r="137" spans="1:4">
      <c r="A137" s="144">
        <v>25</v>
      </c>
      <c r="B137" s="23" t="s">
        <v>322</v>
      </c>
      <c r="C137" s="24" t="s">
        <v>792</v>
      </c>
      <c r="D137" s="144" t="s">
        <v>566</v>
      </c>
    </row>
    <row r="138" spans="1:4">
      <c r="A138" s="144">
        <v>26</v>
      </c>
      <c r="B138" s="23" t="s">
        <v>425</v>
      </c>
      <c r="C138" s="24" t="s">
        <v>793</v>
      </c>
      <c r="D138" s="144" t="s">
        <v>566</v>
      </c>
    </row>
    <row r="139" spans="1:4">
      <c r="A139" s="144">
        <v>27</v>
      </c>
      <c r="B139" s="23" t="s">
        <v>794</v>
      </c>
      <c r="C139" s="25" t="s">
        <v>795</v>
      </c>
      <c r="D139" s="144" t="s">
        <v>566</v>
      </c>
    </row>
    <row r="140" spans="1:4">
      <c r="A140" s="144">
        <v>28</v>
      </c>
      <c r="B140" s="23" t="s">
        <v>796</v>
      </c>
      <c r="C140" s="24" t="s">
        <v>797</v>
      </c>
      <c r="D140" s="144"/>
    </row>
    <row r="141" spans="1:4">
      <c r="A141" s="144">
        <v>29</v>
      </c>
      <c r="B141" s="23" t="s">
        <v>798</v>
      </c>
      <c r="C141" s="24" t="s">
        <v>799</v>
      </c>
      <c r="D141" s="144"/>
    </row>
    <row r="142" spans="1:4">
      <c r="A142" s="144">
        <v>30</v>
      </c>
      <c r="B142" s="23" t="s">
        <v>432</v>
      </c>
      <c r="C142" s="24" t="s">
        <v>800</v>
      </c>
      <c r="D142" s="144" t="s">
        <v>570</v>
      </c>
    </row>
    <row r="143" spans="1:4">
      <c r="A143" s="144">
        <v>635</v>
      </c>
      <c r="B143" s="23" t="s">
        <v>801</v>
      </c>
      <c r="C143" s="24" t="s">
        <v>802</v>
      </c>
      <c r="D143" s="144"/>
    </row>
    <row r="144" spans="1:4">
      <c r="A144" s="144">
        <v>404</v>
      </c>
      <c r="B144" s="23" t="s">
        <v>444</v>
      </c>
      <c r="C144" s="24" t="s">
        <v>803</v>
      </c>
      <c r="D144" s="144" t="s">
        <v>570</v>
      </c>
    </row>
    <row r="145" spans="1:4">
      <c r="A145" s="147">
        <v>33</v>
      </c>
      <c r="B145" s="23" t="s">
        <v>337</v>
      </c>
      <c r="C145" s="24" t="s">
        <v>804</v>
      </c>
      <c r="D145" s="144" t="s">
        <v>570</v>
      </c>
    </row>
    <row r="146" spans="1:4">
      <c r="A146" s="144">
        <v>35</v>
      </c>
      <c r="B146" s="23" t="s">
        <v>805</v>
      </c>
      <c r="C146" s="24" t="s">
        <v>806</v>
      </c>
      <c r="D146" s="144"/>
    </row>
    <row r="147" spans="1:4">
      <c r="A147" s="144">
        <v>36</v>
      </c>
      <c r="B147" s="23" t="s">
        <v>807</v>
      </c>
      <c r="C147" s="25" t="s">
        <v>808</v>
      </c>
      <c r="D147" s="144"/>
    </row>
    <row r="148" spans="1:4">
      <c r="A148" s="144">
        <v>37</v>
      </c>
      <c r="B148" s="23" t="s">
        <v>325</v>
      </c>
      <c r="C148" s="24" t="s">
        <v>809</v>
      </c>
      <c r="D148" s="144" t="s">
        <v>570</v>
      </c>
    </row>
    <row r="149" spans="1:4">
      <c r="A149" s="144">
        <v>39</v>
      </c>
      <c r="B149" s="23" t="s">
        <v>810</v>
      </c>
      <c r="C149" s="24" t="s">
        <v>811</v>
      </c>
      <c r="D149" s="144" t="s">
        <v>566</v>
      </c>
    </row>
    <row r="150" spans="1:4">
      <c r="A150" s="144">
        <v>356</v>
      </c>
      <c r="B150" s="23" t="s">
        <v>812</v>
      </c>
      <c r="C150" s="24" t="s">
        <v>813</v>
      </c>
      <c r="D150" s="144" t="s">
        <v>570</v>
      </c>
    </row>
    <row r="151" spans="1:4">
      <c r="A151" s="144">
        <v>40</v>
      </c>
      <c r="B151" s="23" t="s">
        <v>814</v>
      </c>
      <c r="C151" s="25" t="s">
        <v>815</v>
      </c>
      <c r="D151" s="144" t="s">
        <v>566</v>
      </c>
    </row>
    <row r="152" spans="1:4">
      <c r="A152" s="144">
        <v>41</v>
      </c>
      <c r="B152" s="23" t="s">
        <v>816</v>
      </c>
      <c r="C152" s="25" t="s">
        <v>817</v>
      </c>
      <c r="D152" s="144" t="s">
        <v>566</v>
      </c>
    </row>
    <row r="153" spans="1:4">
      <c r="A153" s="144">
        <v>42</v>
      </c>
      <c r="B153" s="23" t="s">
        <v>818</v>
      </c>
      <c r="C153" s="25" t="s">
        <v>819</v>
      </c>
      <c r="D153" s="144" t="s">
        <v>566</v>
      </c>
    </row>
    <row r="154" spans="1:4">
      <c r="A154" s="144">
        <v>44</v>
      </c>
      <c r="B154" s="23" t="s">
        <v>820</v>
      </c>
      <c r="C154" s="25" t="s">
        <v>821</v>
      </c>
      <c r="D154" s="144"/>
    </row>
    <row r="155" spans="1:4">
      <c r="A155" s="144">
        <v>45</v>
      </c>
      <c r="B155" s="23" t="s">
        <v>339</v>
      </c>
      <c r="C155" s="24" t="s">
        <v>822</v>
      </c>
      <c r="D155" s="144"/>
    </row>
    <row r="156" spans="1:4">
      <c r="A156" s="144">
        <v>405</v>
      </c>
      <c r="B156" s="23" t="s">
        <v>445</v>
      </c>
      <c r="C156" s="24" t="s">
        <v>823</v>
      </c>
      <c r="D156" s="144" t="s">
        <v>570</v>
      </c>
    </row>
    <row r="157" spans="1:4">
      <c r="A157" s="144">
        <v>46</v>
      </c>
      <c r="B157" s="23" t="s">
        <v>340</v>
      </c>
      <c r="C157" s="24" t="s">
        <v>824</v>
      </c>
      <c r="D157" s="144" t="s">
        <v>570</v>
      </c>
    </row>
    <row r="158" spans="1:4">
      <c r="A158" s="144">
        <v>47</v>
      </c>
      <c r="B158" s="23" t="s">
        <v>825</v>
      </c>
      <c r="C158" s="24" t="s">
        <v>826</v>
      </c>
      <c r="D158" s="144" t="s">
        <v>570</v>
      </c>
    </row>
    <row r="159" spans="1:4">
      <c r="A159" s="144">
        <v>406</v>
      </c>
      <c r="B159" s="23" t="s">
        <v>427</v>
      </c>
      <c r="C159" s="24" t="s">
        <v>827</v>
      </c>
      <c r="D159" s="144" t="s">
        <v>570</v>
      </c>
    </row>
    <row r="160" spans="1:4">
      <c r="A160" s="144">
        <v>407</v>
      </c>
      <c r="B160" s="23" t="s">
        <v>446</v>
      </c>
      <c r="C160" s="24" t="s">
        <v>828</v>
      </c>
      <c r="D160" s="144" t="s">
        <v>570</v>
      </c>
    </row>
    <row r="161" spans="1:4">
      <c r="A161" s="144">
        <v>408</v>
      </c>
      <c r="B161" s="23" t="s">
        <v>829</v>
      </c>
      <c r="C161" s="24" t="s">
        <v>830</v>
      </c>
      <c r="D161" s="144"/>
    </row>
    <row r="162" spans="1:4">
      <c r="A162" s="144">
        <v>409</v>
      </c>
      <c r="B162" s="23" t="s">
        <v>447</v>
      </c>
      <c r="C162" s="24" t="s">
        <v>831</v>
      </c>
      <c r="D162" s="144" t="s">
        <v>570</v>
      </c>
    </row>
    <row r="163" spans="1:4">
      <c r="A163" s="144">
        <v>410</v>
      </c>
      <c r="B163" s="23" t="s">
        <v>448</v>
      </c>
      <c r="C163" s="24" t="s">
        <v>832</v>
      </c>
      <c r="D163" s="144" t="s">
        <v>570</v>
      </c>
    </row>
    <row r="164" spans="1:4">
      <c r="A164" s="144">
        <v>411</v>
      </c>
      <c r="B164" s="23" t="s">
        <v>833</v>
      </c>
      <c r="C164" s="24" t="s">
        <v>834</v>
      </c>
      <c r="D164" s="144" t="s">
        <v>570</v>
      </c>
    </row>
    <row r="165" spans="1:4">
      <c r="A165" s="144">
        <v>412</v>
      </c>
      <c r="B165" s="23" t="s">
        <v>449</v>
      </c>
      <c r="C165" s="24" t="s">
        <v>835</v>
      </c>
      <c r="D165" s="144" t="s">
        <v>570</v>
      </c>
    </row>
    <row r="166" spans="1:4">
      <c r="A166" s="144">
        <v>52</v>
      </c>
      <c r="B166" s="23" t="s">
        <v>836</v>
      </c>
      <c r="C166" s="24" t="s">
        <v>837</v>
      </c>
      <c r="D166" s="144" t="s">
        <v>566</v>
      </c>
    </row>
    <row r="167" spans="1:4">
      <c r="A167" s="144">
        <v>53</v>
      </c>
      <c r="B167" s="23" t="s">
        <v>838</v>
      </c>
      <c r="C167" s="24" t="s">
        <v>839</v>
      </c>
      <c r="D167" s="144" t="s">
        <v>570</v>
      </c>
    </row>
    <row r="168" spans="1:4">
      <c r="A168" s="144">
        <v>54</v>
      </c>
      <c r="B168" s="23" t="s">
        <v>840</v>
      </c>
      <c r="C168" s="24" t="s">
        <v>841</v>
      </c>
      <c r="D168" s="144"/>
    </row>
    <row r="169" spans="1:4">
      <c r="A169" s="144">
        <v>55</v>
      </c>
      <c r="B169" s="23" t="s">
        <v>842</v>
      </c>
      <c r="C169" s="24" t="s">
        <v>843</v>
      </c>
      <c r="D169" s="144" t="s">
        <v>566</v>
      </c>
    </row>
    <row r="170" spans="1:4">
      <c r="A170" s="144">
        <v>56</v>
      </c>
      <c r="B170" s="23" t="s">
        <v>844</v>
      </c>
      <c r="C170" s="24" t="s">
        <v>845</v>
      </c>
      <c r="D170" s="144" t="s">
        <v>570</v>
      </c>
    </row>
    <row r="171" spans="1:4">
      <c r="A171" s="144">
        <v>57</v>
      </c>
      <c r="B171" s="23" t="s">
        <v>846</v>
      </c>
      <c r="C171" s="25" t="s">
        <v>847</v>
      </c>
      <c r="D171" s="144"/>
    </row>
    <row r="172" spans="1:4">
      <c r="A172" s="144">
        <v>58</v>
      </c>
      <c r="B172" s="23" t="s">
        <v>341</v>
      </c>
      <c r="C172" s="24" t="s">
        <v>848</v>
      </c>
      <c r="D172" s="144" t="s">
        <v>570</v>
      </c>
    </row>
    <row r="173" spans="1:4">
      <c r="A173" s="144">
        <v>60</v>
      </c>
      <c r="B173" s="23" t="s">
        <v>849</v>
      </c>
      <c r="C173" s="25" t="s">
        <v>850</v>
      </c>
      <c r="D173" s="144" t="s">
        <v>566</v>
      </c>
    </row>
    <row r="174" spans="1:4">
      <c r="A174" s="144">
        <v>61</v>
      </c>
      <c r="B174" s="23" t="s">
        <v>851</v>
      </c>
      <c r="C174" s="25" t="s">
        <v>852</v>
      </c>
      <c r="D174" s="144"/>
    </row>
    <row r="175" spans="1:4">
      <c r="A175" s="144">
        <v>82</v>
      </c>
      <c r="B175" s="23" t="s">
        <v>853</v>
      </c>
      <c r="C175" s="25" t="s">
        <v>854</v>
      </c>
      <c r="D175" s="144"/>
    </row>
    <row r="176" spans="1:4">
      <c r="A176" s="144">
        <v>284</v>
      </c>
      <c r="B176" s="23" t="s">
        <v>855</v>
      </c>
      <c r="C176" s="24" t="s">
        <v>856</v>
      </c>
      <c r="D176" s="144"/>
    </row>
    <row r="177" spans="1:4">
      <c r="A177" s="144">
        <v>558</v>
      </c>
      <c r="B177" s="23" t="s">
        <v>857</v>
      </c>
      <c r="C177" s="24" t="s">
        <v>858</v>
      </c>
      <c r="D177" s="144" t="s">
        <v>570</v>
      </c>
    </row>
    <row r="178" spans="1:4">
      <c r="A178" s="144">
        <v>62</v>
      </c>
      <c r="B178" s="23" t="s">
        <v>416</v>
      </c>
      <c r="C178" s="24" t="s">
        <v>859</v>
      </c>
      <c r="D178" s="144" t="s">
        <v>570</v>
      </c>
    </row>
    <row r="179" spans="1:4">
      <c r="A179" s="144">
        <v>63</v>
      </c>
      <c r="B179" s="23" t="s">
        <v>860</v>
      </c>
      <c r="C179" s="24" t="s">
        <v>861</v>
      </c>
      <c r="D179" s="144" t="s">
        <v>570</v>
      </c>
    </row>
    <row r="180" spans="1:4">
      <c r="A180" s="144">
        <v>65</v>
      </c>
      <c r="B180" s="23" t="s">
        <v>862</v>
      </c>
      <c r="C180" s="24" t="s">
        <v>863</v>
      </c>
      <c r="D180" s="144" t="s">
        <v>566</v>
      </c>
    </row>
    <row r="181" spans="1:4">
      <c r="A181" s="144">
        <v>522</v>
      </c>
      <c r="B181" s="23" t="s">
        <v>864</v>
      </c>
      <c r="C181" s="24" t="s">
        <v>865</v>
      </c>
      <c r="D181" s="144" t="s">
        <v>570</v>
      </c>
    </row>
    <row r="182" spans="1:4">
      <c r="A182" s="144">
        <v>64</v>
      </c>
      <c r="B182" s="23" t="s">
        <v>866</v>
      </c>
      <c r="C182" s="24" t="s">
        <v>867</v>
      </c>
      <c r="D182" s="144" t="s">
        <v>570</v>
      </c>
    </row>
    <row r="183" spans="1:4">
      <c r="A183" s="144">
        <v>66</v>
      </c>
      <c r="B183" s="23" t="s">
        <v>868</v>
      </c>
      <c r="C183" s="24" t="s">
        <v>869</v>
      </c>
      <c r="D183" s="144"/>
    </row>
    <row r="184" spans="1:4">
      <c r="A184" s="144">
        <v>68</v>
      </c>
      <c r="B184" s="23" t="s">
        <v>870</v>
      </c>
      <c r="C184" s="24" t="s">
        <v>871</v>
      </c>
      <c r="D184" s="144"/>
    </row>
    <row r="185" spans="1:4">
      <c r="A185" s="144">
        <v>71</v>
      </c>
      <c r="B185" s="23" t="s">
        <v>403</v>
      </c>
      <c r="C185" s="25" t="s">
        <v>872</v>
      </c>
      <c r="D185" s="144" t="s">
        <v>566</v>
      </c>
    </row>
    <row r="186" spans="1:4">
      <c r="A186" s="144">
        <v>72</v>
      </c>
      <c r="B186" s="23" t="s">
        <v>873</v>
      </c>
      <c r="C186" s="24" t="s">
        <v>874</v>
      </c>
      <c r="D186" s="144" t="s">
        <v>570</v>
      </c>
    </row>
    <row r="187" spans="1:4">
      <c r="A187" s="144">
        <v>324</v>
      </c>
      <c r="B187" s="23" t="s">
        <v>406</v>
      </c>
      <c r="C187" s="24" t="s">
        <v>875</v>
      </c>
      <c r="D187" s="144" t="s">
        <v>570</v>
      </c>
    </row>
    <row r="188" spans="1:4">
      <c r="A188" s="144">
        <v>77</v>
      </c>
      <c r="B188" s="23" t="s">
        <v>876</v>
      </c>
      <c r="C188" s="24" t="s">
        <v>877</v>
      </c>
      <c r="D188" s="144" t="s">
        <v>566</v>
      </c>
    </row>
    <row r="189" spans="1:4">
      <c r="A189" s="144">
        <v>519</v>
      </c>
      <c r="B189" s="23" t="s">
        <v>878</v>
      </c>
      <c r="C189" s="24" t="s">
        <v>879</v>
      </c>
      <c r="D189" s="144"/>
    </row>
    <row r="190" spans="1:4">
      <c r="A190" s="144">
        <v>81</v>
      </c>
      <c r="B190" s="23" t="s">
        <v>880</v>
      </c>
      <c r="C190" s="25" t="s">
        <v>881</v>
      </c>
      <c r="D190" s="144"/>
    </row>
    <row r="191" spans="1:4">
      <c r="A191" s="144">
        <v>144</v>
      </c>
      <c r="B191" s="23" t="s">
        <v>882</v>
      </c>
      <c r="C191" s="25" t="s">
        <v>883</v>
      </c>
      <c r="D191" s="144" t="s">
        <v>566</v>
      </c>
    </row>
    <row r="192" spans="1:4">
      <c r="A192" s="144">
        <v>83</v>
      </c>
      <c r="B192" s="23" t="s">
        <v>343</v>
      </c>
      <c r="C192" s="24" t="s">
        <v>884</v>
      </c>
      <c r="D192" s="144" t="s">
        <v>570</v>
      </c>
    </row>
    <row r="193" spans="1:4">
      <c r="A193" s="144">
        <v>85</v>
      </c>
      <c r="B193" s="23" t="s">
        <v>885</v>
      </c>
      <c r="C193" s="24" t="s">
        <v>886</v>
      </c>
      <c r="D193" s="144" t="s">
        <v>570</v>
      </c>
    </row>
    <row r="194" spans="1:4">
      <c r="A194" s="144">
        <v>86</v>
      </c>
      <c r="B194" s="23" t="s">
        <v>887</v>
      </c>
      <c r="C194" s="24" t="s">
        <v>888</v>
      </c>
      <c r="D194" s="144"/>
    </row>
    <row r="195" spans="1:4">
      <c r="A195" s="144">
        <v>87</v>
      </c>
      <c r="B195" s="29" t="s">
        <v>889</v>
      </c>
      <c r="C195" s="24" t="s">
        <v>890</v>
      </c>
      <c r="D195" s="144"/>
    </row>
    <row r="196" spans="1:4">
      <c r="A196" s="144">
        <v>88</v>
      </c>
      <c r="B196" s="23" t="s">
        <v>891</v>
      </c>
      <c r="C196" s="24" t="s">
        <v>892</v>
      </c>
      <c r="D196" s="144" t="s">
        <v>570</v>
      </c>
    </row>
    <row r="197" spans="1:4">
      <c r="A197" s="144">
        <v>435</v>
      </c>
      <c r="B197" s="23" t="s">
        <v>893</v>
      </c>
      <c r="C197" s="24" t="s">
        <v>894</v>
      </c>
      <c r="D197" s="144" t="s">
        <v>570</v>
      </c>
    </row>
    <row r="198" spans="1:4">
      <c r="A198" s="144">
        <v>413</v>
      </c>
      <c r="B198" s="23" t="s">
        <v>895</v>
      </c>
      <c r="C198" s="24" t="s">
        <v>896</v>
      </c>
      <c r="D198" s="144" t="s">
        <v>570</v>
      </c>
    </row>
    <row r="199" spans="1:4">
      <c r="A199" s="144">
        <v>89</v>
      </c>
      <c r="B199" s="23">
        <v>89</v>
      </c>
      <c r="C199" s="24" t="s">
        <v>897</v>
      </c>
      <c r="D199" s="144"/>
    </row>
    <row r="200" spans="1:4">
      <c r="A200" s="144">
        <v>90</v>
      </c>
      <c r="B200" s="23" t="s">
        <v>344</v>
      </c>
      <c r="C200" s="24" t="s">
        <v>898</v>
      </c>
      <c r="D200" s="144" t="s">
        <v>570</v>
      </c>
    </row>
    <row r="201" spans="1:4">
      <c r="A201" s="144">
        <v>91</v>
      </c>
      <c r="B201" s="23" t="s">
        <v>417</v>
      </c>
      <c r="C201" s="24" t="s">
        <v>899</v>
      </c>
      <c r="D201" s="144" t="s">
        <v>570</v>
      </c>
    </row>
    <row r="202" spans="1:4">
      <c r="A202" s="144">
        <v>92</v>
      </c>
      <c r="B202" s="23" t="s">
        <v>404</v>
      </c>
      <c r="C202" s="24" t="s">
        <v>900</v>
      </c>
      <c r="D202" s="144" t="s">
        <v>570</v>
      </c>
    </row>
    <row r="203" spans="1:4">
      <c r="A203" s="144">
        <v>93</v>
      </c>
      <c r="B203" s="29" t="s">
        <v>901</v>
      </c>
      <c r="C203" s="24" t="s">
        <v>902</v>
      </c>
      <c r="D203" s="144"/>
    </row>
    <row r="204" spans="1:4">
      <c r="A204" s="144">
        <v>94</v>
      </c>
      <c r="B204" s="23" t="s">
        <v>903</v>
      </c>
      <c r="C204" s="24" t="s">
        <v>904</v>
      </c>
      <c r="D204" s="144" t="s">
        <v>570</v>
      </c>
    </row>
    <row r="205" spans="1:4">
      <c r="A205" s="144">
        <v>351</v>
      </c>
      <c r="B205" s="23">
        <v>351</v>
      </c>
      <c r="C205" s="24" t="s">
        <v>905</v>
      </c>
      <c r="D205" s="144" t="s">
        <v>570</v>
      </c>
    </row>
    <row r="206" spans="1:4">
      <c r="A206" s="144">
        <v>95</v>
      </c>
      <c r="B206" s="23" t="s">
        <v>906</v>
      </c>
      <c r="C206" s="24" t="s">
        <v>907</v>
      </c>
      <c r="D206" s="144" t="s">
        <v>570</v>
      </c>
    </row>
    <row r="207" spans="1:4">
      <c r="A207" s="144">
        <v>96</v>
      </c>
      <c r="B207" s="23" t="s">
        <v>908</v>
      </c>
      <c r="C207" s="25" t="s">
        <v>909</v>
      </c>
      <c r="D207" s="144" t="s">
        <v>566</v>
      </c>
    </row>
    <row r="208" spans="1:4">
      <c r="A208" s="144">
        <v>97</v>
      </c>
      <c r="B208" s="23" t="s">
        <v>910</v>
      </c>
      <c r="C208" s="24" t="s">
        <v>911</v>
      </c>
      <c r="D208" s="144" t="s">
        <v>570</v>
      </c>
    </row>
    <row r="209" spans="1:4">
      <c r="A209" s="144">
        <v>98</v>
      </c>
      <c r="B209" s="23" t="s">
        <v>912</v>
      </c>
      <c r="C209" s="25" t="s">
        <v>913</v>
      </c>
      <c r="D209" s="144" t="s">
        <v>566</v>
      </c>
    </row>
    <row r="210" spans="1:4">
      <c r="A210" s="144">
        <v>99</v>
      </c>
      <c r="B210" s="23" t="s">
        <v>914</v>
      </c>
      <c r="C210" s="25" t="s">
        <v>915</v>
      </c>
      <c r="D210" s="144"/>
    </row>
    <row r="211" spans="1:4">
      <c r="A211" s="144">
        <v>243</v>
      </c>
      <c r="B211" s="23" t="s">
        <v>916</v>
      </c>
      <c r="C211" s="24" t="s">
        <v>917</v>
      </c>
      <c r="D211" s="144" t="s">
        <v>566</v>
      </c>
    </row>
    <row r="212" spans="1:4">
      <c r="A212" s="144">
        <v>100</v>
      </c>
      <c r="B212" s="23" t="s">
        <v>918</v>
      </c>
      <c r="C212" s="24" t="s">
        <v>919</v>
      </c>
      <c r="D212" s="144"/>
    </row>
    <row r="213" spans="1:4">
      <c r="A213" s="144">
        <v>101</v>
      </c>
      <c r="B213" s="23" t="s">
        <v>524</v>
      </c>
      <c r="C213" s="24" t="s">
        <v>920</v>
      </c>
      <c r="D213" s="144" t="s">
        <v>570</v>
      </c>
    </row>
    <row r="214" spans="1:4">
      <c r="A214" s="144">
        <v>102</v>
      </c>
      <c r="B214" s="23" t="s">
        <v>921</v>
      </c>
      <c r="C214" s="24" t="s">
        <v>922</v>
      </c>
      <c r="D214" s="144"/>
    </row>
    <row r="215" spans="1:4">
      <c r="A215" s="144">
        <v>103</v>
      </c>
      <c r="B215" s="23" t="s">
        <v>923</v>
      </c>
      <c r="C215" s="24" t="s">
        <v>924</v>
      </c>
      <c r="D215" s="144" t="s">
        <v>570</v>
      </c>
    </row>
    <row r="216" spans="1:4">
      <c r="A216" s="144">
        <v>105</v>
      </c>
      <c r="B216" s="23" t="s">
        <v>925</v>
      </c>
      <c r="C216" s="25" t="s">
        <v>926</v>
      </c>
      <c r="D216" s="144" t="s">
        <v>566</v>
      </c>
    </row>
    <row r="217" spans="1:4">
      <c r="A217" s="144">
        <v>108</v>
      </c>
      <c r="B217" s="23" t="s">
        <v>345</v>
      </c>
      <c r="C217" s="24" t="s">
        <v>927</v>
      </c>
      <c r="D217" s="144" t="s">
        <v>570</v>
      </c>
    </row>
    <row r="218" spans="1:4">
      <c r="A218" s="144">
        <v>114</v>
      </c>
      <c r="B218" s="23" t="s">
        <v>928</v>
      </c>
      <c r="C218" s="24" t="s">
        <v>929</v>
      </c>
      <c r="D218" s="144" t="s">
        <v>570</v>
      </c>
    </row>
    <row r="219" spans="1:4">
      <c r="A219" s="144">
        <v>246</v>
      </c>
      <c r="B219" s="23" t="s">
        <v>930</v>
      </c>
      <c r="C219" s="24" t="s">
        <v>931</v>
      </c>
      <c r="D219" s="144"/>
    </row>
    <row r="220" spans="1:4">
      <c r="A220" s="144">
        <v>230</v>
      </c>
      <c r="B220" s="23" t="s">
        <v>932</v>
      </c>
      <c r="C220" s="24" t="s">
        <v>933</v>
      </c>
      <c r="D220" s="144" t="s">
        <v>570</v>
      </c>
    </row>
    <row r="221" spans="1:4">
      <c r="A221" s="144">
        <v>118</v>
      </c>
      <c r="B221" s="23" t="s">
        <v>347</v>
      </c>
      <c r="C221" s="24" t="s">
        <v>934</v>
      </c>
      <c r="D221" s="144" t="s">
        <v>570</v>
      </c>
    </row>
    <row r="222" spans="1:4">
      <c r="A222" s="144">
        <v>325</v>
      </c>
      <c r="B222" s="23" t="s">
        <v>364</v>
      </c>
      <c r="C222" s="24" t="s">
        <v>935</v>
      </c>
      <c r="D222" s="144" t="s">
        <v>570</v>
      </c>
    </row>
    <row r="223" spans="1:4">
      <c r="A223" s="144">
        <v>119</v>
      </c>
      <c r="B223" s="23" t="s">
        <v>936</v>
      </c>
      <c r="C223" s="24" t="s">
        <v>937</v>
      </c>
      <c r="D223" s="144" t="s">
        <v>570</v>
      </c>
    </row>
    <row r="224" spans="1:4">
      <c r="A224" s="144">
        <v>130</v>
      </c>
      <c r="B224" s="23" t="s">
        <v>938</v>
      </c>
      <c r="C224" s="24" t="s">
        <v>939</v>
      </c>
      <c r="D224" s="144" t="s">
        <v>566</v>
      </c>
    </row>
    <row r="225" spans="1:4">
      <c r="A225" s="144">
        <v>131</v>
      </c>
      <c r="B225" s="23" t="s">
        <v>940</v>
      </c>
      <c r="C225" s="24" t="s">
        <v>941</v>
      </c>
      <c r="D225" s="144" t="s">
        <v>570</v>
      </c>
    </row>
    <row r="226" spans="1:4">
      <c r="A226" s="144">
        <v>132</v>
      </c>
      <c r="B226" s="23" t="s">
        <v>942</v>
      </c>
      <c r="C226" s="25" t="s">
        <v>943</v>
      </c>
      <c r="D226" s="144"/>
    </row>
    <row r="227" spans="1:4">
      <c r="A227" s="144">
        <v>134</v>
      </c>
      <c r="B227" s="23" t="s">
        <v>944</v>
      </c>
      <c r="C227" s="25" t="s">
        <v>945</v>
      </c>
      <c r="D227" s="144"/>
    </row>
    <row r="228" spans="1:4">
      <c r="A228" s="144">
        <v>140</v>
      </c>
      <c r="B228" s="23" t="s">
        <v>946</v>
      </c>
      <c r="C228" s="27" t="s">
        <v>947</v>
      </c>
      <c r="D228" s="144" t="s">
        <v>570</v>
      </c>
    </row>
    <row r="229" spans="1:4">
      <c r="A229" s="144">
        <v>136</v>
      </c>
      <c r="B229" s="23" t="s">
        <v>348</v>
      </c>
      <c r="C229" s="27" t="s">
        <v>948</v>
      </c>
      <c r="D229" s="144" t="s">
        <v>570</v>
      </c>
    </row>
    <row r="230" spans="1:4">
      <c r="A230" s="144">
        <v>414</v>
      </c>
      <c r="B230" s="23" t="s">
        <v>450</v>
      </c>
      <c r="C230" s="24" t="s">
        <v>949</v>
      </c>
      <c r="D230" s="144" t="s">
        <v>570</v>
      </c>
    </row>
    <row r="231" spans="1:4">
      <c r="A231" s="144">
        <v>145</v>
      </c>
      <c r="B231" s="23" t="s">
        <v>950</v>
      </c>
      <c r="C231" s="25" t="s">
        <v>951</v>
      </c>
      <c r="D231" s="144" t="s">
        <v>566</v>
      </c>
    </row>
    <row r="232" spans="1:4">
      <c r="A232" s="144">
        <v>146</v>
      </c>
      <c r="B232" s="23" t="s">
        <v>349</v>
      </c>
      <c r="C232" s="24" t="s">
        <v>952</v>
      </c>
      <c r="D232" s="144" t="s">
        <v>570</v>
      </c>
    </row>
    <row r="233" spans="1:4">
      <c r="A233" s="144">
        <v>148</v>
      </c>
      <c r="B233" s="23">
        <v>148</v>
      </c>
      <c r="C233" s="24" t="s">
        <v>953</v>
      </c>
      <c r="D233" s="144" t="s">
        <v>570</v>
      </c>
    </row>
    <row r="234" spans="1:4">
      <c r="A234" s="144">
        <v>149</v>
      </c>
      <c r="B234" s="23" t="s">
        <v>350</v>
      </c>
      <c r="C234" s="24" t="s">
        <v>954</v>
      </c>
      <c r="D234" s="144" t="s">
        <v>566</v>
      </c>
    </row>
    <row r="235" spans="1:4">
      <c r="A235" s="144">
        <v>150</v>
      </c>
      <c r="B235" s="23">
        <v>150</v>
      </c>
      <c r="C235" s="24" t="s">
        <v>955</v>
      </c>
      <c r="D235" s="144"/>
    </row>
    <row r="236" spans="1:4">
      <c r="A236" s="144">
        <v>152</v>
      </c>
      <c r="B236" s="23" t="s">
        <v>418</v>
      </c>
      <c r="C236" s="24" t="s">
        <v>956</v>
      </c>
      <c r="D236" s="144" t="s">
        <v>570</v>
      </c>
    </row>
    <row r="237" spans="1:4">
      <c r="A237" s="144">
        <v>156</v>
      </c>
      <c r="B237" s="23" t="s">
        <v>405</v>
      </c>
      <c r="C237" s="24" t="s">
        <v>957</v>
      </c>
      <c r="D237" s="144"/>
    </row>
    <row r="238" spans="1:4">
      <c r="A238" s="144">
        <v>158</v>
      </c>
      <c r="B238" s="23" t="s">
        <v>958</v>
      </c>
      <c r="C238" s="24" t="s">
        <v>959</v>
      </c>
      <c r="D238" s="144"/>
    </row>
    <row r="239" spans="1:4">
      <c r="A239" s="144">
        <v>159</v>
      </c>
      <c r="B239" s="23" t="s">
        <v>960</v>
      </c>
      <c r="C239" s="24" t="s">
        <v>961</v>
      </c>
      <c r="D239" s="144" t="s">
        <v>566</v>
      </c>
    </row>
    <row r="240" spans="1:4">
      <c r="A240" s="144">
        <v>161</v>
      </c>
      <c r="B240" s="23" t="s">
        <v>962</v>
      </c>
      <c r="C240" s="24" t="s">
        <v>963</v>
      </c>
      <c r="D240" s="144" t="s">
        <v>570</v>
      </c>
    </row>
    <row r="241" spans="1:4">
      <c r="A241" s="144">
        <v>162</v>
      </c>
      <c r="B241" s="23" t="s">
        <v>964</v>
      </c>
      <c r="C241" s="24" t="s">
        <v>965</v>
      </c>
      <c r="D241" s="144"/>
    </row>
    <row r="242" spans="1:4">
      <c r="A242" s="144">
        <v>163</v>
      </c>
      <c r="B242" s="23" t="s">
        <v>966</v>
      </c>
      <c r="C242" s="24" t="s">
        <v>967</v>
      </c>
      <c r="D242" s="144" t="s">
        <v>566</v>
      </c>
    </row>
    <row r="243" spans="1:4">
      <c r="A243" s="144">
        <v>164</v>
      </c>
      <c r="B243" s="23" t="s">
        <v>968</v>
      </c>
      <c r="C243" s="24" t="s">
        <v>969</v>
      </c>
      <c r="D243" s="144" t="s">
        <v>566</v>
      </c>
    </row>
    <row r="244" spans="1:4">
      <c r="A244" s="144">
        <v>415</v>
      </c>
      <c r="B244" s="23" t="s">
        <v>970</v>
      </c>
      <c r="C244" s="24" t="s">
        <v>971</v>
      </c>
      <c r="D244" s="144" t="s">
        <v>566</v>
      </c>
    </row>
    <row r="245" spans="1:4">
      <c r="A245" s="144">
        <v>165</v>
      </c>
      <c r="B245" s="23" t="s">
        <v>972</v>
      </c>
      <c r="C245" s="25" t="s">
        <v>973</v>
      </c>
      <c r="D245" s="144" t="s">
        <v>566</v>
      </c>
    </row>
    <row r="246" spans="1:4">
      <c r="A246" s="144">
        <v>166</v>
      </c>
      <c r="B246" s="23" t="s">
        <v>974</v>
      </c>
      <c r="C246" s="25" t="s">
        <v>975</v>
      </c>
      <c r="D246" s="144" t="s">
        <v>566</v>
      </c>
    </row>
    <row r="247" spans="1:4">
      <c r="A247" s="144">
        <v>167</v>
      </c>
      <c r="B247" s="29" t="s">
        <v>976</v>
      </c>
      <c r="C247" s="25" t="s">
        <v>977</v>
      </c>
      <c r="D247" s="144"/>
    </row>
    <row r="248" spans="1:4">
      <c r="A248" s="144">
        <v>168</v>
      </c>
      <c r="B248" s="29" t="s">
        <v>978</v>
      </c>
      <c r="C248" s="25" t="s">
        <v>979</v>
      </c>
      <c r="D248" s="144" t="s">
        <v>566</v>
      </c>
    </row>
    <row r="249" spans="1:4">
      <c r="A249" s="144">
        <v>169</v>
      </c>
      <c r="B249" s="23" t="s">
        <v>980</v>
      </c>
      <c r="C249" s="25" t="s">
        <v>981</v>
      </c>
      <c r="D249" s="144" t="s">
        <v>566</v>
      </c>
    </row>
    <row r="250" spans="1:4">
      <c r="A250" s="144">
        <v>172</v>
      </c>
      <c r="B250" s="28" t="s">
        <v>982</v>
      </c>
      <c r="C250" s="25" t="s">
        <v>983</v>
      </c>
      <c r="D250" s="144" t="s">
        <v>570</v>
      </c>
    </row>
    <row r="251" spans="1:4">
      <c r="A251" s="144">
        <v>175</v>
      </c>
      <c r="B251" s="23" t="s">
        <v>984</v>
      </c>
      <c r="C251" s="25" t="s">
        <v>985</v>
      </c>
      <c r="D251" s="144"/>
    </row>
    <row r="252" spans="1:4">
      <c r="A252" s="144">
        <v>186</v>
      </c>
      <c r="B252" s="23" t="s">
        <v>986</v>
      </c>
      <c r="C252" s="25" t="s">
        <v>987</v>
      </c>
      <c r="D252" s="144"/>
    </row>
    <row r="253" spans="1:4">
      <c r="A253" s="144">
        <v>185</v>
      </c>
      <c r="B253" s="23" t="s">
        <v>988</v>
      </c>
      <c r="C253" s="24" t="s">
        <v>989</v>
      </c>
      <c r="D253" s="144" t="s">
        <v>570</v>
      </c>
    </row>
    <row r="254" spans="1:4">
      <c r="A254" s="144">
        <v>416</v>
      </c>
      <c r="B254" s="23" t="s">
        <v>990</v>
      </c>
      <c r="C254" s="24" t="s">
        <v>991</v>
      </c>
      <c r="D254" s="144" t="s">
        <v>570</v>
      </c>
    </row>
    <row r="255" spans="1:4">
      <c r="A255" s="144">
        <v>419</v>
      </c>
      <c r="B255" s="23" t="s">
        <v>451</v>
      </c>
      <c r="C255" s="24" t="s">
        <v>992</v>
      </c>
      <c r="D255" s="144" t="s">
        <v>570</v>
      </c>
    </row>
    <row r="256" spans="1:4">
      <c r="A256" s="144">
        <v>417</v>
      </c>
      <c r="B256" s="23" t="s">
        <v>993</v>
      </c>
      <c r="C256" s="24" t="s">
        <v>994</v>
      </c>
      <c r="D256" s="144" t="s">
        <v>570</v>
      </c>
    </row>
    <row r="257" spans="1:4">
      <c r="A257" s="144">
        <v>187</v>
      </c>
      <c r="B257" s="23" t="s">
        <v>995</v>
      </c>
      <c r="C257" s="26" t="s">
        <v>996</v>
      </c>
      <c r="D257" s="144"/>
    </row>
    <row r="258" spans="1:4">
      <c r="A258" s="144">
        <v>420</v>
      </c>
      <c r="B258" s="23" t="s">
        <v>997</v>
      </c>
      <c r="C258" s="24" t="s">
        <v>998</v>
      </c>
      <c r="D258" s="144" t="s">
        <v>570</v>
      </c>
    </row>
    <row r="259" spans="1:4">
      <c r="A259" s="144">
        <v>421</v>
      </c>
      <c r="B259" s="23" t="s">
        <v>999</v>
      </c>
      <c r="C259" s="24" t="s">
        <v>1000</v>
      </c>
      <c r="D259" s="144" t="s">
        <v>570</v>
      </c>
    </row>
    <row r="260" spans="1:4">
      <c r="A260" s="144">
        <v>422</v>
      </c>
      <c r="B260" s="23" t="s">
        <v>1001</v>
      </c>
      <c r="C260" s="24" t="s">
        <v>1002</v>
      </c>
      <c r="D260" s="144" t="s">
        <v>570</v>
      </c>
    </row>
    <row r="261" spans="1:4">
      <c r="A261" s="144">
        <v>423</v>
      </c>
      <c r="B261" s="23" t="s">
        <v>1003</v>
      </c>
      <c r="C261" s="24" t="s">
        <v>1004</v>
      </c>
      <c r="D261" s="144" t="s">
        <v>570</v>
      </c>
    </row>
    <row r="262" spans="1:4">
      <c r="A262" s="144">
        <v>188</v>
      </c>
      <c r="B262" s="23" t="s">
        <v>1005</v>
      </c>
      <c r="C262" s="24" t="s">
        <v>1006</v>
      </c>
      <c r="D262" s="144" t="s">
        <v>570</v>
      </c>
    </row>
    <row r="263" spans="1:4">
      <c r="A263" s="144">
        <v>189</v>
      </c>
      <c r="B263" s="23" t="s">
        <v>1007</v>
      </c>
      <c r="C263" s="25" t="s">
        <v>1008</v>
      </c>
      <c r="D263" s="144" t="s">
        <v>566</v>
      </c>
    </row>
    <row r="264" spans="1:4">
      <c r="A264" s="144">
        <v>520</v>
      </c>
      <c r="B264" s="23" t="s">
        <v>408</v>
      </c>
      <c r="C264" s="24" t="s">
        <v>1009</v>
      </c>
      <c r="D264" s="144" t="s">
        <v>570</v>
      </c>
    </row>
    <row r="265" spans="1:4">
      <c r="A265" s="144">
        <v>247</v>
      </c>
      <c r="B265" s="23" t="s">
        <v>1010</v>
      </c>
      <c r="C265" s="24" t="s">
        <v>1011</v>
      </c>
      <c r="D265" s="144"/>
    </row>
    <row r="266" spans="1:4">
      <c r="A266" s="144">
        <v>248</v>
      </c>
      <c r="B266" s="23" t="s">
        <v>1012</v>
      </c>
      <c r="C266" s="24" t="s">
        <v>1013</v>
      </c>
      <c r="D266" s="144"/>
    </row>
    <row r="267" spans="1:4">
      <c r="A267" s="144">
        <v>328</v>
      </c>
      <c r="B267" s="23" t="s">
        <v>365</v>
      </c>
      <c r="C267" s="24" t="s">
        <v>1014</v>
      </c>
      <c r="D267" s="144" t="s">
        <v>570</v>
      </c>
    </row>
    <row r="268" spans="1:4">
      <c r="A268" s="144">
        <v>194</v>
      </c>
      <c r="B268" s="23" t="s">
        <v>1015</v>
      </c>
      <c r="C268" s="24" t="s">
        <v>1016</v>
      </c>
      <c r="D268" s="144" t="s">
        <v>570</v>
      </c>
    </row>
    <row r="269" spans="1:4">
      <c r="A269" s="144">
        <v>197</v>
      </c>
      <c r="B269" s="23" t="s">
        <v>1017</v>
      </c>
      <c r="C269" s="24" t="s">
        <v>1018</v>
      </c>
      <c r="D269" s="144" t="s">
        <v>570</v>
      </c>
    </row>
    <row r="270" spans="1:4">
      <c r="A270" s="144">
        <v>198</v>
      </c>
      <c r="B270" s="23" t="s">
        <v>1019</v>
      </c>
      <c r="C270" s="24" t="s">
        <v>1020</v>
      </c>
      <c r="D270" s="144" t="s">
        <v>566</v>
      </c>
    </row>
    <row r="271" spans="1:4">
      <c r="A271" s="144">
        <v>521</v>
      </c>
      <c r="B271" s="23" t="s">
        <v>1021</v>
      </c>
      <c r="C271" s="27" t="s">
        <v>1022</v>
      </c>
      <c r="D271" s="144"/>
    </row>
    <row r="272" spans="1:4">
      <c r="A272" s="144">
        <v>199</v>
      </c>
      <c r="B272" s="23" t="s">
        <v>1023</v>
      </c>
      <c r="C272" s="25" t="s">
        <v>1024</v>
      </c>
      <c r="D272" s="144"/>
    </row>
    <row r="273" spans="1:4">
      <c r="A273" s="144">
        <v>200</v>
      </c>
      <c r="B273" s="23">
        <v>200</v>
      </c>
      <c r="C273" s="25" t="s">
        <v>1025</v>
      </c>
      <c r="D273" s="144" t="s">
        <v>566</v>
      </c>
    </row>
    <row r="274" spans="1:4">
      <c r="A274" s="144">
        <v>201</v>
      </c>
      <c r="B274" s="23" t="s">
        <v>1026</v>
      </c>
      <c r="C274" s="24" t="s">
        <v>1027</v>
      </c>
      <c r="D274" s="144" t="s">
        <v>570</v>
      </c>
    </row>
    <row r="275" spans="1:4">
      <c r="A275" s="144">
        <v>202</v>
      </c>
      <c r="B275" s="23" t="s">
        <v>1028</v>
      </c>
      <c r="C275" s="24" t="s">
        <v>1029</v>
      </c>
      <c r="D275" s="144" t="s">
        <v>570</v>
      </c>
    </row>
    <row r="276" spans="1:4">
      <c r="A276" s="144">
        <v>258</v>
      </c>
      <c r="B276" s="23" t="s">
        <v>1030</v>
      </c>
      <c r="C276" s="24" t="s">
        <v>1031</v>
      </c>
      <c r="D276" s="144"/>
    </row>
    <row r="277" spans="1:4">
      <c r="A277" s="144">
        <v>259</v>
      </c>
      <c r="B277" s="23" t="s">
        <v>1032</v>
      </c>
      <c r="C277" s="24" t="s">
        <v>1033</v>
      </c>
      <c r="D277" s="144" t="s">
        <v>570</v>
      </c>
    </row>
    <row r="278" spans="1:4">
      <c r="A278" s="144">
        <v>260</v>
      </c>
      <c r="B278" s="23" t="s">
        <v>1034</v>
      </c>
      <c r="C278" s="24" t="s">
        <v>1035</v>
      </c>
      <c r="D278" s="144" t="s">
        <v>570</v>
      </c>
    </row>
    <row r="279" spans="1:4">
      <c r="A279" s="144">
        <v>261</v>
      </c>
      <c r="B279" s="23" t="s">
        <v>1036</v>
      </c>
      <c r="C279" s="24" t="s">
        <v>1037</v>
      </c>
      <c r="D279" s="144" t="s">
        <v>570</v>
      </c>
    </row>
    <row r="280" spans="1:4">
      <c r="A280" s="144">
        <v>262</v>
      </c>
      <c r="B280" s="23" t="s">
        <v>1038</v>
      </c>
      <c r="C280" s="24" t="s">
        <v>1039</v>
      </c>
      <c r="D280" s="144" t="s">
        <v>570</v>
      </c>
    </row>
    <row r="281" spans="1:4">
      <c r="A281" s="144">
        <v>320</v>
      </c>
      <c r="B281" s="23" t="s">
        <v>1040</v>
      </c>
      <c r="C281" s="25" t="s">
        <v>1041</v>
      </c>
      <c r="D281" s="144" t="s">
        <v>566</v>
      </c>
    </row>
    <row r="282" spans="1:4">
      <c r="A282" s="144">
        <v>523</v>
      </c>
      <c r="B282" s="23" t="s">
        <v>1042</v>
      </c>
      <c r="C282" s="27" t="s">
        <v>1043</v>
      </c>
      <c r="D282" s="144" t="s">
        <v>566</v>
      </c>
    </row>
    <row r="283" spans="1:4">
      <c r="A283" s="144">
        <v>204</v>
      </c>
      <c r="B283" s="23" t="s">
        <v>1044</v>
      </c>
      <c r="C283" s="25" t="s">
        <v>1045</v>
      </c>
      <c r="D283" s="144"/>
    </row>
    <row r="284" spans="1:4">
      <c r="A284" s="144">
        <v>205</v>
      </c>
      <c r="B284" s="23" t="s">
        <v>1046</v>
      </c>
      <c r="C284" s="25" t="s">
        <v>1047</v>
      </c>
      <c r="D284" s="144"/>
    </row>
    <row r="285" spans="1:4">
      <c r="A285" s="144">
        <v>210</v>
      </c>
      <c r="B285" s="23" t="s">
        <v>1048</v>
      </c>
      <c r="C285" s="24" t="s">
        <v>1049</v>
      </c>
      <c r="D285" s="144" t="s">
        <v>570</v>
      </c>
    </row>
    <row r="286" spans="1:4">
      <c r="A286" s="144">
        <v>211</v>
      </c>
      <c r="B286" s="23" t="s">
        <v>1050</v>
      </c>
      <c r="C286" s="24" t="s">
        <v>1051</v>
      </c>
      <c r="D286" s="144" t="s">
        <v>570</v>
      </c>
    </row>
    <row r="287" spans="1:4">
      <c r="A287" s="144">
        <v>524</v>
      </c>
      <c r="B287" s="23" t="s">
        <v>1052</v>
      </c>
      <c r="C287" s="24" t="s">
        <v>1053</v>
      </c>
      <c r="D287" s="144" t="s">
        <v>570</v>
      </c>
    </row>
    <row r="288" spans="1:4">
      <c r="A288" s="144">
        <v>213</v>
      </c>
      <c r="B288" s="23" t="s">
        <v>1054</v>
      </c>
      <c r="C288" s="24" t="s">
        <v>1055</v>
      </c>
      <c r="D288" s="144" t="s">
        <v>570</v>
      </c>
    </row>
    <row r="289" spans="1:4">
      <c r="A289" s="144">
        <v>319</v>
      </c>
      <c r="B289" s="23" t="s">
        <v>1056</v>
      </c>
      <c r="C289" s="24" t="s">
        <v>1057</v>
      </c>
      <c r="D289" s="144" t="s">
        <v>566</v>
      </c>
    </row>
    <row r="290" spans="1:4">
      <c r="A290" s="144">
        <v>214</v>
      </c>
      <c r="B290" s="23" t="s">
        <v>1058</v>
      </c>
      <c r="C290" s="25" t="s">
        <v>1059</v>
      </c>
      <c r="D290" s="144" t="s">
        <v>566</v>
      </c>
    </row>
    <row r="291" spans="1:4">
      <c r="A291" s="144">
        <v>221</v>
      </c>
      <c r="B291" s="23" t="s">
        <v>1060</v>
      </c>
      <c r="C291" s="24" t="s">
        <v>1061</v>
      </c>
      <c r="D291" s="144" t="s">
        <v>566</v>
      </c>
    </row>
    <row r="292" spans="1:4">
      <c r="A292" s="144">
        <v>263</v>
      </c>
      <c r="B292" s="23" t="s">
        <v>1062</v>
      </c>
      <c r="C292" s="24" t="s">
        <v>1063</v>
      </c>
      <c r="D292" s="144" t="s">
        <v>566</v>
      </c>
    </row>
    <row r="293" spans="1:4">
      <c r="A293" s="144">
        <v>264</v>
      </c>
      <c r="B293" s="23" t="s">
        <v>1064</v>
      </c>
      <c r="C293" s="24" t="s">
        <v>1065</v>
      </c>
      <c r="D293" s="144" t="s">
        <v>566</v>
      </c>
    </row>
    <row r="294" spans="1:4">
      <c r="A294" s="144">
        <v>49</v>
      </c>
      <c r="B294" s="23" t="s">
        <v>1066</v>
      </c>
      <c r="C294" s="24" t="s">
        <v>1067</v>
      </c>
      <c r="D294" s="144" t="s">
        <v>566</v>
      </c>
    </row>
    <row r="295" spans="1:4">
      <c r="A295" s="144">
        <v>50</v>
      </c>
      <c r="B295" s="23" t="s">
        <v>1068</v>
      </c>
      <c r="C295" s="24" t="s">
        <v>1069</v>
      </c>
      <c r="D295" s="144" t="s">
        <v>566</v>
      </c>
    </row>
    <row r="296" spans="1:4">
      <c r="A296" s="144">
        <v>51</v>
      </c>
      <c r="B296" s="23" t="s">
        <v>1070</v>
      </c>
      <c r="C296" s="24" t="s">
        <v>1071</v>
      </c>
      <c r="D296" s="144"/>
    </row>
    <row r="297" spans="1:4">
      <c r="A297" s="144">
        <v>223</v>
      </c>
      <c r="B297" s="23" t="s">
        <v>1072</v>
      </c>
      <c r="C297" s="25" t="s">
        <v>1073</v>
      </c>
      <c r="D297" s="144" t="s">
        <v>566</v>
      </c>
    </row>
    <row r="298" spans="1:4">
      <c r="A298" s="144">
        <v>224</v>
      </c>
      <c r="B298" s="23" t="s">
        <v>1074</v>
      </c>
      <c r="C298" s="25" t="s">
        <v>1075</v>
      </c>
      <c r="D298" s="144" t="s">
        <v>566</v>
      </c>
    </row>
    <row r="299" spans="1:4">
      <c r="A299" s="144">
        <v>225</v>
      </c>
      <c r="B299" s="23" t="s">
        <v>1076</v>
      </c>
      <c r="C299" s="24" t="s">
        <v>1077</v>
      </c>
      <c r="D299" s="144" t="s">
        <v>570</v>
      </c>
    </row>
    <row r="300" spans="1:4">
      <c r="A300" s="144">
        <v>227</v>
      </c>
      <c r="B300" s="23">
        <v>227</v>
      </c>
      <c r="C300" s="24" t="s">
        <v>1078</v>
      </c>
      <c r="D300" s="144"/>
    </row>
    <row r="301" spans="1:4">
      <c r="A301" s="144">
        <v>357</v>
      </c>
      <c r="B301" s="23" t="s">
        <v>1079</v>
      </c>
      <c r="C301" s="24" t="s">
        <v>1080</v>
      </c>
      <c r="D301" s="144" t="s">
        <v>566</v>
      </c>
    </row>
    <row r="302" spans="1:4">
      <c r="A302" s="144">
        <v>228</v>
      </c>
      <c r="B302" s="23" t="s">
        <v>1081</v>
      </c>
      <c r="C302" s="24" t="s">
        <v>1082</v>
      </c>
      <c r="D302" s="144" t="s">
        <v>570</v>
      </c>
    </row>
    <row r="303" spans="1:4">
      <c r="A303" s="144">
        <v>229</v>
      </c>
      <c r="B303" s="23" t="s">
        <v>352</v>
      </c>
      <c r="C303" s="24" t="s">
        <v>1083</v>
      </c>
      <c r="D303" s="144" t="s">
        <v>570</v>
      </c>
    </row>
    <row r="304" spans="1:4">
      <c r="A304" s="144">
        <v>231</v>
      </c>
      <c r="B304" s="23" t="s">
        <v>1084</v>
      </c>
      <c r="C304" s="24" t="s">
        <v>1085</v>
      </c>
      <c r="D304" s="144"/>
    </row>
    <row r="305" spans="1:4">
      <c r="A305" s="144">
        <v>232</v>
      </c>
      <c r="B305" s="23" t="s">
        <v>1086</v>
      </c>
      <c r="C305" s="24" t="s">
        <v>1087</v>
      </c>
      <c r="D305" s="144" t="s">
        <v>570</v>
      </c>
    </row>
    <row r="306" spans="1:4">
      <c r="A306" s="144">
        <v>233</v>
      </c>
      <c r="B306" s="23" t="s">
        <v>419</v>
      </c>
      <c r="C306" s="24" t="s">
        <v>1088</v>
      </c>
      <c r="D306" s="144" t="s">
        <v>570</v>
      </c>
    </row>
    <row r="307" spans="1:4">
      <c r="A307" s="144">
        <v>234</v>
      </c>
      <c r="B307" s="23" t="s">
        <v>1089</v>
      </c>
      <c r="C307" s="24" t="s">
        <v>1090</v>
      </c>
      <c r="D307" s="144" t="s">
        <v>570</v>
      </c>
    </row>
    <row r="308" spans="1:4">
      <c r="A308" s="144">
        <v>265</v>
      </c>
      <c r="B308" s="23" t="s">
        <v>1091</v>
      </c>
      <c r="C308" s="24" t="s">
        <v>1092</v>
      </c>
      <c r="D308" s="144" t="s">
        <v>570</v>
      </c>
    </row>
    <row r="309" spans="1:4">
      <c r="A309" s="144">
        <v>266</v>
      </c>
      <c r="B309" s="23" t="s">
        <v>470</v>
      </c>
      <c r="C309" s="24" t="s">
        <v>1093</v>
      </c>
      <c r="D309" s="144" t="s">
        <v>570</v>
      </c>
    </row>
    <row r="310" spans="1:4">
      <c r="A310" s="144">
        <v>267</v>
      </c>
      <c r="B310" s="23" t="s">
        <v>1094</v>
      </c>
      <c r="C310" s="24" t="s">
        <v>1095</v>
      </c>
      <c r="D310" s="144"/>
    </row>
    <row r="311" spans="1:4">
      <c r="A311" s="144">
        <v>268</v>
      </c>
      <c r="B311" s="23" t="s">
        <v>1096</v>
      </c>
      <c r="C311" s="24" t="s">
        <v>1097</v>
      </c>
      <c r="D311" s="144" t="s">
        <v>570</v>
      </c>
    </row>
    <row r="312" spans="1:4">
      <c r="A312" s="144">
        <v>269</v>
      </c>
      <c r="B312" s="23" t="s">
        <v>1098</v>
      </c>
      <c r="C312" s="24" t="s">
        <v>1099</v>
      </c>
      <c r="D312" s="144" t="s">
        <v>570</v>
      </c>
    </row>
    <row r="313" spans="1:4">
      <c r="A313" s="144">
        <v>270</v>
      </c>
      <c r="B313" s="23" t="s">
        <v>1100</v>
      </c>
      <c r="C313" s="24" t="s">
        <v>1101</v>
      </c>
      <c r="D313" s="144" t="s">
        <v>570</v>
      </c>
    </row>
    <row r="314" spans="1:4">
      <c r="A314" s="144">
        <v>271</v>
      </c>
      <c r="B314" s="23" t="s">
        <v>1102</v>
      </c>
      <c r="C314" s="24" t="s">
        <v>1103</v>
      </c>
      <c r="D314" s="144" t="s">
        <v>570</v>
      </c>
    </row>
    <row r="315" spans="1:4">
      <c r="A315" s="144">
        <v>272</v>
      </c>
      <c r="B315" s="23" t="s">
        <v>1104</v>
      </c>
      <c r="C315" s="24" t="s">
        <v>1105</v>
      </c>
      <c r="D315" s="144" t="s">
        <v>570</v>
      </c>
    </row>
    <row r="316" spans="1:4">
      <c r="A316" s="144">
        <v>236</v>
      </c>
      <c r="B316" s="23" t="s">
        <v>1106</v>
      </c>
      <c r="C316" s="24" t="s">
        <v>1107</v>
      </c>
      <c r="D316" s="144" t="s">
        <v>570</v>
      </c>
    </row>
    <row r="317" spans="1:4">
      <c r="A317" s="144">
        <v>237</v>
      </c>
      <c r="B317" s="23" t="s">
        <v>1108</v>
      </c>
      <c r="C317" s="24" t="s">
        <v>1109</v>
      </c>
      <c r="D317" s="144" t="s">
        <v>570</v>
      </c>
    </row>
    <row r="318" spans="1:4">
      <c r="A318" s="144">
        <v>235</v>
      </c>
      <c r="B318" s="23" t="s">
        <v>1110</v>
      </c>
      <c r="C318" s="24" t="s">
        <v>1111</v>
      </c>
      <c r="D318" s="144" t="s">
        <v>570</v>
      </c>
    </row>
    <row r="319" spans="1:4">
      <c r="A319" s="144">
        <v>238</v>
      </c>
      <c r="B319" s="23" t="s">
        <v>1112</v>
      </c>
      <c r="C319" s="25" t="s">
        <v>1113</v>
      </c>
      <c r="D319" s="144">
        <v>0</v>
      </c>
    </row>
    <row r="320" spans="1:4">
      <c r="A320" s="144">
        <v>424</v>
      </c>
      <c r="B320" s="23" t="s">
        <v>369</v>
      </c>
      <c r="C320" s="24" t="s">
        <v>1114</v>
      </c>
      <c r="D320" s="144" t="s">
        <v>570</v>
      </c>
    </row>
    <row r="321" spans="1:4">
      <c r="A321" s="144">
        <v>425</v>
      </c>
      <c r="B321" s="23" t="s">
        <v>452</v>
      </c>
      <c r="C321" s="24" t="s">
        <v>1115</v>
      </c>
      <c r="D321" s="144" t="s">
        <v>570</v>
      </c>
    </row>
    <row r="322" spans="1:4">
      <c r="A322" s="144">
        <v>239</v>
      </c>
      <c r="B322" s="23">
        <v>239</v>
      </c>
      <c r="C322" s="24" t="s">
        <v>1116</v>
      </c>
      <c r="D322" s="144" t="s">
        <v>566</v>
      </c>
    </row>
    <row r="323" spans="1:4">
      <c r="A323" s="144">
        <v>241</v>
      </c>
      <c r="B323" s="23" t="s">
        <v>1117</v>
      </c>
      <c r="C323" s="25" t="s">
        <v>1118</v>
      </c>
      <c r="D323" s="144" t="s">
        <v>566</v>
      </c>
    </row>
    <row r="324" spans="1:4">
      <c r="A324" s="144">
        <v>250</v>
      </c>
      <c r="B324" s="23" t="s">
        <v>354</v>
      </c>
      <c r="C324" s="24" t="s">
        <v>1119</v>
      </c>
      <c r="D324" s="144" t="s">
        <v>570</v>
      </c>
    </row>
    <row r="325" spans="1:4">
      <c r="A325" s="144">
        <v>251</v>
      </c>
      <c r="B325" s="23" t="s">
        <v>1120</v>
      </c>
      <c r="C325" s="24" t="s">
        <v>1121</v>
      </c>
      <c r="D325" s="144" t="s">
        <v>566</v>
      </c>
    </row>
    <row r="326" spans="1:4">
      <c r="A326" s="144">
        <v>252</v>
      </c>
      <c r="B326" s="23" t="s">
        <v>1122</v>
      </c>
      <c r="C326" s="25" t="s">
        <v>1123</v>
      </c>
      <c r="D326" s="144" t="s">
        <v>566</v>
      </c>
    </row>
    <row r="327" spans="1:4">
      <c r="A327" s="144">
        <v>253</v>
      </c>
      <c r="B327" s="23" t="s">
        <v>1124</v>
      </c>
      <c r="C327" s="25" t="s">
        <v>1125</v>
      </c>
      <c r="D327" s="144" t="s">
        <v>566</v>
      </c>
    </row>
    <row r="328" spans="1:4">
      <c r="A328" s="144">
        <v>285</v>
      </c>
      <c r="B328" s="23" t="s">
        <v>1126</v>
      </c>
      <c r="C328" s="24" t="s">
        <v>1127</v>
      </c>
      <c r="D328" s="144" t="s">
        <v>570</v>
      </c>
    </row>
    <row r="329" spans="1:4">
      <c r="A329" s="144">
        <v>352</v>
      </c>
      <c r="B329" s="23">
        <v>352</v>
      </c>
      <c r="C329" s="24" t="s">
        <v>1128</v>
      </c>
      <c r="D329" s="144" t="s">
        <v>570</v>
      </c>
    </row>
    <row r="330" spans="1:4">
      <c r="A330" s="144">
        <v>255</v>
      </c>
      <c r="B330" s="23" t="s">
        <v>1129</v>
      </c>
      <c r="C330" s="25" t="s">
        <v>1130</v>
      </c>
      <c r="D330" s="144" t="s">
        <v>566</v>
      </c>
    </row>
    <row r="331" spans="1:4">
      <c r="A331" s="144">
        <v>256</v>
      </c>
      <c r="B331" s="23" t="s">
        <v>1131</v>
      </c>
      <c r="C331" s="25" t="s">
        <v>1132</v>
      </c>
      <c r="D331" s="144"/>
    </row>
    <row r="332" spans="1:4">
      <c r="A332" s="144">
        <v>254</v>
      </c>
      <c r="B332" s="23" t="s">
        <v>1133</v>
      </c>
      <c r="C332" s="24" t="s">
        <v>1134</v>
      </c>
      <c r="D332" s="144" t="s">
        <v>566</v>
      </c>
    </row>
    <row r="333" spans="1:4">
      <c r="A333" s="144">
        <v>276</v>
      </c>
      <c r="B333" s="23" t="s">
        <v>1135</v>
      </c>
      <c r="C333" s="25" t="s">
        <v>1136</v>
      </c>
      <c r="D333" s="144"/>
    </row>
    <row r="334" spans="1:4">
      <c r="A334" s="144">
        <v>277</v>
      </c>
      <c r="B334" s="23" t="s">
        <v>1137</v>
      </c>
      <c r="C334" s="25" t="s">
        <v>1138</v>
      </c>
      <c r="D334" s="144"/>
    </row>
    <row r="335" spans="1:4">
      <c r="A335" s="144">
        <v>278</v>
      </c>
      <c r="B335" s="23" t="s">
        <v>1139</v>
      </c>
      <c r="C335" s="24" t="s">
        <v>1140</v>
      </c>
      <c r="D335" s="144" t="s">
        <v>570</v>
      </c>
    </row>
    <row r="336" spans="1:4">
      <c r="A336" s="144">
        <v>279</v>
      </c>
      <c r="B336" s="23" t="s">
        <v>1141</v>
      </c>
      <c r="C336" s="25" t="s">
        <v>1142</v>
      </c>
      <c r="D336" s="144"/>
    </row>
    <row r="337" spans="1:4">
      <c r="A337" s="144">
        <v>280</v>
      </c>
      <c r="B337" s="23" t="s">
        <v>1143</v>
      </c>
      <c r="C337" s="24" t="s">
        <v>1144</v>
      </c>
      <c r="D337" s="144" t="s">
        <v>570</v>
      </c>
    </row>
    <row r="338" spans="1:4">
      <c r="A338" s="144">
        <v>281</v>
      </c>
      <c r="B338" s="23" t="s">
        <v>1145</v>
      </c>
      <c r="C338" s="24" t="s">
        <v>1146</v>
      </c>
      <c r="D338" s="144" t="s">
        <v>570</v>
      </c>
    </row>
    <row r="339" spans="1:4">
      <c r="A339" s="144">
        <v>282</v>
      </c>
      <c r="B339" s="23" t="s">
        <v>1147</v>
      </c>
      <c r="C339" s="24" t="s">
        <v>1148</v>
      </c>
      <c r="D339" s="144"/>
    </row>
    <row r="340" spans="1:4">
      <c r="A340" s="144">
        <v>286</v>
      </c>
      <c r="B340" s="23" t="s">
        <v>1149</v>
      </c>
      <c r="C340" s="24" t="s">
        <v>1150</v>
      </c>
      <c r="D340" s="144" t="s">
        <v>570</v>
      </c>
    </row>
    <row r="341" spans="1:4">
      <c r="A341" s="144">
        <v>287</v>
      </c>
      <c r="B341" s="23" t="s">
        <v>420</v>
      </c>
      <c r="C341" s="24" t="s">
        <v>1151</v>
      </c>
      <c r="D341" s="144" t="s">
        <v>570</v>
      </c>
    </row>
    <row r="342" spans="1:4">
      <c r="A342" s="144">
        <v>297</v>
      </c>
      <c r="B342" s="23" t="s">
        <v>1152</v>
      </c>
      <c r="C342" s="24" t="s">
        <v>1153</v>
      </c>
      <c r="D342" s="144" t="s">
        <v>570</v>
      </c>
    </row>
    <row r="343" spans="1:4">
      <c r="A343" s="144">
        <v>288</v>
      </c>
      <c r="B343" s="23" t="s">
        <v>1154</v>
      </c>
      <c r="C343" s="24" t="s">
        <v>1155</v>
      </c>
      <c r="D343" s="144" t="s">
        <v>570</v>
      </c>
    </row>
    <row r="344" spans="1:4">
      <c r="A344" s="144">
        <v>289</v>
      </c>
      <c r="B344" s="23" t="s">
        <v>355</v>
      </c>
      <c r="C344" s="24" t="s">
        <v>1156</v>
      </c>
      <c r="D344" s="144" t="s">
        <v>570</v>
      </c>
    </row>
    <row r="345" spans="1:4">
      <c r="A345" s="144">
        <v>290</v>
      </c>
      <c r="B345" s="23" t="s">
        <v>1157</v>
      </c>
      <c r="C345" s="24" t="s">
        <v>1158</v>
      </c>
      <c r="D345" s="144" t="s">
        <v>570</v>
      </c>
    </row>
    <row r="346" spans="1:4">
      <c r="A346" s="144">
        <v>291</v>
      </c>
      <c r="B346" s="23" t="s">
        <v>1159</v>
      </c>
      <c r="C346" s="25" t="s">
        <v>1160</v>
      </c>
      <c r="D346" s="144" t="s">
        <v>566</v>
      </c>
    </row>
    <row r="347" spans="1:4">
      <c r="A347" s="144">
        <v>292</v>
      </c>
      <c r="B347" s="23" t="s">
        <v>356</v>
      </c>
      <c r="C347" s="24" t="s">
        <v>1161</v>
      </c>
      <c r="D347" s="144" t="s">
        <v>570</v>
      </c>
    </row>
    <row r="348" spans="1:4">
      <c r="A348" s="144">
        <v>69</v>
      </c>
      <c r="B348" s="23" t="s">
        <v>1162</v>
      </c>
      <c r="C348" s="24" t="s">
        <v>1163</v>
      </c>
      <c r="D348" s="144"/>
    </row>
    <row r="349" spans="1:4">
      <c r="A349" s="144">
        <v>240</v>
      </c>
      <c r="B349" s="23" t="s">
        <v>438</v>
      </c>
      <c r="C349" s="24" t="s">
        <v>1164</v>
      </c>
      <c r="D349" s="144" t="s">
        <v>570</v>
      </c>
    </row>
    <row r="350" spans="1:4">
      <c r="A350" s="144">
        <v>293</v>
      </c>
      <c r="B350" s="29" t="s">
        <v>357</v>
      </c>
      <c r="C350" s="24" t="s">
        <v>1165</v>
      </c>
      <c r="D350" s="144" t="s">
        <v>566</v>
      </c>
    </row>
    <row r="351" spans="1:4">
      <c r="A351" s="144">
        <v>294</v>
      </c>
      <c r="B351" s="23" t="s">
        <v>1166</v>
      </c>
      <c r="C351" s="24" t="s">
        <v>1167</v>
      </c>
      <c r="D351" s="144" t="s">
        <v>570</v>
      </c>
    </row>
    <row r="352" spans="1:4">
      <c r="A352" s="144">
        <v>426</v>
      </c>
      <c r="B352" s="23" t="s">
        <v>453</v>
      </c>
      <c r="C352" s="24" t="s">
        <v>1168</v>
      </c>
      <c r="D352" s="144" t="s">
        <v>570</v>
      </c>
    </row>
    <row r="353" spans="1:4">
      <c r="A353" s="144">
        <v>570</v>
      </c>
      <c r="B353" s="23" t="s">
        <v>1169</v>
      </c>
      <c r="C353" s="24" t="s">
        <v>1170</v>
      </c>
      <c r="D353" s="144" t="s">
        <v>570</v>
      </c>
    </row>
    <row r="354" spans="1:4">
      <c r="A354" s="144">
        <v>295</v>
      </c>
      <c r="B354" s="23" t="s">
        <v>1171</v>
      </c>
      <c r="C354" s="24" t="s">
        <v>1172</v>
      </c>
      <c r="D354" s="144"/>
    </row>
    <row r="355" spans="1:4">
      <c r="A355" s="144">
        <v>300</v>
      </c>
      <c r="B355" s="23" t="s">
        <v>440</v>
      </c>
      <c r="C355" s="24" t="s">
        <v>1173</v>
      </c>
      <c r="D355" s="144" t="s">
        <v>570</v>
      </c>
    </row>
    <row r="356" spans="1:4">
      <c r="A356" s="144">
        <v>301</v>
      </c>
      <c r="B356" s="23" t="s">
        <v>1174</v>
      </c>
      <c r="C356" s="24" t="s">
        <v>1175</v>
      </c>
      <c r="D356" s="144"/>
    </row>
    <row r="357" spans="1:4">
      <c r="A357" s="144">
        <v>302</v>
      </c>
      <c r="B357" s="23" t="s">
        <v>359</v>
      </c>
      <c r="C357" s="24" t="s">
        <v>1176</v>
      </c>
      <c r="D357" s="144"/>
    </row>
    <row r="358" spans="1:4">
      <c r="A358" s="144">
        <v>157</v>
      </c>
      <c r="B358" s="23" t="s">
        <v>351</v>
      </c>
      <c r="C358" s="24" t="s">
        <v>1177</v>
      </c>
      <c r="D358" s="144" t="s">
        <v>570</v>
      </c>
    </row>
    <row r="359" spans="1:4">
      <c r="A359" s="144">
        <v>304</v>
      </c>
      <c r="B359" s="23" t="s">
        <v>1178</v>
      </c>
      <c r="C359" s="25" t="s">
        <v>1179</v>
      </c>
      <c r="D359" s="144"/>
    </row>
    <row r="360" spans="1:4">
      <c r="A360" s="144">
        <v>305</v>
      </c>
      <c r="B360" s="23" t="s">
        <v>360</v>
      </c>
      <c r="C360" s="24" t="s">
        <v>1180</v>
      </c>
      <c r="D360" s="144" t="s">
        <v>570</v>
      </c>
    </row>
    <row r="361" spans="1:4">
      <c r="A361" s="144">
        <v>306</v>
      </c>
      <c r="B361" s="23" t="s">
        <v>1181</v>
      </c>
      <c r="C361" s="25" t="s">
        <v>1182</v>
      </c>
      <c r="D361" s="144" t="s">
        <v>566</v>
      </c>
    </row>
    <row r="362" spans="1:4">
      <c r="A362" s="144">
        <v>311</v>
      </c>
      <c r="B362" s="23" t="s">
        <v>1183</v>
      </c>
      <c r="C362" s="24" t="s">
        <v>1184</v>
      </c>
      <c r="D362" s="144" t="s">
        <v>570</v>
      </c>
    </row>
    <row r="363" spans="1:4">
      <c r="A363" s="144">
        <v>312</v>
      </c>
      <c r="B363" s="23" t="s">
        <v>361</v>
      </c>
      <c r="C363" s="24" t="s">
        <v>1185</v>
      </c>
      <c r="D363" s="144" t="s">
        <v>570</v>
      </c>
    </row>
    <row r="364" spans="1:4">
      <c r="A364" s="144">
        <v>153</v>
      </c>
      <c r="B364" s="23" t="s">
        <v>1186</v>
      </c>
      <c r="C364" s="24" t="s">
        <v>1187</v>
      </c>
      <c r="D364" s="144" t="s">
        <v>570</v>
      </c>
    </row>
    <row r="365" spans="1:4">
      <c r="A365" s="144">
        <v>314</v>
      </c>
      <c r="B365" s="23" t="s">
        <v>1188</v>
      </c>
      <c r="C365" s="25" t="s">
        <v>1189</v>
      </c>
      <c r="D365" s="144"/>
    </row>
    <row r="366" spans="1:4">
      <c r="A366" s="144">
        <v>315</v>
      </c>
      <c r="B366" s="29" t="s">
        <v>1190</v>
      </c>
      <c r="C366" s="25" t="s">
        <v>1191</v>
      </c>
      <c r="D366" s="144"/>
    </row>
    <row r="367" spans="1:4">
      <c r="A367" s="144">
        <v>316</v>
      </c>
      <c r="B367" s="23" t="s">
        <v>362</v>
      </c>
      <c r="C367" s="24" t="s">
        <v>1192</v>
      </c>
      <c r="D367" s="144" t="s">
        <v>570</v>
      </c>
    </row>
    <row r="368" spans="1:4">
      <c r="A368" s="144">
        <v>321</v>
      </c>
      <c r="B368" s="23" t="s">
        <v>363</v>
      </c>
      <c r="C368" s="24" t="s">
        <v>1193</v>
      </c>
      <c r="D368" s="144" t="s">
        <v>570</v>
      </c>
    </row>
    <row r="369" spans="1:4">
      <c r="A369" s="144">
        <v>322</v>
      </c>
      <c r="B369" s="23" t="s">
        <v>1194</v>
      </c>
      <c r="C369" s="24" t="s">
        <v>1195</v>
      </c>
      <c r="D369" s="144" t="s">
        <v>570</v>
      </c>
    </row>
    <row r="370" spans="1:4">
      <c r="A370" s="144">
        <v>334</v>
      </c>
      <c r="B370" s="23" t="s">
        <v>1196</v>
      </c>
      <c r="C370" s="24" t="s">
        <v>1197</v>
      </c>
      <c r="D370" s="144" t="s">
        <v>570</v>
      </c>
    </row>
    <row r="371" spans="1:4">
      <c r="A371" s="144">
        <v>336</v>
      </c>
      <c r="B371" s="23" t="s">
        <v>441</v>
      </c>
      <c r="C371" s="24" t="s">
        <v>1198</v>
      </c>
      <c r="D371" s="144" t="s">
        <v>570</v>
      </c>
    </row>
    <row r="372" spans="1:4">
      <c r="A372" s="144">
        <v>337</v>
      </c>
      <c r="B372" s="23" t="s">
        <v>367</v>
      </c>
      <c r="C372" s="24" t="s">
        <v>1199</v>
      </c>
      <c r="D372" s="144" t="s">
        <v>570</v>
      </c>
    </row>
    <row r="373" spans="1:4">
      <c r="A373" s="144">
        <v>299</v>
      </c>
      <c r="B373" s="23" t="s">
        <v>1200</v>
      </c>
      <c r="C373" s="24" t="s">
        <v>1201</v>
      </c>
      <c r="D373" s="144" t="s">
        <v>570</v>
      </c>
    </row>
    <row r="374" spans="1:4">
      <c r="A374" s="144">
        <v>339</v>
      </c>
      <c r="B374" s="23" t="s">
        <v>1202</v>
      </c>
      <c r="C374" s="24" t="s">
        <v>1203</v>
      </c>
      <c r="D374" s="144" t="s">
        <v>570</v>
      </c>
    </row>
    <row r="375" spans="1:4">
      <c r="A375" s="144">
        <v>340</v>
      </c>
      <c r="B375" s="23" t="s">
        <v>1204</v>
      </c>
      <c r="C375" s="25" t="s">
        <v>1205</v>
      </c>
      <c r="D375" s="144" t="s">
        <v>566</v>
      </c>
    </row>
    <row r="376" spans="1:4">
      <c r="A376" s="144">
        <v>346</v>
      </c>
      <c r="B376" s="23" t="s">
        <v>525</v>
      </c>
      <c r="C376" s="24" t="s">
        <v>1206</v>
      </c>
      <c r="D376" s="144" t="s">
        <v>570</v>
      </c>
    </row>
    <row r="377" spans="1:4">
      <c r="A377" s="144">
        <v>298</v>
      </c>
      <c r="B377" s="23" t="s">
        <v>1207</v>
      </c>
      <c r="C377" s="24" t="s">
        <v>1208</v>
      </c>
      <c r="D377" s="144" t="s">
        <v>570</v>
      </c>
    </row>
    <row r="378" spans="1:4">
      <c r="A378" s="144">
        <v>638</v>
      </c>
      <c r="B378" s="23" t="s">
        <v>1209</v>
      </c>
      <c r="C378" s="24" t="s">
        <v>1210</v>
      </c>
      <c r="D378" s="144" t="s">
        <v>566</v>
      </c>
    </row>
    <row r="379" spans="1:4">
      <c r="A379" s="144">
        <v>347</v>
      </c>
      <c r="B379" s="23" t="s">
        <v>1211</v>
      </c>
      <c r="C379" s="25" t="s">
        <v>1212</v>
      </c>
      <c r="D379" s="144" t="s">
        <v>566</v>
      </c>
    </row>
    <row r="380" spans="1:4">
      <c r="A380" s="144">
        <v>348</v>
      </c>
      <c r="B380" s="23" t="s">
        <v>1213</v>
      </c>
      <c r="C380" s="24" t="s">
        <v>1214</v>
      </c>
      <c r="D380" s="144" t="s">
        <v>566</v>
      </c>
    </row>
    <row r="381" spans="1:4">
      <c r="A381" s="23">
        <v>349</v>
      </c>
      <c r="B381" s="23">
        <v>349</v>
      </c>
      <c r="C381" s="24" t="s">
        <v>1215</v>
      </c>
      <c r="D381" s="144" t="s">
        <v>570</v>
      </c>
    </row>
    <row r="382" spans="1:4">
      <c r="A382" s="23">
        <v>350</v>
      </c>
      <c r="B382" s="23">
        <v>350</v>
      </c>
      <c r="C382" s="24" t="s">
        <v>1216</v>
      </c>
      <c r="D382" s="144" t="s">
        <v>566</v>
      </c>
    </row>
    <row r="383" spans="1:4">
      <c r="A383" s="144">
        <v>359</v>
      </c>
      <c r="B383" s="23" t="s">
        <v>1217</v>
      </c>
      <c r="C383" s="25" t="s">
        <v>1218</v>
      </c>
      <c r="D383" s="144"/>
    </row>
    <row r="384" spans="1:4">
      <c r="A384" s="144">
        <v>360</v>
      </c>
      <c r="B384" s="23" t="s">
        <v>1219</v>
      </c>
      <c r="C384" s="25" t="s">
        <v>1220</v>
      </c>
      <c r="D384" s="144"/>
    </row>
    <row r="385" spans="1:4">
      <c r="A385" s="144">
        <v>361</v>
      </c>
      <c r="B385" s="23" t="s">
        <v>334</v>
      </c>
      <c r="C385" s="24" t="s">
        <v>1221</v>
      </c>
      <c r="D385" s="144" t="s">
        <v>566</v>
      </c>
    </row>
    <row r="386" spans="1:4">
      <c r="A386" s="144">
        <v>362</v>
      </c>
      <c r="B386" s="23" t="s">
        <v>1222</v>
      </c>
      <c r="C386" s="25" t="s">
        <v>1223</v>
      </c>
      <c r="D386" s="144"/>
    </row>
    <row r="387" spans="1:4">
      <c r="A387" s="144">
        <v>629</v>
      </c>
      <c r="B387" s="23" t="s">
        <v>526</v>
      </c>
      <c r="C387" s="24" t="s">
        <v>1224</v>
      </c>
      <c r="D387" s="144" t="s">
        <v>570</v>
      </c>
    </row>
    <row r="388" spans="1:4">
      <c r="A388" s="144">
        <v>203</v>
      </c>
      <c r="B388" s="23" t="s">
        <v>1225</v>
      </c>
      <c r="C388" s="27" t="s">
        <v>1226</v>
      </c>
      <c r="D388" s="144"/>
    </row>
    <row r="389" spans="1:4">
      <c r="A389" s="144">
        <v>208</v>
      </c>
      <c r="B389" s="23" t="s">
        <v>1227</v>
      </c>
      <c r="C389" s="24" t="s">
        <v>1228</v>
      </c>
      <c r="D389" s="144" t="s">
        <v>570</v>
      </c>
    </row>
    <row r="390" spans="1:4">
      <c r="A390" s="144">
        <v>386</v>
      </c>
      <c r="B390" s="23" t="s">
        <v>1229</v>
      </c>
      <c r="C390" s="25" t="s">
        <v>1230</v>
      </c>
      <c r="D390" s="144"/>
    </row>
    <row r="391" spans="1:4">
      <c r="A391" s="144">
        <v>428</v>
      </c>
      <c r="B391" s="23" t="s">
        <v>370</v>
      </c>
      <c r="C391" s="24" t="s">
        <v>1231</v>
      </c>
      <c r="D391" s="144" t="s">
        <v>570</v>
      </c>
    </row>
    <row r="392" spans="1:4">
      <c r="A392" s="144">
        <v>78</v>
      </c>
      <c r="B392" s="23" t="s">
        <v>1232</v>
      </c>
      <c r="C392" s="24" t="s">
        <v>1233</v>
      </c>
      <c r="D392" s="144"/>
    </row>
    <row r="393" spans="1:4">
      <c r="A393" s="144">
        <v>369</v>
      </c>
      <c r="B393" s="23" t="s">
        <v>1234</v>
      </c>
      <c r="C393" s="24" t="s">
        <v>1235</v>
      </c>
      <c r="D393" s="144"/>
    </row>
    <row r="394" spans="1:4">
      <c r="A394" s="144">
        <v>364</v>
      </c>
      <c r="B394" s="23" t="s">
        <v>368</v>
      </c>
      <c r="C394" s="24" t="s">
        <v>1236</v>
      </c>
      <c r="D394" s="144" t="s">
        <v>570</v>
      </c>
    </row>
    <row r="395" spans="1:4">
      <c r="A395" s="144">
        <v>370</v>
      </c>
      <c r="B395" s="23" t="s">
        <v>1237</v>
      </c>
      <c r="C395" s="24" t="s">
        <v>1238</v>
      </c>
      <c r="D395" s="144" t="s">
        <v>570</v>
      </c>
    </row>
    <row r="396" spans="1:4">
      <c r="A396" s="144">
        <v>640</v>
      </c>
      <c r="B396" s="23" t="s">
        <v>1239</v>
      </c>
      <c r="C396" s="24" t="s">
        <v>1240</v>
      </c>
      <c r="D396" s="144" t="s">
        <v>570</v>
      </c>
    </row>
    <row r="397" spans="1:4">
      <c r="A397" s="144">
        <v>371</v>
      </c>
      <c r="B397" s="23" t="s">
        <v>1241</v>
      </c>
      <c r="C397" s="24" t="s">
        <v>1242</v>
      </c>
      <c r="D397" s="144" t="s">
        <v>570</v>
      </c>
    </row>
    <row r="398" spans="1:4">
      <c r="A398" s="144">
        <v>641</v>
      </c>
      <c r="B398" s="23" t="s">
        <v>1243</v>
      </c>
      <c r="C398" s="24" t="s">
        <v>1244</v>
      </c>
      <c r="D398" s="144" t="s">
        <v>570</v>
      </c>
    </row>
    <row r="399" spans="1:4">
      <c r="A399" s="144">
        <v>365</v>
      </c>
      <c r="B399" s="23">
        <v>365</v>
      </c>
      <c r="C399" s="24" t="s">
        <v>1245</v>
      </c>
      <c r="D399" s="144" t="s">
        <v>570</v>
      </c>
    </row>
    <row r="400" spans="1:4">
      <c r="A400" s="144">
        <v>368</v>
      </c>
      <c r="B400" s="23">
        <v>368</v>
      </c>
      <c r="C400" s="24" t="s">
        <v>1246</v>
      </c>
      <c r="D400" s="144" t="s">
        <v>570</v>
      </c>
    </row>
    <row r="401" spans="1:4">
      <c r="A401" s="144">
        <v>372</v>
      </c>
      <c r="B401" s="23" t="s">
        <v>1247</v>
      </c>
      <c r="C401" s="24" t="s">
        <v>1248</v>
      </c>
      <c r="D401" s="144" t="s">
        <v>570</v>
      </c>
    </row>
    <row r="402" spans="1:4">
      <c r="A402" s="144">
        <v>644</v>
      </c>
      <c r="B402" s="23" t="s">
        <v>1249</v>
      </c>
      <c r="C402" s="24" t="s">
        <v>1250</v>
      </c>
      <c r="D402" s="144" t="s">
        <v>570</v>
      </c>
    </row>
    <row r="403" spans="1:4">
      <c r="A403" s="144">
        <v>366</v>
      </c>
      <c r="B403" s="23" t="s">
        <v>1251</v>
      </c>
      <c r="C403" s="24" t="s">
        <v>1252</v>
      </c>
      <c r="D403" s="144" t="s">
        <v>570</v>
      </c>
    </row>
    <row r="404" spans="1:4">
      <c r="A404" s="144">
        <v>367</v>
      </c>
      <c r="B404" s="23" t="s">
        <v>1253</v>
      </c>
      <c r="C404" s="24" t="s">
        <v>1254</v>
      </c>
      <c r="D404" s="144" t="s">
        <v>570</v>
      </c>
    </row>
    <row r="405" spans="1:4">
      <c r="A405" s="144">
        <v>642</v>
      </c>
      <c r="B405" s="23" t="s">
        <v>1255</v>
      </c>
      <c r="C405" s="24" t="s">
        <v>1256</v>
      </c>
      <c r="D405" s="144" t="s">
        <v>570</v>
      </c>
    </row>
    <row r="406" spans="1:4">
      <c r="A406" s="144">
        <v>643</v>
      </c>
      <c r="B406" s="23" t="s">
        <v>1257</v>
      </c>
      <c r="C406" s="24" t="s">
        <v>1258</v>
      </c>
      <c r="D406" s="144" t="s">
        <v>570</v>
      </c>
    </row>
    <row r="407" spans="1:4">
      <c r="A407" s="144">
        <v>639</v>
      </c>
      <c r="B407" s="23" t="s">
        <v>1259</v>
      </c>
      <c r="C407" s="24" t="s">
        <v>1260</v>
      </c>
      <c r="D407" s="144" t="s">
        <v>570</v>
      </c>
    </row>
    <row r="408" spans="1:4">
      <c r="A408" s="144">
        <v>373</v>
      </c>
      <c r="B408" s="23" t="s">
        <v>1261</v>
      </c>
      <c r="C408" s="24" t="s">
        <v>1262</v>
      </c>
      <c r="D408" s="144" t="s">
        <v>570</v>
      </c>
    </row>
    <row r="409" spans="1:4">
      <c r="A409" s="144">
        <v>376</v>
      </c>
      <c r="B409" s="23" t="s">
        <v>1263</v>
      </c>
      <c r="C409" s="25" t="s">
        <v>1264</v>
      </c>
      <c r="D409" s="144" t="s">
        <v>566</v>
      </c>
    </row>
    <row r="410" spans="1:4">
      <c r="A410" s="144">
        <v>377</v>
      </c>
      <c r="B410" s="23" t="s">
        <v>1265</v>
      </c>
      <c r="C410" s="24" t="s">
        <v>1266</v>
      </c>
      <c r="D410" s="144" t="s">
        <v>566</v>
      </c>
    </row>
    <row r="411" spans="1:4">
      <c r="A411" s="144">
        <v>378</v>
      </c>
      <c r="B411" s="23" t="s">
        <v>1267</v>
      </c>
      <c r="C411" s="24" t="s">
        <v>1268</v>
      </c>
      <c r="D411" s="144" t="s">
        <v>566</v>
      </c>
    </row>
    <row r="412" spans="1:4">
      <c r="A412" s="144">
        <v>379</v>
      </c>
      <c r="B412" s="23" t="s">
        <v>1269</v>
      </c>
      <c r="C412" s="25" t="s">
        <v>1270</v>
      </c>
      <c r="D412" s="144" t="s">
        <v>566</v>
      </c>
    </row>
    <row r="413" spans="1:4">
      <c r="A413" s="144">
        <v>381</v>
      </c>
      <c r="B413" s="23" t="s">
        <v>1271</v>
      </c>
      <c r="C413" s="24" t="s">
        <v>1272</v>
      </c>
      <c r="D413" s="144" t="s">
        <v>570</v>
      </c>
    </row>
    <row r="414" spans="1:4">
      <c r="A414" s="144">
        <v>383</v>
      </c>
      <c r="B414" s="23" t="s">
        <v>1273</v>
      </c>
      <c r="C414" s="25" t="s">
        <v>1274</v>
      </c>
      <c r="D414" s="144" t="s">
        <v>566</v>
      </c>
    </row>
    <row r="415" spans="1:4">
      <c r="A415" s="144">
        <v>384</v>
      </c>
      <c r="B415" s="23" t="s">
        <v>1275</v>
      </c>
      <c r="C415" s="25" t="s">
        <v>1276</v>
      </c>
      <c r="D415" s="144"/>
    </row>
    <row r="416" spans="1:4">
      <c r="A416" s="144">
        <v>387</v>
      </c>
      <c r="B416" s="23" t="s">
        <v>1277</v>
      </c>
      <c r="C416" s="24" t="s">
        <v>1278</v>
      </c>
      <c r="D416" s="144" t="s">
        <v>566</v>
      </c>
    </row>
    <row r="417" spans="1:4">
      <c r="A417" s="144">
        <v>342</v>
      </c>
      <c r="B417" s="23" t="s">
        <v>1279</v>
      </c>
      <c r="C417" s="25" t="s">
        <v>1280</v>
      </c>
      <c r="D417" s="144" t="s">
        <v>566</v>
      </c>
    </row>
    <row r="418" spans="1:4">
      <c r="A418" s="144">
        <v>178</v>
      </c>
      <c r="B418" s="23" t="s">
        <v>1281</v>
      </c>
      <c r="C418" s="24" t="s">
        <v>1282</v>
      </c>
      <c r="D418" s="144" t="s">
        <v>566</v>
      </c>
    </row>
    <row r="419" spans="1:4">
      <c r="A419" s="144">
        <v>179</v>
      </c>
      <c r="B419" s="23" t="s">
        <v>1283</v>
      </c>
      <c r="C419" s="24" t="s">
        <v>1284</v>
      </c>
      <c r="D419" s="144" t="s">
        <v>566</v>
      </c>
    </row>
    <row r="420" spans="1:4">
      <c r="A420" s="144">
        <v>180</v>
      </c>
      <c r="B420" s="23" t="s">
        <v>1285</v>
      </c>
      <c r="C420" s="24" t="s">
        <v>1286</v>
      </c>
      <c r="D420" s="144" t="s">
        <v>570</v>
      </c>
    </row>
    <row r="421" spans="1:4">
      <c r="A421" s="144">
        <v>177</v>
      </c>
      <c r="B421" s="23" t="s">
        <v>1287</v>
      </c>
      <c r="C421" s="24" t="s">
        <v>1288</v>
      </c>
      <c r="D421" s="144" t="s">
        <v>566</v>
      </c>
    </row>
    <row r="422" spans="1:4">
      <c r="A422" s="144">
        <v>390</v>
      </c>
      <c r="B422" s="23" t="s">
        <v>1289</v>
      </c>
      <c r="C422" s="24" t="s">
        <v>1290</v>
      </c>
      <c r="D422" s="144"/>
    </row>
    <row r="423" spans="1:4">
      <c r="A423" s="144">
        <v>181</v>
      </c>
      <c r="B423" s="23" t="s">
        <v>1291</v>
      </c>
      <c r="C423" s="24" t="s">
        <v>1292</v>
      </c>
      <c r="D423" s="144"/>
    </row>
    <row r="424" spans="1:4">
      <c r="A424" s="144">
        <v>182</v>
      </c>
      <c r="B424" s="23" t="s">
        <v>1293</v>
      </c>
      <c r="C424" s="24" t="s">
        <v>1294</v>
      </c>
      <c r="D424" s="144" t="s">
        <v>566</v>
      </c>
    </row>
    <row r="425" spans="1:4">
      <c r="A425" s="144">
        <v>395</v>
      </c>
      <c r="B425" s="23" t="s">
        <v>1295</v>
      </c>
      <c r="C425" s="24" t="s">
        <v>1296</v>
      </c>
      <c r="D425" s="144" t="s">
        <v>570</v>
      </c>
    </row>
    <row r="426" spans="1:4">
      <c r="A426" s="144">
        <v>392</v>
      </c>
      <c r="B426" s="23" t="s">
        <v>1297</v>
      </c>
      <c r="C426" s="25" t="s">
        <v>1298</v>
      </c>
      <c r="D426" s="144" t="s">
        <v>566</v>
      </c>
    </row>
    <row r="427" spans="1:4">
      <c r="A427" s="144">
        <v>394</v>
      </c>
      <c r="B427" s="23" t="s">
        <v>1299</v>
      </c>
      <c r="C427" s="24" t="s">
        <v>1300</v>
      </c>
      <c r="D427" s="144" t="s">
        <v>570</v>
      </c>
    </row>
    <row r="428" spans="1:4">
      <c r="A428" s="144">
        <v>393</v>
      </c>
      <c r="B428" s="23" t="s">
        <v>1301</v>
      </c>
      <c r="C428" s="25" t="s">
        <v>1302</v>
      </c>
      <c r="D428" s="144"/>
    </row>
    <row r="429" spans="1:4">
      <c r="A429" s="144">
        <v>396</v>
      </c>
      <c r="B429" s="23" t="s">
        <v>1303</v>
      </c>
      <c r="C429" s="25" t="s">
        <v>1304</v>
      </c>
      <c r="D429" s="144" t="s">
        <v>566</v>
      </c>
    </row>
    <row r="430" spans="1:4">
      <c r="A430" s="144">
        <v>397</v>
      </c>
      <c r="B430" s="23" t="s">
        <v>1305</v>
      </c>
      <c r="C430" s="24" t="s">
        <v>1306</v>
      </c>
      <c r="D430" s="144"/>
    </row>
    <row r="431" spans="1:4">
      <c r="A431" s="144">
        <v>398</v>
      </c>
      <c r="B431" s="23" t="s">
        <v>1307</v>
      </c>
      <c r="C431" s="24" t="s">
        <v>1308</v>
      </c>
      <c r="D431" s="144"/>
    </row>
    <row r="432" spans="1:4">
      <c r="A432" s="144">
        <v>31</v>
      </c>
      <c r="B432" s="23" t="s">
        <v>1309</v>
      </c>
      <c r="C432" s="24" t="s">
        <v>1310</v>
      </c>
      <c r="D432" s="144" t="s">
        <v>570</v>
      </c>
    </row>
    <row r="433" spans="1:4">
      <c r="A433" s="144">
        <v>32</v>
      </c>
      <c r="B433" s="23" t="s">
        <v>1311</v>
      </c>
      <c r="C433" s="25" t="s">
        <v>1312</v>
      </c>
      <c r="D433" s="144" t="s">
        <v>566</v>
      </c>
    </row>
    <row r="434" spans="1:4">
      <c r="A434" s="144">
        <v>154</v>
      </c>
      <c r="B434" s="23" t="s">
        <v>1313</v>
      </c>
      <c r="C434" s="24" t="s">
        <v>1314</v>
      </c>
      <c r="D434" s="144" t="s">
        <v>570</v>
      </c>
    </row>
    <row r="435" spans="1:4">
      <c r="A435" s="144">
        <v>548</v>
      </c>
      <c r="B435" s="23" t="s">
        <v>388</v>
      </c>
      <c r="C435" s="24" t="s">
        <v>1315</v>
      </c>
      <c r="D435" s="144" t="s">
        <v>570</v>
      </c>
    </row>
    <row r="436" spans="1:4">
      <c r="A436" s="144">
        <v>533</v>
      </c>
      <c r="B436" s="23" t="s">
        <v>378</v>
      </c>
      <c r="C436" s="24" t="s">
        <v>1316</v>
      </c>
      <c r="D436" s="144" t="s">
        <v>570</v>
      </c>
    </row>
    <row r="437" spans="1:4">
      <c r="A437" s="144">
        <v>589</v>
      </c>
      <c r="B437" s="23" t="s">
        <v>1317</v>
      </c>
      <c r="C437" s="24" t="s">
        <v>1318</v>
      </c>
      <c r="D437" s="144"/>
    </row>
    <row r="438" spans="1:4">
      <c r="A438" s="144">
        <v>501</v>
      </c>
      <c r="B438" s="23" t="s">
        <v>1319</v>
      </c>
      <c r="C438" s="25" t="s">
        <v>1320</v>
      </c>
      <c r="D438" s="144"/>
    </row>
    <row r="439" spans="1:4">
      <c r="A439" s="144">
        <v>16</v>
      </c>
      <c r="B439" s="23" t="s">
        <v>1321</v>
      </c>
      <c r="C439" s="25" t="s">
        <v>1322</v>
      </c>
      <c r="D439" s="144" t="s">
        <v>566</v>
      </c>
    </row>
    <row r="440" spans="1:4">
      <c r="A440" s="144">
        <v>604</v>
      </c>
      <c r="B440" s="23" t="s">
        <v>1323</v>
      </c>
      <c r="C440" s="24" t="s">
        <v>1324</v>
      </c>
      <c r="D440" s="144" t="s">
        <v>570</v>
      </c>
    </row>
    <row r="441" spans="1:4">
      <c r="A441" s="144">
        <v>605</v>
      </c>
      <c r="B441" s="23" t="s">
        <v>1325</v>
      </c>
      <c r="C441" s="25" t="s">
        <v>1326</v>
      </c>
      <c r="D441" s="144" t="s">
        <v>566</v>
      </c>
    </row>
    <row r="442" spans="1:4">
      <c r="A442" s="144">
        <v>630</v>
      </c>
      <c r="B442" s="23" t="s">
        <v>527</v>
      </c>
      <c r="C442" s="24" t="s">
        <v>1327</v>
      </c>
      <c r="D442" s="144" t="s">
        <v>570</v>
      </c>
    </row>
    <row r="443" spans="1:4">
      <c r="A443" s="144">
        <v>446</v>
      </c>
      <c r="B443" s="23" t="s">
        <v>1328</v>
      </c>
      <c r="C443" s="24" t="s">
        <v>1329</v>
      </c>
      <c r="D443" s="144" t="s">
        <v>570</v>
      </c>
    </row>
    <row r="444" spans="1:4">
      <c r="A444" s="144">
        <v>450</v>
      </c>
      <c r="B444" s="23" t="s">
        <v>1330</v>
      </c>
      <c r="C444" s="27" t="s">
        <v>1331</v>
      </c>
      <c r="D444" s="144" t="s">
        <v>566</v>
      </c>
    </row>
    <row r="445" spans="1:4">
      <c r="A445" s="144">
        <v>451</v>
      </c>
      <c r="B445" s="23" t="s">
        <v>1332</v>
      </c>
      <c r="C445" s="27" t="s">
        <v>1333</v>
      </c>
      <c r="D445" s="144" t="s">
        <v>566</v>
      </c>
    </row>
    <row r="446" spans="1:4">
      <c r="A446" s="144">
        <v>452</v>
      </c>
      <c r="B446" s="23" t="s">
        <v>1334</v>
      </c>
      <c r="C446" s="27" t="s">
        <v>1335</v>
      </c>
      <c r="D446" s="144" t="s">
        <v>566</v>
      </c>
    </row>
    <row r="447" spans="1:4">
      <c r="A447" s="144">
        <v>453</v>
      </c>
      <c r="B447" s="23" t="s">
        <v>1336</v>
      </c>
      <c r="C447" s="27" t="s">
        <v>1337</v>
      </c>
      <c r="D447" s="144"/>
    </row>
    <row r="448" spans="1:4">
      <c r="A448" s="144">
        <v>454</v>
      </c>
      <c r="B448" s="23" t="s">
        <v>1338</v>
      </c>
      <c r="C448" s="27" t="s">
        <v>1339</v>
      </c>
      <c r="D448" s="144"/>
    </row>
    <row r="449" spans="1:4">
      <c r="A449" s="144">
        <v>455</v>
      </c>
      <c r="B449" s="23" t="s">
        <v>1340</v>
      </c>
      <c r="C449" s="27" t="s">
        <v>1341</v>
      </c>
      <c r="D449" s="144"/>
    </row>
    <row r="450" spans="1:4">
      <c r="A450" s="144">
        <v>448</v>
      </c>
      <c r="B450" s="23" t="s">
        <v>1342</v>
      </c>
      <c r="C450" s="27" t="s">
        <v>1343</v>
      </c>
      <c r="D450" s="144"/>
    </row>
    <row r="451" spans="1:4">
      <c r="A451" s="144">
        <v>449</v>
      </c>
      <c r="B451" s="23" t="s">
        <v>1344</v>
      </c>
      <c r="C451" s="27" t="s">
        <v>1345</v>
      </c>
      <c r="D451" s="144"/>
    </row>
    <row r="452" spans="1:4">
      <c r="A452" s="144">
        <v>466</v>
      </c>
      <c r="B452" s="23" t="s">
        <v>1346</v>
      </c>
      <c r="C452" s="30" t="s">
        <v>1347</v>
      </c>
      <c r="D452" s="144" t="s">
        <v>570</v>
      </c>
    </row>
    <row r="453" spans="1:4">
      <c r="A453" s="144">
        <v>467</v>
      </c>
      <c r="B453" s="23" t="s">
        <v>1348</v>
      </c>
      <c r="C453" s="30" t="s">
        <v>1349</v>
      </c>
      <c r="D453" s="144" t="s">
        <v>570</v>
      </c>
    </row>
    <row r="454" spans="1:4">
      <c r="A454" s="144">
        <v>468</v>
      </c>
      <c r="B454" s="23" t="s">
        <v>1350</v>
      </c>
      <c r="C454" s="30" t="s">
        <v>1351</v>
      </c>
      <c r="D454" s="144" t="s">
        <v>570</v>
      </c>
    </row>
    <row r="455" spans="1:4">
      <c r="A455" s="144">
        <v>469</v>
      </c>
      <c r="B455" s="23" t="s">
        <v>1352</v>
      </c>
      <c r="C455" s="30" t="s">
        <v>1353</v>
      </c>
      <c r="D455" s="144" t="s">
        <v>570</v>
      </c>
    </row>
    <row r="456" spans="1:4">
      <c r="A456" s="144">
        <v>470</v>
      </c>
      <c r="B456" s="23" t="s">
        <v>1354</v>
      </c>
      <c r="C456" s="30" t="s">
        <v>1355</v>
      </c>
      <c r="D456" s="144" t="s">
        <v>570</v>
      </c>
    </row>
    <row r="457" spans="1:4">
      <c r="A457" s="144">
        <v>474</v>
      </c>
      <c r="B457" s="23" t="s">
        <v>1356</v>
      </c>
      <c r="C457" s="30" t="s">
        <v>1357</v>
      </c>
      <c r="D457" s="144" t="s">
        <v>570</v>
      </c>
    </row>
    <row r="458" spans="1:4">
      <c r="A458" s="144">
        <v>475</v>
      </c>
      <c r="B458" s="23" t="s">
        <v>1358</v>
      </c>
      <c r="C458" s="30" t="s">
        <v>1359</v>
      </c>
      <c r="D458" s="144" t="s">
        <v>570</v>
      </c>
    </row>
    <row r="459" spans="1:4">
      <c r="A459" s="144">
        <v>476</v>
      </c>
      <c r="B459" s="23" t="s">
        <v>1360</v>
      </c>
      <c r="C459" s="30" t="s">
        <v>1361</v>
      </c>
      <c r="D459" s="144" t="s">
        <v>570</v>
      </c>
    </row>
    <row r="460" spans="1:4">
      <c r="A460" s="144">
        <v>477</v>
      </c>
      <c r="B460" s="23" t="s">
        <v>1362</v>
      </c>
      <c r="C460" s="30" t="s">
        <v>1363</v>
      </c>
      <c r="D460" s="144" t="s">
        <v>570</v>
      </c>
    </row>
    <row r="461" spans="1:4">
      <c r="A461" s="144">
        <v>458</v>
      </c>
      <c r="B461" s="23" t="s">
        <v>1364</v>
      </c>
      <c r="C461" s="27" t="s">
        <v>1365</v>
      </c>
      <c r="D461" s="144" t="s">
        <v>570</v>
      </c>
    </row>
    <row r="462" spans="1:4">
      <c r="A462" s="144">
        <v>481</v>
      </c>
      <c r="B462" s="23" t="s">
        <v>1366</v>
      </c>
      <c r="C462" s="30" t="s">
        <v>1367</v>
      </c>
      <c r="D462" s="144" t="s">
        <v>570</v>
      </c>
    </row>
    <row r="463" spans="1:4">
      <c r="A463" s="144">
        <v>463</v>
      </c>
      <c r="B463" s="23" t="s">
        <v>1368</v>
      </c>
      <c r="C463" s="30" t="s">
        <v>1369</v>
      </c>
      <c r="D463" s="144" t="s">
        <v>570</v>
      </c>
    </row>
    <row r="464" spans="1:4">
      <c r="A464" s="144">
        <v>464</v>
      </c>
      <c r="B464" s="23" t="s">
        <v>1370</v>
      </c>
      <c r="C464" s="30" t="s">
        <v>1371</v>
      </c>
      <c r="D464" s="144" t="s">
        <v>570</v>
      </c>
    </row>
    <row r="465" spans="1:4">
      <c r="A465" s="144">
        <v>465</v>
      </c>
      <c r="B465" s="23" t="s">
        <v>1372</v>
      </c>
      <c r="C465" s="27" t="s">
        <v>1373</v>
      </c>
      <c r="D465" s="144" t="s">
        <v>570</v>
      </c>
    </row>
    <row r="466" spans="1:4">
      <c r="A466" s="144">
        <v>471</v>
      </c>
      <c r="B466" s="23" t="s">
        <v>1374</v>
      </c>
      <c r="C466" s="27" t="s">
        <v>1375</v>
      </c>
      <c r="D466" s="144" t="s">
        <v>570</v>
      </c>
    </row>
    <row r="467" spans="1:4">
      <c r="A467" s="144">
        <v>472</v>
      </c>
      <c r="B467" s="23" t="s">
        <v>1376</v>
      </c>
      <c r="C467" s="27" t="s">
        <v>1377</v>
      </c>
      <c r="D467" s="144" t="s">
        <v>570</v>
      </c>
    </row>
    <row r="468" spans="1:4">
      <c r="A468" s="144">
        <v>473</v>
      </c>
      <c r="B468" s="23" t="s">
        <v>1378</v>
      </c>
      <c r="C468" s="27" t="s">
        <v>1379</v>
      </c>
      <c r="D468" s="144" t="s">
        <v>570</v>
      </c>
    </row>
    <row r="469" spans="1:4">
      <c r="A469" s="144">
        <v>478</v>
      </c>
      <c r="B469" s="23" t="s">
        <v>1380</v>
      </c>
      <c r="C469" s="27" t="s">
        <v>1381</v>
      </c>
      <c r="D469" s="144" t="s">
        <v>570</v>
      </c>
    </row>
    <row r="470" spans="1:4">
      <c r="A470" s="144">
        <v>479</v>
      </c>
      <c r="B470" s="23" t="s">
        <v>1382</v>
      </c>
      <c r="C470" s="27" t="s">
        <v>1383</v>
      </c>
      <c r="D470" s="144" t="s">
        <v>570</v>
      </c>
    </row>
    <row r="471" spans="1:4">
      <c r="A471" s="144">
        <v>480</v>
      </c>
      <c r="B471" s="23" t="s">
        <v>1384</v>
      </c>
      <c r="C471" s="27" t="s">
        <v>1385</v>
      </c>
      <c r="D471" s="144" t="s">
        <v>570</v>
      </c>
    </row>
    <row r="472" spans="1:4">
      <c r="A472" s="144">
        <v>482</v>
      </c>
      <c r="B472" s="23" t="s">
        <v>1386</v>
      </c>
      <c r="C472" s="27" t="s">
        <v>1387</v>
      </c>
      <c r="D472" s="144" t="s">
        <v>570</v>
      </c>
    </row>
    <row r="473" spans="1:4">
      <c r="A473" s="144">
        <v>483</v>
      </c>
      <c r="B473" s="23" t="s">
        <v>1388</v>
      </c>
      <c r="C473" s="27" t="s">
        <v>1389</v>
      </c>
      <c r="D473" s="144" t="s">
        <v>570</v>
      </c>
    </row>
    <row r="474" spans="1:4">
      <c r="A474" s="144">
        <v>484</v>
      </c>
      <c r="B474" s="23" t="s">
        <v>1390</v>
      </c>
      <c r="C474" s="27" t="s">
        <v>1391</v>
      </c>
      <c r="D474" s="144" t="s">
        <v>570</v>
      </c>
    </row>
    <row r="475" spans="1:4">
      <c r="A475" s="144">
        <v>459</v>
      </c>
      <c r="B475" s="23" t="s">
        <v>1392</v>
      </c>
      <c r="C475" s="27" t="s">
        <v>1393</v>
      </c>
      <c r="D475" s="144" t="s">
        <v>570</v>
      </c>
    </row>
    <row r="476" spans="1:4">
      <c r="A476" s="144">
        <v>460</v>
      </c>
      <c r="B476" s="23" t="s">
        <v>1394</v>
      </c>
      <c r="C476" s="27" t="s">
        <v>1395</v>
      </c>
      <c r="D476" s="144" t="s">
        <v>570</v>
      </c>
    </row>
    <row r="477" spans="1:4">
      <c r="A477" s="144">
        <v>461</v>
      </c>
      <c r="B477" s="23" t="s">
        <v>1396</v>
      </c>
      <c r="C477" s="27" t="s">
        <v>1397</v>
      </c>
      <c r="D477" s="144" t="s">
        <v>570</v>
      </c>
    </row>
    <row r="478" spans="1:4">
      <c r="A478" s="144">
        <v>462</v>
      </c>
      <c r="B478" s="23" t="s">
        <v>1398</v>
      </c>
      <c r="C478" s="27" t="s">
        <v>1399</v>
      </c>
      <c r="D478" s="144" t="s">
        <v>570</v>
      </c>
    </row>
    <row r="479" spans="1:4">
      <c r="A479" s="144">
        <v>457</v>
      </c>
      <c r="B479" s="23" t="s">
        <v>1400</v>
      </c>
      <c r="C479" s="27" t="s">
        <v>1401</v>
      </c>
      <c r="D479" s="144" t="s">
        <v>570</v>
      </c>
    </row>
    <row r="480" spans="1:4">
      <c r="A480" s="144">
        <v>106</v>
      </c>
      <c r="B480" s="23" t="s">
        <v>1402</v>
      </c>
      <c r="C480" s="24" t="s">
        <v>1403</v>
      </c>
      <c r="D480" s="144" t="s">
        <v>566</v>
      </c>
    </row>
    <row r="481" spans="1:4">
      <c r="A481" s="144">
        <v>133</v>
      </c>
      <c r="B481" s="23" t="s">
        <v>1404</v>
      </c>
      <c r="C481" s="24" t="s">
        <v>1405</v>
      </c>
      <c r="D481" s="144"/>
    </row>
    <row r="482" spans="1:4">
      <c r="A482" s="144">
        <v>151</v>
      </c>
      <c r="B482" s="23" t="s">
        <v>1406</v>
      </c>
      <c r="C482" s="24" t="s">
        <v>1407</v>
      </c>
      <c r="D482" s="144"/>
    </row>
    <row r="483" spans="1:4">
      <c r="A483" s="144">
        <v>155</v>
      </c>
      <c r="B483" s="23" t="s">
        <v>1408</v>
      </c>
      <c r="C483" s="24" t="s">
        <v>1409</v>
      </c>
      <c r="D483" s="144" t="s">
        <v>570</v>
      </c>
    </row>
    <row r="484" spans="1:4">
      <c r="A484" s="144">
        <v>112</v>
      </c>
      <c r="B484" s="23" t="s">
        <v>1410</v>
      </c>
      <c r="C484" s="24" t="s">
        <v>1411</v>
      </c>
      <c r="D484" s="144" t="s">
        <v>570</v>
      </c>
    </row>
    <row r="485" spans="1:4">
      <c r="A485" s="144">
        <v>485</v>
      </c>
      <c r="B485" s="23" t="s">
        <v>1412</v>
      </c>
      <c r="C485" s="25" t="s">
        <v>1413</v>
      </c>
      <c r="D485" s="144" t="s">
        <v>566</v>
      </c>
    </row>
    <row r="486" spans="1:4">
      <c r="A486" s="144">
        <v>486</v>
      </c>
      <c r="B486" s="23" t="s">
        <v>1414</v>
      </c>
      <c r="C486" s="24" t="s">
        <v>1415</v>
      </c>
      <c r="D486" s="144" t="s">
        <v>570</v>
      </c>
    </row>
    <row r="487" spans="1:4">
      <c r="A487" s="144">
        <v>124</v>
      </c>
      <c r="B487" s="23" t="s">
        <v>1416</v>
      </c>
      <c r="C487" s="24" t="s">
        <v>1417</v>
      </c>
      <c r="D487" s="144" t="s">
        <v>570</v>
      </c>
    </row>
    <row r="488" spans="1:4">
      <c r="A488" s="144">
        <v>487</v>
      </c>
      <c r="B488" s="23" t="s">
        <v>1418</v>
      </c>
      <c r="C488" s="24" t="s">
        <v>1419</v>
      </c>
      <c r="D488" s="144" t="s">
        <v>566</v>
      </c>
    </row>
    <row r="489" spans="1:4">
      <c r="A489" s="144">
        <v>489</v>
      </c>
      <c r="B489" s="23">
        <v>489</v>
      </c>
      <c r="C489" s="24" t="s">
        <v>1420</v>
      </c>
      <c r="D489" s="144"/>
    </row>
    <row r="490" spans="1:4">
      <c r="A490" s="144">
        <v>491</v>
      </c>
      <c r="B490" s="23" t="s">
        <v>1421</v>
      </c>
      <c r="C490" s="24" t="s">
        <v>1422</v>
      </c>
      <c r="D490" s="144" t="s">
        <v>566</v>
      </c>
    </row>
    <row r="491" spans="1:4">
      <c r="A491" s="144">
        <v>490</v>
      </c>
      <c r="B491" s="23" t="s">
        <v>1423</v>
      </c>
      <c r="C491" s="24" t="s">
        <v>1424</v>
      </c>
      <c r="D491" s="144" t="s">
        <v>566</v>
      </c>
    </row>
    <row r="492" spans="1:4">
      <c r="A492" s="144">
        <v>429</v>
      </c>
      <c r="B492" s="23" t="s">
        <v>1425</v>
      </c>
      <c r="C492" s="24" t="s">
        <v>1426</v>
      </c>
      <c r="D492" s="144" t="s">
        <v>570</v>
      </c>
    </row>
    <row r="493" spans="1:4">
      <c r="A493" s="144">
        <v>492</v>
      </c>
      <c r="B493" s="23" t="s">
        <v>1427</v>
      </c>
      <c r="C493" s="25" t="s">
        <v>1428</v>
      </c>
      <c r="D493" s="144" t="s">
        <v>566</v>
      </c>
    </row>
    <row r="494" spans="1:4">
      <c r="A494" s="144">
        <v>430</v>
      </c>
      <c r="B494" s="23" t="s">
        <v>455</v>
      </c>
      <c r="C494" s="24" t="s">
        <v>1429</v>
      </c>
      <c r="D494" s="144" t="s">
        <v>570</v>
      </c>
    </row>
    <row r="495" spans="1:4">
      <c r="A495" s="144">
        <v>493</v>
      </c>
      <c r="B495" s="23" t="s">
        <v>1430</v>
      </c>
      <c r="C495" s="25" t="s">
        <v>1431</v>
      </c>
      <c r="D495" s="144" t="s">
        <v>566</v>
      </c>
    </row>
    <row r="496" spans="1:4">
      <c r="A496" s="144">
        <v>494</v>
      </c>
      <c r="B496" s="23" t="s">
        <v>1432</v>
      </c>
      <c r="C496" s="25" t="s">
        <v>1433</v>
      </c>
      <c r="D496" s="144" t="s">
        <v>566</v>
      </c>
    </row>
    <row r="497" spans="1:4">
      <c r="A497" s="144">
        <v>495</v>
      </c>
      <c r="B497" s="29" t="s">
        <v>1434</v>
      </c>
      <c r="C497" s="25" t="s">
        <v>1435</v>
      </c>
      <c r="D497" s="144"/>
    </row>
    <row r="498" spans="1:4">
      <c r="A498" s="144">
        <v>496</v>
      </c>
      <c r="B498" s="23" t="s">
        <v>1436</v>
      </c>
      <c r="C498" s="25" t="s">
        <v>1437</v>
      </c>
      <c r="D498" s="144"/>
    </row>
    <row r="499" spans="1:4">
      <c r="A499" s="144">
        <v>497</v>
      </c>
      <c r="B499" s="23" t="s">
        <v>373</v>
      </c>
      <c r="C499" s="24" t="s">
        <v>1438</v>
      </c>
      <c r="D499" s="144" t="s">
        <v>570</v>
      </c>
    </row>
    <row r="500" spans="1:4">
      <c r="A500" s="144">
        <v>498</v>
      </c>
      <c r="B500" s="23" t="s">
        <v>1439</v>
      </c>
      <c r="C500" s="25" t="s">
        <v>1440</v>
      </c>
      <c r="D500" s="144"/>
    </row>
    <row r="501" spans="1:4">
      <c r="A501" s="144">
        <v>499</v>
      </c>
      <c r="B501" s="23" t="s">
        <v>1441</v>
      </c>
      <c r="C501" s="25" t="s">
        <v>1442</v>
      </c>
      <c r="D501" s="144"/>
    </row>
    <row r="502" spans="1:4">
      <c r="A502" s="144">
        <v>503</v>
      </c>
      <c r="B502" s="23" t="s">
        <v>1443</v>
      </c>
      <c r="C502" s="24" t="s">
        <v>1444</v>
      </c>
      <c r="D502" s="144" t="s">
        <v>570</v>
      </c>
    </row>
    <row r="503" spans="1:4">
      <c r="A503" s="144">
        <v>506</v>
      </c>
      <c r="B503" s="23" t="s">
        <v>1445</v>
      </c>
      <c r="C503" s="24" t="s">
        <v>1446</v>
      </c>
      <c r="D503" s="144" t="s">
        <v>570</v>
      </c>
    </row>
    <row r="504" spans="1:4">
      <c r="A504" s="144">
        <v>507</v>
      </c>
      <c r="B504" s="23" t="s">
        <v>1447</v>
      </c>
      <c r="C504" s="24" t="s">
        <v>1448</v>
      </c>
      <c r="D504" s="144"/>
    </row>
    <row r="505" spans="1:4">
      <c r="A505" s="144">
        <v>504</v>
      </c>
      <c r="B505" s="144">
        <v>504</v>
      </c>
      <c r="C505" s="24" t="s">
        <v>1449</v>
      </c>
      <c r="D505" s="144" t="s">
        <v>570</v>
      </c>
    </row>
    <row r="506" spans="1:4">
      <c r="A506" s="144">
        <v>508</v>
      </c>
      <c r="B506" s="23" t="s">
        <v>1450</v>
      </c>
      <c r="C506" s="24" t="s">
        <v>1451</v>
      </c>
      <c r="D506" s="144"/>
    </row>
    <row r="507" spans="1:4">
      <c r="A507" s="144">
        <v>509</v>
      </c>
      <c r="B507" s="23" t="s">
        <v>1452</v>
      </c>
      <c r="C507" s="24" t="s">
        <v>1453</v>
      </c>
      <c r="D507" s="144"/>
    </row>
    <row r="508" spans="1:4">
      <c r="A508" s="144">
        <v>510</v>
      </c>
      <c r="B508" s="23" t="s">
        <v>1454</v>
      </c>
      <c r="C508" s="24" t="s">
        <v>1455</v>
      </c>
      <c r="D508" s="144" t="s">
        <v>566</v>
      </c>
    </row>
    <row r="509" spans="1:4">
      <c r="A509" s="144">
        <v>511</v>
      </c>
      <c r="B509" s="29" t="s">
        <v>1456</v>
      </c>
      <c r="C509" s="24" t="s">
        <v>1457</v>
      </c>
      <c r="D509" s="144" t="s">
        <v>566</v>
      </c>
    </row>
    <row r="510" spans="1:4">
      <c r="A510" s="144">
        <v>636</v>
      </c>
      <c r="B510" s="23" t="s">
        <v>1458</v>
      </c>
      <c r="C510" s="24" t="s">
        <v>1459</v>
      </c>
      <c r="D510" s="144"/>
    </row>
    <row r="511" spans="1:4">
      <c r="A511" s="144">
        <v>518</v>
      </c>
      <c r="B511" s="23">
        <v>518</v>
      </c>
      <c r="C511" s="24" t="s">
        <v>1460</v>
      </c>
      <c r="D511" s="144"/>
    </row>
    <row r="512" spans="1:4">
      <c r="A512" s="144">
        <v>525</v>
      </c>
      <c r="B512" s="23" t="s">
        <v>1461</v>
      </c>
      <c r="C512" s="24" t="s">
        <v>1462</v>
      </c>
      <c r="D512" s="144" t="s">
        <v>570</v>
      </c>
    </row>
    <row r="513" spans="1:4">
      <c r="A513" s="144">
        <v>391</v>
      </c>
      <c r="B513" s="23" t="s">
        <v>1463</v>
      </c>
      <c r="C513" s="24" t="s">
        <v>1464</v>
      </c>
      <c r="D513" s="144"/>
    </row>
    <row r="514" spans="1:4">
      <c r="A514" s="144">
        <v>447</v>
      </c>
      <c r="B514" s="23">
        <v>447</v>
      </c>
      <c r="C514" s="24" t="s">
        <v>1465</v>
      </c>
      <c r="D514" s="144"/>
    </row>
    <row r="515" spans="1:4">
      <c r="A515" s="144">
        <v>456</v>
      </c>
      <c r="B515" s="23" t="s">
        <v>1466</v>
      </c>
      <c r="C515" s="24" t="s">
        <v>1467</v>
      </c>
      <c r="D515" s="144" t="s">
        <v>570</v>
      </c>
    </row>
    <row r="516" spans="1:4">
      <c r="A516" s="144">
        <v>645</v>
      </c>
      <c r="B516" s="23">
        <v>645</v>
      </c>
      <c r="C516" s="24" t="s">
        <v>1468</v>
      </c>
      <c r="D516" s="144" t="s">
        <v>566</v>
      </c>
    </row>
    <row r="517" spans="1:4">
      <c r="A517" s="144">
        <v>646</v>
      </c>
      <c r="B517" s="23">
        <v>646</v>
      </c>
      <c r="C517" s="24" t="s">
        <v>1469</v>
      </c>
      <c r="D517" s="144" t="s">
        <v>570</v>
      </c>
    </row>
    <row r="518" spans="1:4">
      <c r="A518" s="144">
        <v>432</v>
      </c>
      <c r="B518" s="23">
        <v>432</v>
      </c>
      <c r="C518" s="24" t="s">
        <v>1470</v>
      </c>
      <c r="D518" s="144" t="s">
        <v>570</v>
      </c>
    </row>
    <row r="519" spans="1:4">
      <c r="A519" s="144">
        <v>401</v>
      </c>
      <c r="B519" s="23">
        <v>401</v>
      </c>
      <c r="C519" s="24" t="s">
        <v>1471</v>
      </c>
      <c r="D519" s="144" t="s">
        <v>570</v>
      </c>
    </row>
    <row r="520" spans="1:4">
      <c r="A520" s="144">
        <v>553</v>
      </c>
      <c r="B520" s="29" t="s">
        <v>1472</v>
      </c>
      <c r="C520" s="25" t="s">
        <v>1473</v>
      </c>
      <c r="D520" s="144" t="s">
        <v>566</v>
      </c>
    </row>
    <row r="521" spans="1:4">
      <c r="A521" s="144">
        <v>554</v>
      </c>
      <c r="B521" s="23" t="s">
        <v>1474</v>
      </c>
      <c r="C521" s="25" t="s">
        <v>1475</v>
      </c>
      <c r="D521" s="144"/>
    </row>
    <row r="522" spans="1:4">
      <c r="A522" s="144">
        <v>70</v>
      </c>
      <c r="B522" s="29" t="s">
        <v>1476</v>
      </c>
      <c r="C522" s="24" t="s">
        <v>1477</v>
      </c>
      <c r="D522" s="144"/>
    </row>
    <row r="523" spans="1:4">
      <c r="A523" s="144">
        <v>500</v>
      </c>
      <c r="B523" s="23" t="s">
        <v>1478</v>
      </c>
      <c r="C523" s="24" t="s">
        <v>1479</v>
      </c>
      <c r="D523" s="144" t="s">
        <v>570</v>
      </c>
    </row>
    <row r="524" spans="1:4">
      <c r="A524" s="144">
        <v>555</v>
      </c>
      <c r="B524" s="23" t="s">
        <v>1480</v>
      </c>
      <c r="C524" s="25" t="s">
        <v>1481</v>
      </c>
      <c r="D524" s="144" t="s">
        <v>566</v>
      </c>
    </row>
    <row r="525" spans="1:4">
      <c r="A525" s="144">
        <v>556</v>
      </c>
      <c r="B525" s="23" t="s">
        <v>1482</v>
      </c>
      <c r="C525" s="25" t="s">
        <v>1483</v>
      </c>
      <c r="D525" s="144" t="s">
        <v>566</v>
      </c>
    </row>
    <row r="526" spans="1:4">
      <c r="A526" s="144">
        <v>559</v>
      </c>
      <c r="B526" s="23" t="s">
        <v>389</v>
      </c>
      <c r="C526" s="24" t="s">
        <v>1484</v>
      </c>
      <c r="D526" s="144" t="s">
        <v>570</v>
      </c>
    </row>
    <row r="527" spans="1:4">
      <c r="A527" s="144">
        <v>560</v>
      </c>
      <c r="B527" s="23" t="s">
        <v>1485</v>
      </c>
      <c r="C527" s="24" t="s">
        <v>1486</v>
      </c>
      <c r="D527" s="144" t="s">
        <v>570</v>
      </c>
    </row>
    <row r="528" spans="1:4">
      <c r="A528" s="144">
        <v>561</v>
      </c>
      <c r="B528" s="23" t="s">
        <v>517</v>
      </c>
      <c r="C528" s="24" t="s">
        <v>1487</v>
      </c>
      <c r="D528" s="144" t="s">
        <v>566</v>
      </c>
    </row>
    <row r="529" spans="1:4">
      <c r="A529" s="144">
        <v>562</v>
      </c>
      <c r="B529" s="23" t="s">
        <v>1488</v>
      </c>
      <c r="C529" s="25" t="s">
        <v>1489</v>
      </c>
      <c r="D529" s="144"/>
    </row>
    <row r="530" spans="1:4">
      <c r="A530" s="144">
        <v>273</v>
      </c>
      <c r="B530" s="23" t="s">
        <v>1490</v>
      </c>
      <c r="C530" s="24" t="s">
        <v>1491</v>
      </c>
      <c r="D530" s="144"/>
    </row>
    <row r="531" spans="1:4">
      <c r="A531" s="144">
        <v>274</v>
      </c>
      <c r="B531" s="23" t="s">
        <v>1492</v>
      </c>
      <c r="C531" s="24" t="s">
        <v>1493</v>
      </c>
      <c r="D531" s="144" t="s">
        <v>566</v>
      </c>
    </row>
    <row r="532" spans="1:4">
      <c r="A532" s="144">
        <v>563</v>
      </c>
      <c r="B532" s="23" t="s">
        <v>1494</v>
      </c>
      <c r="C532" s="24" t="s">
        <v>1495</v>
      </c>
      <c r="D532" s="144" t="s">
        <v>570</v>
      </c>
    </row>
    <row r="533" spans="1:4">
      <c r="A533" s="144">
        <v>565</v>
      </c>
      <c r="B533" s="23" t="s">
        <v>1496</v>
      </c>
      <c r="C533" s="25" t="s">
        <v>1497</v>
      </c>
      <c r="D533" s="144"/>
    </row>
    <row r="534" spans="1:4">
      <c r="A534" s="144">
        <v>631</v>
      </c>
      <c r="B534" s="23" t="s">
        <v>1498</v>
      </c>
      <c r="C534" s="24" t="s">
        <v>1499</v>
      </c>
      <c r="D534" s="144" t="s">
        <v>570</v>
      </c>
    </row>
    <row r="535" spans="1:4">
      <c r="A535" s="144">
        <v>431</v>
      </c>
      <c r="B535" s="23" t="s">
        <v>371</v>
      </c>
      <c r="C535" s="24" t="s">
        <v>1500</v>
      </c>
      <c r="D535" s="144" t="s">
        <v>570</v>
      </c>
    </row>
    <row r="536" spans="1:4">
      <c r="A536" s="144">
        <v>566</v>
      </c>
      <c r="B536" s="23" t="s">
        <v>1501</v>
      </c>
      <c r="C536" s="24" t="s">
        <v>1502</v>
      </c>
      <c r="D536" s="144" t="s">
        <v>566</v>
      </c>
    </row>
    <row r="537" spans="1:4">
      <c r="A537" s="144">
        <v>567</v>
      </c>
      <c r="B537" s="23" t="s">
        <v>1503</v>
      </c>
      <c r="C537" s="24" t="s">
        <v>1504</v>
      </c>
      <c r="D537" s="144" t="s">
        <v>570</v>
      </c>
    </row>
    <row r="538" spans="1:4">
      <c r="A538" s="144">
        <v>568</v>
      </c>
      <c r="B538" s="23" t="s">
        <v>1505</v>
      </c>
      <c r="C538" s="24" t="s">
        <v>1506</v>
      </c>
      <c r="D538" s="144" t="s">
        <v>570</v>
      </c>
    </row>
    <row r="539" spans="1:4">
      <c r="A539" s="144">
        <v>571</v>
      </c>
      <c r="B539" s="23">
        <v>571</v>
      </c>
      <c r="C539" s="24" t="s">
        <v>1507</v>
      </c>
      <c r="D539" s="144" t="s">
        <v>570</v>
      </c>
    </row>
    <row r="540" spans="1:4">
      <c r="A540" s="144">
        <v>572</v>
      </c>
      <c r="B540" s="23">
        <v>572</v>
      </c>
      <c r="C540" s="24" t="s">
        <v>1508</v>
      </c>
      <c r="D540" s="144"/>
    </row>
    <row r="541" spans="1:4">
      <c r="A541" s="144">
        <v>573</v>
      </c>
      <c r="B541" s="23" t="s">
        <v>1509</v>
      </c>
      <c r="C541" s="24" t="s">
        <v>1510</v>
      </c>
      <c r="D541" s="144"/>
    </row>
    <row r="542" spans="1:4">
      <c r="A542" s="144">
        <v>353</v>
      </c>
      <c r="B542" s="23">
        <v>353</v>
      </c>
      <c r="C542" s="24" t="s">
        <v>1511</v>
      </c>
      <c r="D542" s="144" t="s">
        <v>570</v>
      </c>
    </row>
    <row r="543" spans="1:4">
      <c r="A543" s="144">
        <v>574</v>
      </c>
      <c r="B543" s="23" t="s">
        <v>1512</v>
      </c>
      <c r="C543" s="25" t="s">
        <v>1513</v>
      </c>
      <c r="D543" s="144" t="s">
        <v>566</v>
      </c>
    </row>
    <row r="544" spans="1:4">
      <c r="A544" s="144">
        <v>79</v>
      </c>
      <c r="B544" s="23" t="s">
        <v>1514</v>
      </c>
      <c r="C544" s="24" t="s">
        <v>1515</v>
      </c>
      <c r="D544" s="144" t="s">
        <v>566</v>
      </c>
    </row>
    <row r="545" spans="1:4">
      <c r="A545" s="144">
        <v>577</v>
      </c>
      <c r="B545" s="29" t="s">
        <v>1516</v>
      </c>
      <c r="C545" s="24" t="s">
        <v>1517</v>
      </c>
      <c r="D545" s="144" t="s">
        <v>566</v>
      </c>
    </row>
    <row r="546" spans="1:4">
      <c r="A546" s="144">
        <v>575</v>
      </c>
      <c r="B546" s="23" t="s">
        <v>390</v>
      </c>
      <c r="C546" s="24" t="s">
        <v>1518</v>
      </c>
      <c r="D546" s="144" t="s">
        <v>570</v>
      </c>
    </row>
    <row r="547" spans="1:4">
      <c r="A547" s="144">
        <v>578</v>
      </c>
      <c r="B547" s="23" t="s">
        <v>1519</v>
      </c>
      <c r="C547" s="24" t="s">
        <v>1520</v>
      </c>
      <c r="D547" s="144" t="s">
        <v>566</v>
      </c>
    </row>
    <row r="548" spans="1:4">
      <c r="A548" s="144">
        <v>579</v>
      </c>
      <c r="B548" s="23" t="s">
        <v>1521</v>
      </c>
      <c r="C548" s="25" t="s">
        <v>1522</v>
      </c>
      <c r="D548" s="144" t="s">
        <v>566</v>
      </c>
    </row>
    <row r="549" spans="1:4">
      <c r="A549" s="144">
        <v>580</v>
      </c>
      <c r="B549" s="23" t="s">
        <v>391</v>
      </c>
      <c r="C549" s="24" t="s">
        <v>1523</v>
      </c>
      <c r="D549" s="144"/>
    </row>
    <row r="550" spans="1:4">
      <c r="A550" s="144">
        <v>354</v>
      </c>
      <c r="B550" s="23">
        <v>354</v>
      </c>
      <c r="C550" s="24" t="s">
        <v>1524</v>
      </c>
      <c r="D550" s="144" t="s">
        <v>570</v>
      </c>
    </row>
    <row r="551" spans="1:4">
      <c r="A551" s="144">
        <v>582</v>
      </c>
      <c r="B551" s="23" t="s">
        <v>1525</v>
      </c>
      <c r="C551" s="24" t="s">
        <v>1526</v>
      </c>
      <c r="D551" s="144" t="s">
        <v>566</v>
      </c>
    </row>
    <row r="552" spans="1:4">
      <c r="A552" s="144">
        <v>583</v>
      </c>
      <c r="B552" s="23" t="s">
        <v>1527</v>
      </c>
      <c r="C552" s="25" t="s">
        <v>1528</v>
      </c>
      <c r="D552" s="144" t="s">
        <v>566</v>
      </c>
    </row>
    <row r="553" spans="1:4">
      <c r="A553" s="144">
        <v>584</v>
      </c>
      <c r="B553" s="23" t="s">
        <v>1529</v>
      </c>
      <c r="C553" s="25" t="s">
        <v>1530</v>
      </c>
      <c r="D553" s="144" t="s">
        <v>566</v>
      </c>
    </row>
    <row r="554" spans="1:4">
      <c r="A554" s="144">
        <v>585</v>
      </c>
      <c r="B554" s="23" t="s">
        <v>392</v>
      </c>
      <c r="C554" s="24" t="s">
        <v>1531</v>
      </c>
      <c r="D554" s="144" t="s">
        <v>570</v>
      </c>
    </row>
    <row r="555" spans="1:4">
      <c r="A555" s="144">
        <v>586</v>
      </c>
      <c r="B555" s="23" t="s">
        <v>1532</v>
      </c>
      <c r="C555" s="24" t="s">
        <v>1533</v>
      </c>
      <c r="D555" s="144" t="s">
        <v>570</v>
      </c>
    </row>
    <row r="556" spans="1:4">
      <c r="A556" s="144">
        <v>587</v>
      </c>
      <c r="B556" s="23" t="s">
        <v>1534</v>
      </c>
      <c r="C556" s="25" t="s">
        <v>1535</v>
      </c>
      <c r="D556" s="144" t="s">
        <v>566</v>
      </c>
    </row>
    <row r="557" spans="1:4">
      <c r="A557" s="144">
        <v>588</v>
      </c>
      <c r="B557" s="23" t="s">
        <v>1536</v>
      </c>
      <c r="C557" s="25" t="s">
        <v>1537</v>
      </c>
      <c r="D557" s="144"/>
    </row>
    <row r="558" spans="1:4">
      <c r="A558" s="144">
        <v>590</v>
      </c>
      <c r="B558" s="29" t="s">
        <v>1538</v>
      </c>
      <c r="C558" s="24" t="s">
        <v>1539</v>
      </c>
      <c r="D558" s="144" t="s">
        <v>566</v>
      </c>
    </row>
    <row r="559" spans="1:4">
      <c r="A559" s="144">
        <v>591</v>
      </c>
      <c r="B559" s="23" t="s">
        <v>393</v>
      </c>
      <c r="C559" s="24" t="s">
        <v>1540</v>
      </c>
      <c r="D559" s="144" t="s">
        <v>566</v>
      </c>
    </row>
    <row r="560" spans="1:4">
      <c r="A560" s="144">
        <v>358</v>
      </c>
      <c r="B560" s="23">
        <v>358</v>
      </c>
      <c r="C560" s="24" t="s">
        <v>1541</v>
      </c>
      <c r="D560" s="144"/>
    </row>
    <row r="561" spans="1:4">
      <c r="A561" s="144">
        <v>76</v>
      </c>
      <c r="B561" s="23" t="s">
        <v>1542</v>
      </c>
      <c r="C561" s="24" t="s">
        <v>1543</v>
      </c>
      <c r="D561" s="144" t="s">
        <v>570</v>
      </c>
    </row>
    <row r="562" spans="1:4">
      <c r="A562" s="144">
        <v>592</v>
      </c>
      <c r="B562" s="23" t="s">
        <v>1544</v>
      </c>
      <c r="C562" s="24" t="s">
        <v>1545</v>
      </c>
      <c r="D562" s="144" t="s">
        <v>566</v>
      </c>
    </row>
    <row r="563" spans="1:4">
      <c r="A563" s="144">
        <v>80</v>
      </c>
      <c r="B563" s="23" t="s">
        <v>1546</v>
      </c>
      <c r="C563" s="24" t="s">
        <v>1547</v>
      </c>
      <c r="D563" s="144" t="s">
        <v>566</v>
      </c>
    </row>
    <row r="564" spans="1:4">
      <c r="A564" s="144">
        <v>593</v>
      </c>
      <c r="B564" s="23" t="s">
        <v>1548</v>
      </c>
      <c r="C564" s="25" t="s">
        <v>1549</v>
      </c>
      <c r="D564" s="144"/>
    </row>
    <row r="565" spans="1:4">
      <c r="A565" s="144">
        <v>488</v>
      </c>
      <c r="B565" s="23" t="s">
        <v>372</v>
      </c>
      <c r="C565" s="24" t="s">
        <v>1550</v>
      </c>
      <c r="D565" s="144" t="s">
        <v>570</v>
      </c>
    </row>
    <row r="566" spans="1:4">
      <c r="A566" s="144">
        <v>595</v>
      </c>
      <c r="B566" s="23" t="s">
        <v>336</v>
      </c>
      <c r="C566" s="24" t="s">
        <v>1551</v>
      </c>
      <c r="D566" s="144" t="s">
        <v>566</v>
      </c>
    </row>
    <row r="567" spans="1:4">
      <c r="A567" s="144">
        <v>596</v>
      </c>
      <c r="B567" s="23" t="s">
        <v>1552</v>
      </c>
      <c r="C567" s="24" t="s">
        <v>1553</v>
      </c>
      <c r="D567" s="144"/>
    </row>
    <row r="568" spans="1:4">
      <c r="A568" s="144">
        <v>598</v>
      </c>
      <c r="B568" s="23" t="s">
        <v>1554</v>
      </c>
      <c r="C568" s="24" t="s">
        <v>1555</v>
      </c>
      <c r="D568" s="144" t="s">
        <v>566</v>
      </c>
    </row>
    <row r="569" spans="1:4">
      <c r="A569" s="144">
        <v>599</v>
      </c>
      <c r="B569" s="23" t="s">
        <v>1556</v>
      </c>
      <c r="C569" s="24" t="s">
        <v>1557</v>
      </c>
      <c r="D569" s="144" t="s">
        <v>570</v>
      </c>
    </row>
    <row r="570" spans="1:4">
      <c r="A570" s="144">
        <v>600</v>
      </c>
      <c r="B570" s="23" t="s">
        <v>395</v>
      </c>
      <c r="C570" s="24" t="s">
        <v>1558</v>
      </c>
      <c r="D570" s="144" t="s">
        <v>570</v>
      </c>
    </row>
    <row r="571" spans="1:4">
      <c r="A571" s="144">
        <v>601</v>
      </c>
      <c r="B571" s="23" t="s">
        <v>1559</v>
      </c>
      <c r="C571" s="24" t="s">
        <v>1560</v>
      </c>
      <c r="D571" s="144"/>
    </row>
    <row r="572" spans="1:4">
      <c r="A572" s="144">
        <v>602</v>
      </c>
      <c r="B572" s="23" t="s">
        <v>1561</v>
      </c>
      <c r="C572" s="24" t="s">
        <v>1562</v>
      </c>
      <c r="D572" s="144" t="s">
        <v>570</v>
      </c>
    </row>
    <row r="573" spans="1:4">
      <c r="A573" s="144">
        <v>603</v>
      </c>
      <c r="B573" s="23" t="s">
        <v>1563</v>
      </c>
      <c r="C573" s="24" t="s">
        <v>1564</v>
      </c>
      <c r="D573" s="144"/>
    </row>
    <row r="574" spans="1:4">
      <c r="A574" s="144">
        <v>552</v>
      </c>
      <c r="B574" s="23" t="s">
        <v>1565</v>
      </c>
      <c r="C574" s="24" t="s">
        <v>1566</v>
      </c>
      <c r="D574" s="144"/>
    </row>
    <row r="575" spans="1:4">
      <c r="A575" s="144">
        <v>537</v>
      </c>
      <c r="B575" s="23" t="s">
        <v>1567</v>
      </c>
      <c r="C575" s="24" t="s">
        <v>1568</v>
      </c>
      <c r="D575" s="144"/>
    </row>
    <row r="576" spans="1:4">
      <c r="A576" s="144">
        <v>551</v>
      </c>
      <c r="B576" s="23" t="s">
        <v>1569</v>
      </c>
      <c r="C576" s="24" t="s">
        <v>1570</v>
      </c>
      <c r="D576" s="144"/>
    </row>
    <row r="577" spans="1:4">
      <c r="A577" s="144">
        <v>536</v>
      </c>
      <c r="B577" s="23" t="s">
        <v>1571</v>
      </c>
      <c r="C577" s="24" t="s">
        <v>1572</v>
      </c>
      <c r="D577" s="144"/>
    </row>
    <row r="578" spans="1:4">
      <c r="A578" s="144">
        <v>550</v>
      </c>
      <c r="B578" s="23" t="s">
        <v>1573</v>
      </c>
      <c r="C578" s="24" t="s">
        <v>1574</v>
      </c>
      <c r="D578" s="144" t="s">
        <v>566</v>
      </c>
    </row>
    <row r="579" spans="1:4">
      <c r="A579" s="144">
        <v>535</v>
      </c>
      <c r="B579" s="23" t="s">
        <v>1575</v>
      </c>
      <c r="C579" s="24" t="s">
        <v>1576</v>
      </c>
      <c r="D579" s="144" t="s">
        <v>566</v>
      </c>
    </row>
    <row r="580" spans="1:4">
      <c r="A580" s="144">
        <v>549</v>
      </c>
      <c r="B580" s="23" t="s">
        <v>1577</v>
      </c>
      <c r="C580" s="24" t="s">
        <v>1578</v>
      </c>
      <c r="D580" s="144" t="s">
        <v>566</v>
      </c>
    </row>
    <row r="581" spans="1:4">
      <c r="A581" s="144">
        <v>534</v>
      </c>
      <c r="B581" s="23" t="s">
        <v>1579</v>
      </c>
      <c r="C581" s="24" t="s">
        <v>1580</v>
      </c>
      <c r="D581" s="144" t="s">
        <v>566</v>
      </c>
    </row>
    <row r="582" spans="1:4">
      <c r="A582" s="144">
        <v>606</v>
      </c>
      <c r="B582" s="23" t="s">
        <v>1581</v>
      </c>
      <c r="C582" s="24" t="s">
        <v>1582</v>
      </c>
      <c r="D582" s="144" t="s">
        <v>570</v>
      </c>
    </row>
    <row r="583" spans="1:4">
      <c r="A583" s="144">
        <v>116</v>
      </c>
      <c r="B583" s="23" t="s">
        <v>412</v>
      </c>
      <c r="C583" s="25" t="s">
        <v>1583</v>
      </c>
      <c r="D583" s="144" t="s">
        <v>566</v>
      </c>
    </row>
    <row r="584" spans="1:4">
      <c r="A584" s="23">
        <v>323</v>
      </c>
      <c r="B584" s="23" t="s">
        <v>1584</v>
      </c>
      <c r="C584" s="25" t="s">
        <v>1585</v>
      </c>
      <c r="D584" s="144" t="s">
        <v>566</v>
      </c>
    </row>
    <row r="585" spans="1:4">
      <c r="A585" s="144">
        <v>399</v>
      </c>
      <c r="B585" s="23" t="s">
        <v>1586</v>
      </c>
      <c r="C585" s="27" t="s">
        <v>1587</v>
      </c>
      <c r="D585" s="144"/>
    </row>
    <row r="586" spans="1:4">
      <c r="A586" s="144">
        <v>512</v>
      </c>
      <c r="B586" s="23" t="s">
        <v>1588</v>
      </c>
      <c r="C586" s="24" t="s">
        <v>1589</v>
      </c>
      <c r="D586" s="144"/>
    </row>
    <row r="587" spans="1:4">
      <c r="A587" s="144">
        <v>608</v>
      </c>
      <c r="B587" s="23" t="s">
        <v>396</v>
      </c>
      <c r="C587" s="24" t="s">
        <v>1590</v>
      </c>
      <c r="D587" s="144" t="s">
        <v>570</v>
      </c>
    </row>
    <row r="588" spans="1:4">
      <c r="A588" s="144">
        <v>249</v>
      </c>
      <c r="B588" s="23" t="s">
        <v>353</v>
      </c>
      <c r="C588" s="24" t="s">
        <v>1591</v>
      </c>
      <c r="D588" s="144" t="s">
        <v>566</v>
      </c>
    </row>
    <row r="589" spans="1:4">
      <c r="A589" s="144">
        <v>513</v>
      </c>
      <c r="B589" s="23" t="s">
        <v>1592</v>
      </c>
      <c r="C589" s="24" t="s">
        <v>1593</v>
      </c>
      <c r="D589" s="144" t="s">
        <v>566</v>
      </c>
    </row>
    <row r="590" spans="1:4">
      <c r="A590" s="144">
        <v>610</v>
      </c>
      <c r="B590" s="23" t="s">
        <v>1594</v>
      </c>
      <c r="C590" s="24" t="s">
        <v>1595</v>
      </c>
      <c r="D590" s="144" t="s">
        <v>570</v>
      </c>
    </row>
    <row r="591" spans="1:4">
      <c r="A591" s="144">
        <v>275</v>
      </c>
      <c r="B591" s="23" t="s">
        <v>1596</v>
      </c>
      <c r="C591" s="24" t="s">
        <v>1597</v>
      </c>
      <c r="D591" s="144" t="s">
        <v>570</v>
      </c>
    </row>
    <row r="592" spans="1:4">
      <c r="A592" s="144">
        <v>611</v>
      </c>
      <c r="B592" s="23" t="s">
        <v>1598</v>
      </c>
      <c r="C592" s="24" t="s">
        <v>1599</v>
      </c>
      <c r="D592" s="144" t="s">
        <v>570</v>
      </c>
    </row>
    <row r="593" spans="1:4">
      <c r="A593" s="144">
        <v>514</v>
      </c>
      <c r="B593" s="23" t="s">
        <v>1600</v>
      </c>
      <c r="C593" s="24" t="s">
        <v>1601</v>
      </c>
      <c r="D593" s="144" t="s">
        <v>566</v>
      </c>
    </row>
    <row r="594" spans="1:4">
      <c r="A594" s="144">
        <v>515</v>
      </c>
      <c r="B594" s="23" t="s">
        <v>1602</v>
      </c>
      <c r="C594" s="24" t="s">
        <v>1603</v>
      </c>
      <c r="D594" s="144" t="s">
        <v>566</v>
      </c>
    </row>
    <row r="595" spans="1:4">
      <c r="A595" s="144">
        <v>516</v>
      </c>
      <c r="B595" s="23" t="s">
        <v>1604</v>
      </c>
      <c r="C595" s="24" t="s">
        <v>1605</v>
      </c>
      <c r="D595" s="144" t="s">
        <v>566</v>
      </c>
    </row>
    <row r="596" spans="1:4">
      <c r="A596" s="144">
        <v>517</v>
      </c>
      <c r="B596" s="23" t="s">
        <v>1606</v>
      </c>
      <c r="C596" s="24" t="s">
        <v>1607</v>
      </c>
      <c r="D596" s="144"/>
    </row>
    <row r="597" spans="1:4">
      <c r="A597" s="144">
        <v>43</v>
      </c>
      <c r="B597" s="23" t="s">
        <v>1608</v>
      </c>
      <c r="C597" s="25" t="s">
        <v>1609</v>
      </c>
      <c r="D597" s="144" t="s">
        <v>566</v>
      </c>
    </row>
    <row r="598" spans="1:4">
      <c r="A598" s="144">
        <v>74</v>
      </c>
      <c r="B598" s="23" t="s">
        <v>1610</v>
      </c>
      <c r="C598" s="25" t="s">
        <v>1611</v>
      </c>
      <c r="D598" s="144" t="s">
        <v>566</v>
      </c>
    </row>
    <row r="599" spans="1:4">
      <c r="A599" s="144">
        <v>617</v>
      </c>
      <c r="B599" s="23" t="s">
        <v>1612</v>
      </c>
      <c r="C599" s="25" t="s">
        <v>1613</v>
      </c>
      <c r="D599" s="144"/>
    </row>
    <row r="600" spans="1:4">
      <c r="A600" s="144">
        <v>618</v>
      </c>
      <c r="B600" s="23" t="s">
        <v>1614</v>
      </c>
      <c r="C600" s="25" t="s">
        <v>1615</v>
      </c>
      <c r="D600" s="144"/>
    </row>
    <row r="601" spans="1:4">
      <c r="A601" s="144">
        <v>619</v>
      </c>
      <c r="B601" s="23" t="s">
        <v>1616</v>
      </c>
      <c r="C601" s="24" t="s">
        <v>1617</v>
      </c>
      <c r="D601" s="144" t="s">
        <v>570</v>
      </c>
    </row>
    <row r="602" spans="1:4">
      <c r="A602" s="144">
        <v>620</v>
      </c>
      <c r="B602" s="23" t="s">
        <v>397</v>
      </c>
      <c r="C602" s="24" t="s">
        <v>1618</v>
      </c>
      <c r="D602" s="144" t="s">
        <v>566</v>
      </c>
    </row>
    <row r="603" spans="1:4">
      <c r="A603" s="144">
        <v>621</v>
      </c>
      <c r="B603" s="23" t="s">
        <v>1619</v>
      </c>
      <c r="C603" s="24" t="s">
        <v>1620</v>
      </c>
      <c r="D603" s="144"/>
    </row>
    <row r="604" spans="1:4">
      <c r="A604" s="144">
        <v>622</v>
      </c>
      <c r="B604" s="23" t="s">
        <v>1621</v>
      </c>
      <c r="C604" s="24" t="s">
        <v>1622</v>
      </c>
      <c r="D604" s="144" t="s">
        <v>570</v>
      </c>
    </row>
    <row r="605" spans="1:4">
      <c r="A605" s="144">
        <v>623</v>
      </c>
      <c r="B605" s="23" t="s">
        <v>1623</v>
      </c>
      <c r="C605" s="24" t="s">
        <v>1624</v>
      </c>
      <c r="D605" s="144" t="s">
        <v>570</v>
      </c>
    </row>
    <row r="606" spans="1:4">
      <c r="A606" s="144">
        <v>624</v>
      </c>
      <c r="B606" s="23" t="s">
        <v>421</v>
      </c>
      <c r="C606" s="24" t="s">
        <v>1625</v>
      </c>
      <c r="D606" s="144" t="s">
        <v>570</v>
      </c>
    </row>
    <row r="607" spans="1:4">
      <c r="A607" s="144">
        <v>626</v>
      </c>
      <c r="B607" s="23" t="s">
        <v>1626</v>
      </c>
      <c r="C607" s="24" t="s">
        <v>1627</v>
      </c>
      <c r="D607" s="144" t="s">
        <v>566</v>
      </c>
    </row>
    <row r="608" spans="1:4">
      <c r="A608" s="144">
        <v>627</v>
      </c>
      <c r="B608" s="23" t="s">
        <v>1628</v>
      </c>
      <c r="C608" s="24" t="s">
        <v>1629</v>
      </c>
      <c r="D608" s="144" t="s">
        <v>570</v>
      </c>
    </row>
    <row r="609" spans="1:4">
      <c r="A609" s="144">
        <v>628</v>
      </c>
      <c r="B609" s="23" t="s">
        <v>398</v>
      </c>
      <c r="C609" s="24" t="s">
        <v>1630</v>
      </c>
      <c r="D609" s="144" t="s">
        <v>570</v>
      </c>
    </row>
    <row r="610" spans="1:4">
      <c r="A610" s="144">
        <v>632</v>
      </c>
      <c r="B610" s="23" t="s">
        <v>399</v>
      </c>
      <c r="C610" s="24" t="s">
        <v>1631</v>
      </c>
      <c r="D610" s="144"/>
    </row>
    <row r="611" spans="1:4">
      <c r="A611" s="144">
        <v>633</v>
      </c>
      <c r="B611" s="23" t="s">
        <v>1632</v>
      </c>
      <c r="C611" s="24" t="s">
        <v>1633</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cols>
    <col min="3" max="3" width="9.140625" style="4"/>
    <col min="4" max="4" width="24" bestFit="1" customWidth="1"/>
    <col min="5" max="5" width="108.140625" customWidth="1"/>
  </cols>
  <sheetData>
    <row r="3" spans="3:5" s="6" customFormat="1">
      <c r="C3" s="5" t="s">
        <v>1634</v>
      </c>
      <c r="D3" s="6" t="s">
        <v>1635</v>
      </c>
      <c r="E3" s="6" t="s">
        <v>1636</v>
      </c>
    </row>
    <row r="4" spans="3:5">
      <c r="C4" s="4">
        <v>0</v>
      </c>
      <c r="D4" t="s">
        <v>1637</v>
      </c>
      <c r="E4" t="s">
        <v>1638</v>
      </c>
    </row>
    <row r="5" spans="3:5" ht="45">
      <c r="C5" s="4">
        <v>1</v>
      </c>
      <c r="D5" t="s">
        <v>1639</v>
      </c>
      <c r="E5" s="2" t="s">
        <v>1640</v>
      </c>
    </row>
    <row r="6" spans="3:5" ht="30">
      <c r="C6" s="4">
        <v>1.2</v>
      </c>
      <c r="D6" t="s">
        <v>1639</v>
      </c>
      <c r="E6" s="2" t="s">
        <v>1641</v>
      </c>
    </row>
    <row r="7" spans="3:5" ht="75">
      <c r="C7" s="4">
        <v>1.3</v>
      </c>
      <c r="D7" t="s">
        <v>1642</v>
      </c>
      <c r="E7" s="2" t="s">
        <v>1643</v>
      </c>
    </row>
    <row r="8" spans="3:5">
      <c r="C8" s="4">
        <v>1.4</v>
      </c>
      <c r="D8" t="s">
        <v>1637</v>
      </c>
      <c r="E8" s="2" t="s">
        <v>1644</v>
      </c>
    </row>
    <row r="9" spans="3:5" ht="45">
      <c r="C9" s="21">
        <v>1.5</v>
      </c>
      <c r="D9" t="s">
        <v>1645</v>
      </c>
      <c r="E9" s="2" t="s">
        <v>1646</v>
      </c>
    </row>
    <row r="10" spans="3:5">
      <c r="C10" s="21">
        <v>1.51</v>
      </c>
      <c r="D10" t="s">
        <v>1637</v>
      </c>
      <c r="E10" s="2" t="s">
        <v>1647</v>
      </c>
    </row>
    <row r="11" spans="3:5">
      <c r="C11" s="21">
        <v>1.52</v>
      </c>
      <c r="D11" t="s">
        <v>1637</v>
      </c>
      <c r="E11" s="2" t="s">
        <v>1648</v>
      </c>
    </row>
    <row r="12" spans="3:5">
      <c r="C12" s="21">
        <v>1.53</v>
      </c>
      <c r="D12" t="s">
        <v>1637</v>
      </c>
      <c r="E12" s="2" t="s">
        <v>1649</v>
      </c>
    </row>
    <row r="13" spans="3:5">
      <c r="C13" s="21">
        <v>1.54</v>
      </c>
      <c r="D13" t="s">
        <v>1637</v>
      </c>
      <c r="E13" s="2" t="s">
        <v>1650</v>
      </c>
    </row>
    <row r="14" spans="3:5">
      <c r="C14" s="21">
        <v>1.55</v>
      </c>
      <c r="D14" t="s">
        <v>1651</v>
      </c>
      <c r="E14" s="2" t="s">
        <v>1652</v>
      </c>
    </row>
    <row r="15" spans="3:5" ht="210">
      <c r="C15" s="4">
        <v>1.6</v>
      </c>
      <c r="D15" t="s">
        <v>1653</v>
      </c>
      <c r="E15" s="2" t="s">
        <v>1654</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829c4711a0217f42008589f732d22e48">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2ef1f3fb578056e1176849aa248545ad"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OProjectManager xmlns="6076d197-b432-4a89-8b9d-b97676e775aa">
      <UserInfo>
        <DisplayName/>
        <AccountId xsi:nil="true"/>
        <AccountType/>
      </UserInfo>
    </CAOProjectManager>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A23E8E-B9E1-44B1-9C65-E5CDE63B641B}"/>
</file>

<file path=customXml/itemProps2.xml><?xml version="1.0" encoding="utf-8"?>
<ds:datastoreItem xmlns:ds="http://schemas.openxmlformats.org/officeDocument/2006/customXml" ds:itemID="{B109E766-2BDA-4129-9A73-694C71718DF9}"/>
</file>

<file path=customXml/itemProps3.xml><?xml version="1.0" encoding="utf-8"?>
<ds:datastoreItem xmlns:ds="http://schemas.openxmlformats.org/officeDocument/2006/customXml" ds:itemID="{1830CE87-5566-4B65-B9AB-B9964C923CAB}"/>
</file>

<file path=docProps/app.xml><?xml version="1.0" encoding="utf-8"?>
<Properties xmlns="http://schemas.openxmlformats.org/officeDocument/2006/extended-properties" xmlns:vt="http://schemas.openxmlformats.org/officeDocument/2006/docPropsVTypes">
  <Application>Microsoft Excel Online</Application>
  <Manager/>
  <Company>Oregon Department of Environmental Quality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Brian Eagle</cp:lastModifiedBy>
  <cp:revision/>
  <dcterms:created xsi:type="dcterms:W3CDTF">2018-11-29T22:27:46Z</dcterms:created>
  <dcterms:modified xsi:type="dcterms:W3CDTF">2025-06-20T16:14:30Z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ies>
</file>