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/>
  </bookViews>
  <sheets>
    <sheet name="Measured Quantities " sheetId="1" r:id="rId1"/>
    <sheet name="Cost Estimate Values" sheetId="3" r:id="rId2"/>
  </sheets>
  <definedNames>
    <definedName name="_xlnm.Print_Area" localSheetId="1">'Cost Estimate Values'!$A$1:$J$31</definedName>
  </definedNames>
  <calcPr calcId="125725"/>
</workbook>
</file>

<file path=xl/calcChain.xml><?xml version="1.0" encoding="utf-8"?>
<calcChain xmlns="http://schemas.openxmlformats.org/spreadsheetml/2006/main">
  <c r="B19" i="1"/>
  <c r="E14" l="1"/>
  <c r="G14"/>
  <c r="F31" i="3"/>
  <c r="E31"/>
  <c r="D17"/>
  <c r="F21"/>
  <c r="E21"/>
  <c r="J27"/>
  <c r="I27"/>
  <c r="H27"/>
  <c r="M6"/>
  <c r="G27"/>
  <c r="F27"/>
  <c r="E27"/>
  <c r="B9"/>
  <c r="D9"/>
  <c r="F2" i="1"/>
  <c r="C16"/>
  <c r="E3"/>
  <c r="F3" s="1"/>
  <c r="E4"/>
  <c r="F4" s="1"/>
  <c r="E5"/>
  <c r="F5" s="1"/>
  <c r="E6"/>
  <c r="F6" s="1"/>
  <c r="E7"/>
  <c r="F7" s="1"/>
  <c r="E8"/>
  <c r="F8" s="1"/>
  <c r="E10"/>
  <c r="F10" s="1"/>
  <c r="E2"/>
  <c r="C9"/>
  <c r="E9" s="1"/>
  <c r="F9" s="1"/>
  <c r="F14" l="1"/>
</calcChain>
</file>

<file path=xl/sharedStrings.xml><?xml version="1.0" encoding="utf-8"?>
<sst xmlns="http://schemas.openxmlformats.org/spreadsheetml/2006/main" count="66" uniqueCount="58">
  <si>
    <t>Location</t>
  </si>
  <si>
    <t>Total Reconstruction</t>
  </si>
  <si>
    <t xml:space="preserve">2" Pavement Overlay </t>
  </si>
  <si>
    <t xml:space="preserve">Slurry Seal </t>
  </si>
  <si>
    <t>End of intersection of Springbrook Plaza Alley &amp; Springbrook RD to Start of intersection of Middlebrook RD &amp; Springbrook RD</t>
  </si>
  <si>
    <t>N Bound Lane,  inbetween Haworth AVE  &amp; Aquarius BLVD</t>
  </si>
  <si>
    <t>N Bound Lane, inbetween Aquarius BLVD &amp; Vittoria Way</t>
  </si>
  <si>
    <t>N Bound Lane, just South of Vittoria Way</t>
  </si>
  <si>
    <t>N Bound Lane, just South of Middlebrook RD</t>
  </si>
  <si>
    <t>S Bound Lane, at the Intersection with Vittoria Way</t>
  </si>
  <si>
    <t xml:space="preserve">Work Description </t>
  </si>
  <si>
    <t>Length (ft)</t>
  </si>
  <si>
    <t>Wide (ft)</t>
  </si>
  <si>
    <r>
      <t>Total</t>
    </r>
    <r>
      <rPr>
        <b/>
        <vertAlign val="subscript"/>
        <sz val="11"/>
        <color theme="1"/>
        <rFont val="Arial"/>
        <family val="2"/>
      </rPr>
      <t xml:space="preserve">area </t>
    </r>
    <r>
      <rPr>
        <b/>
        <sz val="11"/>
        <color theme="1"/>
        <rFont val="Arial"/>
        <family val="2"/>
      </rPr>
      <t>(ft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</si>
  <si>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Grind and Inlay, "AC Seperation"</t>
  </si>
  <si>
    <t>End of intersection of Haworth AVE &amp; Springbrook RD to End of intersection of Springbrook Plaza Alley &amp; Springbrook RD</t>
  </si>
  <si>
    <t>Area (SY)</t>
  </si>
  <si>
    <t>Measured Project Road Length +5% (ft)</t>
  </si>
  <si>
    <t>Project - Street Name</t>
  </si>
  <si>
    <t>Mobilization &amp; Demobilization</t>
  </si>
  <si>
    <t>Total Blaine Street</t>
  </si>
  <si>
    <t>Traffic Control</t>
  </si>
  <si>
    <t>Structure Adjustment</t>
  </si>
  <si>
    <t>Grind and Remove Pavement?</t>
  </si>
  <si>
    <t xml:space="preserve">Install Asphalt Pavement </t>
  </si>
  <si>
    <t>Pavement Striping and Marking</t>
  </si>
  <si>
    <t>SY</t>
  </si>
  <si>
    <t xml:space="preserve">Blaine: 9th to 8th </t>
  </si>
  <si>
    <t>Blaine: 8th to 6th</t>
  </si>
  <si>
    <t xml:space="preserve">Blaine: 6th to 5th </t>
  </si>
  <si>
    <t xml:space="preserve">Blaine: 5th to 3rd </t>
  </si>
  <si>
    <t xml:space="preserve">Blaine: 3rd to 2nd </t>
  </si>
  <si>
    <t>Blaine: 2nd to 1st</t>
  </si>
  <si>
    <t>Width (ft)</t>
  </si>
  <si>
    <t>? Unreliable</t>
  </si>
  <si>
    <t>Blaine Street Costs</t>
  </si>
  <si>
    <t>Manual Pave. Removal (SY)=</t>
  </si>
  <si>
    <t>Cost per ft RD Mobilization &amp; Demobilization</t>
  </si>
  <si>
    <t>Cost per ft RD Traffic Control</t>
  </si>
  <si>
    <t>Cost per ft RD Structure Adjustment</t>
  </si>
  <si>
    <t xml:space="preserve">Cost per SY         Grind &amp; Remove Pavement </t>
  </si>
  <si>
    <t>cost per SY         Pavement Overlay</t>
  </si>
  <si>
    <t>Harrison St (4th-2nd)</t>
  </si>
  <si>
    <t>S Main St (5th - 1st)</t>
  </si>
  <si>
    <t>Crack-Slury Seal-Blackline Inc</t>
  </si>
  <si>
    <t xml:space="preserve">3rd St from RR to Blaine </t>
  </si>
  <si>
    <t>Slurry Seal</t>
  </si>
  <si>
    <t>Crack Seal</t>
  </si>
  <si>
    <t xml:space="preserve">Length &amp; width estimated </t>
  </si>
  <si>
    <t>by GIS</t>
  </si>
  <si>
    <t>Totals Blackline Crack &amp; Slurry</t>
  </si>
  <si>
    <t>Slurry Seal Cost Per SY</t>
  </si>
  <si>
    <t>Crack Seal  Cost per SY</t>
  </si>
  <si>
    <t>Crack/ Slurry</t>
  </si>
  <si>
    <t xml:space="preserve">RE-STRIPING               Cost per ft </t>
  </si>
  <si>
    <t>VOL. (CY)</t>
  </si>
  <si>
    <t xml:space="preserve">Total Depth Reconstruction Required </t>
  </si>
  <si>
    <t>21 INCHES TO YARDS (YD)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</si>
</sst>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49" fontId="1" fillId="0" borderId="0" xfId="0" applyNumberFormat="1" applyFont="1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44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44" fontId="5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6" fillId="0" borderId="0" xfId="0" applyFont="1"/>
    <xf numFmtId="0" fontId="1" fillId="0" borderId="5" xfId="0" applyFont="1" applyBorder="1" applyAlignment="1"/>
    <xf numFmtId="0" fontId="1" fillId="0" borderId="6" xfId="0" applyFont="1" applyBorder="1" applyAlignment="1">
      <alignment wrapText="1"/>
    </xf>
    <xf numFmtId="0" fontId="1" fillId="0" borderId="8" xfId="0" applyFont="1" applyBorder="1" applyAlignment="1"/>
    <xf numFmtId="0" fontId="1" fillId="0" borderId="9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5" xfId="0" applyFont="1" applyFill="1" applyBorder="1" applyAlignment="1"/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/>
    </xf>
    <xf numFmtId="2" fontId="1" fillId="0" borderId="6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zoomScale="60" zoomScaleNormal="100" workbookViewId="0">
      <selection activeCell="N31" sqref="N31"/>
    </sheetView>
  </sheetViews>
  <sheetFormatPr defaultRowHeight="15"/>
  <cols>
    <col min="1" max="1" width="41.140625" style="2" customWidth="1"/>
    <col min="2" max="2" width="53.28515625" style="1" customWidth="1"/>
    <col min="3" max="3" width="13.42578125" style="2" customWidth="1"/>
    <col min="4" max="4" width="11" style="2" customWidth="1"/>
    <col min="5" max="5" width="14.7109375" style="2" customWidth="1"/>
    <col min="6" max="6" width="11.28515625" style="2" customWidth="1"/>
    <col min="7" max="7" width="12.140625" style="2" customWidth="1"/>
    <col min="8" max="11" width="9.140625" style="2"/>
  </cols>
  <sheetData>
    <row r="1" spans="1:7" ht="33.75" customHeight="1">
      <c r="A1" s="21" t="s">
        <v>10</v>
      </c>
      <c r="B1" s="22" t="s">
        <v>0</v>
      </c>
      <c r="C1" s="21" t="s">
        <v>11</v>
      </c>
      <c r="D1" s="21" t="s">
        <v>12</v>
      </c>
      <c r="E1" s="21" t="s">
        <v>13</v>
      </c>
      <c r="F1" s="42" t="s">
        <v>16</v>
      </c>
      <c r="G1" s="42" t="s">
        <v>55</v>
      </c>
    </row>
    <row r="2" spans="1:7" ht="36" customHeight="1">
      <c r="A2" s="23" t="s">
        <v>1</v>
      </c>
      <c r="B2" s="24" t="s">
        <v>5</v>
      </c>
      <c r="C2" s="25">
        <v>500</v>
      </c>
      <c r="D2" s="25">
        <v>9</v>
      </c>
      <c r="E2" s="25">
        <f>C2*D2</f>
        <v>4500</v>
      </c>
      <c r="F2" s="25">
        <f t="shared" ref="F2:F10" si="0">ROUNDUP(E2*0.111111,0)</f>
        <v>500</v>
      </c>
      <c r="G2" s="37"/>
    </row>
    <row r="3" spans="1:7" ht="20.100000000000001" customHeight="1">
      <c r="A3" s="17" t="s">
        <v>1</v>
      </c>
      <c r="B3" s="18" t="s">
        <v>6</v>
      </c>
      <c r="C3" s="26">
        <v>470</v>
      </c>
      <c r="D3" s="26">
        <v>9</v>
      </c>
      <c r="E3" s="26">
        <f t="shared" ref="E3:E10" si="1">C3*D3</f>
        <v>4230</v>
      </c>
      <c r="F3" s="26">
        <f t="shared" si="0"/>
        <v>470</v>
      </c>
      <c r="G3" s="38"/>
    </row>
    <row r="4" spans="1:7" ht="20.100000000000001" customHeight="1">
      <c r="A4" s="17" t="s">
        <v>1</v>
      </c>
      <c r="B4" s="18" t="s">
        <v>7</v>
      </c>
      <c r="C4" s="26">
        <v>43</v>
      </c>
      <c r="D4" s="26">
        <v>6</v>
      </c>
      <c r="E4" s="26">
        <f t="shared" si="1"/>
        <v>258</v>
      </c>
      <c r="F4" s="26">
        <f t="shared" si="0"/>
        <v>29</v>
      </c>
      <c r="G4" s="38"/>
    </row>
    <row r="5" spans="1:7" ht="20.100000000000001" customHeight="1">
      <c r="A5" s="17" t="s">
        <v>1</v>
      </c>
      <c r="B5" s="18" t="s">
        <v>8</v>
      </c>
      <c r="C5" s="26">
        <v>17</v>
      </c>
      <c r="D5" s="26">
        <v>8</v>
      </c>
      <c r="E5" s="26">
        <f t="shared" si="1"/>
        <v>136</v>
      </c>
      <c r="F5" s="26">
        <f t="shared" si="0"/>
        <v>16</v>
      </c>
      <c r="G5" s="38"/>
    </row>
    <row r="6" spans="1:7" ht="20.100000000000001" customHeight="1">
      <c r="A6" s="17" t="s">
        <v>1</v>
      </c>
      <c r="B6" s="18" t="s">
        <v>8</v>
      </c>
      <c r="C6" s="26">
        <v>20</v>
      </c>
      <c r="D6" s="26">
        <v>3</v>
      </c>
      <c r="E6" s="26">
        <f t="shared" si="1"/>
        <v>60</v>
      </c>
      <c r="F6" s="26">
        <f t="shared" si="0"/>
        <v>7</v>
      </c>
      <c r="G6" s="38"/>
    </row>
    <row r="7" spans="1:7" ht="20.100000000000001" customHeight="1">
      <c r="A7" s="17" t="s">
        <v>1</v>
      </c>
      <c r="B7" s="18" t="s">
        <v>9</v>
      </c>
      <c r="C7" s="26">
        <v>20</v>
      </c>
      <c r="D7" s="26">
        <v>40</v>
      </c>
      <c r="E7" s="26">
        <f t="shared" si="1"/>
        <v>800</v>
      </c>
      <c r="F7" s="26">
        <f t="shared" si="0"/>
        <v>89</v>
      </c>
      <c r="G7" s="38"/>
    </row>
    <row r="8" spans="1:7" ht="20.100000000000001" customHeight="1">
      <c r="A8" s="27" t="s">
        <v>14</v>
      </c>
      <c r="B8" s="28" t="s">
        <v>9</v>
      </c>
      <c r="C8" s="29">
        <v>355</v>
      </c>
      <c r="D8" s="29">
        <v>4</v>
      </c>
      <c r="E8" s="29">
        <f t="shared" si="1"/>
        <v>1420</v>
      </c>
      <c r="F8" s="26">
        <f t="shared" si="0"/>
        <v>158</v>
      </c>
      <c r="G8" s="38"/>
    </row>
    <row r="9" spans="1:7" ht="30.75" customHeight="1">
      <c r="A9" s="30" t="s">
        <v>2</v>
      </c>
      <c r="B9" s="31" t="s">
        <v>4</v>
      </c>
      <c r="C9" s="32">
        <f>ROUNDUP((1945*1.05)-C10,0)</f>
        <v>1673</v>
      </c>
      <c r="D9" s="32">
        <v>43</v>
      </c>
      <c r="E9" s="32">
        <f t="shared" si="1"/>
        <v>71939</v>
      </c>
      <c r="F9" s="26">
        <f t="shared" si="0"/>
        <v>7994</v>
      </c>
      <c r="G9" s="38"/>
    </row>
    <row r="10" spans="1:7" ht="42.75" customHeight="1">
      <c r="A10" s="33" t="s">
        <v>3</v>
      </c>
      <c r="B10" s="34" t="s">
        <v>15</v>
      </c>
      <c r="C10" s="35">
        <v>370</v>
      </c>
      <c r="D10" s="35">
        <v>43</v>
      </c>
      <c r="E10" s="35">
        <f t="shared" si="1"/>
        <v>15910</v>
      </c>
      <c r="F10" s="26">
        <f t="shared" si="0"/>
        <v>1768</v>
      </c>
      <c r="G10" s="38"/>
    </row>
    <row r="11" spans="1:7" ht="20.100000000000001" customHeight="1">
      <c r="A11" s="17"/>
      <c r="B11" s="18"/>
      <c r="C11" s="26"/>
      <c r="D11" s="26"/>
      <c r="E11" s="26"/>
      <c r="F11" s="26"/>
      <c r="G11" s="38"/>
    </row>
    <row r="12" spans="1:7" ht="20.100000000000001" customHeight="1">
      <c r="A12" s="17"/>
      <c r="B12" s="18"/>
      <c r="C12" s="26"/>
      <c r="D12" s="26"/>
      <c r="E12" s="26"/>
      <c r="F12" s="26"/>
      <c r="G12" s="38"/>
    </row>
    <row r="13" spans="1:7" ht="20.100000000000001" customHeight="1">
      <c r="A13" s="17"/>
      <c r="B13" s="18"/>
      <c r="C13" s="26"/>
      <c r="D13" s="26"/>
      <c r="E13" s="26"/>
      <c r="F13" s="26"/>
      <c r="G13" s="38"/>
    </row>
    <row r="14" spans="1:7" ht="20.100000000000001" customHeight="1">
      <c r="A14" s="17" t="s">
        <v>56</v>
      </c>
      <c r="B14" s="18"/>
      <c r="C14" s="26"/>
      <c r="D14" s="26"/>
      <c r="E14" s="26">
        <f>E2+E3+E4+E5+E6+E7</f>
        <v>9984</v>
      </c>
      <c r="F14" s="26">
        <f>ROUNDUP(SUM(F2:F7),0)</f>
        <v>1111</v>
      </c>
      <c r="G14" s="39">
        <f>F14*(21/12)*(0.3333)</f>
        <v>648.01852499999995</v>
      </c>
    </row>
    <row r="15" spans="1:7" ht="20.100000000000001" customHeight="1">
      <c r="A15" s="17"/>
      <c r="B15" s="18"/>
      <c r="C15" s="26"/>
      <c r="D15" s="26"/>
      <c r="E15" s="26"/>
      <c r="F15" s="26"/>
      <c r="G15" s="38"/>
    </row>
    <row r="16" spans="1:7" ht="20.100000000000001" customHeight="1">
      <c r="A16" s="17" t="s">
        <v>17</v>
      </c>
      <c r="B16" s="18"/>
      <c r="C16" s="26">
        <f>ROUNDUP(1945*1.05,0)</f>
        <v>2043</v>
      </c>
      <c r="D16" s="26"/>
      <c r="E16" s="26"/>
      <c r="F16" s="26"/>
      <c r="G16" s="38"/>
    </row>
    <row r="17" spans="1:7" ht="20.100000000000001" customHeight="1">
      <c r="A17" s="17"/>
      <c r="B17" s="18"/>
      <c r="C17" s="26"/>
      <c r="D17" s="26"/>
      <c r="E17" s="26"/>
      <c r="F17" s="26"/>
      <c r="G17" s="38"/>
    </row>
    <row r="18" spans="1:7" ht="20.100000000000001" customHeight="1">
      <c r="A18" s="17"/>
      <c r="B18" s="18"/>
      <c r="C18" s="26"/>
      <c r="D18" s="26"/>
      <c r="E18" s="26"/>
      <c r="F18" s="26"/>
      <c r="G18" s="38"/>
    </row>
    <row r="19" spans="1:7" ht="20.100000000000001" customHeight="1">
      <c r="A19" s="17" t="s">
        <v>57</v>
      </c>
      <c r="B19" s="36">
        <f>(21/12)*(0.3333333)</f>
        <v>0.58333327499999998</v>
      </c>
      <c r="C19" s="26"/>
      <c r="D19" s="26"/>
      <c r="E19" s="26"/>
      <c r="F19" s="26"/>
      <c r="G19" s="38"/>
    </row>
    <row r="20" spans="1:7" ht="20.100000000000001" customHeight="1">
      <c r="A20" s="19"/>
      <c r="B20" s="20"/>
      <c r="C20" s="40"/>
      <c r="D20" s="40"/>
      <c r="E20" s="40"/>
      <c r="F20" s="40"/>
      <c r="G20" s="41"/>
    </row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>
      <c r="E27" s="3"/>
    </row>
    <row r="28" spans="1:7" ht="20.100000000000001" customHeight="1">
      <c r="E28" s="3"/>
    </row>
    <row r="29" spans="1:7" ht="20.100000000000001" customHeight="1">
      <c r="E29" s="3"/>
    </row>
    <row r="30" spans="1:7" ht="20.100000000000001" customHeight="1">
      <c r="E30" s="3"/>
    </row>
    <row r="31" spans="1:7" ht="20.100000000000001" customHeight="1">
      <c r="E31" s="3"/>
    </row>
    <row r="32" spans="1:7" ht="20.100000000000001" customHeight="1">
      <c r="E32" s="3"/>
    </row>
    <row r="33" spans="5:5" ht="20.100000000000001" customHeight="1">
      <c r="E33" s="3"/>
    </row>
    <row r="34" spans="5:5" ht="20.100000000000001" customHeight="1">
      <c r="E34" s="3"/>
    </row>
    <row r="35" spans="5:5" ht="20.100000000000001" customHeight="1">
      <c r="E35" s="3"/>
    </row>
    <row r="36" spans="5:5" ht="20.100000000000001" customHeight="1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1"/>
  <sheetViews>
    <sheetView topLeftCell="A13" zoomScaleNormal="100" zoomScaleSheetLayoutView="100" workbookViewId="0">
      <selection activeCell="J33" sqref="J33"/>
    </sheetView>
  </sheetViews>
  <sheetFormatPr defaultRowHeight="15"/>
  <cols>
    <col min="1" max="1" width="30.85546875" customWidth="1"/>
    <col min="2" max="2" width="9.5703125" customWidth="1"/>
    <col min="3" max="3" width="7.85546875" customWidth="1"/>
    <col min="4" max="4" width="8.5703125" customWidth="1"/>
    <col min="5" max="5" width="15.85546875" customWidth="1"/>
    <col min="6" max="6" width="13.42578125" customWidth="1"/>
    <col min="7" max="7" width="14.28515625" customWidth="1"/>
    <col min="8" max="8" width="18.28515625" customWidth="1"/>
    <col min="9" max="9" width="14" customWidth="1"/>
    <col min="10" max="10" width="21.5703125" customWidth="1"/>
    <col min="11" max="13" width="25.7109375" customWidth="1"/>
    <col min="14" max="15" width="35.7109375" customWidth="1"/>
  </cols>
  <sheetData>
    <row r="1" spans="1:13" ht="20.100000000000001" customHeight="1"/>
    <row r="2" spans="1:13" s="8" customFormat="1" ht="32.25" customHeight="1">
      <c r="A2" s="12" t="s">
        <v>18</v>
      </c>
      <c r="B2" s="12" t="s">
        <v>11</v>
      </c>
      <c r="C2" s="12" t="s">
        <v>33</v>
      </c>
      <c r="D2" s="12" t="s">
        <v>26</v>
      </c>
      <c r="E2" s="12" t="s">
        <v>19</v>
      </c>
      <c r="F2" s="12" t="s">
        <v>21</v>
      </c>
      <c r="G2" s="12" t="s">
        <v>22</v>
      </c>
      <c r="H2" s="12" t="s">
        <v>23</v>
      </c>
      <c r="I2" s="12" t="s">
        <v>24</v>
      </c>
      <c r="J2" s="12" t="s">
        <v>25</v>
      </c>
    </row>
    <row r="3" spans="1:13" s="9" customFormat="1" ht="20.100000000000001" customHeight="1">
      <c r="A3" s="9" t="s">
        <v>27</v>
      </c>
      <c r="B3" s="9">
        <v>295</v>
      </c>
      <c r="C3" s="9">
        <v>35</v>
      </c>
      <c r="D3" s="9">
        <v>1147</v>
      </c>
      <c r="I3" s="10"/>
      <c r="J3" s="9">
        <v>2925</v>
      </c>
    </row>
    <row r="4" spans="1:13" s="9" customFormat="1" ht="20.100000000000001" customHeight="1">
      <c r="A4" s="9" t="s">
        <v>28</v>
      </c>
      <c r="B4" s="9">
        <v>745</v>
      </c>
      <c r="C4" s="9">
        <v>35</v>
      </c>
      <c r="D4" s="9">
        <v>26075</v>
      </c>
      <c r="J4" s="9">
        <v>2925</v>
      </c>
    </row>
    <row r="5" spans="1:13" s="9" customFormat="1" ht="20.100000000000001" customHeight="1">
      <c r="A5" s="9" t="s">
        <v>29</v>
      </c>
      <c r="B5" s="9">
        <v>384</v>
      </c>
      <c r="C5" s="9">
        <v>35</v>
      </c>
      <c r="D5" s="9">
        <v>13440</v>
      </c>
    </row>
    <row r="6" spans="1:13" s="9" customFormat="1" ht="20.100000000000001" customHeight="1">
      <c r="A6" s="9" t="s">
        <v>30</v>
      </c>
      <c r="B6" s="9">
        <v>670</v>
      </c>
      <c r="C6" s="9">
        <v>35</v>
      </c>
      <c r="D6" s="9">
        <v>23450</v>
      </c>
      <c r="L6" s="9" t="s">
        <v>36</v>
      </c>
      <c r="M6" s="9">
        <f>ROUND((B9*9*(0.111111)),0)</f>
        <v>2680</v>
      </c>
    </row>
    <row r="7" spans="1:13" s="9" customFormat="1" ht="20.100000000000001" customHeight="1">
      <c r="A7" s="9" t="s">
        <v>31</v>
      </c>
      <c r="B7" s="9">
        <v>291</v>
      </c>
      <c r="C7" s="9">
        <v>35</v>
      </c>
      <c r="D7" s="9">
        <v>10185</v>
      </c>
    </row>
    <row r="8" spans="1:13" s="9" customFormat="1" ht="20.100000000000001" customHeight="1">
      <c r="A8" s="9" t="s">
        <v>32</v>
      </c>
      <c r="B8" s="9">
        <v>295</v>
      </c>
      <c r="C8" s="9">
        <v>35</v>
      </c>
      <c r="D8" s="9">
        <v>10325</v>
      </c>
    </row>
    <row r="9" spans="1:13" s="9" customFormat="1" ht="20.100000000000001" customHeight="1">
      <c r="A9" s="9" t="s">
        <v>20</v>
      </c>
      <c r="B9" s="9">
        <f>SUM(B3:B8)</f>
        <v>2680</v>
      </c>
      <c r="C9" s="9">
        <v>35</v>
      </c>
      <c r="D9" s="9">
        <f>SUM(D3:D8)</f>
        <v>84622</v>
      </c>
      <c r="E9" s="11">
        <v>10431.15</v>
      </c>
      <c r="F9" s="11">
        <v>2940</v>
      </c>
      <c r="G9" s="11">
        <v>700</v>
      </c>
      <c r="H9" s="11">
        <v>21000</v>
      </c>
      <c r="I9" s="11">
        <v>126000</v>
      </c>
      <c r="J9" s="9" t="s">
        <v>34</v>
      </c>
    </row>
    <row r="10" spans="1:13" s="9" customFormat="1" ht="20.100000000000001" customHeight="1"/>
    <row r="11" spans="1:13" s="9" customFormat="1" ht="20.100000000000001" customHeight="1"/>
    <row r="12" spans="1:13" s="9" customFormat="1" ht="20.100000000000001" customHeight="1">
      <c r="A12" s="9" t="s">
        <v>42</v>
      </c>
      <c r="B12" s="9">
        <v>672</v>
      </c>
      <c r="J12" s="9">
        <v>1690</v>
      </c>
    </row>
    <row r="13" spans="1:13" s="9" customFormat="1" ht="20.100000000000001" customHeight="1"/>
    <row r="14" spans="1:13" s="9" customFormat="1" ht="20.100000000000001" customHeight="1">
      <c r="A14" s="9" t="s">
        <v>43</v>
      </c>
      <c r="B14" s="9">
        <v>1230</v>
      </c>
      <c r="J14" s="9">
        <v>3640</v>
      </c>
    </row>
    <row r="15" spans="1:13" ht="20.100000000000001" customHeight="1"/>
    <row r="16" spans="1:13" ht="20.100000000000001" customHeight="1"/>
    <row r="17" spans="1:10" ht="20.100000000000001" customHeight="1">
      <c r="A17" s="14" t="s">
        <v>44</v>
      </c>
      <c r="B17" s="14">
        <v>2200</v>
      </c>
      <c r="C17" s="14">
        <v>37</v>
      </c>
      <c r="D17" s="14">
        <f>B17*C17*(0.111111)</f>
        <v>9044.4354000000003</v>
      </c>
      <c r="E17" s="14" t="s">
        <v>46</v>
      </c>
      <c r="F17" s="14" t="s">
        <v>47</v>
      </c>
      <c r="G17" s="14"/>
      <c r="H17" s="14"/>
      <c r="I17" s="14"/>
      <c r="J17" s="14"/>
    </row>
    <row r="18" spans="1:10" ht="20.100000000000001" customHeight="1">
      <c r="A18" s="14" t="s">
        <v>45</v>
      </c>
      <c r="B18" s="14"/>
      <c r="C18" s="14"/>
      <c r="D18" s="14"/>
      <c r="E18" s="15">
        <v>10976.71</v>
      </c>
      <c r="F18" s="14">
        <v>6825</v>
      </c>
      <c r="G18" s="14"/>
      <c r="H18" s="14"/>
      <c r="I18" s="14"/>
      <c r="J18" s="14"/>
    </row>
    <row r="19" spans="1:10" ht="20.100000000000001" customHeight="1">
      <c r="A19" s="16" t="s">
        <v>48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20.100000000000001" customHeight="1">
      <c r="A20" s="16" t="s">
        <v>49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20.100000000000001" customHeight="1">
      <c r="A21" t="s">
        <v>50</v>
      </c>
      <c r="E21" s="13">
        <f>E18</f>
        <v>10976.71</v>
      </c>
      <c r="F21">
        <f>F18</f>
        <v>6825</v>
      </c>
    </row>
    <row r="22" spans="1:10" ht="20.100000000000001" customHeight="1"/>
    <row r="23" spans="1:10" ht="20.100000000000001" customHeight="1"/>
    <row r="24" spans="1:10" ht="20.100000000000001" customHeight="1"/>
    <row r="25" spans="1:10" ht="20.100000000000001" customHeight="1"/>
    <row r="26" spans="1:10" s="4" customFormat="1" ht="50.1" customHeight="1">
      <c r="A26" s="5"/>
      <c r="B26" s="5"/>
      <c r="C26" s="5"/>
      <c r="D26" s="5"/>
      <c r="E26" s="5" t="s">
        <v>37</v>
      </c>
      <c r="F26" s="5" t="s">
        <v>38</v>
      </c>
      <c r="G26" s="5" t="s">
        <v>39</v>
      </c>
      <c r="H26" s="5" t="s">
        <v>40</v>
      </c>
      <c r="I26" s="5" t="s">
        <v>41</v>
      </c>
      <c r="J26" s="5" t="s">
        <v>54</v>
      </c>
    </row>
    <row r="27" spans="1:10" ht="20.100000000000001" customHeight="1">
      <c r="A27" s="6" t="s">
        <v>35</v>
      </c>
      <c r="B27" s="6"/>
      <c r="C27" s="6"/>
      <c r="D27" s="6"/>
      <c r="E27" s="7">
        <f>ROUND(E9/B9,2)</f>
        <v>3.89</v>
      </c>
      <c r="F27" s="7">
        <f>ROUND(F9/B9,2)</f>
        <v>1.1000000000000001</v>
      </c>
      <c r="G27" s="7">
        <f>ROUND(G9/B9,2)</f>
        <v>0.26</v>
      </c>
      <c r="H27" s="7">
        <f>ROUND(H9/(D9-M6),2)</f>
        <v>0.26</v>
      </c>
      <c r="I27" s="7">
        <f>I9/D9</f>
        <v>1.4889744983574011</v>
      </c>
      <c r="J27" s="7">
        <f>ROUND(((J12+J14)/(B12+B14)),2)</f>
        <v>2.8</v>
      </c>
    </row>
    <row r="28" spans="1:10" ht="20.100000000000001" customHeight="1"/>
    <row r="29" spans="1:10" ht="20.100000000000001" customHeight="1"/>
    <row r="30" spans="1:10" s="1" customFormat="1" ht="50.1" customHeight="1">
      <c r="A30" s="5"/>
      <c r="E30" s="5" t="s">
        <v>51</v>
      </c>
      <c r="F30" s="5" t="s">
        <v>52</v>
      </c>
    </row>
    <row r="31" spans="1:10" s="14" customFormat="1" ht="20.100000000000001" customHeight="1">
      <c r="A31" s="5" t="s">
        <v>53</v>
      </c>
      <c r="E31" s="7">
        <f>E21/D17</f>
        <v>1.2136423684335231</v>
      </c>
      <c r="F31" s="7">
        <f>F21/D17</f>
        <v>0.75460763421451382</v>
      </c>
    </row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Measured Quantities </vt:lpstr>
      <vt:lpstr>Cost Estimate Values</vt:lpstr>
      <vt:lpstr>'Cost Estimate Values'!Print_Area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</dc:creator>
  <cp:lastModifiedBy>rivas</cp:lastModifiedBy>
  <cp:lastPrinted>2014-06-11T21:40:52Z</cp:lastPrinted>
  <dcterms:created xsi:type="dcterms:W3CDTF">2014-06-04T16:30:30Z</dcterms:created>
  <dcterms:modified xsi:type="dcterms:W3CDTF">2014-06-11T21:41:01Z</dcterms:modified>
</cp:coreProperties>
</file>